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U:\Statistics\Publications\Energy Trends\Tables\Total Energy\"/>
    </mc:Choice>
  </mc:AlternateContent>
  <xr:revisionPtr revIDLastSave="0" documentId="13_ncr:1_{F791AAF2-D944-43B9-937C-1E21C5883134}" xr6:coauthVersionLast="47" xr6:coauthVersionMax="47" xr10:uidLastSave="{00000000-0000-0000-0000-000000000000}"/>
  <bookViews>
    <workbookView xWindow="-110" yWindow="-110" windowWidth="19420" windowHeight="10420" xr2:uid="{B35DE843-AA84-441D-B0BD-401F6FA033F2}"/>
  </bookViews>
  <sheets>
    <sheet name="Cover Sheet" sheetId="1" r:id="rId1"/>
    <sheet name="Contents" sheetId="2" r:id="rId2"/>
    <sheet name="Notes" sheetId="3" r:id="rId3"/>
    <sheet name="Commentary" sheetId="4" r:id="rId4"/>
    <sheet name="Table 1.3a" sheetId="5" r:id="rId5"/>
    <sheet name="Table 1.3b quarterly by fuel" sheetId="6" r:id="rId6"/>
    <sheet name="Table 1.3b annual by fuel" sheetId="7" r:id="rId7"/>
    <sheet name="Table 1.3c" sheetId="8" r:id="rId8"/>
    <sheet name="Annual supply and use of fuels" sheetId="9" r:id="rId9"/>
    <sheet name="Quarter supply and use of fuels" sheetId="10" r:id="rId10"/>
    <sheet name="Quarter supply" sheetId="11" r:id="rId11"/>
    <sheet name="Quarter demand" sheetId="12" r:id="rId12"/>
    <sheet name="Quarter final consumption" sheetId="13" r:id="rId13"/>
    <sheet name="Annual dependency &amp; low carbon" sheetId="14" r:id="rId14"/>
    <sheet name="Quarter dependency &amp; low carbon" sheetId="20" r:id="rId15"/>
    <sheet name="Annual SeasTempAdj" sheetId="15" r:id="rId16"/>
    <sheet name="Quarter SeasTempAdj" sheetId="16" r:id="rId17"/>
    <sheet name="calculation3a_hide" sheetId="17" state="hidden" r:id="rId18"/>
    <sheet name="calculation3b_hide" sheetId="18" state="hidden" r:id="rId19"/>
    <sheet name="calculation3c_hide" sheetId="19" state="hidden" r:id="rId2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1" i="7" l="1"/>
  <c r="O31" i="7"/>
  <c r="M31" i="7"/>
  <c r="T29" i="7"/>
  <c r="S29" i="7"/>
  <c r="Q29" i="7"/>
  <c r="P29" i="7"/>
  <c r="O29" i="7"/>
  <c r="M29" i="7"/>
  <c r="L29" i="7"/>
  <c r="S28" i="7"/>
  <c r="Q28" i="7"/>
  <c r="P28" i="7"/>
  <c r="O28" i="7"/>
  <c r="L28" i="7"/>
  <c r="T27" i="7"/>
  <c r="S27" i="7"/>
  <c r="Q27" i="7"/>
  <c r="P27" i="7"/>
  <c r="O27" i="7"/>
  <c r="L27" i="7"/>
  <c r="S26" i="7"/>
  <c r="Q26" i="7"/>
  <c r="P26" i="7"/>
  <c r="O26" i="7"/>
  <c r="M26" i="7"/>
  <c r="L26" i="7"/>
  <c r="S24" i="7"/>
  <c r="P24" i="7"/>
  <c r="M24" i="7"/>
  <c r="T23" i="7"/>
  <c r="S23" i="7"/>
  <c r="P23" i="7"/>
  <c r="O23" i="7"/>
  <c r="M23" i="7"/>
  <c r="O22" i="7"/>
  <c r="N22" i="7"/>
  <c r="O21" i="7"/>
  <c r="M21" i="7"/>
  <c r="L21" i="7"/>
  <c r="M20" i="7"/>
  <c r="L20" i="7"/>
  <c r="M19" i="7"/>
  <c r="L19" i="7"/>
  <c r="O18" i="7"/>
  <c r="N18" i="7"/>
  <c r="T17" i="7"/>
  <c r="Q17" i="7"/>
  <c r="P17" i="7"/>
  <c r="O17" i="7"/>
  <c r="M17" i="7"/>
  <c r="L17" i="7"/>
  <c r="S16" i="7"/>
  <c r="R16" i="7"/>
  <c r="Q16" i="7"/>
  <c r="P16" i="7"/>
  <c r="O16" i="7"/>
  <c r="M16" i="7"/>
  <c r="L16" i="7"/>
  <c r="S14" i="7"/>
  <c r="R14" i="7"/>
  <c r="Q14" i="7"/>
  <c r="P14" i="7"/>
  <c r="O14" i="7"/>
  <c r="N14" i="7"/>
  <c r="M14" i="7"/>
  <c r="L14" i="7"/>
  <c r="Q10" i="7"/>
  <c r="P10" i="7"/>
  <c r="O10" i="7"/>
  <c r="N10" i="7"/>
  <c r="M10" i="7"/>
  <c r="L10" i="7"/>
  <c r="O9" i="7"/>
  <c r="S8" i="7"/>
  <c r="Q8" i="7"/>
  <c r="P8" i="7"/>
  <c r="O8" i="7"/>
  <c r="N8" i="7"/>
  <c r="M8" i="7"/>
  <c r="L8" i="7"/>
  <c r="S7" i="7"/>
  <c r="Q7" i="7"/>
  <c r="P7" i="7"/>
  <c r="O7" i="7"/>
  <c r="N7" i="7"/>
  <c r="M7" i="7"/>
  <c r="L7" i="7"/>
  <c r="R6" i="7"/>
  <c r="Q6" i="7"/>
  <c r="P6" i="7"/>
  <c r="N6" i="7"/>
  <c r="L6" i="7"/>
  <c r="F31" i="7"/>
  <c r="E31" i="7"/>
  <c r="C31" i="7"/>
  <c r="J29" i="7"/>
  <c r="I29" i="7"/>
  <c r="G29" i="7"/>
  <c r="F29" i="7"/>
  <c r="E29" i="7"/>
  <c r="C29" i="7"/>
  <c r="B29" i="7"/>
  <c r="I28" i="7"/>
  <c r="G28" i="7"/>
  <c r="F28" i="7"/>
  <c r="E28" i="7"/>
  <c r="B28" i="7"/>
  <c r="J27" i="7"/>
  <c r="I27" i="7"/>
  <c r="G27" i="7"/>
  <c r="F27" i="7"/>
  <c r="E27" i="7"/>
  <c r="C27" i="7"/>
  <c r="B27" i="7"/>
  <c r="J26" i="7"/>
  <c r="I26" i="7"/>
  <c r="G26" i="7"/>
  <c r="F26" i="7"/>
  <c r="E26" i="7"/>
  <c r="C26" i="7"/>
  <c r="B26" i="7"/>
  <c r="I24" i="7"/>
  <c r="G24" i="7"/>
  <c r="F24" i="7"/>
  <c r="D24" i="7"/>
  <c r="C24" i="7"/>
  <c r="B24" i="7"/>
  <c r="J23" i="7"/>
  <c r="I23" i="7"/>
  <c r="G23" i="7"/>
  <c r="F23" i="7"/>
  <c r="E23" i="7"/>
  <c r="D23" i="7"/>
  <c r="C23" i="7"/>
  <c r="B23" i="7"/>
  <c r="E22" i="7"/>
  <c r="D22" i="7"/>
  <c r="E21" i="7"/>
  <c r="C21" i="7"/>
  <c r="B21" i="7"/>
  <c r="E20" i="7"/>
  <c r="C20" i="7"/>
  <c r="B20" i="7"/>
  <c r="E19" i="7"/>
  <c r="C19" i="7"/>
  <c r="B19" i="7"/>
  <c r="E18" i="7"/>
  <c r="D18" i="7"/>
  <c r="J17" i="7"/>
  <c r="G17" i="7"/>
  <c r="F17" i="7"/>
  <c r="E17" i="7"/>
  <c r="C17" i="7"/>
  <c r="B17" i="7"/>
  <c r="I16" i="7"/>
  <c r="H16" i="7"/>
  <c r="G16" i="7"/>
  <c r="F16" i="7"/>
  <c r="E16" i="7"/>
  <c r="C16" i="7"/>
  <c r="B16" i="7"/>
  <c r="I14" i="7"/>
  <c r="H14" i="7"/>
  <c r="G14" i="7"/>
  <c r="F14" i="7"/>
  <c r="E14" i="7"/>
  <c r="D14" i="7"/>
  <c r="C14" i="7"/>
  <c r="B14" i="7"/>
  <c r="G10" i="7"/>
  <c r="F10" i="7"/>
  <c r="E10" i="7"/>
  <c r="D10" i="7"/>
  <c r="C10" i="7"/>
  <c r="B10" i="7"/>
  <c r="E9" i="7"/>
  <c r="I8" i="7"/>
  <c r="G8" i="7"/>
  <c r="F8" i="7"/>
  <c r="E8" i="7"/>
  <c r="D8" i="7"/>
  <c r="C8" i="7"/>
  <c r="B8" i="7"/>
  <c r="I7" i="7"/>
  <c r="G7" i="7"/>
  <c r="F7" i="7"/>
  <c r="E7" i="7"/>
  <c r="D7" i="7"/>
  <c r="C7" i="7"/>
  <c r="B7" i="7"/>
  <c r="H6" i="7"/>
  <c r="G6" i="7"/>
  <c r="F6" i="7"/>
  <c r="D6" i="7"/>
  <c r="B6" i="7"/>
  <c r="G31" i="14"/>
  <c r="F109" i="20"/>
  <c r="AH109" i="11"/>
  <c r="AI109" i="11"/>
  <c r="AJ109" i="11"/>
  <c r="AK109" i="11"/>
  <c r="AL109" i="11"/>
  <c r="AM109" i="11"/>
  <c r="AN109" i="11"/>
  <c r="AO109" i="11"/>
  <c r="Z109" i="11"/>
  <c r="X109" i="11"/>
  <c r="P109" i="11"/>
  <c r="H109" i="11"/>
  <c r="B109" i="11"/>
  <c r="BT109" i="12"/>
  <c r="BK109" i="12"/>
  <c r="BH109" i="12"/>
  <c r="BD109" i="12"/>
  <c r="AZ109" i="12"/>
  <c r="AV109" i="12"/>
  <c r="AS109" i="12"/>
  <c r="AL109" i="12"/>
  <c r="U109" i="12"/>
  <c r="V109" i="12"/>
  <c r="W109" i="12"/>
  <c r="X109" i="12"/>
  <c r="Y109" i="12"/>
  <c r="Z109" i="12"/>
  <c r="AA109" i="12"/>
  <c r="AB109" i="12"/>
  <c r="AC109" i="12"/>
  <c r="AD109" i="12"/>
  <c r="K109" i="12"/>
  <c r="BT109" i="13"/>
  <c r="BL109" i="13"/>
  <c r="BD109" i="13"/>
  <c r="AO109" i="13"/>
  <c r="AP109" i="13"/>
  <c r="AQ109" i="13"/>
  <c r="AR109" i="13"/>
  <c r="AS109" i="13"/>
  <c r="AT109" i="13"/>
  <c r="AU109" i="13"/>
  <c r="AV109" i="13"/>
  <c r="AF109" i="13"/>
  <c r="Z109" i="13"/>
  <c r="R109" i="13"/>
  <c r="J109" i="13"/>
  <c r="CB109" i="13"/>
  <c r="C27" i="15"/>
  <c r="D27" i="15"/>
  <c r="E27" i="15"/>
  <c r="F27" i="15"/>
  <c r="H27" i="15"/>
  <c r="I27" i="15"/>
  <c r="J27" i="15"/>
  <c r="K27" i="15"/>
  <c r="M27" i="15"/>
  <c r="N27" i="15"/>
  <c r="O27" i="15"/>
  <c r="Q27" i="15"/>
  <c r="R27" i="15"/>
  <c r="S27" i="15"/>
  <c r="U27" i="15"/>
  <c r="V27" i="15"/>
  <c r="W27" i="15"/>
  <c r="Y27" i="15"/>
  <c r="Z27" i="15"/>
  <c r="AA27" i="15"/>
  <c r="X93" i="16"/>
  <c r="T93" i="16"/>
  <c r="P93" i="16"/>
  <c r="L93" i="16"/>
  <c r="G93" i="16"/>
  <c r="B93" i="16"/>
  <c r="F108" i="20"/>
  <c r="F109" i="10" l="1"/>
  <c r="E109" i="10"/>
  <c r="D109" i="10"/>
  <c r="K109" i="20"/>
  <c r="B109" i="10"/>
  <c r="T109" i="10"/>
  <c r="S109" i="10"/>
  <c r="R109" i="10"/>
  <c r="Q109" i="10"/>
  <c r="P109" i="10"/>
  <c r="O109" i="10"/>
  <c r="E109" i="12"/>
  <c r="N109" i="10"/>
  <c r="M109" i="10"/>
  <c r="I109" i="12"/>
  <c r="BF109" i="11" s="1"/>
  <c r="L109" i="10"/>
  <c r="J109" i="10"/>
  <c r="D109" i="20"/>
  <c r="AD109" i="10"/>
  <c r="AC109" i="10"/>
  <c r="AB109" i="10"/>
  <c r="H109" i="13"/>
  <c r="CH109" i="12" s="1"/>
  <c r="G109" i="13"/>
  <c r="CG109" i="12" s="1"/>
  <c r="C109" i="13"/>
  <c r="AA109" i="10"/>
  <c r="D109" i="13"/>
  <c r="CD109" i="12" s="1"/>
  <c r="I109" i="13"/>
  <c r="F109" i="13"/>
  <c r="E109" i="13"/>
  <c r="Y109" i="10"/>
  <c r="X109" i="10"/>
  <c r="W109" i="10"/>
  <c r="V109" i="10"/>
  <c r="C109" i="10"/>
  <c r="C109" i="20"/>
  <c r="L109" i="20"/>
  <c r="AG109" i="11"/>
  <c r="N109" i="20"/>
  <c r="T109" i="12"/>
  <c r="AE109" i="10"/>
  <c r="AN109" i="13"/>
  <c r="AN108" i="11"/>
  <c r="AO108" i="11"/>
  <c r="AH108" i="11"/>
  <c r="AI108" i="11"/>
  <c r="AJ108" i="11"/>
  <c r="AK108" i="11"/>
  <c r="AL108" i="11"/>
  <c r="AM108" i="11"/>
  <c r="Z108" i="11"/>
  <c r="X108" i="11"/>
  <c r="P108" i="11"/>
  <c r="H108" i="11"/>
  <c r="B108" i="11"/>
  <c r="BT108" i="12"/>
  <c r="BK108" i="12"/>
  <c r="BH108" i="12"/>
  <c r="BD108" i="12"/>
  <c r="AZ108" i="12"/>
  <c r="AV108" i="12"/>
  <c r="AS108" i="12"/>
  <c r="AL108" i="12"/>
  <c r="AD108" i="12"/>
  <c r="U108" i="12"/>
  <c r="V108" i="12"/>
  <c r="W108" i="12"/>
  <c r="X108" i="12"/>
  <c r="Y108" i="12"/>
  <c r="Z108" i="12"/>
  <c r="AA108" i="12"/>
  <c r="AB108" i="12"/>
  <c r="AC108" i="12"/>
  <c r="K108" i="12"/>
  <c r="CB108" i="13"/>
  <c r="BT108" i="13"/>
  <c r="BL108" i="13"/>
  <c r="BD108" i="13"/>
  <c r="AO108" i="13"/>
  <c r="AP108" i="13"/>
  <c r="AQ108" i="13"/>
  <c r="AR108" i="13"/>
  <c r="AS108" i="13"/>
  <c r="AT108" i="13"/>
  <c r="AU108" i="13"/>
  <c r="AV108" i="13"/>
  <c r="AF108" i="13"/>
  <c r="Z108" i="13"/>
  <c r="R108" i="13"/>
  <c r="J108" i="13"/>
  <c r="X92" i="16"/>
  <c r="T92" i="16"/>
  <c r="P92" i="16"/>
  <c r="L92" i="16"/>
  <c r="G92" i="16"/>
  <c r="B92" i="16"/>
  <c r="F108" i="10" l="1"/>
  <c r="B108" i="10"/>
  <c r="T108" i="10"/>
  <c r="BB109" i="11"/>
  <c r="AS109" i="11" s="1"/>
  <c r="S108" i="10"/>
  <c r="R108" i="10"/>
  <c r="Q108" i="10"/>
  <c r="P108" i="10"/>
  <c r="O108" i="10"/>
  <c r="E108" i="12"/>
  <c r="N108" i="10"/>
  <c r="M108" i="10"/>
  <c r="K109" i="10"/>
  <c r="L108" i="10"/>
  <c r="I108" i="12"/>
  <c r="BF108" i="11" s="1"/>
  <c r="J108" i="10"/>
  <c r="AW109" i="11"/>
  <c r="M109" i="20"/>
  <c r="E109" i="20"/>
  <c r="AD108" i="10"/>
  <c r="CC109" i="12"/>
  <c r="C109" i="12" s="1"/>
  <c r="AC108" i="10"/>
  <c r="CI109" i="12"/>
  <c r="CF109" i="12"/>
  <c r="AB108" i="10"/>
  <c r="B109" i="13"/>
  <c r="D109" i="12"/>
  <c r="AA108" i="10"/>
  <c r="I108" i="13"/>
  <c r="CI108" i="12" s="1"/>
  <c r="CE109" i="12"/>
  <c r="F109" i="12" s="1"/>
  <c r="H108" i="13"/>
  <c r="G108" i="13"/>
  <c r="F108" i="13"/>
  <c r="CF108" i="12" s="1"/>
  <c r="Z109" i="10"/>
  <c r="D108" i="13"/>
  <c r="E108" i="13"/>
  <c r="CE108" i="12" s="1"/>
  <c r="C108" i="13"/>
  <c r="Y108" i="10"/>
  <c r="X108" i="10"/>
  <c r="W108" i="10"/>
  <c r="J109" i="12"/>
  <c r="V108" i="10"/>
  <c r="H109" i="12"/>
  <c r="G109" i="10"/>
  <c r="J109" i="20"/>
  <c r="B109" i="20"/>
  <c r="E108" i="10"/>
  <c r="N108" i="20"/>
  <c r="D108" i="10"/>
  <c r="L108" i="20"/>
  <c r="C108" i="10"/>
  <c r="K108" i="20"/>
  <c r="C108" i="20"/>
  <c r="D108" i="20"/>
  <c r="AE108" i="10"/>
  <c r="T108" i="12"/>
  <c r="AN108" i="13"/>
  <c r="AG108" i="11"/>
  <c r="F107" i="20"/>
  <c r="J108" i="20" l="1"/>
  <c r="BB108" i="11"/>
  <c r="AS108" i="11"/>
  <c r="K108" i="10"/>
  <c r="AW108" i="11"/>
  <c r="O109" i="20"/>
  <c r="BA109" i="11"/>
  <c r="AR109" i="11" s="1"/>
  <c r="G109" i="12"/>
  <c r="BD109" i="11" s="1"/>
  <c r="AU109" i="11" s="1"/>
  <c r="CB109" i="12"/>
  <c r="CH108" i="12"/>
  <c r="CD108" i="12"/>
  <c r="U109" i="10"/>
  <c r="CG108" i="12"/>
  <c r="B108" i="13"/>
  <c r="CC108" i="12"/>
  <c r="Z108" i="10"/>
  <c r="G108" i="12"/>
  <c r="J108" i="12"/>
  <c r="BG108" i="11" s="1"/>
  <c r="BG109" i="11"/>
  <c r="BE109" i="11"/>
  <c r="BC109" i="11"/>
  <c r="AZ109" i="11"/>
  <c r="F108" i="12"/>
  <c r="H109" i="20"/>
  <c r="I109" i="20"/>
  <c r="O108" i="20"/>
  <c r="M108" i="20"/>
  <c r="E108" i="20"/>
  <c r="B108" i="20"/>
  <c r="G108" i="10"/>
  <c r="AH107" i="11"/>
  <c r="AI107" i="11"/>
  <c r="AJ107" i="11"/>
  <c r="AK107" i="11"/>
  <c r="AL107" i="11"/>
  <c r="AM107" i="11"/>
  <c r="AN107" i="11"/>
  <c r="AO107" i="11"/>
  <c r="Z107" i="11"/>
  <c r="X107" i="11"/>
  <c r="P107" i="11"/>
  <c r="H107" i="11"/>
  <c r="B107" i="11"/>
  <c r="BT107" i="12"/>
  <c r="BK107" i="12"/>
  <c r="BH107" i="12"/>
  <c r="BD107" i="12"/>
  <c r="AZ107" i="12"/>
  <c r="AV107" i="12"/>
  <c r="AS107" i="12"/>
  <c r="AL107" i="12"/>
  <c r="U107" i="12"/>
  <c r="V107" i="12"/>
  <c r="W107" i="12"/>
  <c r="X107" i="12"/>
  <c r="Y107" i="12"/>
  <c r="Z107" i="12"/>
  <c r="AA107" i="12"/>
  <c r="AB107" i="12"/>
  <c r="AC107" i="12"/>
  <c r="AD107" i="12"/>
  <c r="K107" i="12"/>
  <c r="BT107" i="13"/>
  <c r="BL107" i="13"/>
  <c r="BD107" i="13"/>
  <c r="AO107" i="13"/>
  <c r="AP107" i="13"/>
  <c r="AQ107" i="13"/>
  <c r="AR107" i="13"/>
  <c r="AS107" i="13"/>
  <c r="AT107" i="13"/>
  <c r="AU107" i="13"/>
  <c r="AV107" i="13"/>
  <c r="AF107" i="13"/>
  <c r="Z107" i="13"/>
  <c r="R107" i="13"/>
  <c r="J107" i="13"/>
  <c r="CB107" i="13"/>
  <c r="X91" i="16"/>
  <c r="T91" i="16"/>
  <c r="P91" i="16"/>
  <c r="L91" i="16"/>
  <c r="G91" i="16"/>
  <c r="B91" i="16"/>
  <c r="F106" i="20"/>
  <c r="AH106" i="11"/>
  <c r="AI106" i="11"/>
  <c r="AJ106" i="11"/>
  <c r="AK106" i="11"/>
  <c r="AL106" i="11"/>
  <c r="AM106" i="11"/>
  <c r="AN106" i="11"/>
  <c r="AO106" i="11"/>
  <c r="Z106" i="11"/>
  <c r="X106" i="11"/>
  <c r="P106" i="11"/>
  <c r="H106" i="11"/>
  <c r="B106" i="11"/>
  <c r="BT106" i="12"/>
  <c r="BK106" i="12"/>
  <c r="BH106" i="12"/>
  <c r="BD106" i="12"/>
  <c r="AZ106" i="12"/>
  <c r="AV106" i="12"/>
  <c r="AS106" i="12"/>
  <c r="AL106" i="12"/>
  <c r="AD106" i="12"/>
  <c r="U106" i="12"/>
  <c r="V106" i="12"/>
  <c r="W106" i="12"/>
  <c r="X106" i="12"/>
  <c r="Y106" i="12"/>
  <c r="Z106" i="12"/>
  <c r="AA106" i="12"/>
  <c r="AB106" i="12"/>
  <c r="AC106" i="12"/>
  <c r="K106" i="12"/>
  <c r="BT106" i="13"/>
  <c r="BL106" i="13"/>
  <c r="BD106" i="13"/>
  <c r="AO106" i="13"/>
  <c r="AP106" i="13"/>
  <c r="AQ106" i="13"/>
  <c r="AR106" i="13"/>
  <c r="AS106" i="13"/>
  <c r="AT106" i="13"/>
  <c r="AU106" i="13"/>
  <c r="AV106" i="13"/>
  <c r="AF106" i="13"/>
  <c r="Z106" i="13"/>
  <c r="R106" i="13"/>
  <c r="J106" i="13"/>
  <c r="CB106" i="13"/>
  <c r="S11" i="7" l="1"/>
  <c r="N11" i="7"/>
  <c r="R11" i="7"/>
  <c r="E107" i="12"/>
  <c r="N15" i="7"/>
  <c r="T15" i="7"/>
  <c r="R15" i="7"/>
  <c r="P15" i="7"/>
  <c r="O15" i="7"/>
  <c r="Q15" i="7"/>
  <c r="S15" i="7"/>
  <c r="M15" i="7"/>
  <c r="L15" i="7"/>
  <c r="B109" i="12"/>
  <c r="I109" i="10" s="1"/>
  <c r="P108" i="20"/>
  <c r="F31" i="14"/>
  <c r="P109" i="20"/>
  <c r="D108" i="12"/>
  <c r="BA108" i="11" s="1"/>
  <c r="AR108" i="11" s="1"/>
  <c r="D107" i="20"/>
  <c r="H108" i="12"/>
  <c r="BE108" i="11" s="1"/>
  <c r="CB108" i="12"/>
  <c r="U108" i="10"/>
  <c r="C108" i="12"/>
  <c r="BD108" i="11"/>
  <c r="I107" i="13"/>
  <c r="H107" i="13"/>
  <c r="O30" i="7"/>
  <c r="Q30" i="7"/>
  <c r="P30" i="7"/>
  <c r="AX109" i="11"/>
  <c r="BC108" i="11"/>
  <c r="AT109" i="11"/>
  <c r="AV109" i="11"/>
  <c r="AQ109" i="11"/>
  <c r="AX108" i="11"/>
  <c r="Q11" i="7"/>
  <c r="P11" i="7"/>
  <c r="L30" i="7"/>
  <c r="O11" i="7"/>
  <c r="T30" i="7"/>
  <c r="M11" i="7"/>
  <c r="S30" i="7"/>
  <c r="L11" i="7"/>
  <c r="I108" i="20"/>
  <c r="H108" i="20"/>
  <c r="F107" i="10"/>
  <c r="N107" i="20"/>
  <c r="E107" i="10"/>
  <c r="D107" i="10"/>
  <c r="L107" i="20"/>
  <c r="K107" i="20"/>
  <c r="C107" i="10"/>
  <c r="B107" i="10"/>
  <c r="C107" i="20"/>
  <c r="T107" i="10"/>
  <c r="S107" i="10"/>
  <c r="R107" i="10"/>
  <c r="Q107" i="10"/>
  <c r="P107" i="10"/>
  <c r="O107" i="10"/>
  <c r="BB107" i="11"/>
  <c r="N107" i="10"/>
  <c r="M107" i="10"/>
  <c r="L107" i="10"/>
  <c r="I107" i="12"/>
  <c r="J107" i="10"/>
  <c r="X107" i="10"/>
  <c r="Y107" i="10"/>
  <c r="G107" i="13"/>
  <c r="AE107" i="10"/>
  <c r="E107" i="13"/>
  <c r="AD107" i="10"/>
  <c r="AC107" i="10"/>
  <c r="AB107" i="10"/>
  <c r="F107" i="13"/>
  <c r="D107" i="13"/>
  <c r="C107" i="13"/>
  <c r="AA107" i="10"/>
  <c r="W107" i="10"/>
  <c r="V107" i="10"/>
  <c r="AG107" i="11"/>
  <c r="T107" i="12"/>
  <c r="AN107" i="13"/>
  <c r="F106" i="10"/>
  <c r="N106" i="20"/>
  <c r="L106" i="20"/>
  <c r="C106" i="10"/>
  <c r="B106" i="10"/>
  <c r="T106" i="10"/>
  <c r="S106" i="10"/>
  <c r="R106" i="10"/>
  <c r="Q106" i="10"/>
  <c r="P106" i="10"/>
  <c r="O106" i="10"/>
  <c r="E106" i="12"/>
  <c r="N106" i="10"/>
  <c r="M106" i="10"/>
  <c r="L106" i="10"/>
  <c r="I106" i="12"/>
  <c r="J106" i="10"/>
  <c r="AE106" i="10"/>
  <c r="AD106" i="10"/>
  <c r="AC106" i="10"/>
  <c r="AB106" i="10"/>
  <c r="I106" i="13"/>
  <c r="F106" i="13"/>
  <c r="AA106" i="10"/>
  <c r="G106" i="13"/>
  <c r="E106" i="13"/>
  <c r="H106" i="13"/>
  <c r="D106" i="13"/>
  <c r="Y106" i="10"/>
  <c r="X106" i="10"/>
  <c r="W106" i="10"/>
  <c r="V106" i="10"/>
  <c r="C106" i="20"/>
  <c r="K106" i="20"/>
  <c r="D106" i="20"/>
  <c r="E106" i="10"/>
  <c r="D106" i="10"/>
  <c r="AG106" i="11"/>
  <c r="T106" i="12"/>
  <c r="AN106" i="13"/>
  <c r="C106" i="13"/>
  <c r="F31" i="9" l="1"/>
  <c r="E31" i="9"/>
  <c r="D31" i="9"/>
  <c r="C31" i="9"/>
  <c r="B31" i="9"/>
  <c r="T31" i="9"/>
  <c r="P31" i="9"/>
  <c r="O31" i="9"/>
  <c r="N31" i="9"/>
  <c r="AY109" i="11"/>
  <c r="AP109" i="11" s="1"/>
  <c r="M31" i="9"/>
  <c r="AV108" i="11"/>
  <c r="AZ108" i="11"/>
  <c r="AQ108" i="11" s="1"/>
  <c r="B108" i="12"/>
  <c r="BF107" i="11"/>
  <c r="AS107" i="11"/>
  <c r="N31" i="14"/>
  <c r="K31" i="14"/>
  <c r="C31" i="14"/>
  <c r="D31" i="14"/>
  <c r="AD31" i="9"/>
  <c r="AU108" i="11"/>
  <c r="AC31" i="9"/>
  <c r="CI107" i="12"/>
  <c r="AB31" i="9"/>
  <c r="CH107" i="12"/>
  <c r="Y31" i="9"/>
  <c r="X31" i="9"/>
  <c r="L25" i="7"/>
  <c r="Q25" i="7"/>
  <c r="CG107" i="12"/>
  <c r="M25" i="7"/>
  <c r="S25" i="7"/>
  <c r="CE107" i="12"/>
  <c r="O25" i="7"/>
  <c r="AT108" i="11"/>
  <c r="T25" i="7"/>
  <c r="P25" i="7"/>
  <c r="W31" i="9"/>
  <c r="L31" i="14"/>
  <c r="AE31" i="9"/>
  <c r="J31" i="9"/>
  <c r="V31" i="9"/>
  <c r="R31" i="9"/>
  <c r="L31" i="9"/>
  <c r="S31" i="9"/>
  <c r="Q31" i="9"/>
  <c r="AA31" i="9"/>
  <c r="M107" i="20"/>
  <c r="E107" i="20"/>
  <c r="B107" i="20"/>
  <c r="J107" i="20"/>
  <c r="K107" i="10"/>
  <c r="BF106" i="11"/>
  <c r="AW107" i="11"/>
  <c r="BB106" i="11"/>
  <c r="CF107" i="12"/>
  <c r="CD107" i="12"/>
  <c r="Z107" i="10"/>
  <c r="CC107" i="12"/>
  <c r="B107" i="13"/>
  <c r="CG106" i="12"/>
  <c r="CF106" i="12"/>
  <c r="CI106" i="12"/>
  <c r="CD106" i="12"/>
  <c r="G107" i="10"/>
  <c r="M106" i="20"/>
  <c r="K106" i="10"/>
  <c r="E106" i="20"/>
  <c r="CH106" i="12"/>
  <c r="CE106" i="12"/>
  <c r="Z106" i="10"/>
  <c r="B106" i="13"/>
  <c r="CC106" i="12"/>
  <c r="B106" i="20"/>
  <c r="J106" i="20"/>
  <c r="G106" i="10"/>
  <c r="AY108" i="11" l="1"/>
  <c r="I108" i="10"/>
  <c r="N13" i="7"/>
  <c r="B31" i="14"/>
  <c r="J107" i="12"/>
  <c r="F107" i="12"/>
  <c r="G107" i="12"/>
  <c r="H109" i="10"/>
  <c r="D107" i="12"/>
  <c r="H107" i="12"/>
  <c r="M31" i="14"/>
  <c r="E31" i="14"/>
  <c r="J31" i="14"/>
  <c r="AW106" i="11"/>
  <c r="R13" i="7"/>
  <c r="Z31" i="9"/>
  <c r="G31" i="9"/>
  <c r="K31" i="9"/>
  <c r="O107" i="20"/>
  <c r="H107" i="20"/>
  <c r="I107" i="20"/>
  <c r="AS106" i="11"/>
  <c r="CB107" i="12"/>
  <c r="U107" i="10"/>
  <c r="D106" i="12"/>
  <c r="C107" i="12"/>
  <c r="G106" i="12"/>
  <c r="F106" i="12"/>
  <c r="J106" i="12"/>
  <c r="H106" i="12"/>
  <c r="O106" i="20"/>
  <c r="H106" i="20"/>
  <c r="C106" i="12"/>
  <c r="U106" i="10"/>
  <c r="CB106" i="12"/>
  <c r="X90" i="16"/>
  <c r="X27" i="15" s="1"/>
  <c r="T90" i="16"/>
  <c r="T27" i="15" s="1"/>
  <c r="P90" i="16"/>
  <c r="P27" i="15" s="1"/>
  <c r="L90" i="16"/>
  <c r="L27" i="15" s="1"/>
  <c r="G90" i="16"/>
  <c r="G27" i="15" s="1"/>
  <c r="B90" i="16"/>
  <c r="B27" i="15" s="1"/>
  <c r="X89" i="16"/>
  <c r="T89" i="16"/>
  <c r="P89" i="16"/>
  <c r="L89" i="16"/>
  <c r="G89" i="16"/>
  <c r="B89" i="16"/>
  <c r="H31" i="14" l="1"/>
  <c r="I31" i="14"/>
  <c r="AP108" i="11"/>
  <c r="H108" i="10" s="1"/>
  <c r="BG107" i="11"/>
  <c r="R12" i="7"/>
  <c r="N12" i="7"/>
  <c r="BC107" i="11"/>
  <c r="BE107" i="11"/>
  <c r="BA107" i="11"/>
  <c r="BD107" i="11"/>
  <c r="O31" i="14"/>
  <c r="P31" i="14" s="1"/>
  <c r="U31" i="9"/>
  <c r="P107" i="20"/>
  <c r="BA106" i="11"/>
  <c r="BD106" i="11"/>
  <c r="AZ107" i="11"/>
  <c r="B107" i="12"/>
  <c r="BC106" i="11"/>
  <c r="BE106" i="11"/>
  <c r="BG106" i="11"/>
  <c r="P106" i="20"/>
  <c r="B106" i="12"/>
  <c r="AZ106" i="11"/>
  <c r="I106" i="20"/>
  <c r="F105" i="20"/>
  <c r="AV107" i="11" l="1"/>
  <c r="AX107" i="11"/>
  <c r="AT107" i="11"/>
  <c r="AR107" i="11"/>
  <c r="Q13" i="7"/>
  <c r="S13" i="7"/>
  <c r="O13" i="7"/>
  <c r="AY106" i="11"/>
  <c r="AU107" i="11"/>
  <c r="AR106" i="11"/>
  <c r="M13" i="7"/>
  <c r="AU106" i="11"/>
  <c r="P13" i="7"/>
  <c r="L13" i="7"/>
  <c r="AT106" i="11"/>
  <c r="AY107" i="11"/>
  <c r="I107" i="10"/>
  <c r="AQ107" i="11"/>
  <c r="I106" i="10"/>
  <c r="AX106" i="11"/>
  <c r="AQ106" i="11"/>
  <c r="AV106" i="11"/>
  <c r="AH105" i="11"/>
  <c r="AI105" i="11"/>
  <c r="AJ105" i="11"/>
  <c r="AK105" i="11"/>
  <c r="AL105" i="11"/>
  <c r="AM105" i="11"/>
  <c r="AN105" i="11"/>
  <c r="AO105" i="11"/>
  <c r="Z105" i="11"/>
  <c r="X105" i="11"/>
  <c r="P105" i="11"/>
  <c r="H105" i="11"/>
  <c r="B105" i="11"/>
  <c r="BT105" i="12"/>
  <c r="BK105" i="12"/>
  <c r="BH105" i="12"/>
  <c r="BD105" i="12"/>
  <c r="AZ105" i="12"/>
  <c r="AV105" i="12"/>
  <c r="AS105" i="12"/>
  <c r="AL105" i="12"/>
  <c r="AD105" i="12"/>
  <c r="U105" i="12"/>
  <c r="V105" i="12"/>
  <c r="W105" i="12"/>
  <c r="X105" i="12"/>
  <c r="Y105" i="12"/>
  <c r="Z105" i="12"/>
  <c r="AA105" i="12"/>
  <c r="AB105" i="12"/>
  <c r="AC105" i="12"/>
  <c r="K105" i="12"/>
  <c r="BT105" i="13"/>
  <c r="BL105" i="13"/>
  <c r="BD105" i="13"/>
  <c r="AO105" i="13"/>
  <c r="AP105" i="13"/>
  <c r="AQ105" i="13"/>
  <c r="AR105" i="13"/>
  <c r="AS105" i="13"/>
  <c r="AT105" i="13"/>
  <c r="AU105" i="13"/>
  <c r="AV105" i="13"/>
  <c r="AF105" i="13"/>
  <c r="Z105" i="13"/>
  <c r="R105" i="13"/>
  <c r="J105" i="13"/>
  <c r="CB105" i="13"/>
  <c r="G30" i="14"/>
  <c r="C26" i="15"/>
  <c r="D26" i="15"/>
  <c r="E26" i="15"/>
  <c r="F26" i="15"/>
  <c r="H26" i="15"/>
  <c r="I26" i="15"/>
  <c r="J26" i="15"/>
  <c r="K26" i="15"/>
  <c r="M26" i="15"/>
  <c r="N26" i="15"/>
  <c r="O26" i="15"/>
  <c r="Q26" i="15"/>
  <c r="R26" i="15"/>
  <c r="S26" i="15"/>
  <c r="U26" i="15"/>
  <c r="V26" i="15"/>
  <c r="W26" i="15"/>
  <c r="Y26" i="15"/>
  <c r="Z26" i="15"/>
  <c r="AA26" i="15"/>
  <c r="F104" i="20"/>
  <c r="B104" i="11"/>
  <c r="H104" i="11"/>
  <c r="P104" i="11"/>
  <c r="X104" i="11"/>
  <c r="Z104" i="11"/>
  <c r="AH104" i="11"/>
  <c r="AI104" i="11"/>
  <c r="AJ104" i="11"/>
  <c r="AK104" i="11"/>
  <c r="AL104" i="11"/>
  <c r="AM104" i="11"/>
  <c r="AN104" i="11"/>
  <c r="AO104" i="11"/>
  <c r="K104" i="12"/>
  <c r="U104" i="12"/>
  <c r="V104" i="12"/>
  <c r="W104" i="12"/>
  <c r="X104" i="12"/>
  <c r="Y104" i="12"/>
  <c r="Z104" i="12"/>
  <c r="AA104" i="12"/>
  <c r="AB104" i="12"/>
  <c r="AC104" i="12"/>
  <c r="AD104" i="12"/>
  <c r="AL104" i="12"/>
  <c r="AS104" i="12"/>
  <c r="AV104" i="12"/>
  <c r="AZ104" i="12"/>
  <c r="BD104" i="12"/>
  <c r="BH104" i="12"/>
  <c r="BK104" i="12"/>
  <c r="BT104" i="12"/>
  <c r="J104" i="13"/>
  <c r="R104" i="13"/>
  <c r="Z104" i="13"/>
  <c r="AF104" i="13"/>
  <c r="AO104" i="13"/>
  <c r="AP104" i="13"/>
  <c r="AQ104" i="13"/>
  <c r="AR104" i="13"/>
  <c r="AS104" i="13"/>
  <c r="AT104" i="13"/>
  <c r="AU104" i="13"/>
  <c r="AV104" i="13"/>
  <c r="BD104" i="13"/>
  <c r="BL104" i="13"/>
  <c r="BT104" i="13"/>
  <c r="CB104" i="13"/>
  <c r="X88" i="16"/>
  <c r="T88" i="16"/>
  <c r="P88" i="16"/>
  <c r="L88" i="16"/>
  <c r="G88" i="16"/>
  <c r="B88" i="16"/>
  <c r="AP106" i="11" l="1"/>
  <c r="Q12" i="7"/>
  <c r="L12" i="7"/>
  <c r="O12" i="7"/>
  <c r="S12" i="7"/>
  <c r="M12" i="7"/>
  <c r="P12" i="7"/>
  <c r="I31" i="9"/>
  <c r="AP107" i="11"/>
  <c r="H106" i="10"/>
  <c r="F104" i="10"/>
  <c r="N104" i="20"/>
  <c r="L104" i="20"/>
  <c r="F105" i="10"/>
  <c r="K104" i="20"/>
  <c r="B104" i="10"/>
  <c r="B105" i="10"/>
  <c r="R104" i="10"/>
  <c r="J104" i="10"/>
  <c r="N105" i="10"/>
  <c r="Q104" i="10"/>
  <c r="I104" i="12"/>
  <c r="O105" i="10"/>
  <c r="P104" i="10"/>
  <c r="P105" i="10"/>
  <c r="O104" i="10"/>
  <c r="E105" i="12"/>
  <c r="Q105" i="10"/>
  <c r="J105" i="10"/>
  <c r="R105" i="10"/>
  <c r="N104" i="10"/>
  <c r="M104" i="10"/>
  <c r="E104" i="12"/>
  <c r="S105" i="10"/>
  <c r="T104" i="10"/>
  <c r="L104" i="10"/>
  <c r="L105" i="10"/>
  <c r="T105" i="10"/>
  <c r="S104" i="10"/>
  <c r="I105" i="12"/>
  <c r="M105" i="10"/>
  <c r="X104" i="10"/>
  <c r="AC104" i="10"/>
  <c r="D104" i="13"/>
  <c r="Y105" i="10"/>
  <c r="C105" i="13"/>
  <c r="C104" i="13"/>
  <c r="AA105" i="10"/>
  <c r="AB105" i="10"/>
  <c r="Y104" i="10"/>
  <c r="I105" i="13"/>
  <c r="AC105" i="10"/>
  <c r="I104" i="13"/>
  <c r="H105" i="13"/>
  <c r="AD105" i="10"/>
  <c r="AB104" i="10"/>
  <c r="H104" i="13"/>
  <c r="G105" i="13"/>
  <c r="W104" i="10"/>
  <c r="G104" i="13"/>
  <c r="V104" i="10"/>
  <c r="V105" i="10"/>
  <c r="F105" i="13"/>
  <c r="W105" i="10"/>
  <c r="E105" i="13"/>
  <c r="AA104" i="10"/>
  <c r="F104" i="13"/>
  <c r="AD104" i="10"/>
  <c r="E104" i="13"/>
  <c r="X105" i="10"/>
  <c r="D105" i="13"/>
  <c r="C105" i="10"/>
  <c r="K105" i="20"/>
  <c r="D105" i="10"/>
  <c r="L105" i="20"/>
  <c r="E105" i="10"/>
  <c r="N105" i="20"/>
  <c r="C105" i="20"/>
  <c r="AE105" i="10"/>
  <c r="D105" i="20"/>
  <c r="T105" i="12"/>
  <c r="AG105" i="11"/>
  <c r="AN105" i="13"/>
  <c r="E104" i="10"/>
  <c r="D104" i="10"/>
  <c r="C104" i="10"/>
  <c r="C104" i="20"/>
  <c r="D104" i="20"/>
  <c r="AE104" i="10"/>
  <c r="AG104" i="11"/>
  <c r="T104" i="12"/>
  <c r="AN104" i="13"/>
  <c r="H100" i="11"/>
  <c r="H107" i="10" l="1"/>
  <c r="B105" i="13"/>
  <c r="M104" i="20"/>
  <c r="BB104" i="11"/>
  <c r="BF105" i="11"/>
  <c r="K104" i="10"/>
  <c r="K105" i="10"/>
  <c r="BB105" i="11"/>
  <c r="BF104" i="11"/>
  <c r="CI104" i="12"/>
  <c r="CG104" i="12"/>
  <c r="CD104" i="12"/>
  <c r="CH104" i="12"/>
  <c r="CE104" i="12"/>
  <c r="Z104" i="10"/>
  <c r="CD105" i="12"/>
  <c r="CF104" i="12"/>
  <c r="CF105" i="12"/>
  <c r="CI105" i="12"/>
  <c r="CC104" i="12"/>
  <c r="B104" i="13"/>
  <c r="CE105" i="12"/>
  <c r="Z105" i="10"/>
  <c r="CG105" i="12"/>
  <c r="CH105" i="12"/>
  <c r="CC105" i="12"/>
  <c r="M105" i="20"/>
  <c r="E105" i="20"/>
  <c r="J105" i="20"/>
  <c r="B105" i="20"/>
  <c r="E104" i="20"/>
  <c r="G105" i="10"/>
  <c r="G104" i="10"/>
  <c r="J104" i="20"/>
  <c r="B104" i="20"/>
  <c r="F103" i="20"/>
  <c r="AH103" i="11"/>
  <c r="AI103" i="11"/>
  <c r="AJ103" i="11"/>
  <c r="AK103" i="11"/>
  <c r="AL103" i="11"/>
  <c r="AM103" i="11"/>
  <c r="AN103" i="11"/>
  <c r="AO103" i="11"/>
  <c r="Z103" i="11"/>
  <c r="X103" i="11"/>
  <c r="P103" i="11"/>
  <c r="H103" i="11"/>
  <c r="B103" i="11"/>
  <c r="BT103" i="12"/>
  <c r="BK103" i="12"/>
  <c r="BH103" i="12"/>
  <c r="BD103" i="12"/>
  <c r="AZ103" i="12"/>
  <c r="AV103" i="12"/>
  <c r="AS103" i="12"/>
  <c r="AL103" i="12"/>
  <c r="AD103" i="12"/>
  <c r="U103" i="12"/>
  <c r="V103" i="12"/>
  <c r="W103" i="12"/>
  <c r="X103" i="12"/>
  <c r="Y103" i="12"/>
  <c r="Z103" i="12"/>
  <c r="AA103" i="12"/>
  <c r="AB103" i="12"/>
  <c r="AC103" i="12"/>
  <c r="K103" i="12"/>
  <c r="BT103" i="13"/>
  <c r="BL103" i="13"/>
  <c r="BD103" i="13"/>
  <c r="AO103" i="13"/>
  <c r="AP103" i="13"/>
  <c r="AQ103" i="13"/>
  <c r="AR103" i="13"/>
  <c r="AS103" i="13"/>
  <c r="AT103" i="13"/>
  <c r="AU103" i="13"/>
  <c r="AV103" i="13"/>
  <c r="AF103" i="13"/>
  <c r="Z103" i="13"/>
  <c r="R103" i="13"/>
  <c r="J103" i="13"/>
  <c r="CB103" i="13"/>
  <c r="X87" i="16"/>
  <c r="T87" i="16"/>
  <c r="P87" i="16"/>
  <c r="L87" i="16"/>
  <c r="G87" i="16"/>
  <c r="B87" i="16"/>
  <c r="CB105" i="12" l="1"/>
  <c r="H31" i="9"/>
  <c r="U105" i="10"/>
  <c r="C103" i="10"/>
  <c r="D103" i="10"/>
  <c r="E103" i="10"/>
  <c r="F103" i="10"/>
  <c r="B103" i="10"/>
  <c r="L103" i="10"/>
  <c r="T103" i="10"/>
  <c r="I103" i="12"/>
  <c r="O103" i="10"/>
  <c r="S103" i="10"/>
  <c r="P103" i="10"/>
  <c r="AW104" i="11"/>
  <c r="AW105" i="11"/>
  <c r="M103" i="10"/>
  <c r="N103" i="10"/>
  <c r="E103" i="12"/>
  <c r="Q103" i="10"/>
  <c r="J103" i="10"/>
  <c r="R103" i="10"/>
  <c r="AS105" i="11"/>
  <c r="AS104" i="11"/>
  <c r="U104" i="10"/>
  <c r="C105" i="12"/>
  <c r="F105" i="12"/>
  <c r="J104" i="12"/>
  <c r="CB104" i="12"/>
  <c r="G104" i="12"/>
  <c r="C104" i="12"/>
  <c r="D105" i="12"/>
  <c r="D104" i="12"/>
  <c r="W103" i="10"/>
  <c r="AC103" i="10"/>
  <c r="H105" i="12"/>
  <c r="E103" i="13"/>
  <c r="X103" i="10"/>
  <c r="C103" i="13"/>
  <c r="J105" i="12"/>
  <c r="AA103" i="10"/>
  <c r="I103" i="13"/>
  <c r="H103" i="13"/>
  <c r="H104" i="12"/>
  <c r="Y103" i="10"/>
  <c r="AD103" i="10"/>
  <c r="G103" i="13"/>
  <c r="D103" i="13"/>
  <c r="AB103" i="10"/>
  <c r="AE103" i="10"/>
  <c r="V103" i="10"/>
  <c r="F103" i="13"/>
  <c r="G105" i="12"/>
  <c r="F104" i="12"/>
  <c r="H104" i="20"/>
  <c r="O105" i="20"/>
  <c r="O104" i="20"/>
  <c r="H105" i="20"/>
  <c r="I105" i="20"/>
  <c r="I104" i="20"/>
  <c r="N103" i="20"/>
  <c r="L103" i="20"/>
  <c r="K103" i="20"/>
  <c r="C103" i="20"/>
  <c r="D103" i="20"/>
  <c r="AG103" i="11"/>
  <c r="T103" i="12"/>
  <c r="AN103" i="13"/>
  <c r="J103" i="20" l="1"/>
  <c r="BF103" i="11"/>
  <c r="K103" i="10"/>
  <c r="BB103" i="11"/>
  <c r="CI103" i="12"/>
  <c r="BG104" i="11"/>
  <c r="B103" i="13"/>
  <c r="BE104" i="11"/>
  <c r="BG105" i="11"/>
  <c r="BE105" i="11"/>
  <c r="BA105" i="11"/>
  <c r="CE103" i="12"/>
  <c r="CF103" i="12"/>
  <c r="CD103" i="12"/>
  <c r="BC105" i="11"/>
  <c r="Z103" i="10"/>
  <c r="BA104" i="11"/>
  <c r="AZ104" i="11"/>
  <c r="B104" i="12"/>
  <c r="BD105" i="11"/>
  <c r="CG103" i="12"/>
  <c r="CH103" i="12"/>
  <c r="CC103" i="12"/>
  <c r="AZ105" i="11"/>
  <c r="B105" i="12"/>
  <c r="BC104" i="11"/>
  <c r="BD104" i="11"/>
  <c r="P104" i="20"/>
  <c r="P105" i="20"/>
  <c r="M103" i="20"/>
  <c r="E103" i="20"/>
  <c r="B103" i="20"/>
  <c r="G103" i="10"/>
  <c r="O103" i="20" l="1"/>
  <c r="AS103" i="11"/>
  <c r="AW103" i="11"/>
  <c r="CB103" i="12"/>
  <c r="U103" i="10"/>
  <c r="G103" i="12"/>
  <c r="AX105" i="11"/>
  <c r="AR104" i="11"/>
  <c r="AT104" i="11"/>
  <c r="H103" i="12"/>
  <c r="AU105" i="11"/>
  <c r="AY104" i="11"/>
  <c r="I104" i="10"/>
  <c r="AR105" i="11"/>
  <c r="C103" i="12"/>
  <c r="AX104" i="11"/>
  <c r="AY105" i="11"/>
  <c r="I105" i="10"/>
  <c r="AV104" i="11"/>
  <c r="AQ104" i="11"/>
  <c r="AU104" i="11"/>
  <c r="D103" i="12"/>
  <c r="AV105" i="11"/>
  <c r="F103" i="12"/>
  <c r="AQ105" i="11"/>
  <c r="AT105" i="11"/>
  <c r="J103" i="12"/>
  <c r="P103" i="20"/>
  <c r="H103" i="20"/>
  <c r="F102" i="20"/>
  <c r="BA103" i="11" l="1"/>
  <c r="AP105" i="11"/>
  <c r="BC103" i="11"/>
  <c r="BG103" i="11"/>
  <c r="BE103" i="11"/>
  <c r="BD103" i="11"/>
  <c r="AP104" i="11"/>
  <c r="AZ103" i="11"/>
  <c r="B103" i="12"/>
  <c r="F30" i="14"/>
  <c r="I103" i="20"/>
  <c r="AH102" i="11"/>
  <c r="AI102" i="11"/>
  <c r="AJ102" i="11"/>
  <c r="AK102" i="11"/>
  <c r="AL102" i="11"/>
  <c r="AM102" i="11"/>
  <c r="AN102" i="11"/>
  <c r="AO102" i="11"/>
  <c r="Z102" i="11"/>
  <c r="X102" i="11"/>
  <c r="P102" i="11"/>
  <c r="H102" i="11"/>
  <c r="B102" i="11"/>
  <c r="BT102" i="12"/>
  <c r="BK102" i="12"/>
  <c r="BH102" i="12"/>
  <c r="BD102" i="12"/>
  <c r="AZ102" i="12"/>
  <c r="AV102" i="12"/>
  <c r="AS102" i="12"/>
  <c r="AL102" i="12"/>
  <c r="U102" i="12"/>
  <c r="V102" i="12"/>
  <c r="W102" i="12"/>
  <c r="X102" i="12"/>
  <c r="Y102" i="12"/>
  <c r="Z102" i="12"/>
  <c r="AA102" i="12"/>
  <c r="AB102" i="12"/>
  <c r="AC102" i="12"/>
  <c r="AD102" i="12"/>
  <c r="K102" i="12"/>
  <c r="BT102" i="13"/>
  <c r="BL102" i="13"/>
  <c r="BD102" i="13"/>
  <c r="AO102" i="13"/>
  <c r="AP102" i="13"/>
  <c r="AQ102" i="13"/>
  <c r="AR102" i="13"/>
  <c r="AS102" i="13"/>
  <c r="AT102" i="13"/>
  <c r="AU102" i="13"/>
  <c r="AV102" i="13"/>
  <c r="AF102" i="13"/>
  <c r="Z102" i="13"/>
  <c r="R102" i="13"/>
  <c r="J102" i="13"/>
  <c r="CB102" i="13"/>
  <c r="X86" i="16"/>
  <c r="T86" i="16"/>
  <c r="P86" i="16"/>
  <c r="L86" i="16"/>
  <c r="G86" i="16"/>
  <c r="B86" i="16"/>
  <c r="F99" i="20"/>
  <c r="F100" i="20"/>
  <c r="F101" i="20"/>
  <c r="AO100" i="11"/>
  <c r="AN100" i="11"/>
  <c r="AM100" i="11"/>
  <c r="AL100" i="11"/>
  <c r="AK100" i="11"/>
  <c r="AJ100" i="11"/>
  <c r="AI100" i="11"/>
  <c r="AH100" i="11"/>
  <c r="Z100" i="11"/>
  <c r="X100" i="11"/>
  <c r="P100" i="11"/>
  <c r="B100" i="11"/>
  <c r="BT100" i="12"/>
  <c r="BK100" i="12"/>
  <c r="BH100" i="12"/>
  <c r="BD100" i="12"/>
  <c r="AZ100" i="12"/>
  <c r="AV100" i="12"/>
  <c r="AS100" i="12"/>
  <c r="AL100" i="12"/>
  <c r="AD100" i="12"/>
  <c r="AC100" i="12"/>
  <c r="AB100" i="12"/>
  <c r="AA100" i="12"/>
  <c r="Z100" i="12"/>
  <c r="Y100" i="12"/>
  <c r="X100" i="12"/>
  <c r="W100" i="12"/>
  <c r="V100" i="12"/>
  <c r="U100" i="12"/>
  <c r="K100" i="12"/>
  <c r="CB100" i="13"/>
  <c r="BT100" i="13"/>
  <c r="BL100" i="13"/>
  <c r="BD100" i="13"/>
  <c r="AV100" i="13"/>
  <c r="AU100" i="13"/>
  <c r="AT100" i="13"/>
  <c r="AS100" i="13"/>
  <c r="AR100" i="13"/>
  <c r="AQ100" i="13"/>
  <c r="AP100" i="13"/>
  <c r="AO100" i="13"/>
  <c r="AF100" i="13"/>
  <c r="Z100" i="13"/>
  <c r="R100" i="13"/>
  <c r="J100" i="13"/>
  <c r="G29" i="14"/>
  <c r="G28" i="14"/>
  <c r="C25" i="15"/>
  <c r="D25" i="15"/>
  <c r="E25" i="15"/>
  <c r="F25" i="15"/>
  <c r="H25" i="15"/>
  <c r="I25" i="15"/>
  <c r="J25" i="15"/>
  <c r="K25" i="15"/>
  <c r="M25" i="15"/>
  <c r="N25" i="15"/>
  <c r="O25" i="15"/>
  <c r="Q25" i="15"/>
  <c r="R25" i="15"/>
  <c r="S25" i="15"/>
  <c r="U25" i="15"/>
  <c r="V25" i="15"/>
  <c r="W25" i="15"/>
  <c r="Y25" i="15"/>
  <c r="Z25" i="15"/>
  <c r="AA25" i="15"/>
  <c r="X84" i="16"/>
  <c r="T84" i="16"/>
  <c r="P84" i="16"/>
  <c r="L84" i="16"/>
  <c r="G84" i="16"/>
  <c r="B84" i="16"/>
  <c r="X30" i="16"/>
  <c r="X31" i="16"/>
  <c r="X32" i="16"/>
  <c r="X33" i="16"/>
  <c r="X34" i="16"/>
  <c r="X35" i="16"/>
  <c r="X36" i="16"/>
  <c r="X37" i="16"/>
  <c r="X38"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X77" i="16"/>
  <c r="X78" i="16"/>
  <c r="X79" i="16"/>
  <c r="X80" i="16"/>
  <c r="X81" i="16"/>
  <c r="X82" i="16"/>
  <c r="X83" i="16"/>
  <c r="X85" i="16"/>
  <c r="T30" i="16"/>
  <c r="T31" i="16"/>
  <c r="T32" i="16"/>
  <c r="T33" i="16"/>
  <c r="T34" i="16"/>
  <c r="T35" i="16"/>
  <c r="T36" i="16"/>
  <c r="T37" i="16"/>
  <c r="T38" i="16"/>
  <c r="T39" i="16"/>
  <c r="T40" i="16"/>
  <c r="T41" i="16"/>
  <c r="T42" i="16"/>
  <c r="T43" i="16"/>
  <c r="T44" i="16"/>
  <c r="T45" i="16"/>
  <c r="T46" i="16"/>
  <c r="T47" i="16"/>
  <c r="T48" i="16"/>
  <c r="T49" i="16"/>
  <c r="T50" i="16"/>
  <c r="T51" i="16"/>
  <c r="T52" i="16"/>
  <c r="T53" i="16"/>
  <c r="T54" i="16"/>
  <c r="T55" i="16"/>
  <c r="T56" i="16"/>
  <c r="T57" i="16"/>
  <c r="T58" i="16"/>
  <c r="T59" i="16"/>
  <c r="T60" i="16"/>
  <c r="T61" i="16"/>
  <c r="T62" i="16"/>
  <c r="T63" i="16"/>
  <c r="T64" i="16"/>
  <c r="T65" i="16"/>
  <c r="T66" i="16"/>
  <c r="T67" i="16"/>
  <c r="T68" i="16"/>
  <c r="T69" i="16"/>
  <c r="T70" i="16"/>
  <c r="T71" i="16"/>
  <c r="T72" i="16"/>
  <c r="T73" i="16"/>
  <c r="T74" i="16"/>
  <c r="T75" i="16"/>
  <c r="T76" i="16"/>
  <c r="T77" i="16"/>
  <c r="T78" i="16"/>
  <c r="T79" i="16"/>
  <c r="T80" i="16"/>
  <c r="T81" i="16"/>
  <c r="T82" i="16"/>
  <c r="T83" i="16"/>
  <c r="T85"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5" i="16"/>
  <c r="L30" i="16"/>
  <c r="L31" i="16"/>
  <c r="L32" i="16"/>
  <c r="L33" i="16"/>
  <c r="L34" i="16"/>
  <c r="L35" i="16"/>
  <c r="L36" i="16"/>
  <c r="L37" i="16"/>
  <c r="L38" i="16"/>
  <c r="L39" i="16"/>
  <c r="L40" i="16"/>
  <c r="L41" i="16"/>
  <c r="L42" i="16"/>
  <c r="L43" i="16"/>
  <c r="L44" i="16"/>
  <c r="L45" i="16"/>
  <c r="L46" i="16"/>
  <c r="L47" i="16"/>
  <c r="L48" i="16"/>
  <c r="L49" i="16"/>
  <c r="L50" i="16"/>
  <c r="L51" i="16"/>
  <c r="L52" i="16"/>
  <c r="L53" i="16"/>
  <c r="L54" i="16"/>
  <c r="L55" i="16"/>
  <c r="L56" i="16"/>
  <c r="L57" i="16"/>
  <c r="L58" i="16"/>
  <c r="L59" i="16"/>
  <c r="L60" i="16"/>
  <c r="L61" i="16"/>
  <c r="L62" i="16"/>
  <c r="L63" i="16"/>
  <c r="L64" i="16"/>
  <c r="L65" i="16"/>
  <c r="L66" i="16"/>
  <c r="L67" i="16"/>
  <c r="L68" i="16"/>
  <c r="L69" i="16"/>
  <c r="L70" i="16"/>
  <c r="L71" i="16"/>
  <c r="L72" i="16"/>
  <c r="L73" i="16"/>
  <c r="L74" i="16"/>
  <c r="L75" i="16"/>
  <c r="L76" i="16"/>
  <c r="L77" i="16"/>
  <c r="L78" i="16"/>
  <c r="L79" i="16"/>
  <c r="L80" i="16"/>
  <c r="L81" i="16"/>
  <c r="L82" i="16"/>
  <c r="L83" i="16"/>
  <c r="L85"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5"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5" i="16"/>
  <c r="E11" i="7" l="1"/>
  <c r="C11" i="7"/>
  <c r="I11" i="7"/>
  <c r="F11" i="7"/>
  <c r="D11" i="7"/>
  <c r="B11" i="7"/>
  <c r="H11" i="7"/>
  <c r="G11" i="7"/>
  <c r="D15" i="7"/>
  <c r="J15" i="7"/>
  <c r="H15" i="7"/>
  <c r="G15" i="7"/>
  <c r="F15" i="7"/>
  <c r="E15" i="7"/>
  <c r="I15" i="7"/>
  <c r="C15" i="7"/>
  <c r="B15" i="7"/>
  <c r="B30" i="7"/>
  <c r="J30" i="7"/>
  <c r="I30" i="7"/>
  <c r="G30" i="7"/>
  <c r="C30" i="7"/>
  <c r="F30" i="7"/>
  <c r="E30" i="7"/>
  <c r="F102" i="10"/>
  <c r="P102" i="10"/>
  <c r="O102" i="10"/>
  <c r="Q102" i="10"/>
  <c r="J102" i="10"/>
  <c r="R102" i="10"/>
  <c r="L102" i="10"/>
  <c r="S102" i="10"/>
  <c r="T102" i="10"/>
  <c r="M102" i="10"/>
  <c r="N102" i="10"/>
  <c r="AA102" i="10"/>
  <c r="AB102" i="10"/>
  <c r="AC102" i="10"/>
  <c r="AQ103" i="11"/>
  <c r="AX103" i="11"/>
  <c r="AD102" i="10"/>
  <c r="H104" i="10"/>
  <c r="AT103" i="11"/>
  <c r="V102" i="10"/>
  <c r="W102" i="10"/>
  <c r="AU103" i="11"/>
  <c r="H105" i="10"/>
  <c r="X102" i="10"/>
  <c r="D102" i="13"/>
  <c r="Y102" i="10"/>
  <c r="AY103" i="11"/>
  <c r="I103" i="10"/>
  <c r="AV103" i="11"/>
  <c r="AR103" i="11"/>
  <c r="B26" i="15"/>
  <c r="G26" i="15"/>
  <c r="L26" i="15"/>
  <c r="P26" i="15"/>
  <c r="T26" i="15"/>
  <c r="X26" i="15"/>
  <c r="E102" i="13"/>
  <c r="F102" i="13"/>
  <c r="G102" i="13"/>
  <c r="E102" i="12"/>
  <c r="C102" i="13"/>
  <c r="I102" i="12"/>
  <c r="I102" i="13"/>
  <c r="H102" i="13"/>
  <c r="AE102" i="10"/>
  <c r="D102" i="20"/>
  <c r="B102" i="10"/>
  <c r="C102" i="10"/>
  <c r="K102" i="20"/>
  <c r="D102" i="10"/>
  <c r="L102" i="20"/>
  <c r="E102" i="10"/>
  <c r="N102" i="20"/>
  <c r="C102" i="20"/>
  <c r="AG102" i="11"/>
  <c r="AN102" i="13"/>
  <c r="T102" i="12"/>
  <c r="T25" i="15"/>
  <c r="B25" i="15"/>
  <c r="F100" i="10"/>
  <c r="E100" i="10"/>
  <c r="D100" i="10"/>
  <c r="L100" i="20"/>
  <c r="C100" i="10"/>
  <c r="K100" i="20"/>
  <c r="B100" i="10"/>
  <c r="C100" i="20"/>
  <c r="T100" i="10"/>
  <c r="S100" i="10"/>
  <c r="R100" i="10"/>
  <c r="Q100" i="10"/>
  <c r="P100" i="10"/>
  <c r="O100" i="10"/>
  <c r="E100" i="12"/>
  <c r="N100" i="10"/>
  <c r="M100" i="10"/>
  <c r="L100" i="10"/>
  <c r="I100" i="12"/>
  <c r="J100" i="10"/>
  <c r="AE100" i="10"/>
  <c r="AD100" i="10"/>
  <c r="AC100" i="10"/>
  <c r="AB100" i="10"/>
  <c r="H100" i="13"/>
  <c r="I100" i="13"/>
  <c r="AA100" i="10"/>
  <c r="G100" i="13"/>
  <c r="E100" i="13"/>
  <c r="C100" i="13"/>
  <c r="F100" i="13"/>
  <c r="Y100" i="10"/>
  <c r="X100" i="10"/>
  <c r="W100" i="10"/>
  <c r="V100" i="10"/>
  <c r="X25" i="15"/>
  <c r="D100" i="20"/>
  <c r="L25" i="15"/>
  <c r="P25" i="15"/>
  <c r="G25" i="15"/>
  <c r="N100" i="20"/>
  <c r="AG100" i="11"/>
  <c r="AN100" i="13"/>
  <c r="T100" i="12"/>
  <c r="D100" i="13"/>
  <c r="AH101" i="11"/>
  <c r="AI101" i="11"/>
  <c r="AJ101" i="11"/>
  <c r="AK101" i="11"/>
  <c r="AL101" i="11"/>
  <c r="AM101" i="11"/>
  <c r="AN101" i="11"/>
  <c r="AO101" i="11"/>
  <c r="Z101" i="11"/>
  <c r="X101" i="11"/>
  <c r="P101" i="11"/>
  <c r="H101" i="11"/>
  <c r="AO101" i="13"/>
  <c r="AP101" i="13"/>
  <c r="AQ101" i="13"/>
  <c r="AR101" i="13"/>
  <c r="AS101" i="13"/>
  <c r="AT101" i="13"/>
  <c r="AU101" i="13"/>
  <c r="BT101" i="13"/>
  <c r="BL101" i="13"/>
  <c r="BD101" i="13"/>
  <c r="AV101" i="13"/>
  <c r="AF101" i="13"/>
  <c r="Z101" i="13"/>
  <c r="R101" i="13"/>
  <c r="J101" i="13"/>
  <c r="G25" i="7" l="1"/>
  <c r="F25" i="7"/>
  <c r="E25" i="7"/>
  <c r="I25" i="7"/>
  <c r="J25" i="7"/>
  <c r="B25" i="7"/>
  <c r="C25" i="7"/>
  <c r="CD102" i="12"/>
  <c r="E30" i="9"/>
  <c r="D30" i="9"/>
  <c r="C30" i="9"/>
  <c r="F30" i="9"/>
  <c r="B30" i="9"/>
  <c r="L30" i="9"/>
  <c r="BF100" i="11"/>
  <c r="AW100" i="11" s="1"/>
  <c r="M30" i="9"/>
  <c r="R30" i="9"/>
  <c r="O30" i="9"/>
  <c r="BB102" i="11"/>
  <c r="BF102" i="11"/>
  <c r="BB100" i="11"/>
  <c r="S30" i="9"/>
  <c r="J30" i="9"/>
  <c r="P30" i="9"/>
  <c r="K102" i="10"/>
  <c r="N30" i="9"/>
  <c r="T30" i="9"/>
  <c r="Q30" i="9"/>
  <c r="AP103" i="11"/>
  <c r="Y30" i="9"/>
  <c r="AC30" i="9"/>
  <c r="AE30" i="9"/>
  <c r="CE100" i="12"/>
  <c r="CH100" i="12"/>
  <c r="W30" i="9"/>
  <c r="AD30" i="9"/>
  <c r="AB30" i="9"/>
  <c r="CG100" i="12"/>
  <c r="Z102" i="10"/>
  <c r="CI100" i="12"/>
  <c r="CF100" i="12"/>
  <c r="X30" i="9"/>
  <c r="V30" i="9"/>
  <c r="AA30" i="9"/>
  <c r="N30" i="14"/>
  <c r="K30" i="14"/>
  <c r="D30" i="14"/>
  <c r="C30" i="14"/>
  <c r="L30" i="14"/>
  <c r="B102" i="13"/>
  <c r="CH102" i="12"/>
  <c r="CI102" i="12"/>
  <c r="CG102" i="12"/>
  <c r="CF102" i="12"/>
  <c r="CC102" i="12"/>
  <c r="CE102" i="12"/>
  <c r="E102" i="20"/>
  <c r="M102" i="20"/>
  <c r="J102" i="20"/>
  <c r="B102" i="20"/>
  <c r="G102" i="10"/>
  <c r="N101" i="20"/>
  <c r="L101" i="20"/>
  <c r="M100" i="20"/>
  <c r="K101" i="20"/>
  <c r="K100" i="10"/>
  <c r="E100" i="20"/>
  <c r="CC100" i="12"/>
  <c r="G101" i="13"/>
  <c r="F101" i="13"/>
  <c r="I101" i="13"/>
  <c r="H101" i="13"/>
  <c r="E101" i="13"/>
  <c r="Z100" i="10"/>
  <c r="D101" i="13"/>
  <c r="C101" i="20"/>
  <c r="B100" i="20"/>
  <c r="J100" i="20"/>
  <c r="G100" i="10"/>
  <c r="B100" i="13"/>
  <c r="CD100" i="12"/>
  <c r="AG101" i="11"/>
  <c r="AN101" i="13"/>
  <c r="C101" i="13"/>
  <c r="K31" i="7"/>
  <c r="K29" i="7"/>
  <c r="K28" i="7"/>
  <c r="K27" i="7"/>
  <c r="K26" i="7"/>
  <c r="K24" i="7"/>
  <c r="K23" i="7"/>
  <c r="K22" i="7"/>
  <c r="K21" i="7"/>
  <c r="K20" i="7"/>
  <c r="K19" i="7"/>
  <c r="K18" i="7"/>
  <c r="K17" i="7"/>
  <c r="K16" i="7"/>
  <c r="K14" i="7"/>
  <c r="K8" i="7"/>
  <c r="K7" i="7"/>
  <c r="K6" i="7"/>
  <c r="K9" i="7"/>
  <c r="K10" i="7"/>
  <c r="A50" i="17"/>
  <c r="A49" i="17"/>
  <c r="G7" i="14"/>
  <c r="G8" i="14"/>
  <c r="G9" i="14"/>
  <c r="G10" i="14"/>
  <c r="G11" i="14"/>
  <c r="G12" i="14"/>
  <c r="G13" i="14"/>
  <c r="G14" i="14"/>
  <c r="G15" i="14"/>
  <c r="G16" i="14"/>
  <c r="G17" i="14"/>
  <c r="G18" i="14"/>
  <c r="G19" i="14"/>
  <c r="G20" i="14"/>
  <c r="G21" i="14"/>
  <c r="G22" i="14"/>
  <c r="G23" i="14"/>
  <c r="G24" i="14"/>
  <c r="G25" i="14"/>
  <c r="G26" i="14"/>
  <c r="G27" i="14"/>
  <c r="G6" i="14"/>
  <c r="F98" i="20"/>
  <c r="F97" i="20"/>
  <c r="F96" i="20"/>
  <c r="F95" i="20"/>
  <c r="F94" i="20"/>
  <c r="F93" i="20"/>
  <c r="F92" i="20"/>
  <c r="F91" i="20"/>
  <c r="F90" i="20"/>
  <c r="F89" i="20"/>
  <c r="F88" i="20"/>
  <c r="F87" i="20"/>
  <c r="F86" i="20"/>
  <c r="F85" i="20"/>
  <c r="F84" i="20"/>
  <c r="F83" i="20"/>
  <c r="F82" i="20"/>
  <c r="F81" i="20"/>
  <c r="F80" i="20"/>
  <c r="F79" i="20"/>
  <c r="F78" i="20"/>
  <c r="F77" i="20"/>
  <c r="F76" i="20"/>
  <c r="F75" i="20"/>
  <c r="F74" i="20"/>
  <c r="F73" i="20"/>
  <c r="F72" i="20"/>
  <c r="F71" i="20"/>
  <c r="F70" i="20"/>
  <c r="F69" i="20"/>
  <c r="F68" i="20"/>
  <c r="F67" i="20"/>
  <c r="F66" i="20"/>
  <c r="F65" i="20"/>
  <c r="F64" i="20"/>
  <c r="F63" i="20"/>
  <c r="F62" i="20"/>
  <c r="F61" i="20"/>
  <c r="F60" i="20"/>
  <c r="F59" i="20"/>
  <c r="F58" i="20"/>
  <c r="F57" i="20"/>
  <c r="F56" i="20"/>
  <c r="F55" i="20"/>
  <c r="F54" i="20"/>
  <c r="F53" i="20"/>
  <c r="F52" i="20"/>
  <c r="F51" i="20"/>
  <c r="F50" i="20"/>
  <c r="F49" i="20"/>
  <c r="F48" i="20"/>
  <c r="F47" i="20"/>
  <c r="F46" i="20"/>
  <c r="F45" i="20"/>
  <c r="F44" i="20"/>
  <c r="F43" i="20"/>
  <c r="F42" i="20"/>
  <c r="F41" i="20"/>
  <c r="F40" i="20"/>
  <c r="F39" i="20"/>
  <c r="F38" i="20"/>
  <c r="F37" i="20"/>
  <c r="F36" i="20"/>
  <c r="F35" i="20"/>
  <c r="F34" i="20"/>
  <c r="F33" i="20"/>
  <c r="F32" i="20"/>
  <c r="F31" i="20"/>
  <c r="F30" i="20"/>
  <c r="F29" i="20"/>
  <c r="F28" i="20"/>
  <c r="F27" i="20"/>
  <c r="F26" i="20"/>
  <c r="F25" i="20"/>
  <c r="F24" i="20"/>
  <c r="F23" i="20"/>
  <c r="F22" i="20"/>
  <c r="F21" i="20"/>
  <c r="F20" i="20"/>
  <c r="F19" i="20"/>
  <c r="F18" i="20"/>
  <c r="F17" i="20"/>
  <c r="F16" i="20"/>
  <c r="F15" i="20"/>
  <c r="F14" i="20"/>
  <c r="F13" i="20"/>
  <c r="F12" i="20"/>
  <c r="F11" i="20"/>
  <c r="F10" i="20"/>
  <c r="F9" i="20"/>
  <c r="F8" i="20"/>
  <c r="F7" i="20"/>
  <c r="F6" i="20"/>
  <c r="H13" i="7" l="1"/>
  <c r="AS102" i="11"/>
  <c r="D13" i="7"/>
  <c r="AW102" i="11"/>
  <c r="D102" i="12"/>
  <c r="G30" i="9"/>
  <c r="K30" i="9"/>
  <c r="AS100" i="11"/>
  <c r="G100" i="12"/>
  <c r="F100" i="12"/>
  <c r="H100" i="12"/>
  <c r="J100" i="12"/>
  <c r="G102" i="12"/>
  <c r="J102" i="12"/>
  <c r="Z30" i="9"/>
  <c r="U102" i="10"/>
  <c r="F102" i="12"/>
  <c r="H102" i="12"/>
  <c r="C100" i="12"/>
  <c r="C102" i="12"/>
  <c r="H103" i="10"/>
  <c r="B30" i="14"/>
  <c r="M30" i="14"/>
  <c r="E30" i="14"/>
  <c r="CB102" i="12"/>
  <c r="O102" i="20"/>
  <c r="J30" i="14"/>
  <c r="H102" i="20"/>
  <c r="M101" i="20"/>
  <c r="F29" i="14"/>
  <c r="O100" i="20"/>
  <c r="I100" i="20"/>
  <c r="D100" i="12"/>
  <c r="B101" i="13"/>
  <c r="J101" i="20"/>
  <c r="H100" i="20"/>
  <c r="U100" i="10"/>
  <c r="CB100" i="12"/>
  <c r="F28" i="14"/>
  <c r="F25" i="14"/>
  <c r="F27" i="14"/>
  <c r="F19" i="14"/>
  <c r="F11" i="14"/>
  <c r="F9" i="14"/>
  <c r="F17" i="14"/>
  <c r="F6" i="14"/>
  <c r="F10" i="14"/>
  <c r="F7" i="14"/>
  <c r="F15" i="14"/>
  <c r="F23" i="14"/>
  <c r="F8" i="14"/>
  <c r="F13" i="14"/>
  <c r="F21" i="14"/>
  <c r="F12" i="14"/>
  <c r="F14" i="14"/>
  <c r="F16" i="14"/>
  <c r="F18" i="14"/>
  <c r="F20" i="14"/>
  <c r="F22" i="14"/>
  <c r="F24" i="14"/>
  <c r="F26" i="14"/>
  <c r="F47" i="17"/>
  <c r="F45" i="17"/>
  <c r="F46" i="17"/>
  <c r="O31" i="18"/>
  <c r="C31" i="18"/>
  <c r="O19" i="18"/>
  <c r="O9" i="18"/>
  <c r="C19" i="18"/>
  <c r="J29" i="18" s="1"/>
  <c r="C9" i="18"/>
  <c r="F5" i="17"/>
  <c r="C5" i="17"/>
  <c r="CB7" i="13"/>
  <c r="CB8" i="13"/>
  <c r="CB9" i="13"/>
  <c r="CB10" i="13"/>
  <c r="CB11" i="13"/>
  <c r="CB12" i="13"/>
  <c r="CB13" i="13"/>
  <c r="CB14" i="13"/>
  <c r="CB15" i="13"/>
  <c r="CB16" i="13"/>
  <c r="CB17" i="13"/>
  <c r="CB18" i="13"/>
  <c r="CB19" i="13"/>
  <c r="CB20" i="13"/>
  <c r="CB21" i="13"/>
  <c r="CB22" i="13"/>
  <c r="CB23" i="13"/>
  <c r="CB24" i="13"/>
  <c r="CB25" i="13"/>
  <c r="CB26" i="13"/>
  <c r="CB27" i="13"/>
  <c r="CB28" i="13"/>
  <c r="CB29" i="13"/>
  <c r="CB30" i="13"/>
  <c r="CB31" i="13"/>
  <c r="CB32" i="13"/>
  <c r="CB33" i="13"/>
  <c r="CB34" i="13"/>
  <c r="CB35" i="13"/>
  <c r="CB36" i="13"/>
  <c r="CB37" i="13"/>
  <c r="CB38" i="13"/>
  <c r="CB39" i="13"/>
  <c r="CB40" i="13"/>
  <c r="CB41" i="13"/>
  <c r="CB42" i="13"/>
  <c r="CB43" i="13"/>
  <c r="CB44" i="13"/>
  <c r="CB45" i="13"/>
  <c r="CB46" i="13"/>
  <c r="CB47" i="13"/>
  <c r="CB48" i="13"/>
  <c r="CB49" i="13"/>
  <c r="CB50" i="13"/>
  <c r="CB51" i="13"/>
  <c r="CB52" i="13"/>
  <c r="CB53" i="13"/>
  <c r="CB54" i="13"/>
  <c r="CB55" i="13"/>
  <c r="CB56" i="13"/>
  <c r="CB57" i="13"/>
  <c r="CB58" i="13"/>
  <c r="CB59" i="13"/>
  <c r="CB60" i="13"/>
  <c r="CB61" i="13"/>
  <c r="CB62" i="13"/>
  <c r="CB63" i="13"/>
  <c r="CB64" i="13"/>
  <c r="CB65" i="13"/>
  <c r="CB66" i="13"/>
  <c r="CB67" i="13"/>
  <c r="CB68" i="13"/>
  <c r="CB69" i="13"/>
  <c r="CB70" i="13"/>
  <c r="CB71" i="13"/>
  <c r="CB72" i="13"/>
  <c r="CB73" i="13"/>
  <c r="CB74" i="13"/>
  <c r="CB75" i="13"/>
  <c r="CB76" i="13"/>
  <c r="CB77" i="13"/>
  <c r="CB78" i="13"/>
  <c r="CB79" i="13"/>
  <c r="CB80" i="13"/>
  <c r="CB81" i="13"/>
  <c r="CB82" i="13"/>
  <c r="CB83" i="13"/>
  <c r="CB84" i="13"/>
  <c r="CB85" i="13"/>
  <c r="CB86" i="13"/>
  <c r="CB87" i="13"/>
  <c r="CB88" i="13"/>
  <c r="CB89" i="13"/>
  <c r="CB90" i="13"/>
  <c r="CB91" i="13"/>
  <c r="CB92" i="13"/>
  <c r="CB93" i="13"/>
  <c r="CB94" i="13"/>
  <c r="CB95" i="13"/>
  <c r="CB96" i="13"/>
  <c r="CB97" i="13"/>
  <c r="CB98" i="13"/>
  <c r="CB99" i="13"/>
  <c r="CB101" i="13"/>
  <c r="CB6" i="13"/>
  <c r="CC101" i="12"/>
  <c r="CD101" i="12"/>
  <c r="CE101" i="12"/>
  <c r="CF101" i="12"/>
  <c r="CG101" i="12"/>
  <c r="CH101" i="12"/>
  <c r="CI101" i="12"/>
  <c r="BT101" i="12"/>
  <c r="BK101" i="12"/>
  <c r="BH101" i="12"/>
  <c r="BD101" i="12"/>
  <c r="AZ101" i="12"/>
  <c r="AV101" i="12"/>
  <c r="AS101" i="12"/>
  <c r="AL101" i="12"/>
  <c r="AD101" i="12"/>
  <c r="U101" i="12"/>
  <c r="V101" i="12"/>
  <c r="W101" i="12"/>
  <c r="X101" i="12"/>
  <c r="Y101" i="12"/>
  <c r="Z101" i="12"/>
  <c r="AA101" i="12"/>
  <c r="AB101" i="12"/>
  <c r="AC101" i="12"/>
  <c r="K101" i="12"/>
  <c r="AM6" i="11"/>
  <c r="AM7" i="11"/>
  <c r="AM8" i="11"/>
  <c r="AM9" i="11"/>
  <c r="AM10" i="11"/>
  <c r="AM11" i="11"/>
  <c r="AM12" i="11"/>
  <c r="AM13" i="11"/>
  <c r="AM14" i="11"/>
  <c r="AM15" i="11"/>
  <c r="AM16" i="11"/>
  <c r="AM17" i="11"/>
  <c r="AM18" i="11"/>
  <c r="AM19" i="11"/>
  <c r="AM20" i="11"/>
  <c r="AM21" i="11"/>
  <c r="AM22" i="11"/>
  <c r="AM23" i="11"/>
  <c r="AM24" i="11"/>
  <c r="AM25" i="11"/>
  <c r="AM26" i="11"/>
  <c r="AM27" i="11"/>
  <c r="AM28" i="11"/>
  <c r="AM29" i="11"/>
  <c r="AM30" i="11"/>
  <c r="AM31" i="11"/>
  <c r="AM32" i="11"/>
  <c r="AM33" i="11"/>
  <c r="AM34" i="11"/>
  <c r="AM35" i="11"/>
  <c r="AM36" i="11"/>
  <c r="AM37" i="11"/>
  <c r="AM38" i="11"/>
  <c r="AM39" i="11"/>
  <c r="AM40" i="11"/>
  <c r="AM41" i="11"/>
  <c r="AM42" i="11"/>
  <c r="AM43" i="11"/>
  <c r="AM44" i="11"/>
  <c r="AM45" i="11"/>
  <c r="AM46" i="11"/>
  <c r="AM47" i="11"/>
  <c r="AM48" i="11"/>
  <c r="AM49" i="11"/>
  <c r="AM50" i="11"/>
  <c r="AM51" i="11"/>
  <c r="AM52" i="11"/>
  <c r="AM53" i="11"/>
  <c r="AM54" i="11"/>
  <c r="AM55" i="11"/>
  <c r="AM56" i="11"/>
  <c r="AM57" i="11"/>
  <c r="AM58" i="11"/>
  <c r="AM59" i="11"/>
  <c r="AM60" i="11"/>
  <c r="AM61" i="11"/>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85" i="11"/>
  <c r="AM86" i="11"/>
  <c r="AM87" i="11"/>
  <c r="AM88" i="11"/>
  <c r="AM89" i="11"/>
  <c r="AM90" i="11"/>
  <c r="AM91" i="11"/>
  <c r="AM92" i="11"/>
  <c r="AM93" i="11"/>
  <c r="AM94" i="11"/>
  <c r="AM95" i="11"/>
  <c r="AM96" i="11"/>
  <c r="AM97" i="11"/>
  <c r="AM98" i="11"/>
  <c r="BH6" i="12"/>
  <c r="BH7" i="12"/>
  <c r="BH8" i="12"/>
  <c r="BH9" i="12"/>
  <c r="BH10" i="12"/>
  <c r="BH11" i="12"/>
  <c r="BH12" i="12"/>
  <c r="BH13" i="12"/>
  <c r="BH14" i="12"/>
  <c r="BH15" i="12"/>
  <c r="BH16" i="12"/>
  <c r="BH17" i="12"/>
  <c r="BH18" i="12"/>
  <c r="BH19" i="12"/>
  <c r="BH20" i="12"/>
  <c r="BH21" i="12"/>
  <c r="BH22" i="12"/>
  <c r="BH23" i="12"/>
  <c r="BH24" i="12"/>
  <c r="BH25" i="12"/>
  <c r="BH26" i="12"/>
  <c r="BH27" i="12"/>
  <c r="BH28" i="12"/>
  <c r="BH29" i="12"/>
  <c r="BH30" i="12"/>
  <c r="BH31" i="12"/>
  <c r="BH32" i="12"/>
  <c r="BH33" i="12"/>
  <c r="BH34" i="12"/>
  <c r="BH35" i="12"/>
  <c r="BH36" i="12"/>
  <c r="BH37" i="12"/>
  <c r="BH38" i="12"/>
  <c r="BH39" i="12"/>
  <c r="BH40" i="12"/>
  <c r="BH41" i="12"/>
  <c r="BH42" i="12"/>
  <c r="BH43" i="12"/>
  <c r="BH44" i="12"/>
  <c r="BH45" i="12"/>
  <c r="BH46" i="12"/>
  <c r="BH47" i="12"/>
  <c r="BH48" i="12"/>
  <c r="BH49" i="12"/>
  <c r="BH50" i="12"/>
  <c r="BH51" i="12"/>
  <c r="BH52" i="12"/>
  <c r="BH53" i="12"/>
  <c r="BH54" i="12"/>
  <c r="BH55" i="12"/>
  <c r="BH56" i="12"/>
  <c r="BH57" i="12"/>
  <c r="BH58" i="12"/>
  <c r="BH59" i="12"/>
  <c r="BH60" i="12"/>
  <c r="BH61" i="12"/>
  <c r="BH62" i="12"/>
  <c r="BH63" i="12"/>
  <c r="BH64" i="12"/>
  <c r="BH65" i="12"/>
  <c r="AL6" i="12"/>
  <c r="AL7" i="12"/>
  <c r="AL8" i="12"/>
  <c r="AL9" i="12"/>
  <c r="H12" i="7" l="1"/>
  <c r="D12" i="7"/>
  <c r="BA102" i="11"/>
  <c r="AR102" i="11" s="1"/>
  <c r="BG100" i="11"/>
  <c r="AX100" i="11" s="1"/>
  <c r="BE100" i="11"/>
  <c r="AV100" i="11" s="1"/>
  <c r="H30" i="14"/>
  <c r="I30" i="14" s="1"/>
  <c r="BD100" i="11"/>
  <c r="AU100" i="11" s="1"/>
  <c r="M8" i="10"/>
  <c r="R60" i="10"/>
  <c r="R52" i="10"/>
  <c r="R44" i="10"/>
  <c r="R36" i="10"/>
  <c r="R28" i="10"/>
  <c r="R20" i="10"/>
  <c r="R12" i="10"/>
  <c r="M7" i="10"/>
  <c r="R59" i="10"/>
  <c r="R51" i="10"/>
  <c r="R43" i="10"/>
  <c r="R35" i="10"/>
  <c r="R27" i="10"/>
  <c r="R19" i="10"/>
  <c r="R11" i="10"/>
  <c r="M6" i="10"/>
  <c r="R58" i="10"/>
  <c r="R50" i="10"/>
  <c r="R42" i="10"/>
  <c r="R34" i="10"/>
  <c r="R26" i="10"/>
  <c r="R18" i="10"/>
  <c r="R10" i="10"/>
  <c r="R65" i="10"/>
  <c r="R57" i="10"/>
  <c r="R49" i="10"/>
  <c r="R41" i="10"/>
  <c r="R33" i="10"/>
  <c r="R25" i="10"/>
  <c r="R17" i="10"/>
  <c r="R9" i="10"/>
  <c r="R64" i="10"/>
  <c r="R56" i="10"/>
  <c r="R48" i="10"/>
  <c r="R40" i="10"/>
  <c r="R32" i="10"/>
  <c r="R24" i="10"/>
  <c r="R16" i="10"/>
  <c r="R8" i="10"/>
  <c r="R63" i="10"/>
  <c r="R55" i="10"/>
  <c r="R47" i="10"/>
  <c r="R39" i="10"/>
  <c r="R31" i="10"/>
  <c r="R23" i="10"/>
  <c r="R15" i="10"/>
  <c r="R7" i="10"/>
  <c r="R62" i="10"/>
  <c r="R54" i="10"/>
  <c r="R46" i="10"/>
  <c r="R38" i="10"/>
  <c r="R30" i="10"/>
  <c r="R12" i="9" s="1"/>
  <c r="R22" i="10"/>
  <c r="R10" i="9" s="1"/>
  <c r="R14" i="10"/>
  <c r="R6" i="10"/>
  <c r="R6" i="9" s="1"/>
  <c r="BC100" i="11"/>
  <c r="M9" i="10"/>
  <c r="R61" i="10"/>
  <c r="R53" i="10"/>
  <c r="R45" i="10"/>
  <c r="R37" i="10"/>
  <c r="R13" i="9" s="1"/>
  <c r="R29" i="10"/>
  <c r="R21" i="10"/>
  <c r="R13" i="10"/>
  <c r="B102" i="12"/>
  <c r="AZ100" i="11"/>
  <c r="U30" i="9"/>
  <c r="AZ102" i="11"/>
  <c r="BE102" i="11"/>
  <c r="BC102" i="11"/>
  <c r="BG102" i="11"/>
  <c r="BD102" i="11"/>
  <c r="I102" i="20"/>
  <c r="O30" i="14"/>
  <c r="P30" i="14" s="1"/>
  <c r="P102" i="20"/>
  <c r="G37" i="18"/>
  <c r="H33" i="18"/>
  <c r="J18" i="18"/>
  <c r="I17" i="18"/>
  <c r="H17" i="18"/>
  <c r="O101" i="20"/>
  <c r="P100" i="20"/>
  <c r="T101" i="10"/>
  <c r="S101" i="10"/>
  <c r="R101" i="10"/>
  <c r="Q101" i="10"/>
  <c r="P101" i="10"/>
  <c r="B100" i="12"/>
  <c r="O101" i="10"/>
  <c r="N101" i="10"/>
  <c r="BA100" i="11"/>
  <c r="M101" i="10"/>
  <c r="L101" i="10"/>
  <c r="I101" i="12"/>
  <c r="J101" i="10"/>
  <c r="D99" i="20"/>
  <c r="D101" i="20"/>
  <c r="CB101" i="12"/>
  <c r="B101" i="20"/>
  <c r="C21" i="18"/>
  <c r="D23" i="18"/>
  <c r="C16" i="18"/>
  <c r="E28" i="18"/>
  <c r="D25" i="18"/>
  <c r="C12" i="18"/>
  <c r="D14" i="18"/>
  <c r="I16" i="18"/>
  <c r="F28" i="18"/>
  <c r="D20" i="18"/>
  <c r="G30" i="18"/>
  <c r="C10" i="18"/>
  <c r="E20" i="18"/>
  <c r="C11" i="18"/>
  <c r="K21" i="18"/>
  <c r="E14" i="18"/>
  <c r="G16" i="18"/>
  <c r="C22" i="18"/>
  <c r="J35" i="18"/>
  <c r="C14" i="18"/>
  <c r="J17" i="18"/>
  <c r="C25" i="18"/>
  <c r="I10" i="18"/>
  <c r="H16" i="18"/>
  <c r="D21" i="18"/>
  <c r="C26" i="18"/>
  <c r="D12" i="18"/>
  <c r="D18" i="18"/>
  <c r="D22" i="18"/>
  <c r="K29" i="18"/>
  <c r="E12" i="18"/>
  <c r="C23" i="18"/>
  <c r="D30" i="18"/>
  <c r="C18" i="18"/>
  <c r="G12" i="18"/>
  <c r="D17" i="18"/>
  <c r="G20" i="18"/>
  <c r="G22" i="18"/>
  <c r="F26" i="18"/>
  <c r="D11" i="18"/>
  <c r="F14" i="18"/>
  <c r="E18" i="18"/>
  <c r="E21" i="18"/>
  <c r="F23" i="18"/>
  <c r="C29" i="18"/>
  <c r="F11" i="18"/>
  <c r="H14" i="18"/>
  <c r="G18" i="18"/>
  <c r="G21" i="18"/>
  <c r="H23" i="18"/>
  <c r="E29" i="18"/>
  <c r="C6" i="18"/>
  <c r="C33" i="18"/>
  <c r="C36" i="18"/>
  <c r="J33" i="18"/>
  <c r="G36" i="18"/>
  <c r="C17" i="18"/>
  <c r="E11" i="18"/>
  <c r="F12" i="18"/>
  <c r="G14" i="18"/>
  <c r="J16" i="18"/>
  <c r="F18" i="18"/>
  <c r="F20" i="18"/>
  <c r="F21" i="18"/>
  <c r="F22" i="18"/>
  <c r="G23" i="18"/>
  <c r="D26" i="18"/>
  <c r="D29" i="18"/>
  <c r="J30" i="18"/>
  <c r="C34" i="18"/>
  <c r="H36" i="18"/>
  <c r="G34" i="18"/>
  <c r="C37" i="18"/>
  <c r="E10" i="18"/>
  <c r="G11" i="18"/>
  <c r="H12" i="18"/>
  <c r="D16" i="18"/>
  <c r="E17" i="18"/>
  <c r="H18" i="18"/>
  <c r="H20" i="18"/>
  <c r="H21" i="18"/>
  <c r="H22" i="18"/>
  <c r="K23" i="18"/>
  <c r="C27" i="18"/>
  <c r="F29" i="18"/>
  <c r="C32" i="18"/>
  <c r="H34" i="18"/>
  <c r="D37" i="18"/>
  <c r="G10" i="18"/>
  <c r="H11" i="18"/>
  <c r="J12" i="18"/>
  <c r="E16" i="18"/>
  <c r="F17" i="18"/>
  <c r="I18" i="18"/>
  <c r="I20" i="18"/>
  <c r="I21" i="18"/>
  <c r="I22" i="18"/>
  <c r="E24" i="18"/>
  <c r="D27" i="18"/>
  <c r="G29" i="18"/>
  <c r="G32" i="18"/>
  <c r="C35" i="18"/>
  <c r="H37" i="18"/>
  <c r="D33" i="18"/>
  <c r="G101" i="12"/>
  <c r="H10" i="18"/>
  <c r="J11" i="18"/>
  <c r="F13" i="18"/>
  <c r="F16" i="18"/>
  <c r="G17" i="18"/>
  <c r="J20" i="18"/>
  <c r="J21" i="18"/>
  <c r="J22" i="18"/>
  <c r="F24" i="18"/>
  <c r="F27" i="18"/>
  <c r="H32" i="18"/>
  <c r="F35" i="18"/>
  <c r="J37" i="18"/>
  <c r="D67" i="20"/>
  <c r="D19" i="20"/>
  <c r="D11" i="20"/>
  <c r="D98" i="20"/>
  <c r="D90" i="20"/>
  <c r="D82" i="20"/>
  <c r="D74" i="20"/>
  <c r="D66" i="20"/>
  <c r="D58" i="20"/>
  <c r="D50" i="20"/>
  <c r="D42" i="20"/>
  <c r="D34" i="20"/>
  <c r="D26" i="20"/>
  <c r="D18" i="20"/>
  <c r="D10" i="20"/>
  <c r="D59" i="20"/>
  <c r="D81" i="20"/>
  <c r="D41" i="20"/>
  <c r="D96" i="20"/>
  <c r="D88" i="20"/>
  <c r="D80" i="20"/>
  <c r="D72" i="20"/>
  <c r="D64" i="20"/>
  <c r="D56" i="20"/>
  <c r="D48" i="20"/>
  <c r="D40" i="20"/>
  <c r="D32" i="20"/>
  <c r="D24" i="20"/>
  <c r="D16" i="20"/>
  <c r="D8" i="20"/>
  <c r="D91" i="20"/>
  <c r="D51" i="20"/>
  <c r="D89" i="20"/>
  <c r="D17" i="20"/>
  <c r="D95" i="20"/>
  <c r="D87" i="20"/>
  <c r="D79" i="20"/>
  <c r="D71" i="20"/>
  <c r="D63" i="20"/>
  <c r="D55" i="20"/>
  <c r="D47" i="20"/>
  <c r="D39" i="20"/>
  <c r="D31" i="20"/>
  <c r="D23" i="20"/>
  <c r="D15" i="20"/>
  <c r="D7" i="20"/>
  <c r="D83" i="20"/>
  <c r="D35" i="20"/>
  <c r="D73" i="20"/>
  <c r="D33" i="20"/>
  <c r="D94" i="20"/>
  <c r="D86" i="20"/>
  <c r="D78" i="20"/>
  <c r="D70" i="20"/>
  <c r="D62" i="20"/>
  <c r="D54" i="20"/>
  <c r="D46" i="20"/>
  <c r="D38" i="20"/>
  <c r="D30" i="20"/>
  <c r="D22" i="20"/>
  <c r="D14" i="20"/>
  <c r="D43" i="20"/>
  <c r="D97" i="20"/>
  <c r="D57" i="20"/>
  <c r="D49" i="20"/>
  <c r="D9" i="20"/>
  <c r="D6" i="20"/>
  <c r="D93" i="20"/>
  <c r="D85" i="20"/>
  <c r="D77" i="20"/>
  <c r="D69" i="20"/>
  <c r="D61" i="20"/>
  <c r="D53" i="20"/>
  <c r="D45" i="20"/>
  <c r="D37" i="20"/>
  <c r="D29" i="20"/>
  <c r="D21" i="20"/>
  <c r="D13" i="20"/>
  <c r="D75" i="20"/>
  <c r="D27" i="20"/>
  <c r="D65" i="20"/>
  <c r="D25" i="20"/>
  <c r="D92" i="20"/>
  <c r="D84" i="20"/>
  <c r="D76" i="20"/>
  <c r="D68" i="20"/>
  <c r="D60" i="20"/>
  <c r="D52" i="20"/>
  <c r="D44" i="20"/>
  <c r="D36" i="20"/>
  <c r="D28" i="20"/>
  <c r="D20" i="20"/>
  <c r="D12" i="20"/>
  <c r="J32" i="18"/>
  <c r="D34" i="18"/>
  <c r="G35" i="18"/>
  <c r="J36" i="18"/>
  <c r="K37" i="18"/>
  <c r="K32" i="18"/>
  <c r="F34" i="18"/>
  <c r="H35" i="18"/>
  <c r="K36" i="18"/>
  <c r="D38" i="18"/>
  <c r="F38" i="18"/>
  <c r="G38" i="18"/>
  <c r="D32" i="18"/>
  <c r="F33" i="18"/>
  <c r="J34" i="18"/>
  <c r="D36" i="18"/>
  <c r="F37" i="18"/>
  <c r="F32" i="18"/>
  <c r="G33" i="18"/>
  <c r="K34" i="18"/>
  <c r="F36" i="18"/>
  <c r="F101" i="12"/>
  <c r="T101" i="12"/>
  <c r="C101" i="12"/>
  <c r="H101" i="12"/>
  <c r="E101" i="12"/>
  <c r="J101" i="12"/>
  <c r="D101" i="12"/>
  <c r="B101" i="11"/>
  <c r="C101" i="10"/>
  <c r="D101" i="10"/>
  <c r="E101" i="10"/>
  <c r="F101" i="10"/>
  <c r="G101" i="10"/>
  <c r="U101" i="10"/>
  <c r="V101" i="10"/>
  <c r="W101" i="10"/>
  <c r="X101" i="10"/>
  <c r="Y101" i="10"/>
  <c r="Z101" i="10"/>
  <c r="AA101" i="10"/>
  <c r="AB101" i="10"/>
  <c r="AC101" i="10"/>
  <c r="AD101" i="10"/>
  <c r="AE101" i="10"/>
  <c r="G26" i="6"/>
  <c r="B4" i="6"/>
  <c r="I13" i="7" l="1"/>
  <c r="E13" i="7"/>
  <c r="C12" i="7"/>
  <c r="G13" i="7"/>
  <c r="B13" i="7"/>
  <c r="F13" i="7"/>
  <c r="C13" i="7"/>
  <c r="R14" i="9"/>
  <c r="R20" i="9"/>
  <c r="R7" i="9"/>
  <c r="R18" i="9"/>
  <c r="M6" i="9"/>
  <c r="R19" i="9"/>
  <c r="R11" i="9"/>
  <c r="AT100" i="11"/>
  <c r="R15" i="9"/>
  <c r="R8" i="9"/>
  <c r="R9" i="9"/>
  <c r="R17" i="9"/>
  <c r="R16" i="9"/>
  <c r="I102" i="10"/>
  <c r="AY102" i="11"/>
  <c r="BF101" i="11"/>
  <c r="AQ100" i="11"/>
  <c r="AX102" i="11"/>
  <c r="AV102" i="11"/>
  <c r="AT102" i="11"/>
  <c r="AQ102" i="11"/>
  <c r="AU102" i="11"/>
  <c r="AR100" i="11"/>
  <c r="B101" i="10"/>
  <c r="P101" i="20"/>
  <c r="I100" i="10"/>
  <c r="AY100" i="11"/>
  <c r="K101" i="10"/>
  <c r="BB101" i="11"/>
  <c r="E101" i="20"/>
  <c r="BC101" i="11"/>
  <c r="AZ101" i="11"/>
  <c r="BA101" i="11"/>
  <c r="BD101" i="11"/>
  <c r="BG101" i="11"/>
  <c r="BE101" i="11"/>
  <c r="D29" i="14"/>
  <c r="D28" i="14"/>
  <c r="D14" i="14"/>
  <c r="D24" i="14"/>
  <c r="D22" i="14"/>
  <c r="D11" i="14"/>
  <c r="D27" i="14"/>
  <c r="D8" i="14"/>
  <c r="D26" i="14"/>
  <c r="D6" i="14"/>
  <c r="D12" i="14"/>
  <c r="D15" i="14"/>
  <c r="D10" i="14"/>
  <c r="D13" i="14"/>
  <c r="D17" i="14"/>
  <c r="D16" i="14"/>
  <c r="D19" i="14"/>
  <c r="D18" i="14"/>
  <c r="D21" i="14"/>
  <c r="D20" i="14"/>
  <c r="D7" i="14"/>
  <c r="D23" i="14"/>
  <c r="D9" i="14"/>
  <c r="D25" i="14"/>
  <c r="B101" i="12"/>
  <c r="F7" i="19"/>
  <c r="C7" i="19"/>
  <c r="C24" i="19" s="1"/>
  <c r="N38" i="18"/>
  <c r="N37" i="18"/>
  <c r="N36" i="18"/>
  <c r="N35" i="18"/>
  <c r="N34" i="18"/>
  <c r="N33" i="18"/>
  <c r="N32" i="18"/>
  <c r="N30" i="18"/>
  <c r="N29" i="18"/>
  <c r="N28" i="18"/>
  <c r="N27" i="18"/>
  <c r="N26" i="18"/>
  <c r="N25" i="18"/>
  <c r="N24" i="18"/>
  <c r="N23" i="18"/>
  <c r="N22" i="18"/>
  <c r="N21" i="18"/>
  <c r="N20" i="18"/>
  <c r="N18" i="18"/>
  <c r="N17" i="18"/>
  <c r="N16" i="18"/>
  <c r="N14" i="18"/>
  <c r="N13" i="18"/>
  <c r="N12" i="18"/>
  <c r="N11" i="18"/>
  <c r="N10" i="18"/>
  <c r="Q2" i="18"/>
  <c r="P2" i="18"/>
  <c r="O2" i="18"/>
  <c r="T33" i="18" s="1"/>
  <c r="X29" i="16"/>
  <c r="T29" i="16"/>
  <c r="P29" i="16"/>
  <c r="L29" i="16"/>
  <c r="G29" i="16"/>
  <c r="B29" i="16"/>
  <c r="X28" i="16"/>
  <c r="T28" i="16"/>
  <c r="P28" i="16"/>
  <c r="L28" i="16"/>
  <c r="G28" i="16"/>
  <c r="B28" i="16"/>
  <c r="X27" i="16"/>
  <c r="T27" i="16"/>
  <c r="P27" i="16"/>
  <c r="L27" i="16"/>
  <c r="G27" i="16"/>
  <c r="B27" i="16"/>
  <c r="X26" i="16"/>
  <c r="T26" i="16"/>
  <c r="P26" i="16"/>
  <c r="L26" i="16"/>
  <c r="G26" i="16"/>
  <c r="B26" i="16"/>
  <c r="X25" i="16"/>
  <c r="T25" i="16"/>
  <c r="P25" i="16"/>
  <c r="L25" i="16"/>
  <c r="G25" i="16"/>
  <c r="B25" i="16"/>
  <c r="X24" i="16"/>
  <c r="T24" i="16"/>
  <c r="P24" i="16"/>
  <c r="L24" i="16"/>
  <c r="G24" i="16"/>
  <c r="B24" i="16"/>
  <c r="X23" i="16"/>
  <c r="T23" i="16"/>
  <c r="P23" i="16"/>
  <c r="L23" i="16"/>
  <c r="G23" i="16"/>
  <c r="B23" i="16"/>
  <c r="X22" i="16"/>
  <c r="T22" i="16"/>
  <c r="P22" i="16"/>
  <c r="L22" i="16"/>
  <c r="G22" i="16"/>
  <c r="B22" i="16"/>
  <c r="X21" i="16"/>
  <c r="T21" i="16"/>
  <c r="P21" i="16"/>
  <c r="L21" i="16"/>
  <c r="G21" i="16"/>
  <c r="B21" i="16"/>
  <c r="X20" i="16"/>
  <c r="T20" i="16"/>
  <c r="P20" i="16"/>
  <c r="L20" i="16"/>
  <c r="G20" i="16"/>
  <c r="B20" i="16"/>
  <c r="X19" i="16"/>
  <c r="T19" i="16"/>
  <c r="P19" i="16"/>
  <c r="L19" i="16"/>
  <c r="G19" i="16"/>
  <c r="B19" i="16"/>
  <c r="X18" i="16"/>
  <c r="T18" i="16"/>
  <c r="P18" i="16"/>
  <c r="L18" i="16"/>
  <c r="G18" i="16"/>
  <c r="B18" i="16"/>
  <c r="X17" i="16"/>
  <c r="T17" i="16"/>
  <c r="P17" i="16"/>
  <c r="L17" i="16"/>
  <c r="G17" i="16"/>
  <c r="B17" i="16"/>
  <c r="X16" i="16"/>
  <c r="T16" i="16"/>
  <c r="P16" i="16"/>
  <c r="L16" i="16"/>
  <c r="G16" i="16"/>
  <c r="B16" i="16"/>
  <c r="X15" i="16"/>
  <c r="T15" i="16"/>
  <c r="P15" i="16"/>
  <c r="L15" i="16"/>
  <c r="G15" i="16"/>
  <c r="B15" i="16"/>
  <c r="X14" i="16"/>
  <c r="T14" i="16"/>
  <c r="P14" i="16"/>
  <c r="L14" i="16"/>
  <c r="G14" i="16"/>
  <c r="B14" i="16"/>
  <c r="X13" i="16"/>
  <c r="T13" i="16"/>
  <c r="P13" i="16"/>
  <c r="L13" i="16"/>
  <c r="G13" i="16"/>
  <c r="B13" i="16"/>
  <c r="X12" i="16"/>
  <c r="T12" i="16"/>
  <c r="P12" i="16"/>
  <c r="L12" i="16"/>
  <c r="G12" i="16"/>
  <c r="B12" i="16"/>
  <c r="X11" i="16"/>
  <c r="T11" i="16"/>
  <c r="P11" i="16"/>
  <c r="L11" i="16"/>
  <c r="G11" i="16"/>
  <c r="B11" i="16"/>
  <c r="X10" i="16"/>
  <c r="T10" i="16"/>
  <c r="P10" i="16"/>
  <c r="L10" i="16"/>
  <c r="G10" i="16"/>
  <c r="B10" i="16"/>
  <c r="X9" i="16"/>
  <c r="T9" i="16"/>
  <c r="P9" i="16"/>
  <c r="L9" i="16"/>
  <c r="G9" i="16"/>
  <c r="B9" i="16"/>
  <c r="X8" i="16"/>
  <c r="T8" i="16"/>
  <c r="P8" i="16"/>
  <c r="L8" i="16"/>
  <c r="G8" i="16"/>
  <c r="B8" i="16"/>
  <c r="X7" i="16"/>
  <c r="T7" i="16"/>
  <c r="P7" i="16"/>
  <c r="L7" i="16"/>
  <c r="G7" i="16"/>
  <c r="B7" i="16"/>
  <c r="X6" i="16"/>
  <c r="T6" i="16"/>
  <c r="P6" i="16"/>
  <c r="L6" i="16"/>
  <c r="G6" i="16"/>
  <c r="B6" i="16"/>
  <c r="AA24" i="15"/>
  <c r="Z24" i="15"/>
  <c r="Y24" i="15"/>
  <c r="W24" i="15"/>
  <c r="V24" i="15"/>
  <c r="U24" i="15"/>
  <c r="S24" i="15"/>
  <c r="R24" i="15"/>
  <c r="Q24" i="15"/>
  <c r="O24" i="15"/>
  <c r="N24" i="15"/>
  <c r="M24" i="15"/>
  <c r="K24" i="15"/>
  <c r="J24" i="15"/>
  <c r="I24" i="15"/>
  <c r="H24" i="15"/>
  <c r="F24" i="15"/>
  <c r="E24" i="15"/>
  <c r="D24" i="15"/>
  <c r="C24" i="15"/>
  <c r="AA23" i="15"/>
  <c r="Z23" i="15"/>
  <c r="Y23" i="15"/>
  <c r="W23" i="15"/>
  <c r="V23" i="15"/>
  <c r="U23" i="15"/>
  <c r="S23" i="15"/>
  <c r="R23" i="15"/>
  <c r="Q23" i="15"/>
  <c r="O23" i="15"/>
  <c r="N23" i="15"/>
  <c r="M23" i="15"/>
  <c r="K23" i="15"/>
  <c r="J23" i="15"/>
  <c r="I23" i="15"/>
  <c r="H23" i="15"/>
  <c r="F23" i="15"/>
  <c r="E23" i="15"/>
  <c r="D23" i="15"/>
  <c r="C23" i="15"/>
  <c r="AA22" i="15"/>
  <c r="Z22" i="15"/>
  <c r="Y22" i="15"/>
  <c r="W22" i="15"/>
  <c r="V22" i="15"/>
  <c r="U22" i="15"/>
  <c r="S22" i="15"/>
  <c r="R22" i="15"/>
  <c r="Q22" i="15"/>
  <c r="O22" i="15"/>
  <c r="N22" i="15"/>
  <c r="M22" i="15"/>
  <c r="K22" i="15"/>
  <c r="J22" i="15"/>
  <c r="I22" i="15"/>
  <c r="H22" i="15"/>
  <c r="F22" i="15"/>
  <c r="E22" i="15"/>
  <c r="D22" i="15"/>
  <c r="C22" i="15"/>
  <c r="AA21" i="15"/>
  <c r="Z21" i="15"/>
  <c r="Y21" i="15"/>
  <c r="W21" i="15"/>
  <c r="V21" i="15"/>
  <c r="U21" i="15"/>
  <c r="S21" i="15"/>
  <c r="R21" i="15"/>
  <c r="Q21" i="15"/>
  <c r="O21" i="15"/>
  <c r="N21" i="15"/>
  <c r="M21" i="15"/>
  <c r="K21" i="15"/>
  <c r="J21" i="15"/>
  <c r="I21" i="15"/>
  <c r="H21" i="15"/>
  <c r="F21" i="15"/>
  <c r="E21" i="15"/>
  <c r="D21" i="15"/>
  <c r="C21" i="15"/>
  <c r="AA20" i="15"/>
  <c r="Z20" i="15"/>
  <c r="Y20" i="15"/>
  <c r="W20" i="15"/>
  <c r="V20" i="15"/>
  <c r="U20" i="15"/>
  <c r="S20" i="15"/>
  <c r="R20" i="15"/>
  <c r="Q20" i="15"/>
  <c r="O20" i="15"/>
  <c r="N20" i="15"/>
  <c r="M20" i="15"/>
  <c r="K20" i="15"/>
  <c r="J20" i="15"/>
  <c r="I20" i="15"/>
  <c r="H20" i="15"/>
  <c r="F20" i="15"/>
  <c r="E20" i="15"/>
  <c r="D20" i="15"/>
  <c r="C20" i="15"/>
  <c r="AA19" i="15"/>
  <c r="Z19" i="15"/>
  <c r="Y19" i="15"/>
  <c r="W19" i="15"/>
  <c r="V19" i="15"/>
  <c r="U19" i="15"/>
  <c r="S19" i="15"/>
  <c r="R19" i="15"/>
  <c r="Q19" i="15"/>
  <c r="O19" i="15"/>
  <c r="N19" i="15"/>
  <c r="M19" i="15"/>
  <c r="K19" i="15"/>
  <c r="J19" i="15"/>
  <c r="I19" i="15"/>
  <c r="H19" i="15"/>
  <c r="F19" i="15"/>
  <c r="E19" i="15"/>
  <c r="D19" i="15"/>
  <c r="C19" i="15"/>
  <c r="AA18" i="15"/>
  <c r="Z18" i="15"/>
  <c r="Y18" i="15"/>
  <c r="W18" i="15"/>
  <c r="V18" i="15"/>
  <c r="U18" i="15"/>
  <c r="S18" i="15"/>
  <c r="R18" i="15"/>
  <c r="Q18" i="15"/>
  <c r="O18" i="15"/>
  <c r="N18" i="15"/>
  <c r="M18" i="15"/>
  <c r="K18" i="15"/>
  <c r="J18" i="15"/>
  <c r="I18" i="15"/>
  <c r="H18" i="15"/>
  <c r="F18" i="15"/>
  <c r="E18" i="15"/>
  <c r="D18" i="15"/>
  <c r="C18" i="15"/>
  <c r="AA17" i="15"/>
  <c r="Z17" i="15"/>
  <c r="Y17" i="15"/>
  <c r="W17" i="15"/>
  <c r="V17" i="15"/>
  <c r="U17" i="15"/>
  <c r="S17" i="15"/>
  <c r="R17" i="15"/>
  <c r="Q17" i="15"/>
  <c r="O17" i="15"/>
  <c r="N17" i="15"/>
  <c r="M17" i="15"/>
  <c r="K17" i="15"/>
  <c r="J17" i="15"/>
  <c r="I17" i="15"/>
  <c r="H17" i="15"/>
  <c r="F17" i="15"/>
  <c r="E17" i="15"/>
  <c r="D17" i="15"/>
  <c r="C17" i="15"/>
  <c r="AA16" i="15"/>
  <c r="Z16" i="15"/>
  <c r="Y16" i="15"/>
  <c r="W16" i="15"/>
  <c r="V16" i="15"/>
  <c r="U16" i="15"/>
  <c r="S16" i="15"/>
  <c r="R16" i="15"/>
  <c r="Q16" i="15"/>
  <c r="O16" i="15"/>
  <c r="N16" i="15"/>
  <c r="M16" i="15"/>
  <c r="K16" i="15"/>
  <c r="J16" i="15"/>
  <c r="I16" i="15"/>
  <c r="H16" i="15"/>
  <c r="F16" i="15"/>
  <c r="E16" i="15"/>
  <c r="D16" i="15"/>
  <c r="C16" i="15"/>
  <c r="AA15" i="15"/>
  <c r="Z15" i="15"/>
  <c r="Y15" i="15"/>
  <c r="W15" i="15"/>
  <c r="V15" i="15"/>
  <c r="U15" i="15"/>
  <c r="S15" i="15"/>
  <c r="R15" i="15"/>
  <c r="Q15" i="15"/>
  <c r="O15" i="15"/>
  <c r="N15" i="15"/>
  <c r="M15" i="15"/>
  <c r="K15" i="15"/>
  <c r="J15" i="15"/>
  <c r="I15" i="15"/>
  <c r="H15" i="15"/>
  <c r="F15" i="15"/>
  <c r="E15" i="15"/>
  <c r="D15" i="15"/>
  <c r="C15" i="15"/>
  <c r="AA14" i="15"/>
  <c r="Z14" i="15"/>
  <c r="Y14" i="15"/>
  <c r="W14" i="15"/>
  <c r="V14" i="15"/>
  <c r="U14" i="15"/>
  <c r="S14" i="15"/>
  <c r="R14" i="15"/>
  <c r="Q14" i="15"/>
  <c r="O14" i="15"/>
  <c r="N14" i="15"/>
  <c r="M14" i="15"/>
  <c r="K14" i="15"/>
  <c r="J14" i="15"/>
  <c r="I14" i="15"/>
  <c r="H14" i="15"/>
  <c r="F14" i="15"/>
  <c r="E14" i="15"/>
  <c r="D14" i="15"/>
  <c r="C14" i="15"/>
  <c r="AA13" i="15"/>
  <c r="Z13" i="15"/>
  <c r="Y13" i="15"/>
  <c r="W13" i="15"/>
  <c r="V13" i="15"/>
  <c r="U13" i="15"/>
  <c r="S13" i="15"/>
  <c r="R13" i="15"/>
  <c r="Q13" i="15"/>
  <c r="O13" i="15"/>
  <c r="N13" i="15"/>
  <c r="M13" i="15"/>
  <c r="K13" i="15"/>
  <c r="J13" i="15"/>
  <c r="I13" i="15"/>
  <c r="H13" i="15"/>
  <c r="F13" i="15"/>
  <c r="E13" i="15"/>
  <c r="D13" i="15"/>
  <c r="C13" i="15"/>
  <c r="AA12" i="15"/>
  <c r="Z12" i="15"/>
  <c r="Y12" i="15"/>
  <c r="W12" i="15"/>
  <c r="V12" i="15"/>
  <c r="U12" i="15"/>
  <c r="S12" i="15"/>
  <c r="R12" i="15"/>
  <c r="Q12" i="15"/>
  <c r="O12" i="15"/>
  <c r="N12" i="15"/>
  <c r="M12" i="15"/>
  <c r="K12" i="15"/>
  <c r="J12" i="15"/>
  <c r="I12" i="15"/>
  <c r="H12" i="15"/>
  <c r="F12" i="15"/>
  <c r="E12" i="15"/>
  <c r="D12" i="15"/>
  <c r="C12" i="15"/>
  <c r="AA11" i="15"/>
  <c r="Z11" i="15"/>
  <c r="Y11" i="15"/>
  <c r="W11" i="15"/>
  <c r="V11" i="15"/>
  <c r="U11" i="15"/>
  <c r="S11" i="15"/>
  <c r="R11" i="15"/>
  <c r="Q11" i="15"/>
  <c r="O11" i="15"/>
  <c r="N11" i="15"/>
  <c r="M11" i="15"/>
  <c r="K11" i="15"/>
  <c r="J11" i="15"/>
  <c r="I11" i="15"/>
  <c r="H11" i="15"/>
  <c r="F11" i="15"/>
  <c r="E11" i="15"/>
  <c r="D11" i="15"/>
  <c r="C11" i="15"/>
  <c r="AA10" i="15"/>
  <c r="Z10" i="15"/>
  <c r="Y10" i="15"/>
  <c r="W10" i="15"/>
  <c r="V10" i="15"/>
  <c r="U10" i="15"/>
  <c r="S10" i="15"/>
  <c r="R10" i="15"/>
  <c r="Q10" i="15"/>
  <c r="O10" i="15"/>
  <c r="N10" i="15"/>
  <c r="M10" i="15"/>
  <c r="K10" i="15"/>
  <c r="J10" i="15"/>
  <c r="I10" i="15"/>
  <c r="H10" i="15"/>
  <c r="F10" i="15"/>
  <c r="E10" i="15"/>
  <c r="D10" i="15"/>
  <c r="C10" i="15"/>
  <c r="AA9" i="15"/>
  <c r="Z9" i="15"/>
  <c r="Y9" i="15"/>
  <c r="W9" i="15"/>
  <c r="V9" i="15"/>
  <c r="U9" i="15"/>
  <c r="S9" i="15"/>
  <c r="R9" i="15"/>
  <c r="Q9" i="15"/>
  <c r="O9" i="15"/>
  <c r="N9" i="15"/>
  <c r="M9" i="15"/>
  <c r="K9" i="15"/>
  <c r="J9" i="15"/>
  <c r="I9" i="15"/>
  <c r="H9" i="15"/>
  <c r="F9" i="15"/>
  <c r="E9" i="15"/>
  <c r="D9" i="15"/>
  <c r="C9" i="15"/>
  <c r="AA8" i="15"/>
  <c r="Z8" i="15"/>
  <c r="Y8" i="15"/>
  <c r="W8" i="15"/>
  <c r="V8" i="15"/>
  <c r="U8" i="15"/>
  <c r="S8" i="15"/>
  <c r="R8" i="15"/>
  <c r="Q8" i="15"/>
  <c r="O8" i="15"/>
  <c r="N8" i="15"/>
  <c r="M8" i="15"/>
  <c r="K8" i="15"/>
  <c r="J8" i="15"/>
  <c r="I8" i="15"/>
  <c r="H8" i="15"/>
  <c r="F8" i="15"/>
  <c r="E8" i="15"/>
  <c r="D8" i="15"/>
  <c r="C8" i="15"/>
  <c r="AA7" i="15"/>
  <c r="Z7" i="15"/>
  <c r="Y7" i="15"/>
  <c r="W7" i="15"/>
  <c r="V7" i="15"/>
  <c r="U7" i="15"/>
  <c r="S7" i="15"/>
  <c r="R7" i="15"/>
  <c r="Q7" i="15"/>
  <c r="O7" i="15"/>
  <c r="N7" i="15"/>
  <c r="M7" i="15"/>
  <c r="K7" i="15"/>
  <c r="J7" i="15"/>
  <c r="I7" i="15"/>
  <c r="H7" i="15"/>
  <c r="F7" i="15"/>
  <c r="E7" i="15"/>
  <c r="D7" i="15"/>
  <c r="C7" i="15"/>
  <c r="AA6" i="15"/>
  <c r="Z6" i="15"/>
  <c r="Y6" i="15"/>
  <c r="W6" i="15"/>
  <c r="V6" i="15"/>
  <c r="U6" i="15"/>
  <c r="S6" i="15"/>
  <c r="R6" i="15"/>
  <c r="Q6" i="15"/>
  <c r="O6" i="15"/>
  <c r="N6" i="15"/>
  <c r="M6" i="15"/>
  <c r="K6" i="15"/>
  <c r="J6" i="15"/>
  <c r="I6" i="15"/>
  <c r="H6" i="15"/>
  <c r="F6" i="15"/>
  <c r="E6" i="15"/>
  <c r="D6" i="15"/>
  <c r="C6" i="15"/>
  <c r="BT99" i="13"/>
  <c r="BL99" i="13"/>
  <c r="BD99" i="13"/>
  <c r="AV99" i="13"/>
  <c r="AU99" i="13"/>
  <c r="AT99" i="13"/>
  <c r="AS99" i="13"/>
  <c r="AR99" i="13"/>
  <c r="AQ99" i="13"/>
  <c r="AP99" i="13"/>
  <c r="AO99" i="13"/>
  <c r="AF99" i="13"/>
  <c r="Z99" i="13"/>
  <c r="R99" i="13"/>
  <c r="J99" i="13"/>
  <c r="BT98" i="13"/>
  <c r="BL98" i="13"/>
  <c r="BD98" i="13"/>
  <c r="AV98" i="13"/>
  <c r="AU98" i="13"/>
  <c r="AT98" i="13"/>
  <c r="AS98" i="13"/>
  <c r="AR98" i="13"/>
  <c r="AQ98" i="13"/>
  <c r="AP98" i="13"/>
  <c r="AO98" i="13"/>
  <c r="AF98" i="13"/>
  <c r="Z98" i="13"/>
  <c r="R98" i="13"/>
  <c r="J98" i="13"/>
  <c r="BT97" i="13"/>
  <c r="BL97" i="13"/>
  <c r="BD97" i="13"/>
  <c r="AV97" i="13"/>
  <c r="AU97" i="13"/>
  <c r="AT97" i="13"/>
  <c r="AS97" i="13"/>
  <c r="AR97" i="13"/>
  <c r="AQ97" i="13"/>
  <c r="AP97" i="13"/>
  <c r="AO97" i="13"/>
  <c r="AF97" i="13"/>
  <c r="Z97" i="13"/>
  <c r="R97" i="13"/>
  <c r="J97" i="13"/>
  <c r="BT96" i="13"/>
  <c r="BL96" i="13"/>
  <c r="BD96" i="13"/>
  <c r="AV96" i="13"/>
  <c r="AU96" i="13"/>
  <c r="AT96" i="13"/>
  <c r="AS96" i="13"/>
  <c r="AR96" i="13"/>
  <c r="AQ96" i="13"/>
  <c r="AP96" i="13"/>
  <c r="AO96" i="13"/>
  <c r="AF96" i="13"/>
  <c r="Z96" i="13"/>
  <c r="R96" i="13"/>
  <c r="J96" i="13"/>
  <c r="BT95" i="13"/>
  <c r="BL95" i="13"/>
  <c r="BD95" i="13"/>
  <c r="AV95" i="13"/>
  <c r="AU95" i="13"/>
  <c r="AT95" i="13"/>
  <c r="AS95" i="13"/>
  <c r="AR95" i="13"/>
  <c r="AQ95" i="13"/>
  <c r="AP95" i="13"/>
  <c r="AO95" i="13"/>
  <c r="AF95" i="13"/>
  <c r="Z95" i="13"/>
  <c r="R95" i="13"/>
  <c r="J95" i="13"/>
  <c r="BT94" i="13"/>
  <c r="BL94" i="13"/>
  <c r="BD94" i="13"/>
  <c r="AV94" i="13"/>
  <c r="AU94" i="13"/>
  <c r="AT94" i="13"/>
  <c r="AS94" i="13"/>
  <c r="AR94" i="13"/>
  <c r="AQ94" i="13"/>
  <c r="AP94" i="13"/>
  <c r="AO94" i="13"/>
  <c r="AF94" i="13"/>
  <c r="Z94" i="13"/>
  <c r="R94" i="13"/>
  <c r="J94" i="13"/>
  <c r="BT93" i="13"/>
  <c r="BL93" i="13"/>
  <c r="BD93" i="13"/>
  <c r="AV93" i="13"/>
  <c r="AU93" i="13"/>
  <c r="AT93" i="13"/>
  <c r="AS93" i="13"/>
  <c r="AR93" i="13"/>
  <c r="AQ93" i="13"/>
  <c r="AP93" i="13"/>
  <c r="AO93" i="13"/>
  <c r="AF93" i="13"/>
  <c r="Z93" i="13"/>
  <c r="R93" i="13"/>
  <c r="J93" i="13"/>
  <c r="BT92" i="13"/>
  <c r="BL92" i="13"/>
  <c r="BD92" i="13"/>
  <c r="AV92" i="13"/>
  <c r="AU92" i="13"/>
  <c r="AT92" i="13"/>
  <c r="AS92" i="13"/>
  <c r="AR92" i="13"/>
  <c r="AQ92" i="13"/>
  <c r="AP92" i="13"/>
  <c r="AO92" i="13"/>
  <c r="AF92" i="13"/>
  <c r="Z92" i="13"/>
  <c r="R92" i="13"/>
  <c r="J92" i="13"/>
  <c r="BT91" i="13"/>
  <c r="BL91" i="13"/>
  <c r="BD91" i="13"/>
  <c r="AV91" i="13"/>
  <c r="AU91" i="13"/>
  <c r="AT91" i="13"/>
  <c r="AS91" i="13"/>
  <c r="AR91" i="13"/>
  <c r="AQ91" i="13"/>
  <c r="AP91" i="13"/>
  <c r="AO91" i="13"/>
  <c r="AF91" i="13"/>
  <c r="Z91" i="13"/>
  <c r="R91" i="13"/>
  <c r="J91" i="13"/>
  <c r="BT90" i="13"/>
  <c r="BL90" i="13"/>
  <c r="BD90" i="13"/>
  <c r="AV90" i="13"/>
  <c r="AU90" i="13"/>
  <c r="AT90" i="13"/>
  <c r="AS90" i="13"/>
  <c r="AR90" i="13"/>
  <c r="AQ90" i="13"/>
  <c r="AP90" i="13"/>
  <c r="AO90" i="13"/>
  <c r="AF90" i="13"/>
  <c r="Z90" i="13"/>
  <c r="R90" i="13"/>
  <c r="J90" i="13"/>
  <c r="BT89" i="13"/>
  <c r="BL89" i="13"/>
  <c r="BD89" i="13"/>
  <c r="AV89" i="13"/>
  <c r="AU89" i="13"/>
  <c r="AT89" i="13"/>
  <c r="AS89" i="13"/>
  <c r="AR89" i="13"/>
  <c r="AQ89" i="13"/>
  <c r="AP89" i="13"/>
  <c r="AO89" i="13"/>
  <c r="AF89" i="13"/>
  <c r="Z89" i="13"/>
  <c r="R89" i="13"/>
  <c r="J89" i="13"/>
  <c r="BT88" i="13"/>
  <c r="BL88" i="13"/>
  <c r="BD88" i="13"/>
  <c r="AV88" i="13"/>
  <c r="AU88" i="13"/>
  <c r="AT88" i="13"/>
  <c r="AS88" i="13"/>
  <c r="AR88" i="13"/>
  <c r="AQ88" i="13"/>
  <c r="AP88" i="13"/>
  <c r="AO88" i="13"/>
  <c r="AF88" i="13"/>
  <c r="Z88" i="13"/>
  <c r="R88" i="13"/>
  <c r="J88" i="13"/>
  <c r="BT87" i="13"/>
  <c r="BL87" i="13"/>
  <c r="BD87" i="13"/>
  <c r="AV87" i="13"/>
  <c r="AU87" i="13"/>
  <c r="AT87" i="13"/>
  <c r="AS87" i="13"/>
  <c r="AR87" i="13"/>
  <c r="AQ87" i="13"/>
  <c r="AP87" i="13"/>
  <c r="AO87" i="13"/>
  <c r="AF87" i="13"/>
  <c r="Z87" i="13"/>
  <c r="R87" i="13"/>
  <c r="J87" i="13"/>
  <c r="BT86" i="13"/>
  <c r="BL86" i="13"/>
  <c r="BD86" i="13"/>
  <c r="AV86" i="13"/>
  <c r="AU86" i="13"/>
  <c r="AT86" i="13"/>
  <c r="AS86" i="13"/>
  <c r="AR86" i="13"/>
  <c r="AQ86" i="13"/>
  <c r="AP86" i="13"/>
  <c r="AO86" i="13"/>
  <c r="AF86" i="13"/>
  <c r="Z86" i="13"/>
  <c r="R86" i="13"/>
  <c r="J86" i="13"/>
  <c r="BT85" i="13"/>
  <c r="BL85" i="13"/>
  <c r="BD85" i="13"/>
  <c r="AV85" i="13"/>
  <c r="AU85" i="13"/>
  <c r="AT85" i="13"/>
  <c r="AS85" i="13"/>
  <c r="AR85" i="13"/>
  <c r="AQ85" i="13"/>
  <c r="AP85" i="13"/>
  <c r="AO85" i="13"/>
  <c r="AF85" i="13"/>
  <c r="Z85" i="13"/>
  <c r="R85" i="13"/>
  <c r="J85" i="13"/>
  <c r="BT84" i="13"/>
  <c r="BL84" i="13"/>
  <c r="BD84" i="13"/>
  <c r="AV84" i="13"/>
  <c r="AU84" i="13"/>
  <c r="AT84" i="13"/>
  <c r="AS84" i="13"/>
  <c r="AR84" i="13"/>
  <c r="AQ84" i="13"/>
  <c r="AP84" i="13"/>
  <c r="AO84" i="13"/>
  <c r="AF84" i="13"/>
  <c r="Z84" i="13"/>
  <c r="R84" i="13"/>
  <c r="J84" i="13"/>
  <c r="BT83" i="13"/>
  <c r="BL83" i="13"/>
  <c r="BD83" i="13"/>
  <c r="AV83" i="13"/>
  <c r="AU83" i="13"/>
  <c r="AT83" i="13"/>
  <c r="AS83" i="13"/>
  <c r="AR83" i="13"/>
  <c r="AQ83" i="13"/>
  <c r="AP83" i="13"/>
  <c r="AO83" i="13"/>
  <c r="AF83" i="13"/>
  <c r="Z83" i="13"/>
  <c r="R83" i="13"/>
  <c r="J83" i="13"/>
  <c r="BT82" i="13"/>
  <c r="BL82" i="13"/>
  <c r="BD82" i="13"/>
  <c r="AV82" i="13"/>
  <c r="AU82" i="13"/>
  <c r="AT82" i="13"/>
  <c r="AS82" i="13"/>
  <c r="AR82" i="13"/>
  <c r="AQ82" i="13"/>
  <c r="AP82" i="13"/>
  <c r="AO82" i="13"/>
  <c r="AF82" i="13"/>
  <c r="Z82" i="13"/>
  <c r="R82" i="13"/>
  <c r="J82" i="13"/>
  <c r="BT81" i="13"/>
  <c r="BL81" i="13"/>
  <c r="BD81" i="13"/>
  <c r="AV81" i="13"/>
  <c r="AU81" i="13"/>
  <c r="AT81" i="13"/>
  <c r="AS81" i="13"/>
  <c r="AR81" i="13"/>
  <c r="AQ81" i="13"/>
  <c r="AP81" i="13"/>
  <c r="AO81" i="13"/>
  <c r="AF81" i="13"/>
  <c r="Z81" i="13"/>
  <c r="R81" i="13"/>
  <c r="J81" i="13"/>
  <c r="BT80" i="13"/>
  <c r="BL80" i="13"/>
  <c r="BD80" i="13"/>
  <c r="AV80" i="13"/>
  <c r="AU80" i="13"/>
  <c r="AT80" i="13"/>
  <c r="AS80" i="13"/>
  <c r="AR80" i="13"/>
  <c r="AQ80" i="13"/>
  <c r="AP80" i="13"/>
  <c r="AO80" i="13"/>
  <c r="AF80" i="13"/>
  <c r="Z80" i="13"/>
  <c r="R80" i="13"/>
  <c r="J80" i="13"/>
  <c r="BT79" i="13"/>
  <c r="BL79" i="13"/>
  <c r="BD79" i="13"/>
  <c r="AV79" i="13"/>
  <c r="AU79" i="13"/>
  <c r="AT79" i="13"/>
  <c r="AS79" i="13"/>
  <c r="AR79" i="13"/>
  <c r="AQ79" i="13"/>
  <c r="AP79" i="13"/>
  <c r="AO79" i="13"/>
  <c r="AF79" i="13"/>
  <c r="Z79" i="13"/>
  <c r="R79" i="13"/>
  <c r="J79" i="13"/>
  <c r="BT78" i="13"/>
  <c r="BL78" i="13"/>
  <c r="BD78" i="13"/>
  <c r="AV78" i="13"/>
  <c r="AU78" i="13"/>
  <c r="AT78" i="13"/>
  <c r="AS78" i="13"/>
  <c r="AR78" i="13"/>
  <c r="AQ78" i="13"/>
  <c r="AP78" i="13"/>
  <c r="AO78" i="13"/>
  <c r="AF78" i="13"/>
  <c r="Z78" i="13"/>
  <c r="R78" i="13"/>
  <c r="J78" i="13"/>
  <c r="BT77" i="13"/>
  <c r="BL77" i="13"/>
  <c r="BD77" i="13"/>
  <c r="AV77" i="13"/>
  <c r="AU77" i="13"/>
  <c r="AT77" i="13"/>
  <c r="AS77" i="13"/>
  <c r="AR77" i="13"/>
  <c r="AQ77" i="13"/>
  <c r="AP77" i="13"/>
  <c r="AO77" i="13"/>
  <c r="AF77" i="13"/>
  <c r="Z77" i="13"/>
  <c r="R77" i="13"/>
  <c r="J77" i="13"/>
  <c r="BT76" i="13"/>
  <c r="BL76" i="13"/>
  <c r="BD76" i="13"/>
  <c r="AV76" i="13"/>
  <c r="AU76" i="13"/>
  <c r="AT76" i="13"/>
  <c r="AS76" i="13"/>
  <c r="AR76" i="13"/>
  <c r="AQ76" i="13"/>
  <c r="AP76" i="13"/>
  <c r="AO76" i="13"/>
  <c r="AF76" i="13"/>
  <c r="Z76" i="13"/>
  <c r="R76" i="13"/>
  <c r="J76" i="13"/>
  <c r="BT75" i="13"/>
  <c r="BL75" i="13"/>
  <c r="BD75" i="13"/>
  <c r="AV75" i="13"/>
  <c r="AU75" i="13"/>
  <c r="AT75" i="13"/>
  <c r="AS75" i="13"/>
  <c r="AR75" i="13"/>
  <c r="AQ75" i="13"/>
  <c r="AP75" i="13"/>
  <c r="AO75" i="13"/>
  <c r="AF75" i="13"/>
  <c r="Z75" i="13"/>
  <c r="R75" i="13"/>
  <c r="J75" i="13"/>
  <c r="BT74" i="13"/>
  <c r="BL74" i="13"/>
  <c r="BD74" i="13"/>
  <c r="AV74" i="13"/>
  <c r="AU74" i="13"/>
  <c r="AT74" i="13"/>
  <c r="AS74" i="13"/>
  <c r="AR74" i="13"/>
  <c r="AQ74" i="13"/>
  <c r="AP74" i="13"/>
  <c r="AO74" i="13"/>
  <c r="AF74" i="13"/>
  <c r="Z74" i="13"/>
  <c r="R74" i="13"/>
  <c r="J74" i="13"/>
  <c r="BT73" i="13"/>
  <c r="BL73" i="13"/>
  <c r="BD73" i="13"/>
  <c r="AV73" i="13"/>
  <c r="AU73" i="13"/>
  <c r="AT73" i="13"/>
  <c r="AS73" i="13"/>
  <c r="AR73" i="13"/>
  <c r="AQ73" i="13"/>
  <c r="AP73" i="13"/>
  <c r="AO73" i="13"/>
  <c r="AF73" i="13"/>
  <c r="Z73" i="13"/>
  <c r="R73" i="13"/>
  <c r="J73" i="13"/>
  <c r="BT72" i="13"/>
  <c r="BL72" i="13"/>
  <c r="BD72" i="13"/>
  <c r="AV72" i="13"/>
  <c r="AU72" i="13"/>
  <c r="AT72" i="13"/>
  <c r="AS72" i="13"/>
  <c r="AR72" i="13"/>
  <c r="AQ72" i="13"/>
  <c r="AP72" i="13"/>
  <c r="AO72" i="13"/>
  <c r="AF72" i="13"/>
  <c r="Z72" i="13"/>
  <c r="R72" i="13"/>
  <c r="J72" i="13"/>
  <c r="BT71" i="13"/>
  <c r="BL71" i="13"/>
  <c r="BD71" i="13"/>
  <c r="AV71" i="13"/>
  <c r="AU71" i="13"/>
  <c r="AT71" i="13"/>
  <c r="AS71" i="13"/>
  <c r="AR71" i="13"/>
  <c r="AQ71" i="13"/>
  <c r="AP71" i="13"/>
  <c r="AO71" i="13"/>
  <c r="AF71" i="13"/>
  <c r="Z71" i="13"/>
  <c r="R71" i="13"/>
  <c r="J71" i="13"/>
  <c r="BT70" i="13"/>
  <c r="BL70" i="13"/>
  <c r="BD70" i="13"/>
  <c r="AV70" i="13"/>
  <c r="AU70" i="13"/>
  <c r="AT70" i="13"/>
  <c r="AS70" i="13"/>
  <c r="AR70" i="13"/>
  <c r="AQ70" i="13"/>
  <c r="AP70" i="13"/>
  <c r="AO70" i="13"/>
  <c r="AF70" i="13"/>
  <c r="Z70" i="13"/>
  <c r="R70" i="13"/>
  <c r="J70" i="13"/>
  <c r="BT69" i="13"/>
  <c r="BL69" i="13"/>
  <c r="BD69" i="13"/>
  <c r="AV69" i="13"/>
  <c r="AU69" i="13"/>
  <c r="AT69" i="13"/>
  <c r="AS69" i="13"/>
  <c r="AR69" i="13"/>
  <c r="AQ69" i="13"/>
  <c r="AP69" i="13"/>
  <c r="AO69" i="13"/>
  <c r="AF69" i="13"/>
  <c r="Z69" i="13"/>
  <c r="R69" i="13"/>
  <c r="J69" i="13"/>
  <c r="BT68" i="13"/>
  <c r="BL68" i="13"/>
  <c r="BD68" i="13"/>
  <c r="AV68" i="13"/>
  <c r="AU68" i="13"/>
  <c r="AT68" i="13"/>
  <c r="AS68" i="13"/>
  <c r="AR68" i="13"/>
  <c r="AQ68" i="13"/>
  <c r="AP68" i="13"/>
  <c r="AO68" i="13"/>
  <c r="AF68" i="13"/>
  <c r="Z68" i="13"/>
  <c r="R68" i="13"/>
  <c r="J68" i="13"/>
  <c r="BT67" i="13"/>
  <c r="BL67" i="13"/>
  <c r="BD67" i="13"/>
  <c r="AV67" i="13"/>
  <c r="AU67" i="13"/>
  <c r="AT67" i="13"/>
  <c r="AS67" i="13"/>
  <c r="AR67" i="13"/>
  <c r="F67" i="13" s="1"/>
  <c r="AQ67" i="13"/>
  <c r="AP67" i="13"/>
  <c r="AO67" i="13"/>
  <c r="AF67" i="13"/>
  <c r="Z67" i="13"/>
  <c r="R67" i="13"/>
  <c r="J67" i="13"/>
  <c r="BT66" i="13"/>
  <c r="BL66" i="13"/>
  <c r="BD66" i="13"/>
  <c r="AV66" i="13"/>
  <c r="AU66" i="13"/>
  <c r="AT66" i="13"/>
  <c r="AS66" i="13"/>
  <c r="AR66" i="13"/>
  <c r="AQ66" i="13"/>
  <c r="AP66" i="13"/>
  <c r="AO66" i="13"/>
  <c r="AF66" i="13"/>
  <c r="Z66" i="13"/>
  <c r="R66" i="13"/>
  <c r="J66" i="13"/>
  <c r="BT65" i="13"/>
  <c r="BL65" i="13"/>
  <c r="BD65" i="13"/>
  <c r="AV65" i="13"/>
  <c r="AU65" i="13"/>
  <c r="AT65" i="13"/>
  <c r="AS65" i="13"/>
  <c r="AR65" i="13"/>
  <c r="AQ65" i="13"/>
  <c r="AP65" i="13"/>
  <c r="AO65" i="13"/>
  <c r="AF65" i="13"/>
  <c r="Z65" i="13"/>
  <c r="R65" i="13"/>
  <c r="J65" i="13"/>
  <c r="BT64" i="13"/>
  <c r="BL64" i="13"/>
  <c r="BD64" i="13"/>
  <c r="AV64" i="13"/>
  <c r="AU64" i="13"/>
  <c r="AT64" i="13"/>
  <c r="AS64" i="13"/>
  <c r="AR64" i="13"/>
  <c r="AQ64" i="13"/>
  <c r="AP64" i="13"/>
  <c r="AO64" i="13"/>
  <c r="AF64" i="13"/>
  <c r="Z64" i="13"/>
  <c r="R64" i="13"/>
  <c r="J64" i="13"/>
  <c r="BT63" i="13"/>
  <c r="BL63" i="13"/>
  <c r="BD63" i="13"/>
  <c r="AV63" i="13"/>
  <c r="AU63" i="13"/>
  <c r="AT63" i="13"/>
  <c r="AS63" i="13"/>
  <c r="AR63" i="13"/>
  <c r="AQ63" i="13"/>
  <c r="AP63" i="13"/>
  <c r="AO63" i="13"/>
  <c r="AF63" i="13"/>
  <c r="Z63" i="13"/>
  <c r="R63" i="13"/>
  <c r="J63" i="13"/>
  <c r="BT62" i="13"/>
  <c r="BL62" i="13"/>
  <c r="BD62" i="13"/>
  <c r="AV62" i="13"/>
  <c r="AU62" i="13"/>
  <c r="AT62" i="13"/>
  <c r="AS62" i="13"/>
  <c r="AR62" i="13"/>
  <c r="AQ62" i="13"/>
  <c r="AP62" i="13"/>
  <c r="AO62" i="13"/>
  <c r="AF62" i="13"/>
  <c r="Z62" i="13"/>
  <c r="R62" i="13"/>
  <c r="J62" i="13"/>
  <c r="BT61" i="13"/>
  <c r="BL61" i="13"/>
  <c r="BD61" i="13"/>
  <c r="AV61" i="13"/>
  <c r="AU61" i="13"/>
  <c r="AT61" i="13"/>
  <c r="AS61" i="13"/>
  <c r="AR61" i="13"/>
  <c r="AQ61" i="13"/>
  <c r="AP61" i="13"/>
  <c r="AO61" i="13"/>
  <c r="AF61" i="13"/>
  <c r="Z61" i="13"/>
  <c r="R61" i="13"/>
  <c r="J61" i="13"/>
  <c r="BT60" i="13"/>
  <c r="BL60" i="13"/>
  <c r="BD60" i="13"/>
  <c r="AV60" i="13"/>
  <c r="AU60" i="13"/>
  <c r="AT60" i="13"/>
  <c r="AS60" i="13"/>
  <c r="AR60" i="13"/>
  <c r="AQ60" i="13"/>
  <c r="AP60" i="13"/>
  <c r="AO60" i="13"/>
  <c r="AF60" i="13"/>
  <c r="Z60" i="13"/>
  <c r="R60" i="13"/>
  <c r="J60" i="13"/>
  <c r="BT59" i="13"/>
  <c r="BL59" i="13"/>
  <c r="BD59" i="13"/>
  <c r="AV59" i="13"/>
  <c r="AU59" i="13"/>
  <c r="AT59" i="13"/>
  <c r="AS59" i="13"/>
  <c r="AR59" i="13"/>
  <c r="AQ59" i="13"/>
  <c r="AP59" i="13"/>
  <c r="AO59" i="13"/>
  <c r="AF59" i="13"/>
  <c r="Z59" i="13"/>
  <c r="R59" i="13"/>
  <c r="J59" i="13"/>
  <c r="BT58" i="13"/>
  <c r="BL58" i="13"/>
  <c r="BD58" i="13"/>
  <c r="AV58" i="13"/>
  <c r="AU58" i="13"/>
  <c r="AT58" i="13"/>
  <c r="AS58" i="13"/>
  <c r="AR58" i="13"/>
  <c r="AQ58" i="13"/>
  <c r="AP58" i="13"/>
  <c r="AO58" i="13"/>
  <c r="AF58" i="13"/>
  <c r="Z58" i="13"/>
  <c r="R58" i="13"/>
  <c r="J58" i="13"/>
  <c r="BT57" i="13"/>
  <c r="BL57" i="13"/>
  <c r="BD57" i="13"/>
  <c r="AV57" i="13"/>
  <c r="AU57" i="13"/>
  <c r="AT57" i="13"/>
  <c r="AS57" i="13"/>
  <c r="AR57" i="13"/>
  <c r="AQ57" i="13"/>
  <c r="AP57" i="13"/>
  <c r="AO57" i="13"/>
  <c r="AF57" i="13"/>
  <c r="Z57" i="13"/>
  <c r="R57" i="13"/>
  <c r="J57" i="13"/>
  <c r="BT56" i="13"/>
  <c r="BL56" i="13"/>
  <c r="BD56" i="13"/>
  <c r="AV56" i="13"/>
  <c r="AU56" i="13"/>
  <c r="AT56" i="13"/>
  <c r="AS56" i="13"/>
  <c r="AR56" i="13"/>
  <c r="AQ56" i="13"/>
  <c r="AP56" i="13"/>
  <c r="AO56" i="13"/>
  <c r="AF56" i="13"/>
  <c r="Z56" i="13"/>
  <c r="R56" i="13"/>
  <c r="J56" i="13"/>
  <c r="BT55" i="13"/>
  <c r="BL55" i="13"/>
  <c r="BD55" i="13"/>
  <c r="AV55" i="13"/>
  <c r="AU55" i="13"/>
  <c r="AT55" i="13"/>
  <c r="AS55" i="13"/>
  <c r="AR55" i="13"/>
  <c r="AQ55" i="13"/>
  <c r="AP55" i="13"/>
  <c r="AO55" i="13"/>
  <c r="AF55" i="13"/>
  <c r="Z55" i="13"/>
  <c r="R55" i="13"/>
  <c r="J55" i="13"/>
  <c r="BT54" i="13"/>
  <c r="BL54" i="13"/>
  <c r="BD54" i="13"/>
  <c r="AV54" i="13"/>
  <c r="AU54" i="13"/>
  <c r="AT54" i="13"/>
  <c r="AS54" i="13"/>
  <c r="AR54" i="13"/>
  <c r="AQ54" i="13"/>
  <c r="AP54" i="13"/>
  <c r="AO54" i="13"/>
  <c r="AF54" i="13"/>
  <c r="Z54" i="13"/>
  <c r="R54" i="13"/>
  <c r="J54" i="13"/>
  <c r="BT53" i="13"/>
  <c r="BL53" i="13"/>
  <c r="BD53" i="13"/>
  <c r="AV53" i="13"/>
  <c r="AU53" i="13"/>
  <c r="AT53" i="13"/>
  <c r="AS53" i="13"/>
  <c r="AR53" i="13"/>
  <c r="AQ53" i="13"/>
  <c r="AP53" i="13"/>
  <c r="AO53" i="13"/>
  <c r="AF53" i="13"/>
  <c r="Z53" i="13"/>
  <c r="R53" i="13"/>
  <c r="J53" i="13"/>
  <c r="BT52" i="13"/>
  <c r="BL52" i="13"/>
  <c r="BD52" i="13"/>
  <c r="AV52" i="13"/>
  <c r="AU52" i="13"/>
  <c r="AT52" i="13"/>
  <c r="AS52" i="13"/>
  <c r="AR52" i="13"/>
  <c r="AQ52" i="13"/>
  <c r="AP52" i="13"/>
  <c r="AO52" i="13"/>
  <c r="AF52" i="13"/>
  <c r="Z52" i="13"/>
  <c r="R52" i="13"/>
  <c r="J52" i="13"/>
  <c r="BT51" i="13"/>
  <c r="BL51" i="13"/>
  <c r="BD51" i="13"/>
  <c r="AV51" i="13"/>
  <c r="AU51" i="13"/>
  <c r="AT51" i="13"/>
  <c r="AS51" i="13"/>
  <c r="AR51" i="13"/>
  <c r="AQ51" i="13"/>
  <c r="AP51" i="13"/>
  <c r="AO51" i="13"/>
  <c r="AF51" i="13"/>
  <c r="Z51" i="13"/>
  <c r="R51" i="13"/>
  <c r="J51" i="13"/>
  <c r="BT50" i="13"/>
  <c r="BL50" i="13"/>
  <c r="BD50" i="13"/>
  <c r="AV50" i="13"/>
  <c r="AU50" i="13"/>
  <c r="AT50" i="13"/>
  <c r="AS50" i="13"/>
  <c r="AR50" i="13"/>
  <c r="AQ50" i="13"/>
  <c r="AP50" i="13"/>
  <c r="AO50" i="13"/>
  <c r="AF50" i="13"/>
  <c r="Z50" i="13"/>
  <c r="R50" i="13"/>
  <c r="J50" i="13"/>
  <c r="BT49" i="13"/>
  <c r="BL49" i="13"/>
  <c r="BD49" i="13"/>
  <c r="AV49" i="13"/>
  <c r="AU49" i="13"/>
  <c r="AT49" i="13"/>
  <c r="AS49" i="13"/>
  <c r="AR49" i="13"/>
  <c r="AQ49" i="13"/>
  <c r="AP49" i="13"/>
  <c r="AO49" i="13"/>
  <c r="AF49" i="13"/>
  <c r="Z49" i="13"/>
  <c r="R49" i="13"/>
  <c r="J49" i="13"/>
  <c r="BT48" i="13"/>
  <c r="BL48" i="13"/>
  <c r="BD48" i="13"/>
  <c r="AV48" i="13"/>
  <c r="AU48" i="13"/>
  <c r="AT48" i="13"/>
  <c r="AS48" i="13"/>
  <c r="AR48" i="13"/>
  <c r="AQ48" i="13"/>
  <c r="AP48" i="13"/>
  <c r="AO48" i="13"/>
  <c r="AF48" i="13"/>
  <c r="Z48" i="13"/>
  <c r="R48" i="13"/>
  <c r="J48" i="13"/>
  <c r="BT47" i="13"/>
  <c r="BL47" i="13"/>
  <c r="BD47" i="13"/>
  <c r="AV47" i="13"/>
  <c r="AU47" i="13"/>
  <c r="AT47" i="13"/>
  <c r="AS47" i="13"/>
  <c r="AR47" i="13"/>
  <c r="AQ47" i="13"/>
  <c r="AP47" i="13"/>
  <c r="AO47" i="13"/>
  <c r="AF47" i="13"/>
  <c r="Z47" i="13"/>
  <c r="R47" i="13"/>
  <c r="J47" i="13"/>
  <c r="BT46" i="13"/>
  <c r="BL46" i="13"/>
  <c r="BD46" i="13"/>
  <c r="AV46" i="13"/>
  <c r="AU46" i="13"/>
  <c r="AT46" i="13"/>
  <c r="AS46" i="13"/>
  <c r="AR46" i="13"/>
  <c r="AQ46" i="13"/>
  <c r="AP46" i="13"/>
  <c r="AO46" i="13"/>
  <c r="AF46" i="13"/>
  <c r="Z46" i="13"/>
  <c r="R46" i="13"/>
  <c r="J46" i="13"/>
  <c r="BT45" i="13"/>
  <c r="BL45" i="13"/>
  <c r="BD45" i="13"/>
  <c r="AV45" i="13"/>
  <c r="AU45" i="13"/>
  <c r="AT45" i="13"/>
  <c r="AS45" i="13"/>
  <c r="AR45" i="13"/>
  <c r="AQ45" i="13"/>
  <c r="AP45" i="13"/>
  <c r="AO45" i="13"/>
  <c r="AF45" i="13"/>
  <c r="Z45" i="13"/>
  <c r="R45" i="13"/>
  <c r="J45" i="13"/>
  <c r="BT44" i="13"/>
  <c r="BL44" i="13"/>
  <c r="BD44" i="13"/>
  <c r="AV44" i="13"/>
  <c r="AU44" i="13"/>
  <c r="AT44" i="13"/>
  <c r="AS44" i="13"/>
  <c r="AR44" i="13"/>
  <c r="AQ44" i="13"/>
  <c r="AP44" i="13"/>
  <c r="AO44" i="13"/>
  <c r="AF44" i="13"/>
  <c r="Z44" i="13"/>
  <c r="R44" i="13"/>
  <c r="J44" i="13"/>
  <c r="BT43" i="13"/>
  <c r="BL43" i="13"/>
  <c r="BD43" i="13"/>
  <c r="AV43" i="13"/>
  <c r="AU43" i="13"/>
  <c r="AT43" i="13"/>
  <c r="AS43" i="13"/>
  <c r="AR43" i="13"/>
  <c r="AQ43" i="13"/>
  <c r="AP43" i="13"/>
  <c r="AO43" i="13"/>
  <c r="AF43" i="13"/>
  <c r="Z43" i="13"/>
  <c r="R43" i="13"/>
  <c r="J43" i="13"/>
  <c r="BT42" i="13"/>
  <c r="BL42" i="13"/>
  <c r="BD42" i="13"/>
  <c r="AV42" i="13"/>
  <c r="AU42" i="13"/>
  <c r="AT42" i="13"/>
  <c r="AS42" i="13"/>
  <c r="AR42" i="13"/>
  <c r="AQ42" i="13"/>
  <c r="AP42" i="13"/>
  <c r="AO42" i="13"/>
  <c r="AF42" i="13"/>
  <c r="Z42" i="13"/>
  <c r="R42" i="13"/>
  <c r="J42" i="13"/>
  <c r="BT41" i="13"/>
  <c r="BL41" i="13"/>
  <c r="BD41" i="13"/>
  <c r="AV41" i="13"/>
  <c r="AU41" i="13"/>
  <c r="AT41" i="13"/>
  <c r="AS41" i="13"/>
  <c r="AR41" i="13"/>
  <c r="AQ41" i="13"/>
  <c r="AP41" i="13"/>
  <c r="AO41" i="13"/>
  <c r="AF41" i="13"/>
  <c r="Z41" i="13"/>
  <c r="R41" i="13"/>
  <c r="J41" i="13"/>
  <c r="BT40" i="13"/>
  <c r="BL40" i="13"/>
  <c r="BD40" i="13"/>
  <c r="AV40" i="13"/>
  <c r="AU40" i="13"/>
  <c r="AT40" i="13"/>
  <c r="AS40" i="13"/>
  <c r="AR40" i="13"/>
  <c r="AQ40" i="13"/>
  <c r="AP40" i="13"/>
  <c r="AO40" i="13"/>
  <c r="AF40" i="13"/>
  <c r="Z40" i="13"/>
  <c r="R40" i="13"/>
  <c r="J40" i="13"/>
  <c r="BT39" i="13"/>
  <c r="BL39" i="13"/>
  <c r="BD39" i="13"/>
  <c r="AV39" i="13"/>
  <c r="AU39" i="13"/>
  <c r="AT39" i="13"/>
  <c r="AS39" i="13"/>
  <c r="AR39" i="13"/>
  <c r="AQ39" i="13"/>
  <c r="AP39" i="13"/>
  <c r="AO39" i="13"/>
  <c r="AF39" i="13"/>
  <c r="Z39" i="13"/>
  <c r="R39" i="13"/>
  <c r="J39" i="13"/>
  <c r="BT38" i="13"/>
  <c r="BL38" i="13"/>
  <c r="BD38" i="13"/>
  <c r="AV38" i="13"/>
  <c r="AU38" i="13"/>
  <c r="AT38" i="13"/>
  <c r="AS38" i="13"/>
  <c r="AR38" i="13"/>
  <c r="AQ38" i="13"/>
  <c r="AP38" i="13"/>
  <c r="AO38" i="13"/>
  <c r="AF38" i="13"/>
  <c r="Z38" i="13"/>
  <c r="R38" i="13"/>
  <c r="J38" i="13"/>
  <c r="BT37" i="13"/>
  <c r="BL37" i="13"/>
  <c r="BD37" i="13"/>
  <c r="AV37" i="13"/>
  <c r="AU37" i="13"/>
  <c r="AT37" i="13"/>
  <c r="AS37" i="13"/>
  <c r="AR37" i="13"/>
  <c r="AQ37" i="13"/>
  <c r="AP37" i="13"/>
  <c r="AO37" i="13"/>
  <c r="AF37" i="13"/>
  <c r="Z37" i="13"/>
  <c r="R37" i="13"/>
  <c r="J37" i="13"/>
  <c r="BT36" i="13"/>
  <c r="BL36" i="13"/>
  <c r="BD36" i="13"/>
  <c r="AV36" i="13"/>
  <c r="AU36" i="13"/>
  <c r="AT36" i="13"/>
  <c r="AS36" i="13"/>
  <c r="AR36" i="13"/>
  <c r="AQ36" i="13"/>
  <c r="AP36" i="13"/>
  <c r="AO36" i="13"/>
  <c r="AF36" i="13"/>
  <c r="Z36" i="13"/>
  <c r="R36" i="13"/>
  <c r="J36" i="13"/>
  <c r="BT35" i="13"/>
  <c r="BL35" i="13"/>
  <c r="BD35" i="13"/>
  <c r="AV35" i="13"/>
  <c r="AU35" i="13"/>
  <c r="AT35" i="13"/>
  <c r="AS35" i="13"/>
  <c r="AR35" i="13"/>
  <c r="AQ35" i="13"/>
  <c r="AP35" i="13"/>
  <c r="AO35" i="13"/>
  <c r="AF35" i="13"/>
  <c r="Z35" i="13"/>
  <c r="R35" i="13"/>
  <c r="J35" i="13"/>
  <c r="BT34" i="13"/>
  <c r="BL34" i="13"/>
  <c r="BD34" i="13"/>
  <c r="AV34" i="13"/>
  <c r="AU34" i="13"/>
  <c r="AT34" i="13"/>
  <c r="AS34" i="13"/>
  <c r="AR34" i="13"/>
  <c r="AQ34" i="13"/>
  <c r="AP34" i="13"/>
  <c r="AO34" i="13"/>
  <c r="AF34" i="13"/>
  <c r="Z34" i="13"/>
  <c r="R34" i="13"/>
  <c r="J34" i="13"/>
  <c r="BT33" i="13"/>
  <c r="BL33" i="13"/>
  <c r="BD33" i="13"/>
  <c r="AV33" i="13"/>
  <c r="AU33" i="13"/>
  <c r="AT33" i="13"/>
  <c r="AS33" i="13"/>
  <c r="AR33" i="13"/>
  <c r="AQ33" i="13"/>
  <c r="AP33" i="13"/>
  <c r="AO33" i="13"/>
  <c r="AF33" i="13"/>
  <c r="Z33" i="13"/>
  <c r="R33" i="13"/>
  <c r="J33" i="13"/>
  <c r="BT32" i="13"/>
  <c r="BL32" i="13"/>
  <c r="BD32" i="13"/>
  <c r="AV32" i="13"/>
  <c r="AU32" i="13"/>
  <c r="AT32" i="13"/>
  <c r="AS32" i="13"/>
  <c r="AR32" i="13"/>
  <c r="AQ32" i="13"/>
  <c r="AP32" i="13"/>
  <c r="AO32" i="13"/>
  <c r="AF32" i="13"/>
  <c r="Z32" i="13"/>
  <c r="R32" i="13"/>
  <c r="J32" i="13"/>
  <c r="BT31" i="13"/>
  <c r="BL31" i="13"/>
  <c r="BD31" i="13"/>
  <c r="AV31" i="13"/>
  <c r="AU31" i="13"/>
  <c r="AT31" i="13"/>
  <c r="AS31" i="13"/>
  <c r="AR31" i="13"/>
  <c r="AQ31" i="13"/>
  <c r="AP31" i="13"/>
  <c r="AO31" i="13"/>
  <c r="AF31" i="13"/>
  <c r="Z31" i="13"/>
  <c r="R31" i="13"/>
  <c r="J31" i="13"/>
  <c r="BT30" i="13"/>
  <c r="BL30" i="13"/>
  <c r="BD30" i="13"/>
  <c r="AV30" i="13"/>
  <c r="AU30" i="13"/>
  <c r="AT30" i="13"/>
  <c r="AS30" i="13"/>
  <c r="AR30" i="13"/>
  <c r="AQ30" i="13"/>
  <c r="AP30" i="13"/>
  <c r="AO30" i="13"/>
  <c r="AF30" i="13"/>
  <c r="Z30" i="13"/>
  <c r="R30" i="13"/>
  <c r="J30" i="13"/>
  <c r="BT29" i="13"/>
  <c r="BL29" i="13"/>
  <c r="BD29" i="13"/>
  <c r="AV29" i="13"/>
  <c r="AU29" i="13"/>
  <c r="AT29" i="13"/>
  <c r="AS29" i="13"/>
  <c r="AR29" i="13"/>
  <c r="AQ29" i="13"/>
  <c r="AP29" i="13"/>
  <c r="AO29" i="13"/>
  <c r="AF29" i="13"/>
  <c r="Z29" i="13"/>
  <c r="R29" i="13"/>
  <c r="J29" i="13"/>
  <c r="BT28" i="13"/>
  <c r="BL28" i="13"/>
  <c r="BD28" i="13"/>
  <c r="AV28" i="13"/>
  <c r="AU28" i="13"/>
  <c r="AT28" i="13"/>
  <c r="AS28" i="13"/>
  <c r="AR28" i="13"/>
  <c r="AQ28" i="13"/>
  <c r="AP28" i="13"/>
  <c r="AO28" i="13"/>
  <c r="AF28" i="13"/>
  <c r="Z28" i="13"/>
  <c r="R28" i="13"/>
  <c r="J28" i="13"/>
  <c r="BT27" i="13"/>
  <c r="BL27" i="13"/>
  <c r="BD27" i="13"/>
  <c r="AV27" i="13"/>
  <c r="AU27" i="13"/>
  <c r="AT27" i="13"/>
  <c r="AS27" i="13"/>
  <c r="AR27" i="13"/>
  <c r="AQ27" i="13"/>
  <c r="AP27" i="13"/>
  <c r="AO27" i="13"/>
  <c r="AF27" i="13"/>
  <c r="Z27" i="13"/>
  <c r="R27" i="13"/>
  <c r="J27" i="13"/>
  <c r="BT26" i="13"/>
  <c r="BL26" i="13"/>
  <c r="BD26" i="13"/>
  <c r="AV26" i="13"/>
  <c r="AU26" i="13"/>
  <c r="AT26" i="13"/>
  <c r="AS26" i="13"/>
  <c r="AR26" i="13"/>
  <c r="AQ26" i="13"/>
  <c r="AP26" i="13"/>
  <c r="AO26" i="13"/>
  <c r="AF26" i="13"/>
  <c r="Z26" i="13"/>
  <c r="R26" i="13"/>
  <c r="J26" i="13"/>
  <c r="BT25" i="13"/>
  <c r="BL25" i="13"/>
  <c r="BD25" i="13"/>
  <c r="AV25" i="13"/>
  <c r="AU25" i="13"/>
  <c r="AT25" i="13"/>
  <c r="AS25" i="13"/>
  <c r="AR25" i="13"/>
  <c r="AQ25" i="13"/>
  <c r="AP25" i="13"/>
  <c r="AO25" i="13"/>
  <c r="AF25" i="13"/>
  <c r="Z25" i="13"/>
  <c r="R25" i="13"/>
  <c r="J25" i="13"/>
  <c r="BT24" i="13"/>
  <c r="BL24" i="13"/>
  <c r="BD24" i="13"/>
  <c r="AV24" i="13"/>
  <c r="AU24" i="13"/>
  <c r="AT24" i="13"/>
  <c r="AS24" i="13"/>
  <c r="AR24" i="13"/>
  <c r="AQ24" i="13"/>
  <c r="AP24" i="13"/>
  <c r="AO24" i="13"/>
  <c r="AF24" i="13"/>
  <c r="Z24" i="13"/>
  <c r="R24" i="13"/>
  <c r="J24" i="13"/>
  <c r="BT23" i="13"/>
  <c r="BL23" i="13"/>
  <c r="BD23" i="13"/>
  <c r="AV23" i="13"/>
  <c r="AU23" i="13"/>
  <c r="AT23" i="13"/>
  <c r="AS23" i="13"/>
  <c r="AR23" i="13"/>
  <c r="AQ23" i="13"/>
  <c r="AP23" i="13"/>
  <c r="AO23" i="13"/>
  <c r="AF23" i="13"/>
  <c r="Z23" i="13"/>
  <c r="R23" i="13"/>
  <c r="J23" i="13"/>
  <c r="BT22" i="13"/>
  <c r="BL22" i="13"/>
  <c r="BD22" i="13"/>
  <c r="AV22" i="13"/>
  <c r="AU22" i="13"/>
  <c r="AT22" i="13"/>
  <c r="AS22" i="13"/>
  <c r="AR22" i="13"/>
  <c r="AQ22" i="13"/>
  <c r="AP22" i="13"/>
  <c r="AO22" i="13"/>
  <c r="AF22" i="13"/>
  <c r="Z22" i="13"/>
  <c r="R22" i="13"/>
  <c r="J22" i="13"/>
  <c r="BT21" i="13"/>
  <c r="BL21" i="13"/>
  <c r="BD21" i="13"/>
  <c r="AV21" i="13"/>
  <c r="AU21" i="13"/>
  <c r="AT21" i="13"/>
  <c r="AS21" i="13"/>
  <c r="AR21" i="13"/>
  <c r="AQ21" i="13"/>
  <c r="AP21" i="13"/>
  <c r="AO21" i="13"/>
  <c r="AF21" i="13"/>
  <c r="Z21" i="13"/>
  <c r="R21" i="13"/>
  <c r="J21" i="13"/>
  <c r="BT20" i="13"/>
  <c r="BL20" i="13"/>
  <c r="BD20" i="13"/>
  <c r="AV20" i="13"/>
  <c r="AU20" i="13"/>
  <c r="AT20" i="13"/>
  <c r="AS20" i="13"/>
  <c r="AR20" i="13"/>
  <c r="AQ20" i="13"/>
  <c r="AP20" i="13"/>
  <c r="AO20" i="13"/>
  <c r="AF20" i="13"/>
  <c r="Z20" i="13"/>
  <c r="R20" i="13"/>
  <c r="J20" i="13"/>
  <c r="BT19" i="13"/>
  <c r="BL19" i="13"/>
  <c r="BD19" i="13"/>
  <c r="AV19" i="13"/>
  <c r="AU19" i="13"/>
  <c r="AT19" i="13"/>
  <c r="AS19" i="13"/>
  <c r="AR19" i="13"/>
  <c r="AQ19" i="13"/>
  <c r="AP19" i="13"/>
  <c r="AO19" i="13"/>
  <c r="AF19" i="13"/>
  <c r="Z19" i="13"/>
  <c r="R19" i="13"/>
  <c r="J19" i="13"/>
  <c r="BT18" i="13"/>
  <c r="BL18" i="13"/>
  <c r="BD18" i="13"/>
  <c r="AV18" i="13"/>
  <c r="AU18" i="13"/>
  <c r="AT18" i="13"/>
  <c r="AS18" i="13"/>
  <c r="AR18" i="13"/>
  <c r="AQ18" i="13"/>
  <c r="AP18" i="13"/>
  <c r="AO18" i="13"/>
  <c r="AF18" i="13"/>
  <c r="Z18" i="13"/>
  <c r="R18" i="13"/>
  <c r="J18" i="13"/>
  <c r="BT17" i="13"/>
  <c r="BL17" i="13"/>
  <c r="BD17" i="13"/>
  <c r="AV17" i="13"/>
  <c r="AU17" i="13"/>
  <c r="AT17" i="13"/>
  <c r="AS17" i="13"/>
  <c r="AR17" i="13"/>
  <c r="AQ17" i="13"/>
  <c r="AP17" i="13"/>
  <c r="AO17" i="13"/>
  <c r="AF17" i="13"/>
  <c r="Z17" i="13"/>
  <c r="R17" i="13"/>
  <c r="J17" i="13"/>
  <c r="BT16" i="13"/>
  <c r="BL16" i="13"/>
  <c r="BD16" i="13"/>
  <c r="AV16" i="13"/>
  <c r="AU16" i="13"/>
  <c r="AT16" i="13"/>
  <c r="AS16" i="13"/>
  <c r="AR16" i="13"/>
  <c r="AQ16" i="13"/>
  <c r="AP16" i="13"/>
  <c r="AO16" i="13"/>
  <c r="AF16" i="13"/>
  <c r="Z16" i="13"/>
  <c r="R16" i="13"/>
  <c r="J16" i="13"/>
  <c r="BT15" i="13"/>
  <c r="BL15" i="13"/>
  <c r="BD15" i="13"/>
  <c r="AV15" i="13"/>
  <c r="AU15" i="13"/>
  <c r="AT15" i="13"/>
  <c r="AS15" i="13"/>
  <c r="AR15" i="13"/>
  <c r="AQ15" i="13"/>
  <c r="AP15" i="13"/>
  <c r="AO15" i="13"/>
  <c r="AF15" i="13"/>
  <c r="Z15" i="13"/>
  <c r="R15" i="13"/>
  <c r="J15" i="13"/>
  <c r="BT14" i="13"/>
  <c r="BL14" i="13"/>
  <c r="BD14" i="13"/>
  <c r="AV14" i="13"/>
  <c r="AU14" i="13"/>
  <c r="AT14" i="13"/>
  <c r="AS14" i="13"/>
  <c r="AR14" i="13"/>
  <c r="AQ14" i="13"/>
  <c r="AP14" i="13"/>
  <c r="AO14" i="13"/>
  <c r="AF14" i="13"/>
  <c r="Z14" i="13"/>
  <c r="R14" i="13"/>
  <c r="J14" i="13"/>
  <c r="BT13" i="13"/>
  <c r="BL13" i="13"/>
  <c r="BD13" i="13"/>
  <c r="AV13" i="13"/>
  <c r="AU13" i="13"/>
  <c r="AT13" i="13"/>
  <c r="AS13" i="13"/>
  <c r="AR13" i="13"/>
  <c r="AQ13" i="13"/>
  <c r="AP13" i="13"/>
  <c r="AO13" i="13"/>
  <c r="AF13" i="13"/>
  <c r="Z13" i="13"/>
  <c r="R13" i="13"/>
  <c r="J13" i="13"/>
  <c r="BT12" i="13"/>
  <c r="BL12" i="13"/>
  <c r="BD12" i="13"/>
  <c r="AV12" i="13"/>
  <c r="AU12" i="13"/>
  <c r="AT12" i="13"/>
  <c r="AS12" i="13"/>
  <c r="AR12" i="13"/>
  <c r="AQ12" i="13"/>
  <c r="AP12" i="13"/>
  <c r="AO12" i="13"/>
  <c r="AF12" i="13"/>
  <c r="Z12" i="13"/>
  <c r="R12" i="13"/>
  <c r="J12" i="13"/>
  <c r="BT11" i="13"/>
  <c r="BL11" i="13"/>
  <c r="BD11" i="13"/>
  <c r="AV11" i="13"/>
  <c r="AU11" i="13"/>
  <c r="AT11" i="13"/>
  <c r="AS11" i="13"/>
  <c r="AR11" i="13"/>
  <c r="AQ11" i="13"/>
  <c r="AP11" i="13"/>
  <c r="AO11" i="13"/>
  <c r="AF11" i="13"/>
  <c r="Z11" i="13"/>
  <c r="R11" i="13"/>
  <c r="J11" i="13"/>
  <c r="BT10" i="13"/>
  <c r="BL10" i="13"/>
  <c r="BD10" i="13"/>
  <c r="AV10" i="13"/>
  <c r="AU10" i="13"/>
  <c r="AT10" i="13"/>
  <c r="AS10" i="13"/>
  <c r="AR10" i="13"/>
  <c r="AQ10" i="13"/>
  <c r="AP10" i="13"/>
  <c r="AO10" i="13"/>
  <c r="AF10" i="13"/>
  <c r="Z10" i="13"/>
  <c r="R10" i="13"/>
  <c r="J10" i="13"/>
  <c r="BT9" i="13"/>
  <c r="BL9" i="13"/>
  <c r="BD9" i="13"/>
  <c r="AV9" i="13"/>
  <c r="AU9" i="13"/>
  <c r="AT9" i="13"/>
  <c r="AS9" i="13"/>
  <c r="AR9" i="13"/>
  <c r="AQ9" i="13"/>
  <c r="AP9" i="13"/>
  <c r="AO9" i="13"/>
  <c r="AF9" i="13"/>
  <c r="Z9" i="13"/>
  <c r="R9" i="13"/>
  <c r="J9" i="13"/>
  <c r="BT8" i="13"/>
  <c r="BL8" i="13"/>
  <c r="BD8" i="13"/>
  <c r="AV8" i="13"/>
  <c r="AU8" i="13"/>
  <c r="AT8" i="13"/>
  <c r="AS8" i="13"/>
  <c r="AR8" i="13"/>
  <c r="AQ8" i="13"/>
  <c r="AP8" i="13"/>
  <c r="AO8" i="13"/>
  <c r="AF8" i="13"/>
  <c r="Z8" i="13"/>
  <c r="R8" i="13"/>
  <c r="J8" i="13"/>
  <c r="BT7" i="13"/>
  <c r="BL7" i="13"/>
  <c r="BD7" i="13"/>
  <c r="AV7" i="13"/>
  <c r="AU7" i="13"/>
  <c r="AT7" i="13"/>
  <c r="AS7" i="13"/>
  <c r="AR7" i="13"/>
  <c r="AQ7" i="13"/>
  <c r="AP7" i="13"/>
  <c r="AO7" i="13"/>
  <c r="AF7" i="13"/>
  <c r="Z7" i="13"/>
  <c r="R7" i="13"/>
  <c r="J7" i="13"/>
  <c r="BT6" i="13"/>
  <c r="BL6" i="13"/>
  <c r="BD6" i="13"/>
  <c r="AV6" i="13"/>
  <c r="AU6" i="13"/>
  <c r="AT6" i="13"/>
  <c r="AS6" i="13"/>
  <c r="AR6" i="13"/>
  <c r="AQ6" i="13"/>
  <c r="AP6" i="13"/>
  <c r="AO6" i="13"/>
  <c r="AF6" i="13"/>
  <c r="Z6" i="13"/>
  <c r="R6" i="13"/>
  <c r="J6" i="13"/>
  <c r="BT99" i="12"/>
  <c r="BK99" i="12"/>
  <c r="BH99" i="12"/>
  <c r="BD99" i="12"/>
  <c r="AZ99" i="12"/>
  <c r="AV99" i="12"/>
  <c r="AS99" i="12"/>
  <c r="AL99" i="12"/>
  <c r="AD99" i="12"/>
  <c r="AC99" i="12"/>
  <c r="AB99" i="12"/>
  <c r="AA99" i="12"/>
  <c r="Z99" i="12"/>
  <c r="Y99" i="12"/>
  <c r="X99" i="12"/>
  <c r="W99" i="12"/>
  <c r="V99" i="12"/>
  <c r="U99" i="12"/>
  <c r="K99" i="12"/>
  <c r="BT98" i="12"/>
  <c r="BK98" i="12"/>
  <c r="BH98" i="12"/>
  <c r="BD98" i="12"/>
  <c r="AZ98" i="12"/>
  <c r="AV98" i="12"/>
  <c r="AS98" i="12"/>
  <c r="AL98" i="12"/>
  <c r="AD98" i="12"/>
  <c r="AC98" i="12"/>
  <c r="AB98" i="12"/>
  <c r="AA98" i="12"/>
  <c r="Z98" i="12"/>
  <c r="Y98" i="12"/>
  <c r="X98" i="12"/>
  <c r="W98" i="12"/>
  <c r="V98" i="12"/>
  <c r="U98" i="12"/>
  <c r="K98" i="12"/>
  <c r="BT97" i="12"/>
  <c r="BK97" i="12"/>
  <c r="BH97" i="12"/>
  <c r="BD97" i="12"/>
  <c r="AZ97" i="12"/>
  <c r="AV97" i="12"/>
  <c r="AS97" i="12"/>
  <c r="AL97" i="12"/>
  <c r="AD97" i="12"/>
  <c r="AC97" i="12"/>
  <c r="AB97" i="12"/>
  <c r="AA97" i="12"/>
  <c r="Z97" i="12"/>
  <c r="Y97" i="12"/>
  <c r="X97" i="12"/>
  <c r="W97" i="12"/>
  <c r="V97" i="12"/>
  <c r="U97" i="12"/>
  <c r="K97" i="12"/>
  <c r="BT96" i="12"/>
  <c r="BK96" i="12"/>
  <c r="BH96" i="12"/>
  <c r="BD96" i="12"/>
  <c r="AZ96" i="12"/>
  <c r="AV96" i="12"/>
  <c r="AS96" i="12"/>
  <c r="AL96" i="12"/>
  <c r="AD96" i="12"/>
  <c r="AC96" i="12"/>
  <c r="AB96" i="12"/>
  <c r="AA96" i="12"/>
  <c r="Z96" i="12"/>
  <c r="Y96" i="12"/>
  <c r="X96" i="12"/>
  <c r="W96" i="12"/>
  <c r="V96" i="12"/>
  <c r="U96" i="12"/>
  <c r="K96" i="12"/>
  <c r="BT95" i="12"/>
  <c r="BK95" i="12"/>
  <c r="BH95" i="12"/>
  <c r="BD95" i="12"/>
  <c r="AZ95" i="12"/>
  <c r="AV95" i="12"/>
  <c r="AS95" i="12"/>
  <c r="AL95" i="12"/>
  <c r="AD95" i="12"/>
  <c r="AC95" i="12"/>
  <c r="AB95" i="12"/>
  <c r="AA95" i="12"/>
  <c r="Z95" i="12"/>
  <c r="Y95" i="12"/>
  <c r="X95" i="12"/>
  <c r="W95" i="12"/>
  <c r="V95" i="12"/>
  <c r="U95" i="12"/>
  <c r="K95" i="12"/>
  <c r="BT94" i="12"/>
  <c r="BK94" i="12"/>
  <c r="BH94" i="12"/>
  <c r="BD94" i="12"/>
  <c r="AZ94" i="12"/>
  <c r="AV94" i="12"/>
  <c r="AS94" i="12"/>
  <c r="AL94" i="12"/>
  <c r="AD94" i="12"/>
  <c r="AC94" i="12"/>
  <c r="AB94" i="12"/>
  <c r="AA94" i="12"/>
  <c r="Z94" i="12"/>
  <c r="Y94" i="12"/>
  <c r="X94" i="12"/>
  <c r="W94" i="12"/>
  <c r="V94" i="12"/>
  <c r="U94" i="12"/>
  <c r="K94" i="12"/>
  <c r="BT93" i="12"/>
  <c r="BK93" i="12"/>
  <c r="BH93" i="12"/>
  <c r="BD93" i="12"/>
  <c r="AZ93" i="12"/>
  <c r="AV93" i="12"/>
  <c r="AS93" i="12"/>
  <c r="AL93" i="12"/>
  <c r="AD93" i="12"/>
  <c r="AC93" i="12"/>
  <c r="AB93" i="12"/>
  <c r="AA93" i="12"/>
  <c r="Z93" i="12"/>
  <c r="Y93" i="12"/>
  <c r="X93" i="12"/>
  <c r="W93" i="12"/>
  <c r="V93" i="12"/>
  <c r="U93" i="12"/>
  <c r="K93" i="12"/>
  <c r="BT92" i="12"/>
  <c r="BK92" i="12"/>
  <c r="BH92" i="12"/>
  <c r="BD92" i="12"/>
  <c r="AZ92" i="12"/>
  <c r="AV92" i="12"/>
  <c r="AS92" i="12"/>
  <c r="AL92" i="12"/>
  <c r="AD92" i="12"/>
  <c r="AC92" i="12"/>
  <c r="AB92" i="12"/>
  <c r="AA92" i="12"/>
  <c r="Z92" i="12"/>
  <c r="Y92" i="12"/>
  <c r="X92" i="12"/>
  <c r="W92" i="12"/>
  <c r="V92" i="12"/>
  <c r="U92" i="12"/>
  <c r="K92" i="12"/>
  <c r="BT91" i="12"/>
  <c r="BK91" i="12"/>
  <c r="BH91" i="12"/>
  <c r="BD91" i="12"/>
  <c r="AZ91" i="12"/>
  <c r="AV91" i="12"/>
  <c r="AS91" i="12"/>
  <c r="AL91" i="12"/>
  <c r="AD91" i="12"/>
  <c r="AC91" i="12"/>
  <c r="AB91" i="12"/>
  <c r="AA91" i="12"/>
  <c r="Z91" i="12"/>
  <c r="Y91" i="12"/>
  <c r="X91" i="12"/>
  <c r="W91" i="12"/>
  <c r="V91" i="12"/>
  <c r="U91" i="12"/>
  <c r="K91" i="12"/>
  <c r="BT90" i="12"/>
  <c r="BK90" i="12"/>
  <c r="BH90" i="12"/>
  <c r="BD90" i="12"/>
  <c r="AZ90" i="12"/>
  <c r="AV90" i="12"/>
  <c r="AS90" i="12"/>
  <c r="AL90" i="12"/>
  <c r="AD90" i="12"/>
  <c r="AC90" i="12"/>
  <c r="AB90" i="12"/>
  <c r="AA90" i="12"/>
  <c r="Z90" i="12"/>
  <c r="Y90" i="12"/>
  <c r="X90" i="12"/>
  <c r="W90" i="12"/>
  <c r="V90" i="12"/>
  <c r="U90" i="12"/>
  <c r="K90" i="12"/>
  <c r="BT89" i="12"/>
  <c r="BK89" i="12"/>
  <c r="BH89" i="12"/>
  <c r="BD89" i="12"/>
  <c r="AZ89" i="12"/>
  <c r="AV89" i="12"/>
  <c r="AS89" i="12"/>
  <c r="AL89" i="12"/>
  <c r="AD89" i="12"/>
  <c r="AC89" i="12"/>
  <c r="AB89" i="12"/>
  <c r="AA89" i="12"/>
  <c r="Z89" i="12"/>
  <c r="Y89" i="12"/>
  <c r="X89" i="12"/>
  <c r="W89" i="12"/>
  <c r="V89" i="12"/>
  <c r="U89" i="12"/>
  <c r="K89" i="12"/>
  <c r="BT88" i="12"/>
  <c r="BK88" i="12"/>
  <c r="BH88" i="12"/>
  <c r="BD88" i="12"/>
  <c r="AZ88" i="12"/>
  <c r="AV88" i="12"/>
  <c r="AS88" i="12"/>
  <c r="AL88" i="12"/>
  <c r="AD88" i="12"/>
  <c r="AC88" i="12"/>
  <c r="AB88" i="12"/>
  <c r="AA88" i="12"/>
  <c r="Z88" i="12"/>
  <c r="Y88" i="12"/>
  <c r="X88" i="12"/>
  <c r="W88" i="12"/>
  <c r="V88" i="12"/>
  <c r="U88" i="12"/>
  <c r="K88" i="12"/>
  <c r="BT87" i="12"/>
  <c r="BK87" i="12"/>
  <c r="BH87" i="12"/>
  <c r="BD87" i="12"/>
  <c r="AZ87" i="12"/>
  <c r="AV87" i="12"/>
  <c r="AS87" i="12"/>
  <c r="AL87" i="12"/>
  <c r="AD87" i="12"/>
  <c r="AC87" i="12"/>
  <c r="AB87" i="12"/>
  <c r="AA87" i="12"/>
  <c r="Z87" i="12"/>
  <c r="Y87" i="12"/>
  <c r="X87" i="12"/>
  <c r="W87" i="12"/>
  <c r="V87" i="12"/>
  <c r="U87" i="12"/>
  <c r="K87" i="12"/>
  <c r="BT86" i="12"/>
  <c r="BK86" i="12"/>
  <c r="BH86" i="12"/>
  <c r="BD86" i="12"/>
  <c r="AZ86" i="12"/>
  <c r="AV86" i="12"/>
  <c r="AS86" i="12"/>
  <c r="AL86" i="12"/>
  <c r="AD86" i="12"/>
  <c r="AC86" i="12"/>
  <c r="AB86" i="12"/>
  <c r="AA86" i="12"/>
  <c r="Z86" i="12"/>
  <c r="Y86" i="12"/>
  <c r="X86" i="12"/>
  <c r="W86" i="12"/>
  <c r="V86" i="12"/>
  <c r="U86" i="12"/>
  <c r="K86" i="12"/>
  <c r="BT85" i="12"/>
  <c r="BK85" i="12"/>
  <c r="BH85" i="12"/>
  <c r="BD85" i="12"/>
  <c r="AZ85" i="12"/>
  <c r="AV85" i="12"/>
  <c r="AS85" i="12"/>
  <c r="AL85" i="12"/>
  <c r="AD85" i="12"/>
  <c r="AC85" i="12"/>
  <c r="AB85" i="12"/>
  <c r="AA85" i="12"/>
  <c r="Z85" i="12"/>
  <c r="Y85" i="12"/>
  <c r="X85" i="12"/>
  <c r="W85" i="12"/>
  <c r="V85" i="12"/>
  <c r="U85" i="12"/>
  <c r="K85" i="12"/>
  <c r="BT84" i="12"/>
  <c r="BK84" i="12"/>
  <c r="BH84" i="12"/>
  <c r="BD84" i="12"/>
  <c r="AZ84" i="12"/>
  <c r="AV84" i="12"/>
  <c r="AS84" i="12"/>
  <c r="AL84" i="12"/>
  <c r="AD84" i="12"/>
  <c r="AC84" i="12"/>
  <c r="AB84" i="12"/>
  <c r="AA84" i="12"/>
  <c r="Z84" i="12"/>
  <c r="Y84" i="12"/>
  <c r="X84" i="12"/>
  <c r="W84" i="12"/>
  <c r="V84" i="12"/>
  <c r="U84" i="12"/>
  <c r="K84" i="12"/>
  <c r="BT83" i="12"/>
  <c r="BK83" i="12"/>
  <c r="BH83" i="12"/>
  <c r="BD83" i="12"/>
  <c r="AZ83" i="12"/>
  <c r="AV83" i="12"/>
  <c r="AS83" i="12"/>
  <c r="AL83" i="12"/>
  <c r="AD83" i="12"/>
  <c r="AC83" i="12"/>
  <c r="AB83" i="12"/>
  <c r="AA83" i="12"/>
  <c r="Z83" i="12"/>
  <c r="Y83" i="12"/>
  <c r="X83" i="12"/>
  <c r="W83" i="12"/>
  <c r="V83" i="12"/>
  <c r="U83" i="12"/>
  <c r="K83" i="12"/>
  <c r="BT82" i="12"/>
  <c r="BK82" i="12"/>
  <c r="BH82" i="12"/>
  <c r="BD82" i="12"/>
  <c r="AZ82" i="12"/>
  <c r="AV82" i="12"/>
  <c r="AS82" i="12"/>
  <c r="AL82" i="12"/>
  <c r="AD82" i="12"/>
  <c r="AC82" i="12"/>
  <c r="AB82" i="12"/>
  <c r="AA82" i="12"/>
  <c r="Z82" i="12"/>
  <c r="Y82" i="12"/>
  <c r="X82" i="12"/>
  <c r="W82" i="12"/>
  <c r="V82" i="12"/>
  <c r="U82" i="12"/>
  <c r="K82" i="12"/>
  <c r="BT81" i="12"/>
  <c r="BK81" i="12"/>
  <c r="BH81" i="12"/>
  <c r="BD81" i="12"/>
  <c r="AZ81" i="12"/>
  <c r="AV81" i="12"/>
  <c r="AS81" i="12"/>
  <c r="AL81" i="12"/>
  <c r="AD81" i="12"/>
  <c r="AC81" i="12"/>
  <c r="AB81" i="12"/>
  <c r="AA81" i="12"/>
  <c r="Z81" i="12"/>
  <c r="Y81" i="12"/>
  <c r="X81" i="12"/>
  <c r="W81" i="12"/>
  <c r="V81" i="12"/>
  <c r="U81" i="12"/>
  <c r="K81" i="12"/>
  <c r="BT80" i="12"/>
  <c r="BK80" i="12"/>
  <c r="BH80" i="12"/>
  <c r="BD80" i="12"/>
  <c r="AZ80" i="12"/>
  <c r="AV80" i="12"/>
  <c r="AS80" i="12"/>
  <c r="AL80" i="12"/>
  <c r="AD80" i="12"/>
  <c r="AC80" i="12"/>
  <c r="AB80" i="12"/>
  <c r="AA80" i="12"/>
  <c r="Z80" i="12"/>
  <c r="Y80" i="12"/>
  <c r="X80" i="12"/>
  <c r="W80" i="12"/>
  <c r="V80" i="12"/>
  <c r="U80" i="12"/>
  <c r="K80" i="12"/>
  <c r="BT79" i="12"/>
  <c r="BK79" i="12"/>
  <c r="BH79" i="12"/>
  <c r="BD79" i="12"/>
  <c r="AZ79" i="12"/>
  <c r="AV79" i="12"/>
  <c r="AS79" i="12"/>
  <c r="AL79" i="12"/>
  <c r="AD79" i="12"/>
  <c r="AC79" i="12"/>
  <c r="AB79" i="12"/>
  <c r="AA79" i="12"/>
  <c r="Z79" i="12"/>
  <c r="Y79" i="12"/>
  <c r="X79" i="12"/>
  <c r="W79" i="12"/>
  <c r="V79" i="12"/>
  <c r="U79" i="12"/>
  <c r="K79" i="12"/>
  <c r="BT78" i="12"/>
  <c r="BK78" i="12"/>
  <c r="BH78" i="12"/>
  <c r="BD78" i="12"/>
  <c r="AZ78" i="12"/>
  <c r="AV78" i="12"/>
  <c r="AS78" i="12"/>
  <c r="AL78" i="12"/>
  <c r="AD78" i="12"/>
  <c r="AC78" i="12"/>
  <c r="AB78" i="12"/>
  <c r="AA78" i="12"/>
  <c r="Z78" i="12"/>
  <c r="Y78" i="12"/>
  <c r="X78" i="12"/>
  <c r="W78" i="12"/>
  <c r="V78" i="12"/>
  <c r="U78" i="12"/>
  <c r="K78" i="12"/>
  <c r="BT77" i="12"/>
  <c r="BK77" i="12"/>
  <c r="BH77" i="12"/>
  <c r="BD77" i="12"/>
  <c r="AZ77" i="12"/>
  <c r="AV77" i="12"/>
  <c r="AS77" i="12"/>
  <c r="AL77" i="12"/>
  <c r="AD77" i="12"/>
  <c r="AC77" i="12"/>
  <c r="AB77" i="12"/>
  <c r="AA77" i="12"/>
  <c r="Z77" i="12"/>
  <c r="Y77" i="12"/>
  <c r="X77" i="12"/>
  <c r="W77" i="12"/>
  <c r="V77" i="12"/>
  <c r="U77" i="12"/>
  <c r="K77" i="12"/>
  <c r="BT76" i="12"/>
  <c r="BK76" i="12"/>
  <c r="BH76" i="12"/>
  <c r="BD76" i="12"/>
  <c r="AZ76" i="12"/>
  <c r="AV76" i="12"/>
  <c r="AS76" i="12"/>
  <c r="AL76" i="12"/>
  <c r="AD76" i="12"/>
  <c r="AC76" i="12"/>
  <c r="AB76" i="12"/>
  <c r="AA76" i="12"/>
  <c r="Z76" i="12"/>
  <c r="Y76" i="12"/>
  <c r="X76" i="12"/>
  <c r="W76" i="12"/>
  <c r="V76" i="12"/>
  <c r="U76" i="12"/>
  <c r="K76" i="12"/>
  <c r="BT75" i="12"/>
  <c r="BK75" i="12"/>
  <c r="BH75" i="12"/>
  <c r="BD75" i="12"/>
  <c r="AZ75" i="12"/>
  <c r="AV75" i="12"/>
  <c r="AS75" i="12"/>
  <c r="AL75" i="12"/>
  <c r="AD75" i="12"/>
  <c r="AC75" i="12"/>
  <c r="AB75" i="12"/>
  <c r="AA75" i="12"/>
  <c r="Z75" i="12"/>
  <c r="Y75" i="12"/>
  <c r="X75" i="12"/>
  <c r="W75" i="12"/>
  <c r="V75" i="12"/>
  <c r="U75" i="12"/>
  <c r="K75" i="12"/>
  <c r="BT74" i="12"/>
  <c r="BK74" i="12"/>
  <c r="BH74" i="12"/>
  <c r="BD74" i="12"/>
  <c r="AZ74" i="12"/>
  <c r="AV74" i="12"/>
  <c r="AS74" i="12"/>
  <c r="AL74" i="12"/>
  <c r="AD74" i="12"/>
  <c r="AC74" i="12"/>
  <c r="AB74" i="12"/>
  <c r="AA74" i="12"/>
  <c r="Z74" i="12"/>
  <c r="Y74" i="12"/>
  <c r="X74" i="12"/>
  <c r="W74" i="12"/>
  <c r="V74" i="12"/>
  <c r="U74" i="12"/>
  <c r="K74" i="12"/>
  <c r="BT73" i="12"/>
  <c r="BK73" i="12"/>
  <c r="BH73" i="12"/>
  <c r="BD73" i="12"/>
  <c r="AZ73" i="12"/>
  <c r="AV73" i="12"/>
  <c r="AS73" i="12"/>
  <c r="AL73" i="12"/>
  <c r="AD73" i="12"/>
  <c r="AC73" i="12"/>
  <c r="AB73" i="12"/>
  <c r="AA73" i="12"/>
  <c r="Z73" i="12"/>
  <c r="Y73" i="12"/>
  <c r="X73" i="12"/>
  <c r="W73" i="12"/>
  <c r="V73" i="12"/>
  <c r="U73" i="12"/>
  <c r="K73" i="12"/>
  <c r="BT72" i="12"/>
  <c r="BK72" i="12"/>
  <c r="BH72" i="12"/>
  <c r="BD72" i="12"/>
  <c r="AZ72" i="12"/>
  <c r="AV72" i="12"/>
  <c r="AS72" i="12"/>
  <c r="AL72" i="12"/>
  <c r="AD72" i="12"/>
  <c r="AC72" i="12"/>
  <c r="AB72" i="12"/>
  <c r="AA72" i="12"/>
  <c r="Z72" i="12"/>
  <c r="Y72" i="12"/>
  <c r="X72" i="12"/>
  <c r="W72" i="12"/>
  <c r="V72" i="12"/>
  <c r="U72" i="12"/>
  <c r="K72" i="12"/>
  <c r="BT71" i="12"/>
  <c r="BK71" i="12"/>
  <c r="BH71" i="12"/>
  <c r="BD71" i="12"/>
  <c r="AZ71" i="12"/>
  <c r="AV71" i="12"/>
  <c r="AS71" i="12"/>
  <c r="AL71" i="12"/>
  <c r="AD71" i="12"/>
  <c r="AC71" i="12"/>
  <c r="AB71" i="12"/>
  <c r="AA71" i="12"/>
  <c r="Z71" i="12"/>
  <c r="Y71" i="12"/>
  <c r="X71" i="12"/>
  <c r="W71" i="12"/>
  <c r="V71" i="12"/>
  <c r="U71" i="12"/>
  <c r="K71" i="12"/>
  <c r="BT70" i="12"/>
  <c r="BK70" i="12"/>
  <c r="BH70" i="12"/>
  <c r="BD70" i="12"/>
  <c r="AZ70" i="12"/>
  <c r="AV70" i="12"/>
  <c r="AS70" i="12"/>
  <c r="AL70" i="12"/>
  <c r="AD70" i="12"/>
  <c r="AC70" i="12"/>
  <c r="AB70" i="12"/>
  <c r="AA70" i="12"/>
  <c r="Z70" i="12"/>
  <c r="Y70" i="12"/>
  <c r="X70" i="12"/>
  <c r="W70" i="12"/>
  <c r="V70" i="12"/>
  <c r="U70" i="12"/>
  <c r="K70" i="12"/>
  <c r="BT69" i="12"/>
  <c r="BK69" i="12"/>
  <c r="BH69" i="12"/>
  <c r="BD69" i="12"/>
  <c r="AZ69" i="12"/>
  <c r="AV69" i="12"/>
  <c r="AS69" i="12"/>
  <c r="AL69" i="12"/>
  <c r="AD69" i="12"/>
  <c r="AC69" i="12"/>
  <c r="AB69" i="12"/>
  <c r="AA69" i="12"/>
  <c r="Z69" i="12"/>
  <c r="Y69" i="12"/>
  <c r="X69" i="12"/>
  <c r="W69" i="12"/>
  <c r="V69" i="12"/>
  <c r="U69" i="12"/>
  <c r="K69" i="12"/>
  <c r="BT68" i="12"/>
  <c r="BK68" i="12"/>
  <c r="BH68" i="12"/>
  <c r="BD68" i="12"/>
  <c r="AZ68" i="12"/>
  <c r="AV68" i="12"/>
  <c r="AS68" i="12"/>
  <c r="AL68" i="12"/>
  <c r="AD68" i="12"/>
  <c r="AC68" i="12"/>
  <c r="AB68" i="12"/>
  <c r="AA68" i="12"/>
  <c r="Z68" i="12"/>
  <c r="Y68" i="12"/>
  <c r="X68" i="12"/>
  <c r="W68" i="12"/>
  <c r="V68" i="12"/>
  <c r="U68" i="12"/>
  <c r="K68" i="12"/>
  <c r="BT67" i="12"/>
  <c r="BK67" i="12"/>
  <c r="BH67" i="12"/>
  <c r="BD67" i="12"/>
  <c r="AZ67" i="12"/>
  <c r="AV67" i="12"/>
  <c r="AS67" i="12"/>
  <c r="AL67" i="12"/>
  <c r="AD67" i="12"/>
  <c r="AC67" i="12"/>
  <c r="AB67" i="12"/>
  <c r="AA67" i="12"/>
  <c r="Z67" i="12"/>
  <c r="Y67" i="12"/>
  <c r="X67" i="12"/>
  <c r="W67" i="12"/>
  <c r="V67" i="12"/>
  <c r="U67" i="12"/>
  <c r="K67" i="12"/>
  <c r="BT66" i="12"/>
  <c r="BK66" i="12"/>
  <c r="BH66" i="12"/>
  <c r="BD66" i="12"/>
  <c r="AZ66" i="12"/>
  <c r="AV66" i="12"/>
  <c r="AS66" i="12"/>
  <c r="AL66" i="12"/>
  <c r="AD66" i="12"/>
  <c r="AC66" i="12"/>
  <c r="AB66" i="12"/>
  <c r="AA66" i="12"/>
  <c r="Z66" i="12"/>
  <c r="Y66" i="12"/>
  <c r="X66" i="12"/>
  <c r="W66" i="12"/>
  <c r="V66" i="12"/>
  <c r="U66" i="12"/>
  <c r="K66" i="12"/>
  <c r="I66" i="12"/>
  <c r="BT65" i="12"/>
  <c r="BK65" i="12"/>
  <c r="BD65" i="12"/>
  <c r="AZ65" i="12"/>
  <c r="AV65" i="12"/>
  <c r="AS65" i="12"/>
  <c r="AL65" i="12"/>
  <c r="AD65" i="12"/>
  <c r="AC65" i="12"/>
  <c r="AB65" i="12"/>
  <c r="AA65" i="12"/>
  <c r="Z65" i="12"/>
  <c r="Y65" i="12"/>
  <c r="X65" i="12"/>
  <c r="W65" i="12"/>
  <c r="V65" i="12"/>
  <c r="U65" i="12"/>
  <c r="K65" i="12"/>
  <c r="BT64" i="12"/>
  <c r="BK64" i="12"/>
  <c r="BD64" i="12"/>
  <c r="AZ64" i="12"/>
  <c r="AV64" i="12"/>
  <c r="AS64" i="12"/>
  <c r="AL64" i="12"/>
  <c r="AD64" i="12"/>
  <c r="AC64" i="12"/>
  <c r="AB64" i="12"/>
  <c r="AA64" i="12"/>
  <c r="Z64" i="12"/>
  <c r="Y64" i="12"/>
  <c r="X64" i="12"/>
  <c r="W64" i="12"/>
  <c r="V64" i="12"/>
  <c r="U64" i="12"/>
  <c r="K64" i="12"/>
  <c r="BT63" i="12"/>
  <c r="BK63" i="12"/>
  <c r="BD63" i="12"/>
  <c r="AZ63" i="12"/>
  <c r="AV63" i="12"/>
  <c r="AS63" i="12"/>
  <c r="AL63" i="12"/>
  <c r="AD63" i="12"/>
  <c r="AC63" i="12"/>
  <c r="AB63" i="12"/>
  <c r="AA63" i="12"/>
  <c r="Z63" i="12"/>
  <c r="Y63" i="12"/>
  <c r="X63" i="12"/>
  <c r="W63" i="12"/>
  <c r="V63" i="12"/>
  <c r="U63" i="12"/>
  <c r="K63" i="12"/>
  <c r="BT62" i="12"/>
  <c r="BK62" i="12"/>
  <c r="BD62" i="12"/>
  <c r="AZ62" i="12"/>
  <c r="AV62" i="12"/>
  <c r="AS62" i="12"/>
  <c r="AL62" i="12"/>
  <c r="AD62" i="12"/>
  <c r="AC62" i="12"/>
  <c r="AB62" i="12"/>
  <c r="AA62" i="12"/>
  <c r="Z62" i="12"/>
  <c r="Y62" i="12"/>
  <c r="X62" i="12"/>
  <c r="W62" i="12"/>
  <c r="V62" i="12"/>
  <c r="U62" i="12"/>
  <c r="K62" i="12"/>
  <c r="BT61" i="12"/>
  <c r="BK61" i="12"/>
  <c r="BD61" i="12"/>
  <c r="AZ61" i="12"/>
  <c r="AV61" i="12"/>
  <c r="AS61" i="12"/>
  <c r="AL61" i="12"/>
  <c r="AD61" i="12"/>
  <c r="AC61" i="12"/>
  <c r="AB61" i="12"/>
  <c r="AA61" i="12"/>
  <c r="Z61" i="12"/>
  <c r="Y61" i="12"/>
  <c r="X61" i="12"/>
  <c r="W61" i="12"/>
  <c r="V61" i="12"/>
  <c r="U61" i="12"/>
  <c r="K61" i="12"/>
  <c r="BT60" i="12"/>
  <c r="BK60" i="12"/>
  <c r="BD60" i="12"/>
  <c r="AZ60" i="12"/>
  <c r="AV60" i="12"/>
  <c r="AS60" i="12"/>
  <c r="AL60" i="12"/>
  <c r="AD60" i="12"/>
  <c r="AC60" i="12"/>
  <c r="AB60" i="12"/>
  <c r="AA60" i="12"/>
  <c r="Z60" i="12"/>
  <c r="Y60" i="12"/>
  <c r="X60" i="12"/>
  <c r="W60" i="12"/>
  <c r="V60" i="12"/>
  <c r="U60" i="12"/>
  <c r="K60" i="12"/>
  <c r="BT59" i="12"/>
  <c r="BK59" i="12"/>
  <c r="BD59" i="12"/>
  <c r="AZ59" i="12"/>
  <c r="AV59" i="12"/>
  <c r="AS59" i="12"/>
  <c r="AL59" i="12"/>
  <c r="AD59" i="12"/>
  <c r="AC59" i="12"/>
  <c r="AB59" i="12"/>
  <c r="AA59" i="12"/>
  <c r="Z59" i="12"/>
  <c r="Y59" i="12"/>
  <c r="X59" i="12"/>
  <c r="W59" i="12"/>
  <c r="V59" i="12"/>
  <c r="U59" i="12"/>
  <c r="K59" i="12"/>
  <c r="BT58" i="12"/>
  <c r="BK58" i="12"/>
  <c r="BD58" i="12"/>
  <c r="AZ58" i="12"/>
  <c r="AV58" i="12"/>
  <c r="AS58" i="12"/>
  <c r="AL58" i="12"/>
  <c r="AD58" i="12"/>
  <c r="AC58" i="12"/>
  <c r="AB58" i="12"/>
  <c r="AA58" i="12"/>
  <c r="Z58" i="12"/>
  <c r="Y58" i="12"/>
  <c r="X58" i="12"/>
  <c r="W58" i="12"/>
  <c r="V58" i="12"/>
  <c r="U58" i="12"/>
  <c r="K58" i="12"/>
  <c r="BT57" i="12"/>
  <c r="BK57" i="12"/>
  <c r="BD57" i="12"/>
  <c r="AZ57" i="12"/>
  <c r="AV57" i="12"/>
  <c r="AS57" i="12"/>
  <c r="AL57" i="12"/>
  <c r="AD57" i="12"/>
  <c r="AC57" i="12"/>
  <c r="AB57" i="12"/>
  <c r="AA57" i="12"/>
  <c r="Z57" i="12"/>
  <c r="Y57" i="12"/>
  <c r="X57" i="12"/>
  <c r="W57" i="12"/>
  <c r="V57" i="12"/>
  <c r="U57" i="12"/>
  <c r="K57" i="12"/>
  <c r="BT56" i="12"/>
  <c r="BK56" i="12"/>
  <c r="BD56" i="12"/>
  <c r="AZ56" i="12"/>
  <c r="AV56" i="12"/>
  <c r="AS56" i="12"/>
  <c r="AL56" i="12"/>
  <c r="AD56" i="12"/>
  <c r="AC56" i="12"/>
  <c r="AB56" i="12"/>
  <c r="AA56" i="12"/>
  <c r="Z56" i="12"/>
  <c r="Y56" i="12"/>
  <c r="X56" i="12"/>
  <c r="W56" i="12"/>
  <c r="V56" i="12"/>
  <c r="U56" i="12"/>
  <c r="K56" i="12"/>
  <c r="BT55" i="12"/>
  <c r="BK55" i="12"/>
  <c r="BD55" i="12"/>
  <c r="AZ55" i="12"/>
  <c r="AV55" i="12"/>
  <c r="AS55" i="12"/>
  <c r="AL55" i="12"/>
  <c r="AD55" i="12"/>
  <c r="AC55" i="12"/>
  <c r="AB55" i="12"/>
  <c r="AA55" i="12"/>
  <c r="Z55" i="12"/>
  <c r="Y55" i="12"/>
  <c r="X55" i="12"/>
  <c r="W55" i="12"/>
  <c r="V55" i="12"/>
  <c r="U55" i="12"/>
  <c r="K55" i="12"/>
  <c r="BT54" i="12"/>
  <c r="BK54" i="12"/>
  <c r="BD54" i="12"/>
  <c r="AZ54" i="12"/>
  <c r="AV54" i="12"/>
  <c r="AS54" i="12"/>
  <c r="AL54" i="12"/>
  <c r="AD54" i="12"/>
  <c r="AC54" i="12"/>
  <c r="AB54" i="12"/>
  <c r="AA54" i="12"/>
  <c r="Z54" i="12"/>
  <c r="Y54" i="12"/>
  <c r="X54" i="12"/>
  <c r="W54" i="12"/>
  <c r="V54" i="12"/>
  <c r="U54" i="12"/>
  <c r="K54" i="12"/>
  <c r="BT53" i="12"/>
  <c r="BK53" i="12"/>
  <c r="BD53" i="12"/>
  <c r="AZ53" i="12"/>
  <c r="AV53" i="12"/>
  <c r="AS53" i="12"/>
  <c r="AL53" i="12"/>
  <c r="AD53" i="12"/>
  <c r="AC53" i="12"/>
  <c r="AB53" i="12"/>
  <c r="AA53" i="12"/>
  <c r="Z53" i="12"/>
  <c r="Y53" i="12"/>
  <c r="X53" i="12"/>
  <c r="W53" i="12"/>
  <c r="V53" i="12"/>
  <c r="U53" i="12"/>
  <c r="K53" i="12"/>
  <c r="BT52" i="12"/>
  <c r="BK52" i="12"/>
  <c r="BD52" i="12"/>
  <c r="AZ52" i="12"/>
  <c r="AV52" i="12"/>
  <c r="AS52" i="12"/>
  <c r="AL52" i="12"/>
  <c r="AD52" i="12"/>
  <c r="AC52" i="12"/>
  <c r="AB52" i="12"/>
  <c r="AA52" i="12"/>
  <c r="Z52" i="12"/>
  <c r="Y52" i="12"/>
  <c r="X52" i="12"/>
  <c r="W52" i="12"/>
  <c r="V52" i="12"/>
  <c r="U52" i="12"/>
  <c r="K52" i="12"/>
  <c r="BT51" i="12"/>
  <c r="BK51" i="12"/>
  <c r="BD51" i="12"/>
  <c r="AZ51" i="12"/>
  <c r="AV51" i="12"/>
  <c r="AS51" i="12"/>
  <c r="AL51" i="12"/>
  <c r="AD51" i="12"/>
  <c r="AC51" i="12"/>
  <c r="AB51" i="12"/>
  <c r="AA51" i="12"/>
  <c r="Z51" i="12"/>
  <c r="Y51" i="12"/>
  <c r="X51" i="12"/>
  <c r="W51" i="12"/>
  <c r="V51" i="12"/>
  <c r="U51" i="12"/>
  <c r="K51" i="12"/>
  <c r="BT50" i="12"/>
  <c r="BK50" i="12"/>
  <c r="BD50" i="12"/>
  <c r="AZ50" i="12"/>
  <c r="AV50" i="12"/>
  <c r="AS50" i="12"/>
  <c r="AL50" i="12"/>
  <c r="AD50" i="12"/>
  <c r="AC50" i="12"/>
  <c r="AB50" i="12"/>
  <c r="AA50" i="12"/>
  <c r="Z50" i="12"/>
  <c r="Y50" i="12"/>
  <c r="X50" i="12"/>
  <c r="W50" i="12"/>
  <c r="V50" i="12"/>
  <c r="U50" i="12"/>
  <c r="K50" i="12"/>
  <c r="BT49" i="12"/>
  <c r="BK49" i="12"/>
  <c r="BD49" i="12"/>
  <c r="AZ49" i="12"/>
  <c r="AV49" i="12"/>
  <c r="AS49" i="12"/>
  <c r="AL49" i="12"/>
  <c r="AD49" i="12"/>
  <c r="AC49" i="12"/>
  <c r="AB49" i="12"/>
  <c r="AA49" i="12"/>
  <c r="Z49" i="12"/>
  <c r="Y49" i="12"/>
  <c r="X49" i="12"/>
  <c r="W49" i="12"/>
  <c r="V49" i="12"/>
  <c r="U49" i="12"/>
  <c r="K49" i="12"/>
  <c r="BT48" i="12"/>
  <c r="BK48" i="12"/>
  <c r="BD48" i="12"/>
  <c r="AZ48" i="12"/>
  <c r="AV48" i="12"/>
  <c r="AS48" i="12"/>
  <c r="AL48" i="12"/>
  <c r="AD48" i="12"/>
  <c r="AC48" i="12"/>
  <c r="AB48" i="12"/>
  <c r="AA48" i="12"/>
  <c r="Z48" i="12"/>
  <c r="Y48" i="12"/>
  <c r="X48" i="12"/>
  <c r="W48" i="12"/>
  <c r="V48" i="12"/>
  <c r="U48" i="12"/>
  <c r="K48" i="12"/>
  <c r="BT47" i="12"/>
  <c r="BK47" i="12"/>
  <c r="BD47" i="12"/>
  <c r="AZ47" i="12"/>
  <c r="AV47" i="12"/>
  <c r="AS47" i="12"/>
  <c r="AL47" i="12"/>
  <c r="AD47" i="12"/>
  <c r="AC47" i="12"/>
  <c r="AB47" i="12"/>
  <c r="AA47" i="12"/>
  <c r="Z47" i="12"/>
  <c r="Y47" i="12"/>
  <c r="X47" i="12"/>
  <c r="W47" i="12"/>
  <c r="V47" i="12"/>
  <c r="U47" i="12"/>
  <c r="K47" i="12"/>
  <c r="BT46" i="12"/>
  <c r="BK46" i="12"/>
  <c r="BD46" i="12"/>
  <c r="AZ46" i="12"/>
  <c r="AV46" i="12"/>
  <c r="AS46" i="12"/>
  <c r="AL46" i="12"/>
  <c r="AD46" i="12"/>
  <c r="AC46" i="12"/>
  <c r="AB46" i="12"/>
  <c r="AA46" i="12"/>
  <c r="Z46" i="12"/>
  <c r="Y46" i="12"/>
  <c r="X46" i="12"/>
  <c r="W46" i="12"/>
  <c r="V46" i="12"/>
  <c r="U46" i="12"/>
  <c r="K46" i="12"/>
  <c r="BT45" i="12"/>
  <c r="BK45" i="12"/>
  <c r="BD45" i="12"/>
  <c r="AZ45" i="12"/>
  <c r="AV45" i="12"/>
  <c r="AS45" i="12"/>
  <c r="AL45" i="12"/>
  <c r="AD45" i="12"/>
  <c r="AC45" i="12"/>
  <c r="AB45" i="12"/>
  <c r="AA45" i="12"/>
  <c r="Z45" i="12"/>
  <c r="Y45" i="12"/>
  <c r="X45" i="12"/>
  <c r="W45" i="12"/>
  <c r="V45" i="12"/>
  <c r="U45" i="12"/>
  <c r="K45" i="12"/>
  <c r="BT44" i="12"/>
  <c r="BK44" i="12"/>
  <c r="BD44" i="12"/>
  <c r="AZ44" i="12"/>
  <c r="AV44" i="12"/>
  <c r="AS44" i="12"/>
  <c r="AL44" i="12"/>
  <c r="AD44" i="12"/>
  <c r="AC44" i="12"/>
  <c r="AB44" i="12"/>
  <c r="AA44" i="12"/>
  <c r="Z44" i="12"/>
  <c r="Y44" i="12"/>
  <c r="X44" i="12"/>
  <c r="W44" i="12"/>
  <c r="V44" i="12"/>
  <c r="U44" i="12"/>
  <c r="K44" i="12"/>
  <c r="BT43" i="12"/>
  <c r="BK43" i="12"/>
  <c r="BD43" i="12"/>
  <c r="AZ43" i="12"/>
  <c r="AV43" i="12"/>
  <c r="AS43" i="12"/>
  <c r="AL43" i="12"/>
  <c r="AD43" i="12"/>
  <c r="AC43" i="12"/>
  <c r="AB43" i="12"/>
  <c r="AA43" i="12"/>
  <c r="Z43" i="12"/>
  <c r="Y43" i="12"/>
  <c r="X43" i="12"/>
  <c r="W43" i="12"/>
  <c r="V43" i="12"/>
  <c r="U43" i="12"/>
  <c r="K43" i="12"/>
  <c r="BT42" i="12"/>
  <c r="BK42" i="12"/>
  <c r="BD42" i="12"/>
  <c r="AZ42" i="12"/>
  <c r="AV42" i="12"/>
  <c r="AS42" i="12"/>
  <c r="AL42" i="12"/>
  <c r="AD42" i="12"/>
  <c r="AC42" i="12"/>
  <c r="AB42" i="12"/>
  <c r="AA42" i="12"/>
  <c r="Z42" i="12"/>
  <c r="Y42" i="12"/>
  <c r="X42" i="12"/>
  <c r="W42" i="12"/>
  <c r="V42" i="12"/>
  <c r="U42" i="12"/>
  <c r="K42" i="12"/>
  <c r="BT41" i="12"/>
  <c r="BK41" i="12"/>
  <c r="BD41" i="12"/>
  <c r="AZ41" i="12"/>
  <c r="AV41" i="12"/>
  <c r="AS41" i="12"/>
  <c r="AL41" i="12"/>
  <c r="AD41" i="12"/>
  <c r="AC41" i="12"/>
  <c r="AB41" i="12"/>
  <c r="AA41" i="12"/>
  <c r="Z41" i="12"/>
  <c r="Y41" i="12"/>
  <c r="X41" i="12"/>
  <c r="W41" i="12"/>
  <c r="V41" i="12"/>
  <c r="U41" i="12"/>
  <c r="K41" i="12"/>
  <c r="BT40" i="12"/>
  <c r="BK40" i="12"/>
  <c r="BD40" i="12"/>
  <c r="AZ40" i="12"/>
  <c r="AV40" i="12"/>
  <c r="AS40" i="12"/>
  <c r="AL40" i="12"/>
  <c r="AD40" i="12"/>
  <c r="AC40" i="12"/>
  <c r="AB40" i="12"/>
  <c r="AA40" i="12"/>
  <c r="Z40" i="12"/>
  <c r="Y40" i="12"/>
  <c r="X40" i="12"/>
  <c r="W40" i="12"/>
  <c r="V40" i="12"/>
  <c r="U40" i="12"/>
  <c r="K40" i="12"/>
  <c r="BT39" i="12"/>
  <c r="BK39" i="12"/>
  <c r="BD39" i="12"/>
  <c r="AZ39" i="12"/>
  <c r="AV39" i="12"/>
  <c r="AS39" i="12"/>
  <c r="AL39" i="12"/>
  <c r="AD39" i="12"/>
  <c r="AC39" i="12"/>
  <c r="AB39" i="12"/>
  <c r="AA39" i="12"/>
  <c r="Z39" i="12"/>
  <c r="Y39" i="12"/>
  <c r="X39" i="12"/>
  <c r="W39" i="12"/>
  <c r="V39" i="12"/>
  <c r="U39" i="12"/>
  <c r="K39" i="12"/>
  <c r="BT38" i="12"/>
  <c r="BK38" i="12"/>
  <c r="BD38" i="12"/>
  <c r="AZ38" i="12"/>
  <c r="AV38" i="12"/>
  <c r="AS38" i="12"/>
  <c r="AL38" i="12"/>
  <c r="AD38" i="12"/>
  <c r="AC38" i="12"/>
  <c r="AB38" i="12"/>
  <c r="AA38" i="12"/>
  <c r="Z38" i="12"/>
  <c r="Y38" i="12"/>
  <c r="X38" i="12"/>
  <c r="W38" i="12"/>
  <c r="V38" i="12"/>
  <c r="U38" i="12"/>
  <c r="K38" i="12"/>
  <c r="BT37" i="12"/>
  <c r="BK37" i="12"/>
  <c r="BD37" i="12"/>
  <c r="AZ37" i="12"/>
  <c r="AV37" i="12"/>
  <c r="AS37" i="12"/>
  <c r="AL37" i="12"/>
  <c r="AD37" i="12"/>
  <c r="AC37" i="12"/>
  <c r="AB37" i="12"/>
  <c r="AA37" i="12"/>
  <c r="Z37" i="12"/>
  <c r="Y37" i="12"/>
  <c r="X37" i="12"/>
  <c r="W37" i="12"/>
  <c r="V37" i="12"/>
  <c r="U37" i="12"/>
  <c r="K37" i="12"/>
  <c r="BT36" i="12"/>
  <c r="BK36" i="12"/>
  <c r="BD36" i="12"/>
  <c r="AZ36" i="12"/>
  <c r="AV36" i="12"/>
  <c r="AS36" i="12"/>
  <c r="AL36" i="12"/>
  <c r="AD36" i="12"/>
  <c r="AC36" i="12"/>
  <c r="AB36" i="12"/>
  <c r="AA36" i="12"/>
  <c r="Z36" i="12"/>
  <c r="Y36" i="12"/>
  <c r="X36" i="12"/>
  <c r="W36" i="12"/>
  <c r="V36" i="12"/>
  <c r="U36" i="12"/>
  <c r="K36" i="12"/>
  <c r="BT35" i="12"/>
  <c r="BK35" i="12"/>
  <c r="BD35" i="12"/>
  <c r="AZ35" i="12"/>
  <c r="AV35" i="12"/>
  <c r="AS35" i="12"/>
  <c r="AL35" i="12"/>
  <c r="AD35" i="12"/>
  <c r="AC35" i="12"/>
  <c r="AB35" i="12"/>
  <c r="AA35" i="12"/>
  <c r="Z35" i="12"/>
  <c r="Y35" i="12"/>
  <c r="X35" i="12"/>
  <c r="W35" i="12"/>
  <c r="V35" i="12"/>
  <c r="U35" i="12"/>
  <c r="K35" i="12"/>
  <c r="BT34" i="12"/>
  <c r="BK34" i="12"/>
  <c r="BD34" i="12"/>
  <c r="AZ34" i="12"/>
  <c r="AV34" i="12"/>
  <c r="AS34" i="12"/>
  <c r="AL34" i="12"/>
  <c r="AD34" i="12"/>
  <c r="AC34" i="12"/>
  <c r="AB34" i="12"/>
  <c r="AA34" i="12"/>
  <c r="Z34" i="12"/>
  <c r="Y34" i="12"/>
  <c r="X34" i="12"/>
  <c r="W34" i="12"/>
  <c r="V34" i="12"/>
  <c r="U34" i="12"/>
  <c r="K34" i="12"/>
  <c r="BT33" i="12"/>
  <c r="BK33" i="12"/>
  <c r="BD33" i="12"/>
  <c r="AZ33" i="12"/>
  <c r="AV33" i="12"/>
  <c r="AS33" i="12"/>
  <c r="AL33" i="12"/>
  <c r="AD33" i="12"/>
  <c r="AC33" i="12"/>
  <c r="AB33" i="12"/>
  <c r="AA33" i="12"/>
  <c r="Z33" i="12"/>
  <c r="Y33" i="12"/>
  <c r="X33" i="12"/>
  <c r="W33" i="12"/>
  <c r="V33" i="12"/>
  <c r="U33" i="12"/>
  <c r="K33" i="12"/>
  <c r="BT32" i="12"/>
  <c r="BK32" i="12"/>
  <c r="BD32" i="12"/>
  <c r="AZ32" i="12"/>
  <c r="AV32" i="12"/>
  <c r="AS32" i="12"/>
  <c r="AL32" i="12"/>
  <c r="AD32" i="12"/>
  <c r="AC32" i="12"/>
  <c r="AB32" i="12"/>
  <c r="AA32" i="12"/>
  <c r="Z32" i="12"/>
  <c r="Y32" i="12"/>
  <c r="X32" i="12"/>
  <c r="W32" i="12"/>
  <c r="V32" i="12"/>
  <c r="U32" i="12"/>
  <c r="K32" i="12"/>
  <c r="I32" i="12"/>
  <c r="BT31" i="12"/>
  <c r="BK31" i="12"/>
  <c r="BD31" i="12"/>
  <c r="AZ31" i="12"/>
  <c r="AV31" i="12"/>
  <c r="AS31" i="12"/>
  <c r="AL31" i="12"/>
  <c r="AD31" i="12"/>
  <c r="AC31" i="12"/>
  <c r="AB31" i="12"/>
  <c r="AA31" i="12"/>
  <c r="Z31" i="12"/>
  <c r="Y31" i="12"/>
  <c r="X31" i="12"/>
  <c r="W31" i="12"/>
  <c r="V31" i="12"/>
  <c r="U31" i="12"/>
  <c r="K31" i="12"/>
  <c r="BT30" i="12"/>
  <c r="BK30" i="12"/>
  <c r="BD30" i="12"/>
  <c r="AZ30" i="12"/>
  <c r="AV30" i="12"/>
  <c r="AS30" i="12"/>
  <c r="AL30" i="12"/>
  <c r="AD30" i="12"/>
  <c r="AC30" i="12"/>
  <c r="AB30" i="12"/>
  <c r="AA30" i="12"/>
  <c r="Z30" i="12"/>
  <c r="Y30" i="12"/>
  <c r="X30" i="12"/>
  <c r="W30" i="12"/>
  <c r="V30" i="12"/>
  <c r="U30" i="12"/>
  <c r="K30" i="12"/>
  <c r="BT29" i="12"/>
  <c r="BK29" i="12"/>
  <c r="BD29" i="12"/>
  <c r="AZ29" i="12"/>
  <c r="AV29" i="12"/>
  <c r="AS29" i="12"/>
  <c r="AL29" i="12"/>
  <c r="AD29" i="12"/>
  <c r="AC29" i="12"/>
  <c r="AB29" i="12"/>
  <c r="AA29" i="12"/>
  <c r="Z29" i="12"/>
  <c r="Y29" i="12"/>
  <c r="X29" i="12"/>
  <c r="W29" i="12"/>
  <c r="V29" i="12"/>
  <c r="U29" i="12"/>
  <c r="K29" i="12"/>
  <c r="BT28" i="12"/>
  <c r="BK28" i="12"/>
  <c r="BD28" i="12"/>
  <c r="AZ28" i="12"/>
  <c r="AV28" i="12"/>
  <c r="AS28" i="12"/>
  <c r="AL28" i="12"/>
  <c r="AD28" i="12"/>
  <c r="AC28" i="12"/>
  <c r="AB28" i="12"/>
  <c r="AA28" i="12"/>
  <c r="Z28" i="12"/>
  <c r="Y28" i="12"/>
  <c r="X28" i="12"/>
  <c r="W28" i="12"/>
  <c r="V28" i="12"/>
  <c r="U28" i="12"/>
  <c r="K28" i="12"/>
  <c r="BT27" i="12"/>
  <c r="BK27" i="12"/>
  <c r="BD27" i="12"/>
  <c r="AZ27" i="12"/>
  <c r="AV27" i="12"/>
  <c r="AS27" i="12"/>
  <c r="AL27" i="12"/>
  <c r="AD27" i="12"/>
  <c r="AC27" i="12"/>
  <c r="AB27" i="12"/>
  <c r="AA27" i="12"/>
  <c r="Z27" i="12"/>
  <c r="Y27" i="12"/>
  <c r="X27" i="12"/>
  <c r="W27" i="12"/>
  <c r="V27" i="12"/>
  <c r="U27" i="12"/>
  <c r="K27" i="12"/>
  <c r="BT26" i="12"/>
  <c r="BK26" i="12"/>
  <c r="BD26" i="12"/>
  <c r="AZ26" i="12"/>
  <c r="AV26" i="12"/>
  <c r="AS26" i="12"/>
  <c r="AL26" i="12"/>
  <c r="AD26" i="12"/>
  <c r="AC26" i="12"/>
  <c r="AB26" i="12"/>
  <c r="AA26" i="12"/>
  <c r="Z26" i="12"/>
  <c r="Y26" i="12"/>
  <c r="X26" i="12"/>
  <c r="W26" i="12"/>
  <c r="V26" i="12"/>
  <c r="U26" i="12"/>
  <c r="K26" i="12"/>
  <c r="BT25" i="12"/>
  <c r="BK25" i="12"/>
  <c r="BD25" i="12"/>
  <c r="AZ25" i="12"/>
  <c r="AV25" i="12"/>
  <c r="AS25" i="12"/>
  <c r="AL25" i="12"/>
  <c r="AD25" i="12"/>
  <c r="AC25" i="12"/>
  <c r="AB25" i="12"/>
  <c r="AA25" i="12"/>
  <c r="Z25" i="12"/>
  <c r="Y25" i="12"/>
  <c r="X25" i="12"/>
  <c r="W25" i="12"/>
  <c r="V25" i="12"/>
  <c r="U25" i="12"/>
  <c r="K25" i="12"/>
  <c r="BT24" i="12"/>
  <c r="BK24" i="12"/>
  <c r="BD24" i="12"/>
  <c r="AZ24" i="12"/>
  <c r="AV24" i="12"/>
  <c r="AS24" i="12"/>
  <c r="AL24" i="12"/>
  <c r="AD24" i="12"/>
  <c r="AC24" i="12"/>
  <c r="AB24" i="12"/>
  <c r="AA24" i="12"/>
  <c r="Z24" i="12"/>
  <c r="Y24" i="12"/>
  <c r="X24" i="12"/>
  <c r="W24" i="12"/>
  <c r="V24" i="12"/>
  <c r="U24" i="12"/>
  <c r="K24" i="12"/>
  <c r="BT23" i="12"/>
  <c r="BK23" i="12"/>
  <c r="BD23" i="12"/>
  <c r="AZ23" i="12"/>
  <c r="AV23" i="12"/>
  <c r="AS23" i="12"/>
  <c r="AL23" i="12"/>
  <c r="AD23" i="12"/>
  <c r="AC23" i="12"/>
  <c r="AB23" i="12"/>
  <c r="AA23" i="12"/>
  <c r="Z23" i="12"/>
  <c r="Y23" i="12"/>
  <c r="X23" i="12"/>
  <c r="W23" i="12"/>
  <c r="V23" i="12"/>
  <c r="U23" i="12"/>
  <c r="K23" i="12"/>
  <c r="BT22" i="12"/>
  <c r="BK22" i="12"/>
  <c r="BD22" i="12"/>
  <c r="AZ22" i="12"/>
  <c r="AV22" i="12"/>
  <c r="AS22" i="12"/>
  <c r="AL22" i="12"/>
  <c r="AD22" i="12"/>
  <c r="AC22" i="12"/>
  <c r="AB22" i="12"/>
  <c r="AA22" i="12"/>
  <c r="Z22" i="12"/>
  <c r="Y22" i="12"/>
  <c r="X22" i="12"/>
  <c r="W22" i="12"/>
  <c r="V22" i="12"/>
  <c r="U22" i="12"/>
  <c r="K22" i="12"/>
  <c r="BT21" i="12"/>
  <c r="BK21" i="12"/>
  <c r="BD21" i="12"/>
  <c r="AZ21" i="12"/>
  <c r="AV21" i="12"/>
  <c r="AS21" i="12"/>
  <c r="AL21" i="12"/>
  <c r="AD21" i="12"/>
  <c r="AC21" i="12"/>
  <c r="AB21" i="12"/>
  <c r="AA21" i="12"/>
  <c r="Z21" i="12"/>
  <c r="Y21" i="12"/>
  <c r="X21" i="12"/>
  <c r="W21" i="12"/>
  <c r="V21" i="12"/>
  <c r="U21" i="12"/>
  <c r="K21" i="12"/>
  <c r="BT20" i="12"/>
  <c r="BK20" i="12"/>
  <c r="BD20" i="12"/>
  <c r="AZ20" i="12"/>
  <c r="AV20" i="12"/>
  <c r="AS20" i="12"/>
  <c r="AL20" i="12"/>
  <c r="AD20" i="12"/>
  <c r="AC20" i="12"/>
  <c r="AB20" i="12"/>
  <c r="AA20" i="12"/>
  <c r="Z20" i="12"/>
  <c r="Y20" i="12"/>
  <c r="X20" i="12"/>
  <c r="W20" i="12"/>
  <c r="V20" i="12"/>
  <c r="U20" i="12"/>
  <c r="K20" i="12"/>
  <c r="BT19" i="12"/>
  <c r="BK19" i="12"/>
  <c r="BD19" i="12"/>
  <c r="AZ19" i="12"/>
  <c r="AV19" i="12"/>
  <c r="AS19" i="12"/>
  <c r="AL19" i="12"/>
  <c r="AD19" i="12"/>
  <c r="AC19" i="12"/>
  <c r="AB19" i="12"/>
  <c r="AA19" i="12"/>
  <c r="Z19" i="12"/>
  <c r="Y19" i="12"/>
  <c r="X19" i="12"/>
  <c r="W19" i="12"/>
  <c r="V19" i="12"/>
  <c r="U19" i="12"/>
  <c r="K19" i="12"/>
  <c r="BT18" i="12"/>
  <c r="BK18" i="12"/>
  <c r="BD18" i="12"/>
  <c r="AZ18" i="12"/>
  <c r="AV18" i="12"/>
  <c r="AS18" i="12"/>
  <c r="AL18" i="12"/>
  <c r="AD18" i="12"/>
  <c r="AC18" i="12"/>
  <c r="AB18" i="12"/>
  <c r="AA18" i="12"/>
  <c r="Z18" i="12"/>
  <c r="Y18" i="12"/>
  <c r="X18" i="12"/>
  <c r="W18" i="12"/>
  <c r="V18" i="12"/>
  <c r="U18" i="12"/>
  <c r="K18" i="12"/>
  <c r="BT17" i="12"/>
  <c r="BK17" i="12"/>
  <c r="BD17" i="12"/>
  <c r="AZ17" i="12"/>
  <c r="AV17" i="12"/>
  <c r="AS17" i="12"/>
  <c r="AL17" i="12"/>
  <c r="AD17" i="12"/>
  <c r="AC17" i="12"/>
  <c r="AB17" i="12"/>
  <c r="AA17" i="12"/>
  <c r="Z17" i="12"/>
  <c r="Y17" i="12"/>
  <c r="X17" i="12"/>
  <c r="W17" i="12"/>
  <c r="V17" i="12"/>
  <c r="U17" i="12"/>
  <c r="K17" i="12"/>
  <c r="BT16" i="12"/>
  <c r="BK16" i="12"/>
  <c r="BD16" i="12"/>
  <c r="AZ16" i="12"/>
  <c r="AV16" i="12"/>
  <c r="AS16" i="12"/>
  <c r="AL16" i="12"/>
  <c r="AD16" i="12"/>
  <c r="AC16" i="12"/>
  <c r="AB16" i="12"/>
  <c r="AA16" i="12"/>
  <c r="Z16" i="12"/>
  <c r="Y16" i="12"/>
  <c r="X16" i="12"/>
  <c r="W16" i="12"/>
  <c r="V16" i="12"/>
  <c r="U16" i="12"/>
  <c r="K16" i="12"/>
  <c r="BT15" i="12"/>
  <c r="BK15" i="12"/>
  <c r="BD15" i="12"/>
  <c r="AZ15" i="12"/>
  <c r="AV15" i="12"/>
  <c r="AS15" i="12"/>
  <c r="AL15" i="12"/>
  <c r="AD15" i="12"/>
  <c r="AC15" i="12"/>
  <c r="AB15" i="12"/>
  <c r="AA15" i="12"/>
  <c r="Z15" i="12"/>
  <c r="Y15" i="12"/>
  <c r="X15" i="12"/>
  <c r="W15" i="12"/>
  <c r="V15" i="12"/>
  <c r="U15" i="12"/>
  <c r="K15" i="12"/>
  <c r="BT14" i="12"/>
  <c r="BK14" i="12"/>
  <c r="BD14" i="12"/>
  <c r="AZ14" i="12"/>
  <c r="AV14" i="12"/>
  <c r="AS14" i="12"/>
  <c r="AL14" i="12"/>
  <c r="AD14" i="12"/>
  <c r="AC14" i="12"/>
  <c r="AB14" i="12"/>
  <c r="AA14" i="12"/>
  <c r="Z14" i="12"/>
  <c r="Y14" i="12"/>
  <c r="X14" i="12"/>
  <c r="W14" i="12"/>
  <c r="V14" i="12"/>
  <c r="U14" i="12"/>
  <c r="K14" i="12"/>
  <c r="BT13" i="12"/>
  <c r="BK13" i="12"/>
  <c r="BD13" i="12"/>
  <c r="AZ13" i="12"/>
  <c r="AV13" i="12"/>
  <c r="AS13" i="12"/>
  <c r="AL13" i="12"/>
  <c r="AD13" i="12"/>
  <c r="AC13" i="12"/>
  <c r="AB13" i="12"/>
  <c r="AA13" i="12"/>
  <c r="Z13" i="12"/>
  <c r="Y13" i="12"/>
  <c r="X13" i="12"/>
  <c r="W13" i="12"/>
  <c r="V13" i="12"/>
  <c r="U13" i="12"/>
  <c r="K13" i="12"/>
  <c r="BT12" i="12"/>
  <c r="BK12" i="12"/>
  <c r="BD12" i="12"/>
  <c r="AZ12" i="12"/>
  <c r="AV12" i="12"/>
  <c r="AS12" i="12"/>
  <c r="AL12" i="12"/>
  <c r="AD12" i="12"/>
  <c r="AC12" i="12"/>
  <c r="AB12" i="12"/>
  <c r="AA12" i="12"/>
  <c r="Z12" i="12"/>
  <c r="Y12" i="12"/>
  <c r="X12" i="12"/>
  <c r="W12" i="12"/>
  <c r="V12" i="12"/>
  <c r="U12" i="12"/>
  <c r="K12" i="12"/>
  <c r="BT11" i="12"/>
  <c r="BK11" i="12"/>
  <c r="BD11" i="12"/>
  <c r="AZ11" i="12"/>
  <c r="AV11" i="12"/>
  <c r="AS11" i="12"/>
  <c r="AL11" i="12"/>
  <c r="AD11" i="12"/>
  <c r="AC11" i="12"/>
  <c r="AB11" i="12"/>
  <c r="AA11" i="12"/>
  <c r="Z11" i="12"/>
  <c r="Y11" i="12"/>
  <c r="X11" i="12"/>
  <c r="W11" i="12"/>
  <c r="V11" i="12"/>
  <c r="U11" i="12"/>
  <c r="K11" i="12"/>
  <c r="BT10" i="12"/>
  <c r="BK10" i="12"/>
  <c r="BD10" i="12"/>
  <c r="AZ10" i="12"/>
  <c r="AV10" i="12"/>
  <c r="AS10" i="12"/>
  <c r="AL10" i="12"/>
  <c r="AD10" i="12"/>
  <c r="AC10" i="12"/>
  <c r="AB10" i="12"/>
  <c r="AA10" i="12"/>
  <c r="Z10" i="12"/>
  <c r="Y10" i="12"/>
  <c r="X10" i="12"/>
  <c r="W10" i="12"/>
  <c r="V10" i="12"/>
  <c r="U10" i="12"/>
  <c r="K10" i="12"/>
  <c r="BT9" i="12"/>
  <c r="BK9" i="12"/>
  <c r="BD9" i="12"/>
  <c r="AZ9" i="12"/>
  <c r="AV9" i="12"/>
  <c r="AS9" i="12"/>
  <c r="AD9" i="12"/>
  <c r="AC9" i="12"/>
  <c r="AB9" i="12"/>
  <c r="AA9" i="12"/>
  <c r="Z9" i="12"/>
  <c r="Y9" i="12"/>
  <c r="X9" i="12"/>
  <c r="W9" i="12"/>
  <c r="V9" i="12"/>
  <c r="U9" i="12"/>
  <c r="K9" i="12"/>
  <c r="BT8" i="12"/>
  <c r="BK8" i="12"/>
  <c r="BD8" i="12"/>
  <c r="AZ8" i="12"/>
  <c r="AV8" i="12"/>
  <c r="AS8" i="12"/>
  <c r="AD8" i="12"/>
  <c r="AC8" i="12"/>
  <c r="AB8" i="12"/>
  <c r="AA8" i="12"/>
  <c r="Z8" i="12"/>
  <c r="Y8" i="12"/>
  <c r="X8" i="12"/>
  <c r="W8" i="12"/>
  <c r="V8" i="12"/>
  <c r="U8" i="12"/>
  <c r="K8" i="12"/>
  <c r="BT7" i="12"/>
  <c r="BK7" i="12"/>
  <c r="BD7" i="12"/>
  <c r="AZ7" i="12"/>
  <c r="AV7" i="12"/>
  <c r="AS7" i="12"/>
  <c r="AD7" i="12"/>
  <c r="AC7" i="12"/>
  <c r="AB7" i="12"/>
  <c r="AA7" i="12"/>
  <c r="Z7" i="12"/>
  <c r="Y7" i="12"/>
  <c r="X7" i="12"/>
  <c r="W7" i="12"/>
  <c r="V7" i="12"/>
  <c r="U7" i="12"/>
  <c r="K7" i="12"/>
  <c r="BT6" i="12"/>
  <c r="BK6" i="12"/>
  <c r="BD6" i="12"/>
  <c r="AZ6" i="12"/>
  <c r="AV6" i="12"/>
  <c r="AS6" i="12"/>
  <c r="AD6" i="12"/>
  <c r="AC6" i="12"/>
  <c r="AB6" i="12"/>
  <c r="AA6" i="12"/>
  <c r="Z6" i="12"/>
  <c r="Y6" i="12"/>
  <c r="X6" i="12"/>
  <c r="W6" i="12"/>
  <c r="V6" i="12"/>
  <c r="U6" i="12"/>
  <c r="K6" i="12"/>
  <c r="AO99" i="11"/>
  <c r="AN99" i="11"/>
  <c r="AM99" i="11"/>
  <c r="AL99" i="11"/>
  <c r="AK99" i="11"/>
  <c r="AJ99" i="11"/>
  <c r="AI99" i="11"/>
  <c r="AH99" i="11"/>
  <c r="Z99" i="11"/>
  <c r="X99" i="11"/>
  <c r="P99" i="11"/>
  <c r="H99" i="11"/>
  <c r="B99" i="11"/>
  <c r="AO98" i="11"/>
  <c r="AN98" i="11"/>
  <c r="AL98" i="11"/>
  <c r="AK98" i="11"/>
  <c r="AJ98" i="11"/>
  <c r="AI98" i="11"/>
  <c r="AH98" i="11"/>
  <c r="Z98" i="11"/>
  <c r="X98" i="11"/>
  <c r="P98" i="11"/>
  <c r="H98" i="11"/>
  <c r="B98" i="11"/>
  <c r="AO97" i="11"/>
  <c r="AN97" i="11"/>
  <c r="AL97" i="11"/>
  <c r="AK97" i="11"/>
  <c r="AJ97" i="11"/>
  <c r="AI97" i="11"/>
  <c r="AH97" i="11"/>
  <c r="Z97" i="11"/>
  <c r="X97" i="11"/>
  <c r="P97" i="11"/>
  <c r="H97" i="11"/>
  <c r="B97" i="11"/>
  <c r="AO96" i="11"/>
  <c r="AN96" i="11"/>
  <c r="AL96" i="11"/>
  <c r="AK96" i="11"/>
  <c r="AJ96" i="11"/>
  <c r="AI96" i="11"/>
  <c r="AH96" i="11"/>
  <c r="Z96" i="11"/>
  <c r="X96" i="11"/>
  <c r="P96" i="11"/>
  <c r="H96" i="11"/>
  <c r="B96" i="11"/>
  <c r="AO95" i="11"/>
  <c r="AN95" i="11"/>
  <c r="AL95" i="11"/>
  <c r="AK95" i="11"/>
  <c r="AJ95" i="11"/>
  <c r="AI95" i="11"/>
  <c r="AH95" i="11"/>
  <c r="Z95" i="11"/>
  <c r="X95" i="11"/>
  <c r="P95" i="11"/>
  <c r="H95" i="11"/>
  <c r="B95" i="11"/>
  <c r="AO94" i="11"/>
  <c r="AN94" i="11"/>
  <c r="AL94" i="11"/>
  <c r="AK94" i="11"/>
  <c r="AJ94" i="11"/>
  <c r="AI94" i="11"/>
  <c r="AH94" i="11"/>
  <c r="Z94" i="11"/>
  <c r="X94" i="11"/>
  <c r="P94" i="11"/>
  <c r="H94" i="11"/>
  <c r="B94" i="11"/>
  <c r="AO93" i="11"/>
  <c r="AN93" i="11"/>
  <c r="AL93" i="11"/>
  <c r="AK93" i="11"/>
  <c r="AJ93" i="11"/>
  <c r="AI93" i="11"/>
  <c r="AH93" i="11"/>
  <c r="Z93" i="11"/>
  <c r="X93" i="11"/>
  <c r="P93" i="11"/>
  <c r="H93" i="11"/>
  <c r="B93" i="11"/>
  <c r="AO92" i="11"/>
  <c r="AN92" i="11"/>
  <c r="AL92" i="11"/>
  <c r="AK92" i="11"/>
  <c r="AJ92" i="11"/>
  <c r="AI92" i="11"/>
  <c r="AH92" i="11"/>
  <c r="Z92" i="11"/>
  <c r="X92" i="11"/>
  <c r="P92" i="11"/>
  <c r="H92" i="11"/>
  <c r="B92" i="11"/>
  <c r="AO91" i="11"/>
  <c r="AN91" i="11"/>
  <c r="AL91" i="11"/>
  <c r="AK91" i="11"/>
  <c r="AJ91" i="11"/>
  <c r="AI91" i="11"/>
  <c r="AH91" i="11"/>
  <c r="Z91" i="11"/>
  <c r="X91" i="11"/>
  <c r="P91" i="11"/>
  <c r="H91" i="11"/>
  <c r="B91" i="11"/>
  <c r="AO90" i="11"/>
  <c r="AN90" i="11"/>
  <c r="AL90" i="11"/>
  <c r="AK90" i="11"/>
  <c r="AJ90" i="11"/>
  <c r="AI90" i="11"/>
  <c r="AH90" i="11"/>
  <c r="Z90" i="11"/>
  <c r="X90" i="11"/>
  <c r="P90" i="11"/>
  <c r="H90" i="11"/>
  <c r="B90" i="11"/>
  <c r="AO89" i="11"/>
  <c r="AN89" i="11"/>
  <c r="AL89" i="11"/>
  <c r="AK89" i="11"/>
  <c r="AJ89" i="11"/>
  <c r="AI89" i="11"/>
  <c r="AH89" i="11"/>
  <c r="Z89" i="11"/>
  <c r="X89" i="11"/>
  <c r="P89" i="11"/>
  <c r="H89" i="11"/>
  <c r="B89" i="11"/>
  <c r="AO88" i="11"/>
  <c r="AN88" i="11"/>
  <c r="AL88" i="11"/>
  <c r="AK88" i="11"/>
  <c r="AJ88" i="11"/>
  <c r="AI88" i="11"/>
  <c r="AH88" i="11"/>
  <c r="Z88" i="11"/>
  <c r="X88" i="11"/>
  <c r="P88" i="11"/>
  <c r="H88" i="11"/>
  <c r="B88" i="11"/>
  <c r="AO87" i="11"/>
  <c r="AN87" i="11"/>
  <c r="AL87" i="11"/>
  <c r="AK87" i="11"/>
  <c r="AJ87" i="11"/>
  <c r="AI87" i="11"/>
  <c r="AH87" i="11"/>
  <c r="Z87" i="11"/>
  <c r="X87" i="11"/>
  <c r="P87" i="11"/>
  <c r="H87" i="11"/>
  <c r="B87" i="11"/>
  <c r="AO86" i="11"/>
  <c r="AN86" i="11"/>
  <c r="AL86" i="11"/>
  <c r="AK86" i="11"/>
  <c r="AJ86" i="11"/>
  <c r="AI86" i="11"/>
  <c r="AH86" i="11"/>
  <c r="Z86" i="11"/>
  <c r="X86" i="11"/>
  <c r="P86" i="11"/>
  <c r="H86" i="11"/>
  <c r="B86" i="11"/>
  <c r="AO85" i="11"/>
  <c r="AN85" i="11"/>
  <c r="AL85" i="11"/>
  <c r="AK85" i="11"/>
  <c r="AJ85" i="11"/>
  <c r="AI85" i="11"/>
  <c r="AH85" i="11"/>
  <c r="Z85" i="11"/>
  <c r="X85" i="11"/>
  <c r="P85" i="11"/>
  <c r="H85" i="11"/>
  <c r="B85" i="11"/>
  <c r="AO84" i="11"/>
  <c r="AN84" i="11"/>
  <c r="AL84" i="11"/>
  <c r="AK84" i="11"/>
  <c r="AJ84" i="11"/>
  <c r="AI84" i="11"/>
  <c r="AH84" i="11"/>
  <c r="Z84" i="11"/>
  <c r="X84" i="11"/>
  <c r="P84" i="11"/>
  <c r="H84" i="11"/>
  <c r="B84" i="11"/>
  <c r="AO83" i="11"/>
  <c r="AN83" i="11"/>
  <c r="AL83" i="11"/>
  <c r="AK83" i="11"/>
  <c r="AJ83" i="11"/>
  <c r="AI83" i="11"/>
  <c r="AH83" i="11"/>
  <c r="Z83" i="11"/>
  <c r="X83" i="11"/>
  <c r="P83" i="11"/>
  <c r="H83" i="11"/>
  <c r="B83" i="11"/>
  <c r="AO82" i="11"/>
  <c r="AN82" i="11"/>
  <c r="AL82" i="11"/>
  <c r="AK82" i="11"/>
  <c r="AJ82" i="11"/>
  <c r="AI82" i="11"/>
  <c r="AH82" i="11"/>
  <c r="Z82" i="11"/>
  <c r="X82" i="11"/>
  <c r="P82" i="11"/>
  <c r="H82" i="11"/>
  <c r="B82" i="11"/>
  <c r="AO81" i="11"/>
  <c r="AN81" i="11"/>
  <c r="AL81" i="11"/>
  <c r="AK81" i="11"/>
  <c r="AJ81" i="11"/>
  <c r="AI81" i="11"/>
  <c r="AH81" i="11"/>
  <c r="Z81" i="11"/>
  <c r="X81" i="11"/>
  <c r="P81" i="11"/>
  <c r="H81" i="11"/>
  <c r="B81" i="11"/>
  <c r="AO80" i="11"/>
  <c r="AN80" i="11"/>
  <c r="AL80" i="11"/>
  <c r="AK80" i="11"/>
  <c r="AJ80" i="11"/>
  <c r="AI80" i="11"/>
  <c r="AH80" i="11"/>
  <c r="Z80" i="11"/>
  <c r="X80" i="11"/>
  <c r="P80" i="11"/>
  <c r="H80" i="11"/>
  <c r="B80" i="11"/>
  <c r="AO79" i="11"/>
  <c r="AN79" i="11"/>
  <c r="AL79" i="11"/>
  <c r="AK79" i="11"/>
  <c r="AJ79" i="11"/>
  <c r="AI79" i="11"/>
  <c r="AH79" i="11"/>
  <c r="Z79" i="11"/>
  <c r="X79" i="11"/>
  <c r="P79" i="11"/>
  <c r="H79" i="11"/>
  <c r="B79" i="11"/>
  <c r="AO78" i="11"/>
  <c r="AN78" i="11"/>
  <c r="AL78" i="11"/>
  <c r="AK78" i="11"/>
  <c r="AJ78" i="11"/>
  <c r="AI78" i="11"/>
  <c r="AH78" i="11"/>
  <c r="Z78" i="11"/>
  <c r="X78" i="11"/>
  <c r="P78" i="11"/>
  <c r="H78" i="11"/>
  <c r="B78" i="11"/>
  <c r="AO77" i="11"/>
  <c r="AN77" i="11"/>
  <c r="AL77" i="11"/>
  <c r="AK77" i="11"/>
  <c r="AJ77" i="11"/>
  <c r="AI77" i="11"/>
  <c r="AH77" i="11"/>
  <c r="Z77" i="11"/>
  <c r="X77" i="11"/>
  <c r="P77" i="11"/>
  <c r="H77" i="11"/>
  <c r="B77" i="11"/>
  <c r="AO76" i="11"/>
  <c r="AN76" i="11"/>
  <c r="AL76" i="11"/>
  <c r="AK76" i="11"/>
  <c r="AJ76" i="11"/>
  <c r="AI76" i="11"/>
  <c r="AH76" i="11"/>
  <c r="Z76" i="11"/>
  <c r="X76" i="11"/>
  <c r="P76" i="11"/>
  <c r="H76" i="11"/>
  <c r="B76" i="11"/>
  <c r="AO75" i="11"/>
  <c r="AN75" i="11"/>
  <c r="AL75" i="11"/>
  <c r="AK75" i="11"/>
  <c r="AJ75" i="11"/>
  <c r="AI75" i="11"/>
  <c r="AH75" i="11"/>
  <c r="Z75" i="11"/>
  <c r="X75" i="11"/>
  <c r="E75" i="10" s="1"/>
  <c r="P75" i="11"/>
  <c r="H75" i="11"/>
  <c r="B75" i="11"/>
  <c r="AO74" i="11"/>
  <c r="AN74" i="11"/>
  <c r="AL74" i="11"/>
  <c r="AK74" i="11"/>
  <c r="AJ74" i="11"/>
  <c r="AI74" i="11"/>
  <c r="AH74" i="11"/>
  <c r="Z74" i="11"/>
  <c r="X74" i="11"/>
  <c r="P74" i="11"/>
  <c r="H74" i="11"/>
  <c r="B74" i="11"/>
  <c r="AO73" i="11"/>
  <c r="AN73" i="11"/>
  <c r="AL73" i="11"/>
  <c r="AK73" i="11"/>
  <c r="AJ73" i="11"/>
  <c r="AI73" i="11"/>
  <c r="AH73" i="11"/>
  <c r="Z73" i="11"/>
  <c r="X73" i="11"/>
  <c r="P73" i="11"/>
  <c r="H73" i="11"/>
  <c r="B73" i="11"/>
  <c r="AO72" i="11"/>
  <c r="AN72" i="11"/>
  <c r="AL72" i="11"/>
  <c r="AK72" i="11"/>
  <c r="AJ72" i="11"/>
  <c r="AI72" i="11"/>
  <c r="AH72" i="11"/>
  <c r="Z72" i="11"/>
  <c r="X72" i="11"/>
  <c r="P72" i="11"/>
  <c r="H72" i="11"/>
  <c r="B72" i="11"/>
  <c r="AO71" i="11"/>
  <c r="AN71" i="11"/>
  <c r="AL71" i="11"/>
  <c r="AK71" i="11"/>
  <c r="AJ71" i="11"/>
  <c r="AI71" i="11"/>
  <c r="AH71" i="11"/>
  <c r="Z71" i="11"/>
  <c r="X71" i="11"/>
  <c r="P71" i="11"/>
  <c r="H71" i="11"/>
  <c r="B71" i="11"/>
  <c r="AO70" i="11"/>
  <c r="AN70" i="11"/>
  <c r="AL70" i="11"/>
  <c r="AK70" i="11"/>
  <c r="AJ70" i="11"/>
  <c r="AI70" i="11"/>
  <c r="AH70" i="11"/>
  <c r="Z70" i="11"/>
  <c r="X70" i="11"/>
  <c r="P70" i="11"/>
  <c r="H70" i="11"/>
  <c r="B70" i="11"/>
  <c r="AO69" i="11"/>
  <c r="AN69" i="11"/>
  <c r="AL69" i="11"/>
  <c r="AK69" i="11"/>
  <c r="AJ69" i="11"/>
  <c r="AI69" i="11"/>
  <c r="AH69" i="11"/>
  <c r="Z69" i="11"/>
  <c r="X69" i="11"/>
  <c r="P69" i="11"/>
  <c r="H69" i="11"/>
  <c r="B69" i="11"/>
  <c r="AO68" i="11"/>
  <c r="AN68" i="11"/>
  <c r="AL68" i="11"/>
  <c r="AK68" i="11"/>
  <c r="AJ68" i="11"/>
  <c r="AI68" i="11"/>
  <c r="AH68" i="11"/>
  <c r="Z68" i="11"/>
  <c r="X68" i="11"/>
  <c r="P68" i="11"/>
  <c r="H68" i="11"/>
  <c r="B68" i="11"/>
  <c r="AO67" i="11"/>
  <c r="AN67" i="11"/>
  <c r="AL67" i="11"/>
  <c r="AK67" i="11"/>
  <c r="AJ67" i="11"/>
  <c r="AI67" i="11"/>
  <c r="AH67" i="11"/>
  <c r="Z67" i="11"/>
  <c r="X67" i="11"/>
  <c r="P67" i="11"/>
  <c r="H67" i="11"/>
  <c r="B67" i="11"/>
  <c r="AO66" i="11"/>
  <c r="AN66" i="11"/>
  <c r="AL66" i="11"/>
  <c r="AK66" i="11"/>
  <c r="AJ66" i="11"/>
  <c r="AI66" i="11"/>
  <c r="AH66" i="11"/>
  <c r="Z66" i="11"/>
  <c r="X66" i="11"/>
  <c r="P66" i="11"/>
  <c r="H66" i="11"/>
  <c r="B66" i="11"/>
  <c r="AO65" i="11"/>
  <c r="AN65" i="11"/>
  <c r="AL65" i="11"/>
  <c r="AK65" i="11"/>
  <c r="AJ65" i="11"/>
  <c r="AI65" i="11"/>
  <c r="AH65" i="11"/>
  <c r="Z65" i="11"/>
  <c r="X65" i="11"/>
  <c r="P65" i="11"/>
  <c r="H65" i="11"/>
  <c r="B65" i="11"/>
  <c r="AO64" i="11"/>
  <c r="AN64" i="11"/>
  <c r="AL64" i="11"/>
  <c r="AK64" i="11"/>
  <c r="AJ64" i="11"/>
  <c r="AI64" i="11"/>
  <c r="AH64" i="11"/>
  <c r="Z64" i="11"/>
  <c r="X64" i="11"/>
  <c r="P64" i="11"/>
  <c r="H64" i="11"/>
  <c r="B64" i="11"/>
  <c r="AO63" i="11"/>
  <c r="AN63" i="11"/>
  <c r="AL63" i="11"/>
  <c r="AK63" i="11"/>
  <c r="AJ63" i="11"/>
  <c r="AI63" i="11"/>
  <c r="AH63" i="11"/>
  <c r="Z63" i="11"/>
  <c r="X63" i="11"/>
  <c r="P63" i="11"/>
  <c r="H63" i="11"/>
  <c r="B63" i="11"/>
  <c r="AO62" i="11"/>
  <c r="AN62" i="11"/>
  <c r="AL62" i="11"/>
  <c r="AK62" i="11"/>
  <c r="AJ62" i="11"/>
  <c r="AI62" i="11"/>
  <c r="AH62" i="11"/>
  <c r="Z62" i="11"/>
  <c r="X62" i="11"/>
  <c r="P62" i="11"/>
  <c r="H62" i="11"/>
  <c r="B62" i="11"/>
  <c r="AO61" i="11"/>
  <c r="AN61" i="11"/>
  <c r="AL61" i="11"/>
  <c r="AK61" i="11"/>
  <c r="AJ61" i="11"/>
  <c r="AI61" i="11"/>
  <c r="AH61" i="11"/>
  <c r="Z61" i="11"/>
  <c r="X61" i="11"/>
  <c r="P61" i="11"/>
  <c r="H61" i="11"/>
  <c r="B61" i="11"/>
  <c r="AO60" i="11"/>
  <c r="AN60" i="11"/>
  <c r="AL60" i="11"/>
  <c r="AK60" i="11"/>
  <c r="AJ60" i="11"/>
  <c r="AI60" i="11"/>
  <c r="AH60" i="11"/>
  <c r="Z60" i="11"/>
  <c r="X60" i="11"/>
  <c r="P60" i="11"/>
  <c r="H60" i="11"/>
  <c r="B60" i="11"/>
  <c r="AO59" i="11"/>
  <c r="AN59" i="11"/>
  <c r="AL59" i="11"/>
  <c r="AK59" i="11"/>
  <c r="AJ59" i="11"/>
  <c r="AI59" i="11"/>
  <c r="AH59" i="11"/>
  <c r="Z59" i="11"/>
  <c r="X59" i="11"/>
  <c r="P59" i="11"/>
  <c r="H59" i="11"/>
  <c r="B59" i="11"/>
  <c r="AO58" i="11"/>
  <c r="AN58" i="11"/>
  <c r="AL58" i="11"/>
  <c r="AK58" i="11"/>
  <c r="AJ58" i="11"/>
  <c r="AI58" i="11"/>
  <c r="AH58" i="11"/>
  <c r="Z58" i="11"/>
  <c r="X58" i="11"/>
  <c r="P58" i="11"/>
  <c r="H58" i="11"/>
  <c r="B58" i="11"/>
  <c r="AO57" i="11"/>
  <c r="AN57" i="11"/>
  <c r="AL57" i="11"/>
  <c r="AK57" i="11"/>
  <c r="AJ57" i="11"/>
  <c r="AI57" i="11"/>
  <c r="AH57" i="11"/>
  <c r="Z57" i="11"/>
  <c r="X57" i="11"/>
  <c r="P57" i="11"/>
  <c r="H57" i="11"/>
  <c r="B57" i="11"/>
  <c r="AO56" i="11"/>
  <c r="AN56" i="11"/>
  <c r="AL56" i="11"/>
  <c r="AK56" i="11"/>
  <c r="AJ56" i="11"/>
  <c r="AI56" i="11"/>
  <c r="AH56" i="11"/>
  <c r="Z56" i="11"/>
  <c r="X56" i="11"/>
  <c r="P56" i="11"/>
  <c r="H56" i="11"/>
  <c r="B56" i="11"/>
  <c r="AO55" i="11"/>
  <c r="AN55" i="11"/>
  <c r="AL55" i="11"/>
  <c r="AK55" i="11"/>
  <c r="AJ55" i="11"/>
  <c r="AI55" i="11"/>
  <c r="AH55" i="11"/>
  <c r="Z55" i="11"/>
  <c r="X55" i="11"/>
  <c r="P55" i="11"/>
  <c r="H55" i="11"/>
  <c r="B55" i="11"/>
  <c r="AO54" i="11"/>
  <c r="AN54" i="11"/>
  <c r="AL54" i="11"/>
  <c r="AK54" i="11"/>
  <c r="AJ54" i="11"/>
  <c r="AI54" i="11"/>
  <c r="AH54" i="11"/>
  <c r="Z54" i="11"/>
  <c r="X54" i="11"/>
  <c r="P54" i="11"/>
  <c r="H54" i="11"/>
  <c r="B54" i="11"/>
  <c r="AO53" i="11"/>
  <c r="AN53" i="11"/>
  <c r="AL53" i="11"/>
  <c r="AK53" i="11"/>
  <c r="AJ53" i="11"/>
  <c r="AI53" i="11"/>
  <c r="AH53" i="11"/>
  <c r="Z53" i="11"/>
  <c r="X53" i="11"/>
  <c r="P53" i="11"/>
  <c r="H53" i="11"/>
  <c r="B53" i="11"/>
  <c r="AO52" i="11"/>
  <c r="AN52" i="11"/>
  <c r="AL52" i="11"/>
  <c r="AK52" i="11"/>
  <c r="AJ52" i="11"/>
  <c r="AI52" i="11"/>
  <c r="AH52" i="11"/>
  <c r="Z52" i="11"/>
  <c r="X52" i="11"/>
  <c r="P52" i="11"/>
  <c r="H52" i="11"/>
  <c r="B52" i="11"/>
  <c r="AO51" i="11"/>
  <c r="AN51" i="11"/>
  <c r="AL51" i="11"/>
  <c r="AK51" i="11"/>
  <c r="AJ51" i="11"/>
  <c r="AI51" i="11"/>
  <c r="AH51" i="11"/>
  <c r="Z51" i="11"/>
  <c r="X51" i="11"/>
  <c r="P51" i="11"/>
  <c r="H51" i="11"/>
  <c r="B51" i="11"/>
  <c r="AO50" i="11"/>
  <c r="AN50" i="11"/>
  <c r="AL50" i="11"/>
  <c r="AK50" i="11"/>
  <c r="AJ50" i="11"/>
  <c r="AI50" i="11"/>
  <c r="AH50" i="11"/>
  <c r="Z50" i="11"/>
  <c r="X50" i="11"/>
  <c r="P50" i="11"/>
  <c r="H50" i="11"/>
  <c r="B50" i="11"/>
  <c r="AO49" i="11"/>
  <c r="AN49" i="11"/>
  <c r="AL49" i="11"/>
  <c r="AK49" i="11"/>
  <c r="AJ49" i="11"/>
  <c r="AI49" i="11"/>
  <c r="AH49" i="11"/>
  <c r="Z49" i="11"/>
  <c r="X49" i="11"/>
  <c r="P49" i="11"/>
  <c r="H49" i="11"/>
  <c r="B49" i="11"/>
  <c r="AO48" i="11"/>
  <c r="AN48" i="11"/>
  <c r="AL48" i="11"/>
  <c r="AK48" i="11"/>
  <c r="AJ48" i="11"/>
  <c r="AI48" i="11"/>
  <c r="AH48" i="11"/>
  <c r="Z48" i="11"/>
  <c r="X48" i="11"/>
  <c r="P48" i="11"/>
  <c r="H48" i="11"/>
  <c r="B48" i="11"/>
  <c r="AO47" i="11"/>
  <c r="AN47" i="11"/>
  <c r="AL47" i="11"/>
  <c r="AK47" i="11"/>
  <c r="AJ47" i="11"/>
  <c r="AI47" i="11"/>
  <c r="AH47" i="11"/>
  <c r="Z47" i="11"/>
  <c r="X47" i="11"/>
  <c r="P47" i="11"/>
  <c r="H47" i="11"/>
  <c r="B47" i="11"/>
  <c r="AO46" i="11"/>
  <c r="AN46" i="11"/>
  <c r="AL46" i="11"/>
  <c r="AK46" i="11"/>
  <c r="AJ46" i="11"/>
  <c r="AI46" i="11"/>
  <c r="AH46" i="11"/>
  <c r="Z46" i="11"/>
  <c r="X46" i="11"/>
  <c r="P46" i="11"/>
  <c r="H46" i="11"/>
  <c r="B46" i="11"/>
  <c r="AO45" i="11"/>
  <c r="AN45" i="11"/>
  <c r="AL45" i="11"/>
  <c r="AK45" i="11"/>
  <c r="AJ45" i="11"/>
  <c r="AI45" i="11"/>
  <c r="AH45" i="11"/>
  <c r="Z45" i="11"/>
  <c r="X45" i="11"/>
  <c r="P45" i="11"/>
  <c r="H45" i="11"/>
  <c r="B45" i="11"/>
  <c r="AO44" i="11"/>
  <c r="AN44" i="11"/>
  <c r="AL44" i="11"/>
  <c r="AK44" i="11"/>
  <c r="AJ44" i="11"/>
  <c r="AI44" i="11"/>
  <c r="AH44" i="11"/>
  <c r="Z44" i="11"/>
  <c r="X44" i="11"/>
  <c r="P44" i="11"/>
  <c r="H44" i="11"/>
  <c r="B44" i="11"/>
  <c r="AO43" i="11"/>
  <c r="AN43" i="11"/>
  <c r="AL43" i="11"/>
  <c r="AK43" i="11"/>
  <c r="AJ43" i="11"/>
  <c r="AI43" i="11"/>
  <c r="AH43" i="11"/>
  <c r="Z43" i="11"/>
  <c r="X43" i="11"/>
  <c r="P43" i="11"/>
  <c r="H43" i="11"/>
  <c r="B43" i="11"/>
  <c r="AO42" i="11"/>
  <c r="AN42" i="11"/>
  <c r="AL42" i="11"/>
  <c r="AK42" i="11"/>
  <c r="AJ42" i="11"/>
  <c r="AI42" i="11"/>
  <c r="AH42" i="11"/>
  <c r="Z42" i="11"/>
  <c r="X42" i="11"/>
  <c r="P42" i="11"/>
  <c r="H42" i="11"/>
  <c r="B42" i="11"/>
  <c r="AO41" i="11"/>
  <c r="AN41" i="11"/>
  <c r="AL41" i="11"/>
  <c r="AK41" i="11"/>
  <c r="AJ41" i="11"/>
  <c r="AI41" i="11"/>
  <c r="AH41" i="11"/>
  <c r="Z41" i="11"/>
  <c r="X41" i="11"/>
  <c r="P41" i="11"/>
  <c r="H41" i="11"/>
  <c r="B41" i="11"/>
  <c r="AO40" i="11"/>
  <c r="AN40" i="11"/>
  <c r="AL40" i="11"/>
  <c r="AK40" i="11"/>
  <c r="AJ40" i="11"/>
  <c r="AI40" i="11"/>
  <c r="AH40" i="11"/>
  <c r="Z40" i="11"/>
  <c r="X40" i="11"/>
  <c r="P40" i="11"/>
  <c r="H40" i="11"/>
  <c r="B40" i="11"/>
  <c r="AO39" i="11"/>
  <c r="AN39" i="11"/>
  <c r="AL39" i="11"/>
  <c r="AK39" i="11"/>
  <c r="AJ39" i="11"/>
  <c r="AI39" i="11"/>
  <c r="AH39" i="11"/>
  <c r="Z39" i="11"/>
  <c r="X39" i="11"/>
  <c r="P39" i="11"/>
  <c r="H39" i="11"/>
  <c r="B39" i="11"/>
  <c r="AO38" i="11"/>
  <c r="AN38" i="11"/>
  <c r="AL38" i="11"/>
  <c r="AK38" i="11"/>
  <c r="AJ38" i="11"/>
  <c r="AI38" i="11"/>
  <c r="AH38" i="11"/>
  <c r="Z38" i="11"/>
  <c r="X38" i="11"/>
  <c r="P38" i="11"/>
  <c r="H38" i="11"/>
  <c r="B38" i="11"/>
  <c r="AO37" i="11"/>
  <c r="AN37" i="11"/>
  <c r="AL37" i="11"/>
  <c r="AK37" i="11"/>
  <c r="AJ37" i="11"/>
  <c r="AI37" i="11"/>
  <c r="AH37" i="11"/>
  <c r="Z37" i="11"/>
  <c r="X37" i="11"/>
  <c r="P37" i="11"/>
  <c r="H37" i="11"/>
  <c r="B37" i="11"/>
  <c r="AO36" i="11"/>
  <c r="AN36" i="11"/>
  <c r="AL36" i="11"/>
  <c r="AK36" i="11"/>
  <c r="AJ36" i="11"/>
  <c r="AI36" i="11"/>
  <c r="AH36" i="11"/>
  <c r="Z36" i="11"/>
  <c r="X36" i="11"/>
  <c r="P36" i="11"/>
  <c r="H36" i="11"/>
  <c r="B36" i="11"/>
  <c r="AO35" i="11"/>
  <c r="AN35" i="11"/>
  <c r="AL35" i="11"/>
  <c r="AK35" i="11"/>
  <c r="AJ35" i="11"/>
  <c r="AI35" i="11"/>
  <c r="AH35" i="11"/>
  <c r="Z35" i="11"/>
  <c r="X35" i="11"/>
  <c r="P35" i="11"/>
  <c r="H35" i="11"/>
  <c r="B35" i="11"/>
  <c r="AO34" i="11"/>
  <c r="AN34" i="11"/>
  <c r="AL34" i="11"/>
  <c r="AK34" i="11"/>
  <c r="AJ34" i="11"/>
  <c r="AI34" i="11"/>
  <c r="AH34" i="11"/>
  <c r="Z34" i="11"/>
  <c r="X34" i="11"/>
  <c r="P34" i="11"/>
  <c r="H34" i="11"/>
  <c r="B34" i="11"/>
  <c r="AO33" i="11"/>
  <c r="AN33" i="11"/>
  <c r="AL33" i="11"/>
  <c r="AK33" i="11"/>
  <c r="AJ33" i="11"/>
  <c r="AI33" i="11"/>
  <c r="AH33" i="11"/>
  <c r="Z33" i="11"/>
  <c r="X33" i="11"/>
  <c r="P33" i="11"/>
  <c r="H33" i="11"/>
  <c r="B33" i="11"/>
  <c r="AO32" i="11"/>
  <c r="AN32" i="11"/>
  <c r="AL32" i="11"/>
  <c r="AK32" i="11"/>
  <c r="AJ32" i="11"/>
  <c r="AI32" i="11"/>
  <c r="AH32" i="11"/>
  <c r="Z32" i="11"/>
  <c r="X32" i="11"/>
  <c r="P32" i="11"/>
  <c r="H32" i="11"/>
  <c r="B32" i="11"/>
  <c r="AO31" i="11"/>
  <c r="AN31" i="11"/>
  <c r="AL31" i="11"/>
  <c r="AK31" i="11"/>
  <c r="AJ31" i="11"/>
  <c r="AI31" i="11"/>
  <c r="AH31" i="11"/>
  <c r="Z31" i="11"/>
  <c r="X31" i="11"/>
  <c r="P31" i="11"/>
  <c r="H31" i="11"/>
  <c r="B31" i="11"/>
  <c r="AO30" i="11"/>
  <c r="AN30" i="11"/>
  <c r="AL30" i="11"/>
  <c r="AK30" i="11"/>
  <c r="AJ30" i="11"/>
  <c r="AI30" i="11"/>
  <c r="AH30" i="11"/>
  <c r="Z30" i="11"/>
  <c r="X30" i="11"/>
  <c r="P30" i="11"/>
  <c r="H30" i="11"/>
  <c r="B30" i="11"/>
  <c r="AO29" i="11"/>
  <c r="AN29" i="11"/>
  <c r="AL29" i="11"/>
  <c r="AK29" i="11"/>
  <c r="AJ29" i="11"/>
  <c r="AI29" i="11"/>
  <c r="AH29" i="11"/>
  <c r="Z29" i="11"/>
  <c r="X29" i="11"/>
  <c r="P29" i="11"/>
  <c r="H29" i="11"/>
  <c r="B29" i="11"/>
  <c r="AO28" i="11"/>
  <c r="AN28" i="11"/>
  <c r="AL28" i="11"/>
  <c r="AK28" i="11"/>
  <c r="AJ28" i="11"/>
  <c r="AI28" i="11"/>
  <c r="AH28" i="11"/>
  <c r="Z28" i="11"/>
  <c r="X28" i="11"/>
  <c r="P28" i="11"/>
  <c r="H28" i="11"/>
  <c r="B28" i="11"/>
  <c r="AO27" i="11"/>
  <c r="AN27" i="11"/>
  <c r="AL27" i="11"/>
  <c r="AK27" i="11"/>
  <c r="AJ27" i="11"/>
  <c r="AI27" i="11"/>
  <c r="AH27" i="11"/>
  <c r="Z27" i="11"/>
  <c r="X27" i="11"/>
  <c r="P27" i="11"/>
  <c r="H27" i="11"/>
  <c r="B27" i="11"/>
  <c r="AO26" i="11"/>
  <c r="AN26" i="11"/>
  <c r="AL26" i="11"/>
  <c r="AK26" i="11"/>
  <c r="AJ26" i="11"/>
  <c r="AI26" i="11"/>
  <c r="AH26" i="11"/>
  <c r="Z26" i="11"/>
  <c r="X26" i="11"/>
  <c r="P26" i="11"/>
  <c r="H26" i="11"/>
  <c r="B26" i="11"/>
  <c r="AO25" i="11"/>
  <c r="AN25" i="11"/>
  <c r="AL25" i="11"/>
  <c r="AK25" i="11"/>
  <c r="AJ25" i="11"/>
  <c r="AI25" i="11"/>
  <c r="AH25" i="11"/>
  <c r="Z25" i="11"/>
  <c r="X25" i="11"/>
  <c r="P25" i="11"/>
  <c r="H25" i="11"/>
  <c r="B25" i="11"/>
  <c r="AO24" i="11"/>
  <c r="AN24" i="11"/>
  <c r="AL24" i="11"/>
  <c r="AK24" i="11"/>
  <c r="AJ24" i="11"/>
  <c r="AI24" i="11"/>
  <c r="AH24" i="11"/>
  <c r="Z24" i="11"/>
  <c r="X24" i="11"/>
  <c r="P24" i="11"/>
  <c r="H24" i="11"/>
  <c r="B24" i="11"/>
  <c r="AO23" i="11"/>
  <c r="AN23" i="11"/>
  <c r="AL23" i="11"/>
  <c r="AK23" i="11"/>
  <c r="AJ23" i="11"/>
  <c r="AI23" i="11"/>
  <c r="AH23" i="11"/>
  <c r="Z23" i="11"/>
  <c r="X23" i="11"/>
  <c r="P23" i="11"/>
  <c r="H23" i="11"/>
  <c r="B23" i="11"/>
  <c r="AO22" i="11"/>
  <c r="AN22" i="11"/>
  <c r="AL22" i="11"/>
  <c r="AK22" i="11"/>
  <c r="AJ22" i="11"/>
  <c r="AI22" i="11"/>
  <c r="AH22" i="11"/>
  <c r="Z22" i="11"/>
  <c r="X22" i="11"/>
  <c r="P22" i="11"/>
  <c r="H22" i="11"/>
  <c r="B22" i="11"/>
  <c r="AO21" i="11"/>
  <c r="AN21" i="11"/>
  <c r="AL21" i="11"/>
  <c r="AK21" i="11"/>
  <c r="AJ21" i="11"/>
  <c r="AI21" i="11"/>
  <c r="AH21" i="11"/>
  <c r="Z21" i="11"/>
  <c r="X21" i="11"/>
  <c r="P21" i="11"/>
  <c r="H21" i="11"/>
  <c r="B21" i="11"/>
  <c r="AO20" i="11"/>
  <c r="AN20" i="11"/>
  <c r="AL20" i="11"/>
  <c r="AK20" i="11"/>
  <c r="AJ20" i="11"/>
  <c r="AI20" i="11"/>
  <c r="AH20" i="11"/>
  <c r="Z20" i="11"/>
  <c r="X20" i="11"/>
  <c r="P20" i="11"/>
  <c r="H20" i="11"/>
  <c r="B20" i="11"/>
  <c r="AO19" i="11"/>
  <c r="AN19" i="11"/>
  <c r="AL19" i="11"/>
  <c r="AK19" i="11"/>
  <c r="AJ19" i="11"/>
  <c r="AI19" i="11"/>
  <c r="AH19" i="11"/>
  <c r="Z19" i="11"/>
  <c r="X19" i="11"/>
  <c r="P19" i="11"/>
  <c r="H19" i="11"/>
  <c r="B19" i="11"/>
  <c r="AO18" i="11"/>
  <c r="AN18" i="11"/>
  <c r="AL18" i="11"/>
  <c r="AK18" i="11"/>
  <c r="AJ18" i="11"/>
  <c r="AI18" i="11"/>
  <c r="AH18" i="11"/>
  <c r="Z18" i="11"/>
  <c r="X18" i="11"/>
  <c r="P18" i="11"/>
  <c r="H18" i="11"/>
  <c r="B18" i="11"/>
  <c r="AO17" i="11"/>
  <c r="AN17" i="11"/>
  <c r="AL17" i="11"/>
  <c r="AK17" i="11"/>
  <c r="AJ17" i="11"/>
  <c r="AI17" i="11"/>
  <c r="AH17" i="11"/>
  <c r="Z17" i="11"/>
  <c r="X17" i="11"/>
  <c r="P17" i="11"/>
  <c r="H17" i="11"/>
  <c r="B17" i="11"/>
  <c r="AO16" i="11"/>
  <c r="AN16" i="11"/>
  <c r="AL16" i="11"/>
  <c r="AK16" i="11"/>
  <c r="AJ16" i="11"/>
  <c r="AI16" i="11"/>
  <c r="AH16" i="11"/>
  <c r="X16" i="11"/>
  <c r="P16" i="11"/>
  <c r="H16" i="11"/>
  <c r="B16" i="11"/>
  <c r="AO15" i="11"/>
  <c r="AN15" i="11"/>
  <c r="AL15" i="11"/>
  <c r="AK15" i="11"/>
  <c r="AJ15" i="11"/>
  <c r="AI15" i="11"/>
  <c r="AH15" i="11"/>
  <c r="Z15" i="11"/>
  <c r="X15" i="11"/>
  <c r="P15" i="11"/>
  <c r="H15" i="11"/>
  <c r="B15" i="11"/>
  <c r="AO14" i="11"/>
  <c r="AN14" i="11"/>
  <c r="AL14" i="11"/>
  <c r="AK14" i="11"/>
  <c r="AJ14" i="11"/>
  <c r="AI14" i="11"/>
  <c r="AH14" i="11"/>
  <c r="Z14" i="11"/>
  <c r="X14" i="11"/>
  <c r="P14" i="11"/>
  <c r="H14" i="11"/>
  <c r="B14" i="11"/>
  <c r="AO13" i="11"/>
  <c r="AN13" i="11"/>
  <c r="AL13" i="11"/>
  <c r="AK13" i="11"/>
  <c r="AJ13" i="11"/>
  <c r="AI13" i="11"/>
  <c r="AH13" i="11"/>
  <c r="Z13" i="11"/>
  <c r="X13" i="11"/>
  <c r="P13" i="11"/>
  <c r="H13" i="11"/>
  <c r="B13" i="11"/>
  <c r="AO12" i="11"/>
  <c r="AN12" i="11"/>
  <c r="AL12" i="11"/>
  <c r="AK12" i="11"/>
  <c r="AJ12" i="11"/>
  <c r="AI12" i="11"/>
  <c r="AH12" i="11"/>
  <c r="Z12" i="11"/>
  <c r="X12" i="11"/>
  <c r="P12" i="11"/>
  <c r="H12" i="11"/>
  <c r="B12" i="11"/>
  <c r="AO11" i="11"/>
  <c r="AN11" i="11"/>
  <c r="AL11" i="11"/>
  <c r="AK11" i="11"/>
  <c r="AJ11" i="11"/>
  <c r="AI11" i="11"/>
  <c r="AH11" i="11"/>
  <c r="Z11" i="11"/>
  <c r="X11" i="11"/>
  <c r="P11" i="11"/>
  <c r="H11" i="11"/>
  <c r="B11" i="11"/>
  <c r="AO10" i="11"/>
  <c r="AN10" i="11"/>
  <c r="AL10" i="11"/>
  <c r="AK10" i="11"/>
  <c r="AJ10" i="11"/>
  <c r="AI10" i="11"/>
  <c r="AH10" i="11"/>
  <c r="Z10" i="11"/>
  <c r="X10" i="11"/>
  <c r="P10" i="11"/>
  <c r="H10" i="11"/>
  <c r="B10" i="11"/>
  <c r="AO9" i="11"/>
  <c r="AN9" i="11"/>
  <c r="AL9" i="11"/>
  <c r="AK9" i="11"/>
  <c r="AJ9" i="11"/>
  <c r="AI9" i="11"/>
  <c r="AH9" i="11"/>
  <c r="Z9" i="11"/>
  <c r="X9" i="11"/>
  <c r="P9" i="11"/>
  <c r="H9" i="11"/>
  <c r="B9" i="11"/>
  <c r="AO8" i="11"/>
  <c r="AN8" i="11"/>
  <c r="AL8" i="11"/>
  <c r="AK8" i="11"/>
  <c r="AJ8" i="11"/>
  <c r="AI8" i="11"/>
  <c r="AH8" i="11"/>
  <c r="Z8" i="11"/>
  <c r="X8" i="11"/>
  <c r="P8" i="11"/>
  <c r="H8" i="11"/>
  <c r="B8" i="11"/>
  <c r="AO7" i="11"/>
  <c r="AN7" i="11"/>
  <c r="AL7" i="11"/>
  <c r="AK7" i="11"/>
  <c r="AJ7" i="11"/>
  <c r="AI7" i="11"/>
  <c r="AH7" i="11"/>
  <c r="Z7" i="11"/>
  <c r="X7" i="11"/>
  <c r="P7" i="11"/>
  <c r="H7" i="11"/>
  <c r="B7" i="11"/>
  <c r="AO6" i="11"/>
  <c r="AN6" i="11"/>
  <c r="AL6" i="11"/>
  <c r="AK6" i="11"/>
  <c r="AJ6" i="11"/>
  <c r="AI6" i="11"/>
  <c r="AH6" i="11"/>
  <c r="Z6" i="11"/>
  <c r="X6" i="11"/>
  <c r="P6" i="11"/>
  <c r="H6" i="11"/>
  <c r="B6" i="11"/>
  <c r="F16" i="10"/>
  <c r="U9" i="7"/>
  <c r="P26" i="6"/>
  <c r="F8" i="6"/>
  <c r="C15" i="6"/>
  <c r="D15" i="6"/>
  <c r="B21" i="6"/>
  <c r="E7" i="6"/>
  <c r="B17" i="6"/>
  <c r="E8" i="6"/>
  <c r="I12" i="7" l="1"/>
  <c r="F12" i="7"/>
  <c r="B12" i="7"/>
  <c r="E12" i="7"/>
  <c r="G12" i="7"/>
  <c r="I30" i="9"/>
  <c r="AP102" i="11"/>
  <c r="F8" i="10"/>
  <c r="C49" i="10"/>
  <c r="C61" i="10"/>
  <c r="C71" i="10"/>
  <c r="C83" i="10"/>
  <c r="K7" i="20"/>
  <c r="L19" i="20"/>
  <c r="D21" i="10"/>
  <c r="D39" i="10"/>
  <c r="D41" i="10"/>
  <c r="D53" i="10"/>
  <c r="D59" i="10"/>
  <c r="D65" i="10"/>
  <c r="D67" i="10"/>
  <c r="D77" i="10"/>
  <c r="D81" i="10"/>
  <c r="D83" i="10"/>
  <c r="L87" i="20"/>
  <c r="D89" i="10"/>
  <c r="D93" i="10"/>
  <c r="B7" i="10"/>
  <c r="B11" i="10"/>
  <c r="K45" i="20"/>
  <c r="C73" i="10"/>
  <c r="D9" i="10"/>
  <c r="D15" i="10"/>
  <c r="E17" i="10"/>
  <c r="E19" i="10"/>
  <c r="N27" i="20"/>
  <c r="E31" i="10"/>
  <c r="N43" i="20"/>
  <c r="E49" i="10"/>
  <c r="E51" i="10"/>
  <c r="N53" i="20"/>
  <c r="E57" i="10"/>
  <c r="E61" i="10"/>
  <c r="N63" i="20"/>
  <c r="E67" i="10"/>
  <c r="E69" i="10"/>
  <c r="E71" i="10"/>
  <c r="E77" i="10"/>
  <c r="E83" i="10"/>
  <c r="E87" i="10"/>
  <c r="E89" i="10"/>
  <c r="E91" i="10"/>
  <c r="E93" i="10"/>
  <c r="F6" i="10"/>
  <c r="K29" i="20"/>
  <c r="N13" i="20"/>
  <c r="F17" i="10"/>
  <c r="B18" i="10"/>
  <c r="F19" i="10"/>
  <c r="B20" i="10"/>
  <c r="F21" i="10"/>
  <c r="B22" i="10"/>
  <c r="F23" i="10"/>
  <c r="B24" i="10"/>
  <c r="F25" i="10"/>
  <c r="B26" i="10"/>
  <c r="F27" i="10"/>
  <c r="B28" i="10"/>
  <c r="F29" i="10"/>
  <c r="B30" i="10"/>
  <c r="F31" i="10"/>
  <c r="B32" i="10"/>
  <c r="F33" i="10"/>
  <c r="B34" i="10"/>
  <c r="F35" i="10"/>
  <c r="B36" i="10"/>
  <c r="F37" i="10"/>
  <c r="B38" i="10"/>
  <c r="F39" i="10"/>
  <c r="B40" i="10"/>
  <c r="F41" i="10"/>
  <c r="B42" i="10"/>
  <c r="F43" i="10"/>
  <c r="B44" i="10"/>
  <c r="F45" i="10"/>
  <c r="B46" i="10"/>
  <c r="F47" i="10"/>
  <c r="B48" i="10"/>
  <c r="F49" i="10"/>
  <c r="B50" i="10"/>
  <c r="F51" i="10"/>
  <c r="B52" i="10"/>
  <c r="F53" i="10"/>
  <c r="B54" i="10"/>
  <c r="F55" i="10"/>
  <c r="B56" i="10"/>
  <c r="F57" i="10"/>
  <c r="B58" i="10"/>
  <c r="F59" i="10"/>
  <c r="B60" i="10"/>
  <c r="F61" i="10"/>
  <c r="B62" i="10"/>
  <c r="F63" i="10"/>
  <c r="B64" i="10"/>
  <c r="F65" i="10"/>
  <c r="B66" i="10"/>
  <c r="F67" i="10"/>
  <c r="B68" i="10"/>
  <c r="F69" i="10"/>
  <c r="B70" i="10"/>
  <c r="F71" i="10"/>
  <c r="B72" i="10"/>
  <c r="F73" i="10"/>
  <c r="B74" i="10"/>
  <c r="F75" i="10"/>
  <c r="B76" i="10"/>
  <c r="F77" i="10"/>
  <c r="B78" i="10"/>
  <c r="F79" i="10"/>
  <c r="B80" i="10"/>
  <c r="F81" i="10"/>
  <c r="B82" i="10"/>
  <c r="F83" i="10"/>
  <c r="B84" i="10"/>
  <c r="F85" i="10"/>
  <c r="B86" i="10"/>
  <c r="F87" i="10"/>
  <c r="B88" i="10"/>
  <c r="F89" i="10"/>
  <c r="B90" i="10"/>
  <c r="F91" i="10"/>
  <c r="B92" i="10"/>
  <c r="F93" i="10"/>
  <c r="B9" i="10"/>
  <c r="B13" i="10"/>
  <c r="C67" i="10"/>
  <c r="B6" i="10"/>
  <c r="F7" i="10"/>
  <c r="B8" i="10"/>
  <c r="F9" i="10"/>
  <c r="B10" i="10"/>
  <c r="F11" i="10"/>
  <c r="B12" i="10"/>
  <c r="F13" i="10"/>
  <c r="B14" i="10"/>
  <c r="F15" i="10"/>
  <c r="B16" i="10"/>
  <c r="K22" i="20"/>
  <c r="C24" i="10"/>
  <c r="K26" i="20"/>
  <c r="K30" i="20"/>
  <c r="C32" i="10"/>
  <c r="C34" i="10"/>
  <c r="K38" i="20"/>
  <c r="K44" i="20"/>
  <c r="K46" i="20"/>
  <c r="C50" i="10"/>
  <c r="C52" i="10"/>
  <c r="K54" i="20"/>
  <c r="C56" i="10"/>
  <c r="C62" i="10"/>
  <c r="K64" i="20"/>
  <c r="C70" i="10"/>
  <c r="K74" i="20"/>
  <c r="C78" i="10"/>
  <c r="C80" i="10"/>
  <c r="C84" i="10"/>
  <c r="C88" i="10"/>
  <c r="C92" i="10"/>
  <c r="F14" i="10"/>
  <c r="C39" i="10"/>
  <c r="K53" i="20"/>
  <c r="C87" i="10"/>
  <c r="K12" i="20"/>
  <c r="D18" i="10"/>
  <c r="L20" i="20"/>
  <c r="D34" i="10"/>
  <c r="D36" i="10"/>
  <c r="D40" i="10"/>
  <c r="D44" i="10"/>
  <c r="D52" i="10"/>
  <c r="D58" i="10"/>
  <c r="L62" i="20"/>
  <c r="L64" i="20"/>
  <c r="D66" i="10"/>
  <c r="D74" i="10"/>
  <c r="D78" i="10"/>
  <c r="D84" i="10"/>
  <c r="D86" i="10"/>
  <c r="F12" i="10"/>
  <c r="B15" i="10"/>
  <c r="C51" i="10"/>
  <c r="C91" i="10"/>
  <c r="L8" i="20"/>
  <c r="D10" i="10"/>
  <c r="L16" i="20"/>
  <c r="N22" i="20"/>
  <c r="N30" i="20"/>
  <c r="N32" i="20"/>
  <c r="N36" i="20"/>
  <c r="E38" i="10"/>
  <c r="E46" i="10"/>
  <c r="E54" i="10"/>
  <c r="N60" i="20"/>
  <c r="E64" i="10"/>
  <c r="E70" i="10"/>
  <c r="E72" i="10"/>
  <c r="E74" i="10"/>
  <c r="E76" i="10"/>
  <c r="N78" i="20"/>
  <c r="E80" i="10"/>
  <c r="E84" i="10"/>
  <c r="E86" i="10"/>
  <c r="E88" i="10"/>
  <c r="F10" i="10"/>
  <c r="C35" i="10"/>
  <c r="C65" i="10"/>
  <c r="C77" i="10"/>
  <c r="C6" i="10"/>
  <c r="E8" i="10"/>
  <c r="E10" i="10"/>
  <c r="E12" i="10"/>
  <c r="E14" i="10"/>
  <c r="E16" i="10"/>
  <c r="B17" i="10"/>
  <c r="F18" i="10"/>
  <c r="B19" i="10"/>
  <c r="F20" i="10"/>
  <c r="B21" i="10"/>
  <c r="F22" i="10"/>
  <c r="B23" i="10"/>
  <c r="F24" i="10"/>
  <c r="B25" i="10"/>
  <c r="F26" i="10"/>
  <c r="B27" i="10"/>
  <c r="F28" i="10"/>
  <c r="B29" i="10"/>
  <c r="F30" i="10"/>
  <c r="B31" i="10"/>
  <c r="F32" i="10"/>
  <c r="B33" i="10"/>
  <c r="F34" i="10"/>
  <c r="B35" i="10"/>
  <c r="F36" i="10"/>
  <c r="B37" i="10"/>
  <c r="F38" i="10"/>
  <c r="B39" i="10"/>
  <c r="F40" i="10"/>
  <c r="B41" i="10"/>
  <c r="F42" i="10"/>
  <c r="B43" i="10"/>
  <c r="F44" i="10"/>
  <c r="B45" i="10"/>
  <c r="F46" i="10"/>
  <c r="B47" i="10"/>
  <c r="F48" i="10"/>
  <c r="B49" i="10"/>
  <c r="F50" i="10"/>
  <c r="B51" i="10"/>
  <c r="F52" i="10"/>
  <c r="B53" i="10"/>
  <c r="F54" i="10"/>
  <c r="B55" i="10"/>
  <c r="F56" i="10"/>
  <c r="B57" i="10"/>
  <c r="F58" i="10"/>
  <c r="B59" i="10"/>
  <c r="F60" i="10"/>
  <c r="B61" i="10"/>
  <c r="F62" i="10"/>
  <c r="B63" i="10"/>
  <c r="F64" i="10"/>
  <c r="B65" i="10"/>
  <c r="F66" i="10"/>
  <c r="B67" i="10"/>
  <c r="F68" i="10"/>
  <c r="B69" i="10"/>
  <c r="F70" i="10"/>
  <c r="B71" i="10"/>
  <c r="F72" i="10"/>
  <c r="B73" i="10"/>
  <c r="F74" i="10"/>
  <c r="B75" i="10"/>
  <c r="F76" i="10"/>
  <c r="B77" i="10"/>
  <c r="F78" i="10"/>
  <c r="B79" i="10"/>
  <c r="F80" i="10"/>
  <c r="B81" i="10"/>
  <c r="F82" i="10"/>
  <c r="B83" i="10"/>
  <c r="F84" i="10"/>
  <c r="B85" i="10"/>
  <c r="F86" i="10"/>
  <c r="B87" i="10"/>
  <c r="F88" i="10"/>
  <c r="B89" i="10"/>
  <c r="F90" i="10"/>
  <c r="B91" i="10"/>
  <c r="F92" i="10"/>
  <c r="B93" i="10"/>
  <c r="AW101" i="11"/>
  <c r="S57" i="10"/>
  <c r="P58" i="10"/>
  <c r="N59" i="10"/>
  <c r="L60" i="10"/>
  <c r="J61" i="10"/>
  <c r="S61" i="10"/>
  <c r="P62" i="10"/>
  <c r="N63" i="10"/>
  <c r="L64" i="10"/>
  <c r="J65" i="10"/>
  <c r="S65" i="10"/>
  <c r="O66" i="10"/>
  <c r="L67" i="10"/>
  <c r="T67" i="10"/>
  <c r="I68" i="12"/>
  <c r="Q68" i="10"/>
  <c r="N69" i="10"/>
  <c r="S70" i="10"/>
  <c r="P71" i="10"/>
  <c r="E72" i="12"/>
  <c r="M72" i="10"/>
  <c r="J73" i="10"/>
  <c r="R73" i="10"/>
  <c r="O74" i="10"/>
  <c r="L75" i="10"/>
  <c r="T75" i="10"/>
  <c r="I76" i="12"/>
  <c r="Q76" i="10"/>
  <c r="N77" i="10"/>
  <c r="S78" i="10"/>
  <c r="P79" i="10"/>
  <c r="E80" i="12"/>
  <c r="M80" i="10"/>
  <c r="J81" i="10"/>
  <c r="R81" i="10"/>
  <c r="O82" i="10"/>
  <c r="L83" i="10"/>
  <c r="T83" i="10"/>
  <c r="I84" i="12"/>
  <c r="Q84" i="10"/>
  <c r="N85" i="10"/>
  <c r="S86" i="10"/>
  <c r="P87" i="10"/>
  <c r="E88" i="12"/>
  <c r="M88" i="10"/>
  <c r="J89" i="10"/>
  <c r="R89" i="10"/>
  <c r="O90" i="10"/>
  <c r="L91" i="10"/>
  <c r="T91" i="10"/>
  <c r="I92" i="12"/>
  <c r="Q92" i="10"/>
  <c r="N93" i="10"/>
  <c r="E6" i="12"/>
  <c r="N6" i="10"/>
  <c r="L7" i="10"/>
  <c r="I10" i="12"/>
  <c r="Q10" i="10"/>
  <c r="O11" i="10"/>
  <c r="T13" i="10"/>
  <c r="Q14" i="10"/>
  <c r="T17" i="10"/>
  <c r="Q18" i="10"/>
  <c r="O19" i="10"/>
  <c r="T21" i="10"/>
  <c r="E24" i="12"/>
  <c r="T25" i="10"/>
  <c r="I26" i="12"/>
  <c r="Q26" i="10"/>
  <c r="O27" i="10"/>
  <c r="E28" i="12"/>
  <c r="M28" i="10"/>
  <c r="I30" i="12"/>
  <c r="O31" i="10"/>
  <c r="L32" i="10"/>
  <c r="J33" i="10"/>
  <c r="S33" i="10"/>
  <c r="N35" i="10"/>
  <c r="L36" i="10"/>
  <c r="S37" i="10"/>
  <c r="P38" i="10"/>
  <c r="J41" i="10"/>
  <c r="N43" i="10"/>
  <c r="L44" i="10"/>
  <c r="S45" i="10"/>
  <c r="P46" i="10"/>
  <c r="P50" i="10"/>
  <c r="S53" i="10"/>
  <c r="N55" i="10"/>
  <c r="O6" i="10"/>
  <c r="E7" i="12"/>
  <c r="N7" i="10"/>
  <c r="L8" i="10"/>
  <c r="J10" i="10"/>
  <c r="S10" i="10"/>
  <c r="P11" i="10"/>
  <c r="N12" i="10"/>
  <c r="L13" i="10"/>
  <c r="J14" i="10"/>
  <c r="S14" i="10"/>
  <c r="P15" i="10"/>
  <c r="N16" i="10"/>
  <c r="L17" i="10"/>
  <c r="J18" i="10"/>
  <c r="S18" i="10"/>
  <c r="P19" i="10"/>
  <c r="N20" i="10"/>
  <c r="L21" i="10"/>
  <c r="J22" i="10"/>
  <c r="S22" i="10"/>
  <c r="P23" i="10"/>
  <c r="N24" i="10"/>
  <c r="L25" i="10"/>
  <c r="J26" i="10"/>
  <c r="S26" i="10"/>
  <c r="P27" i="10"/>
  <c r="N28" i="10"/>
  <c r="L29" i="10"/>
  <c r="J30" i="10"/>
  <c r="S30" i="10"/>
  <c r="P31" i="10"/>
  <c r="E32" i="12"/>
  <c r="M32" i="10"/>
  <c r="T33" i="10"/>
  <c r="I34" i="12"/>
  <c r="Q34" i="10"/>
  <c r="O35" i="10"/>
  <c r="E36" i="12"/>
  <c r="M36" i="10"/>
  <c r="T37" i="10"/>
  <c r="I38" i="12"/>
  <c r="Q38" i="10"/>
  <c r="O39" i="10"/>
  <c r="E40" i="12"/>
  <c r="M40" i="10"/>
  <c r="T41" i="10"/>
  <c r="I42" i="12"/>
  <c r="Q42" i="10"/>
  <c r="O43" i="10"/>
  <c r="E44" i="12"/>
  <c r="M44" i="10"/>
  <c r="T45" i="10"/>
  <c r="I46" i="12"/>
  <c r="Q46" i="10"/>
  <c r="O47" i="10"/>
  <c r="E48" i="12"/>
  <c r="M48" i="10"/>
  <c r="T49" i="10"/>
  <c r="I50" i="12"/>
  <c r="Q50" i="10"/>
  <c r="O51" i="10"/>
  <c r="E52" i="12"/>
  <c r="M52" i="10"/>
  <c r="T53" i="10"/>
  <c r="I54" i="12"/>
  <c r="Q54" i="10"/>
  <c r="O55" i="10"/>
  <c r="M56" i="10"/>
  <c r="T57" i="10"/>
  <c r="I58" i="12"/>
  <c r="Q58" i="10"/>
  <c r="O59" i="10"/>
  <c r="E60" i="12"/>
  <c r="M60" i="10"/>
  <c r="T61" i="10"/>
  <c r="I62" i="12"/>
  <c r="Q62" i="10"/>
  <c r="O63" i="10"/>
  <c r="E64" i="12"/>
  <c r="M64" i="10"/>
  <c r="T65" i="10"/>
  <c r="P66" i="10"/>
  <c r="E67" i="12"/>
  <c r="M67" i="10"/>
  <c r="J68" i="10"/>
  <c r="R68" i="10"/>
  <c r="O69" i="10"/>
  <c r="L70" i="10"/>
  <c r="T70" i="10"/>
  <c r="I71" i="12"/>
  <c r="Q71" i="10"/>
  <c r="N72" i="10"/>
  <c r="S73" i="10"/>
  <c r="P74" i="10"/>
  <c r="E75" i="12"/>
  <c r="M75" i="10"/>
  <c r="J76" i="10"/>
  <c r="R76" i="10"/>
  <c r="O77" i="10"/>
  <c r="L78" i="10"/>
  <c r="T78" i="10"/>
  <c r="I79" i="12"/>
  <c r="Q79" i="10"/>
  <c r="N80" i="10"/>
  <c r="S81" i="10"/>
  <c r="P82" i="10"/>
  <c r="E83" i="12"/>
  <c r="M83" i="10"/>
  <c r="J84" i="10"/>
  <c r="R84" i="10"/>
  <c r="O85" i="10"/>
  <c r="L86" i="10"/>
  <c r="T86" i="10"/>
  <c r="I87" i="12"/>
  <c r="Q87" i="10"/>
  <c r="N88" i="10"/>
  <c r="S89" i="10"/>
  <c r="P90" i="10"/>
  <c r="E91" i="12"/>
  <c r="M91" i="10"/>
  <c r="J92" i="10"/>
  <c r="R92" i="10"/>
  <c r="O93" i="10"/>
  <c r="J9" i="10"/>
  <c r="T9" i="10"/>
  <c r="E12" i="12"/>
  <c r="M12" i="10"/>
  <c r="I14" i="12"/>
  <c r="O15" i="10"/>
  <c r="M16" i="10"/>
  <c r="I18" i="12"/>
  <c r="E20" i="12"/>
  <c r="M20" i="10"/>
  <c r="I22" i="12"/>
  <c r="Q22" i="10"/>
  <c r="O23" i="10"/>
  <c r="M24" i="10"/>
  <c r="T29" i="10"/>
  <c r="Q30" i="10"/>
  <c r="P34" i="10"/>
  <c r="J37" i="10"/>
  <c r="N39" i="10"/>
  <c r="L40" i="10"/>
  <c r="S41" i="10"/>
  <c r="P42" i="10"/>
  <c r="J45" i="10"/>
  <c r="N47" i="10"/>
  <c r="L48" i="10"/>
  <c r="J49" i="10"/>
  <c r="S49" i="10"/>
  <c r="N51" i="10"/>
  <c r="L52" i="10"/>
  <c r="J53" i="10"/>
  <c r="P54" i="10"/>
  <c r="L56" i="10"/>
  <c r="J57" i="10"/>
  <c r="P6" i="10"/>
  <c r="O7" i="10"/>
  <c r="E8" i="12"/>
  <c r="N8" i="10"/>
  <c r="L9" i="10"/>
  <c r="T10" i="10"/>
  <c r="I11" i="12"/>
  <c r="Q11" i="10"/>
  <c r="O12" i="10"/>
  <c r="E13" i="12"/>
  <c r="M13" i="10"/>
  <c r="T14" i="10"/>
  <c r="O16" i="10"/>
  <c r="E17" i="12"/>
  <c r="M17" i="10"/>
  <c r="T18" i="10"/>
  <c r="I19" i="12"/>
  <c r="Q19" i="10"/>
  <c r="O20" i="10"/>
  <c r="E21" i="12"/>
  <c r="M21" i="10"/>
  <c r="T22" i="10"/>
  <c r="I23" i="12"/>
  <c r="Q23" i="10"/>
  <c r="O24" i="10"/>
  <c r="E25" i="12"/>
  <c r="M25" i="10"/>
  <c r="T26" i="10"/>
  <c r="I27" i="12"/>
  <c r="Q27" i="10"/>
  <c r="O28" i="10"/>
  <c r="E29" i="12"/>
  <c r="M29" i="10"/>
  <c r="T30" i="10"/>
  <c r="I31" i="12"/>
  <c r="Q31" i="10"/>
  <c r="N32" i="10"/>
  <c r="L33" i="10"/>
  <c r="J34" i="10"/>
  <c r="S34" i="10"/>
  <c r="P35" i="10"/>
  <c r="N36" i="10"/>
  <c r="L37" i="10"/>
  <c r="J38" i="10"/>
  <c r="S38" i="10"/>
  <c r="P39" i="10"/>
  <c r="N40" i="10"/>
  <c r="L41" i="10"/>
  <c r="J42" i="10"/>
  <c r="S42" i="10"/>
  <c r="P43" i="10"/>
  <c r="N44" i="10"/>
  <c r="L45" i="10"/>
  <c r="J46" i="10"/>
  <c r="S46" i="10"/>
  <c r="P47" i="10"/>
  <c r="N48" i="10"/>
  <c r="L49" i="10"/>
  <c r="J50" i="10"/>
  <c r="S50" i="10"/>
  <c r="P51" i="10"/>
  <c r="N52" i="10"/>
  <c r="L53" i="10"/>
  <c r="J54" i="10"/>
  <c r="S54" i="10"/>
  <c r="P55" i="10"/>
  <c r="N56" i="10"/>
  <c r="L57" i="10"/>
  <c r="J58" i="10"/>
  <c r="S58" i="10"/>
  <c r="P59" i="10"/>
  <c r="N60" i="10"/>
  <c r="L61" i="10"/>
  <c r="J62" i="10"/>
  <c r="S62" i="10"/>
  <c r="P63" i="10"/>
  <c r="N64" i="10"/>
  <c r="L65" i="10"/>
  <c r="BF66" i="11"/>
  <c r="AW66" i="11" s="1"/>
  <c r="Q66" i="10"/>
  <c r="N67" i="10"/>
  <c r="S68" i="10"/>
  <c r="P69" i="10"/>
  <c r="E70" i="12"/>
  <c r="M70" i="10"/>
  <c r="J71" i="10"/>
  <c r="R71" i="10"/>
  <c r="O72" i="10"/>
  <c r="L73" i="10"/>
  <c r="T73" i="10"/>
  <c r="I74" i="12"/>
  <c r="Q74" i="10"/>
  <c r="N75" i="10"/>
  <c r="S76" i="10"/>
  <c r="P77" i="10"/>
  <c r="E78" i="12"/>
  <c r="M78" i="10"/>
  <c r="J79" i="10"/>
  <c r="R79" i="10"/>
  <c r="O80" i="10"/>
  <c r="L81" i="10"/>
  <c r="T81" i="10"/>
  <c r="I82" i="12"/>
  <c r="Q82" i="10"/>
  <c r="N83" i="10"/>
  <c r="S84" i="10"/>
  <c r="P85" i="10"/>
  <c r="E86" i="12"/>
  <c r="M86" i="10"/>
  <c r="J87" i="10"/>
  <c r="R87" i="10"/>
  <c r="O88" i="10"/>
  <c r="L89" i="10"/>
  <c r="T89" i="10"/>
  <c r="Q90" i="10"/>
  <c r="N91" i="10"/>
  <c r="S92" i="10"/>
  <c r="P93" i="10"/>
  <c r="T34" i="10"/>
  <c r="I35" i="12"/>
  <c r="Q35" i="10"/>
  <c r="O36" i="10"/>
  <c r="E37" i="12"/>
  <c r="M37" i="10"/>
  <c r="T38" i="10"/>
  <c r="I39" i="12"/>
  <c r="Q39" i="10"/>
  <c r="O40" i="10"/>
  <c r="E41" i="12"/>
  <c r="M41" i="10"/>
  <c r="T42" i="10"/>
  <c r="I43" i="12"/>
  <c r="Q43" i="10"/>
  <c r="O44" i="10"/>
  <c r="E45" i="12"/>
  <c r="M45" i="10"/>
  <c r="T46" i="10"/>
  <c r="I47" i="12"/>
  <c r="Q47" i="10"/>
  <c r="O48" i="10"/>
  <c r="E49" i="12"/>
  <c r="M49" i="10"/>
  <c r="T50" i="10"/>
  <c r="I51" i="12"/>
  <c r="Q51" i="10"/>
  <c r="O52" i="10"/>
  <c r="E53" i="12"/>
  <c r="M53" i="10"/>
  <c r="T54" i="10"/>
  <c r="I55" i="12"/>
  <c r="Q55" i="10"/>
  <c r="O56" i="10"/>
  <c r="E57" i="12"/>
  <c r="M57" i="10"/>
  <c r="T58" i="10"/>
  <c r="I59" i="12"/>
  <c r="Q59" i="10"/>
  <c r="O60" i="10"/>
  <c r="E61" i="12"/>
  <c r="M61" i="10"/>
  <c r="T62" i="10"/>
  <c r="I63" i="12"/>
  <c r="Q63" i="10"/>
  <c r="O64" i="10"/>
  <c r="E65" i="12"/>
  <c r="M65" i="10"/>
  <c r="J66" i="10"/>
  <c r="R66" i="10"/>
  <c r="O67" i="10"/>
  <c r="L68" i="10"/>
  <c r="T68" i="10"/>
  <c r="I69" i="12"/>
  <c r="Q69" i="10"/>
  <c r="N70" i="10"/>
  <c r="S71" i="10"/>
  <c r="P72" i="10"/>
  <c r="E73" i="12"/>
  <c r="M73" i="10"/>
  <c r="J74" i="10"/>
  <c r="R74" i="10"/>
  <c r="O75" i="10"/>
  <c r="L76" i="10"/>
  <c r="T76" i="10"/>
  <c r="I77" i="12"/>
  <c r="Q77" i="10"/>
  <c r="N78" i="10"/>
  <c r="S79" i="10"/>
  <c r="P80" i="10"/>
  <c r="E81" i="12"/>
  <c r="M81" i="10"/>
  <c r="J82" i="10"/>
  <c r="R82" i="10"/>
  <c r="O83" i="10"/>
  <c r="L84" i="10"/>
  <c r="T84" i="10"/>
  <c r="I85" i="12"/>
  <c r="Q85" i="10"/>
  <c r="N86" i="10"/>
  <c r="S87" i="10"/>
  <c r="P88" i="10"/>
  <c r="E89" i="12"/>
  <c r="M89" i="10"/>
  <c r="J90" i="10"/>
  <c r="R90" i="10"/>
  <c r="O91" i="10"/>
  <c r="L92" i="10"/>
  <c r="T92" i="10"/>
  <c r="I93" i="12"/>
  <c r="Q93" i="10"/>
  <c r="E26" i="12"/>
  <c r="M26" i="10"/>
  <c r="T27" i="10"/>
  <c r="I28" i="12"/>
  <c r="Q28" i="10"/>
  <c r="O29" i="10"/>
  <c r="E30" i="12"/>
  <c r="M30" i="10"/>
  <c r="T31" i="10"/>
  <c r="P32" i="10"/>
  <c r="N33" i="10"/>
  <c r="L34" i="10"/>
  <c r="J35" i="10"/>
  <c r="S35" i="10"/>
  <c r="P36" i="10"/>
  <c r="N37" i="10"/>
  <c r="L38" i="10"/>
  <c r="J39" i="10"/>
  <c r="S39" i="10"/>
  <c r="P40" i="10"/>
  <c r="N41" i="10"/>
  <c r="L42" i="10"/>
  <c r="J43" i="10"/>
  <c r="S43" i="10"/>
  <c r="P44" i="10"/>
  <c r="N45" i="10"/>
  <c r="L46" i="10"/>
  <c r="J47" i="10"/>
  <c r="S47" i="10"/>
  <c r="P48" i="10"/>
  <c r="N49" i="10"/>
  <c r="L50" i="10"/>
  <c r="J51" i="10"/>
  <c r="S51" i="10"/>
  <c r="P52" i="10"/>
  <c r="N53" i="10"/>
  <c r="L54" i="10"/>
  <c r="J55" i="10"/>
  <c r="S55" i="10"/>
  <c r="P56" i="10"/>
  <c r="N57" i="10"/>
  <c r="L58" i="10"/>
  <c r="J59" i="10"/>
  <c r="S59" i="10"/>
  <c r="P60" i="10"/>
  <c r="N61" i="10"/>
  <c r="L62" i="10"/>
  <c r="J63" i="10"/>
  <c r="S63" i="10"/>
  <c r="P64" i="10"/>
  <c r="N65" i="10"/>
  <c r="S66" i="10"/>
  <c r="P67" i="10"/>
  <c r="E68" i="12"/>
  <c r="M68" i="10"/>
  <c r="J69" i="10"/>
  <c r="R69" i="10"/>
  <c r="O70" i="10"/>
  <c r="L71" i="10"/>
  <c r="T71" i="10"/>
  <c r="I72" i="12"/>
  <c r="Q72" i="10"/>
  <c r="N73" i="10"/>
  <c r="S74" i="10"/>
  <c r="P75" i="10"/>
  <c r="E76" i="12"/>
  <c r="M76" i="10"/>
  <c r="J77" i="10"/>
  <c r="R77" i="10"/>
  <c r="O78" i="10"/>
  <c r="L79" i="10"/>
  <c r="T79" i="10"/>
  <c r="I80" i="12"/>
  <c r="Q80" i="10"/>
  <c r="N81" i="10"/>
  <c r="S82" i="10"/>
  <c r="P83" i="10"/>
  <c r="E84" i="12"/>
  <c r="M84" i="10"/>
  <c r="J85" i="10"/>
  <c r="R85" i="10"/>
  <c r="O86" i="10"/>
  <c r="L87" i="10"/>
  <c r="T87" i="10"/>
  <c r="I88" i="12"/>
  <c r="Q88" i="10"/>
  <c r="N89" i="10"/>
  <c r="S90" i="10"/>
  <c r="P91" i="10"/>
  <c r="E92" i="12"/>
  <c r="M92" i="10"/>
  <c r="J93" i="10"/>
  <c r="R93" i="10"/>
  <c r="O8" i="10"/>
  <c r="J11" i="10"/>
  <c r="S11" i="10"/>
  <c r="P12" i="10"/>
  <c r="N13" i="10"/>
  <c r="J15" i="10"/>
  <c r="S15" i="10"/>
  <c r="L18" i="10"/>
  <c r="J19" i="10"/>
  <c r="S19" i="10"/>
  <c r="P20" i="10"/>
  <c r="N21" i="10"/>
  <c r="L22" i="10"/>
  <c r="J27" i="10"/>
  <c r="S27" i="10"/>
  <c r="L30" i="10"/>
  <c r="J31" i="10"/>
  <c r="S31" i="10"/>
  <c r="O32" i="10"/>
  <c r="E33" i="12"/>
  <c r="M33" i="10"/>
  <c r="I6" i="12"/>
  <c r="O9" i="10"/>
  <c r="M10" i="10"/>
  <c r="E14" i="12"/>
  <c r="I16" i="12"/>
  <c r="O17" i="10"/>
  <c r="T19" i="10"/>
  <c r="Q20" i="10"/>
  <c r="O21" i="10"/>
  <c r="E22" i="12"/>
  <c r="M22" i="10"/>
  <c r="T23" i="10"/>
  <c r="I24" i="12"/>
  <c r="O25" i="10"/>
  <c r="J6" i="10"/>
  <c r="T6" i="10"/>
  <c r="I7" i="12"/>
  <c r="S7" i="10"/>
  <c r="Q8" i="10"/>
  <c r="P9" i="10"/>
  <c r="N10" i="10"/>
  <c r="L11" i="10"/>
  <c r="J12" i="10"/>
  <c r="S12" i="10"/>
  <c r="P13" i="10"/>
  <c r="N14" i="10"/>
  <c r="L15" i="10"/>
  <c r="J16" i="10"/>
  <c r="S16" i="10"/>
  <c r="P17" i="10"/>
  <c r="N18" i="10"/>
  <c r="L19" i="10"/>
  <c r="J20" i="10"/>
  <c r="S20" i="10"/>
  <c r="P21" i="10"/>
  <c r="N22" i="10"/>
  <c r="L23" i="10"/>
  <c r="J24" i="10"/>
  <c r="S24" i="10"/>
  <c r="P25" i="10"/>
  <c r="N26" i="10"/>
  <c r="L27" i="10"/>
  <c r="J28" i="10"/>
  <c r="S28" i="10"/>
  <c r="P29" i="10"/>
  <c r="N30" i="10"/>
  <c r="L31" i="10"/>
  <c r="BF32" i="11"/>
  <c r="Q32" i="10"/>
  <c r="O33" i="10"/>
  <c r="E34" i="12"/>
  <c r="M34" i="10"/>
  <c r="T35" i="10"/>
  <c r="I36" i="12"/>
  <c r="Q36" i="10"/>
  <c r="O37" i="10"/>
  <c r="E38" i="12"/>
  <c r="M38" i="10"/>
  <c r="T39" i="10"/>
  <c r="I40" i="12"/>
  <c r="Q40" i="10"/>
  <c r="O41" i="10"/>
  <c r="E42" i="12"/>
  <c r="M42" i="10"/>
  <c r="T43" i="10"/>
  <c r="I44" i="12"/>
  <c r="Q44" i="10"/>
  <c r="O45" i="10"/>
  <c r="E46" i="12"/>
  <c r="M46" i="10"/>
  <c r="T47" i="10"/>
  <c r="I48" i="12"/>
  <c r="Q48" i="10"/>
  <c r="O49" i="10"/>
  <c r="E50" i="12"/>
  <c r="M50" i="10"/>
  <c r="T51" i="10"/>
  <c r="I52" i="12"/>
  <c r="Q52" i="10"/>
  <c r="O53" i="10"/>
  <c r="E54" i="12"/>
  <c r="M54" i="10"/>
  <c r="T55" i="10"/>
  <c r="I56" i="12"/>
  <c r="Q56" i="10"/>
  <c r="O57" i="10"/>
  <c r="E58" i="12"/>
  <c r="M58" i="10"/>
  <c r="T59" i="10"/>
  <c r="I60" i="12"/>
  <c r="Q60" i="10"/>
  <c r="O61" i="10"/>
  <c r="E62" i="12"/>
  <c r="M62" i="10"/>
  <c r="T63" i="10"/>
  <c r="I64" i="12"/>
  <c r="Q64" i="10"/>
  <c r="O65" i="10"/>
  <c r="L66" i="10"/>
  <c r="T66" i="10"/>
  <c r="I67" i="12"/>
  <c r="Q67" i="10"/>
  <c r="N68" i="10"/>
  <c r="S69" i="10"/>
  <c r="P70" i="10"/>
  <c r="E71" i="12"/>
  <c r="M71" i="10"/>
  <c r="J72" i="10"/>
  <c r="R72" i="10"/>
  <c r="O73" i="10"/>
  <c r="L74" i="10"/>
  <c r="T74" i="10"/>
  <c r="I75" i="12"/>
  <c r="Q75" i="10"/>
  <c r="N76" i="10"/>
  <c r="S77" i="10"/>
  <c r="P78" i="10"/>
  <c r="E79" i="12"/>
  <c r="M79" i="10"/>
  <c r="J80" i="10"/>
  <c r="R80" i="10"/>
  <c r="O81" i="10"/>
  <c r="L82" i="10"/>
  <c r="T82" i="10"/>
  <c r="I83" i="12"/>
  <c r="Q83" i="10"/>
  <c r="N84" i="10"/>
  <c r="S85" i="10"/>
  <c r="P86" i="10"/>
  <c r="E87" i="12"/>
  <c r="M87" i="10"/>
  <c r="J88" i="10"/>
  <c r="R88" i="10"/>
  <c r="O89" i="10"/>
  <c r="L90" i="10"/>
  <c r="T90" i="10"/>
  <c r="I91" i="12"/>
  <c r="Q91" i="10"/>
  <c r="N92" i="10"/>
  <c r="S93" i="10"/>
  <c r="N9" i="10"/>
  <c r="L14" i="10"/>
  <c r="J23" i="10"/>
  <c r="S23" i="10"/>
  <c r="P24" i="10"/>
  <c r="N25" i="10"/>
  <c r="P28" i="10"/>
  <c r="N29" i="10"/>
  <c r="I12" i="12"/>
  <c r="Q24" i="10"/>
  <c r="J7" i="10"/>
  <c r="T7" i="10"/>
  <c r="I8" i="12"/>
  <c r="S8" i="10"/>
  <c r="Q9" i="10"/>
  <c r="O10" i="10"/>
  <c r="E11" i="12"/>
  <c r="M11" i="10"/>
  <c r="T12" i="10"/>
  <c r="I13" i="12"/>
  <c r="Q13" i="10"/>
  <c r="O14" i="10"/>
  <c r="E15" i="12"/>
  <c r="M15" i="10"/>
  <c r="T16" i="10"/>
  <c r="I17" i="12"/>
  <c r="Q17" i="10"/>
  <c r="O18" i="10"/>
  <c r="E19" i="12"/>
  <c r="M19" i="10"/>
  <c r="T20" i="10"/>
  <c r="I21" i="12"/>
  <c r="Q21" i="10"/>
  <c r="O22" i="10"/>
  <c r="E23" i="12"/>
  <c r="M23" i="10"/>
  <c r="T24" i="10"/>
  <c r="I25" i="12"/>
  <c r="Q25" i="10"/>
  <c r="O26" i="10"/>
  <c r="E27" i="12"/>
  <c r="M27" i="10"/>
  <c r="T28" i="10"/>
  <c r="I29" i="12"/>
  <c r="Q29" i="10"/>
  <c r="O30" i="10"/>
  <c r="E31" i="12"/>
  <c r="M31" i="10"/>
  <c r="J32" i="10"/>
  <c r="S32" i="10"/>
  <c r="P33" i="10"/>
  <c r="N34" i="10"/>
  <c r="L35" i="10"/>
  <c r="J36" i="10"/>
  <c r="S36" i="10"/>
  <c r="P37" i="10"/>
  <c r="N38" i="10"/>
  <c r="L39" i="10"/>
  <c r="J40" i="10"/>
  <c r="S40" i="10"/>
  <c r="P41" i="10"/>
  <c r="N42" i="10"/>
  <c r="L43" i="10"/>
  <c r="J44" i="10"/>
  <c r="S44" i="10"/>
  <c r="P45" i="10"/>
  <c r="N46" i="10"/>
  <c r="L47" i="10"/>
  <c r="J48" i="10"/>
  <c r="S48" i="10"/>
  <c r="P49" i="10"/>
  <c r="N50" i="10"/>
  <c r="L51" i="10"/>
  <c r="J52" i="10"/>
  <c r="S52" i="10"/>
  <c r="P53" i="10"/>
  <c r="N54" i="10"/>
  <c r="L55" i="10"/>
  <c r="J56" i="10"/>
  <c r="S56" i="10"/>
  <c r="P57" i="10"/>
  <c r="N58" i="10"/>
  <c r="L59" i="10"/>
  <c r="J60" i="10"/>
  <c r="S60" i="10"/>
  <c r="P61" i="10"/>
  <c r="N62" i="10"/>
  <c r="L63" i="10"/>
  <c r="J64" i="10"/>
  <c r="S64" i="10"/>
  <c r="P65" i="10"/>
  <c r="E66" i="12"/>
  <c r="M66" i="10"/>
  <c r="J67" i="10"/>
  <c r="R67" i="10"/>
  <c r="O68" i="10"/>
  <c r="L69" i="10"/>
  <c r="T69" i="10"/>
  <c r="I70" i="12"/>
  <c r="Q70" i="10"/>
  <c r="N71" i="10"/>
  <c r="S72" i="10"/>
  <c r="P73" i="10"/>
  <c r="E74" i="12"/>
  <c r="M74" i="10"/>
  <c r="J75" i="10"/>
  <c r="R75" i="10"/>
  <c r="O76" i="10"/>
  <c r="L77" i="10"/>
  <c r="T77" i="10"/>
  <c r="I78" i="12"/>
  <c r="Q78" i="10"/>
  <c r="N79" i="10"/>
  <c r="S80" i="10"/>
  <c r="P81" i="10"/>
  <c r="E82" i="12"/>
  <c r="M82" i="10"/>
  <c r="J83" i="10"/>
  <c r="R83" i="10"/>
  <c r="O84" i="10"/>
  <c r="L85" i="10"/>
  <c r="T85" i="10"/>
  <c r="I86" i="12"/>
  <c r="Q86" i="10"/>
  <c r="N87" i="10"/>
  <c r="S88" i="10"/>
  <c r="P89" i="10"/>
  <c r="M90" i="10"/>
  <c r="J91" i="10"/>
  <c r="R91" i="10"/>
  <c r="O92" i="10"/>
  <c r="L93" i="10"/>
  <c r="T93" i="10"/>
  <c r="Q6" i="10"/>
  <c r="P7" i="10"/>
  <c r="E9" i="12"/>
  <c r="L10" i="10"/>
  <c r="P16" i="10"/>
  <c r="N17" i="10"/>
  <c r="L26" i="10"/>
  <c r="S6" i="10"/>
  <c r="Q7" i="10"/>
  <c r="P8" i="10"/>
  <c r="E10" i="12"/>
  <c r="T11" i="10"/>
  <c r="Q12" i="10"/>
  <c r="O13" i="10"/>
  <c r="M14" i="10"/>
  <c r="T15" i="10"/>
  <c r="Q16" i="10"/>
  <c r="E18" i="12"/>
  <c r="M18" i="10"/>
  <c r="I20" i="12"/>
  <c r="L6" i="10"/>
  <c r="J8" i="10"/>
  <c r="T8" i="10"/>
  <c r="I9" i="12"/>
  <c r="S9" i="10"/>
  <c r="P10" i="10"/>
  <c r="N11" i="10"/>
  <c r="L12" i="10"/>
  <c r="J13" i="10"/>
  <c r="S13" i="10"/>
  <c r="P14" i="10"/>
  <c r="N15" i="10"/>
  <c r="L16" i="10"/>
  <c r="J17" i="10"/>
  <c r="S17" i="10"/>
  <c r="P18" i="10"/>
  <c r="N19" i="10"/>
  <c r="L20" i="10"/>
  <c r="J21" i="10"/>
  <c r="S21" i="10"/>
  <c r="P22" i="10"/>
  <c r="N23" i="10"/>
  <c r="L24" i="10"/>
  <c r="J25" i="10"/>
  <c r="S25" i="10"/>
  <c r="P26" i="10"/>
  <c r="N27" i="10"/>
  <c r="L28" i="10"/>
  <c r="J29" i="10"/>
  <c r="S29" i="10"/>
  <c r="P30" i="10"/>
  <c r="N31" i="10"/>
  <c r="T32" i="10"/>
  <c r="I33" i="12"/>
  <c r="Q33" i="10"/>
  <c r="O34" i="10"/>
  <c r="E35" i="12"/>
  <c r="M35" i="10"/>
  <c r="T36" i="10"/>
  <c r="I37" i="12"/>
  <c r="Q37" i="10"/>
  <c r="O38" i="10"/>
  <c r="E39" i="12"/>
  <c r="M39" i="10"/>
  <c r="T40" i="10"/>
  <c r="I41" i="12"/>
  <c r="Q41" i="10"/>
  <c r="O42" i="10"/>
  <c r="E43" i="12"/>
  <c r="M43" i="10"/>
  <c r="T44" i="10"/>
  <c r="I45" i="12"/>
  <c r="Q45" i="10"/>
  <c r="O46" i="10"/>
  <c r="E47" i="12"/>
  <c r="M47" i="10"/>
  <c r="T48" i="10"/>
  <c r="I49" i="12"/>
  <c r="Q49" i="10"/>
  <c r="O50" i="10"/>
  <c r="E51" i="12"/>
  <c r="M51" i="10"/>
  <c r="T52" i="10"/>
  <c r="I53" i="12"/>
  <c r="Q53" i="10"/>
  <c r="O54" i="10"/>
  <c r="E55" i="12"/>
  <c r="M55" i="10"/>
  <c r="T56" i="10"/>
  <c r="I57" i="12"/>
  <c r="Q57" i="10"/>
  <c r="O58" i="10"/>
  <c r="E59" i="12"/>
  <c r="M59" i="10"/>
  <c r="T60" i="10"/>
  <c r="I61" i="12"/>
  <c r="Q61" i="10"/>
  <c r="O62" i="10"/>
  <c r="E63" i="12"/>
  <c r="M63" i="10"/>
  <c r="T64" i="10"/>
  <c r="I65" i="12"/>
  <c r="Q65" i="10"/>
  <c r="N66" i="10"/>
  <c r="S67" i="10"/>
  <c r="P68" i="10"/>
  <c r="E69" i="12"/>
  <c r="M69" i="10"/>
  <c r="J70" i="10"/>
  <c r="R70" i="10"/>
  <c r="O71" i="10"/>
  <c r="L72" i="10"/>
  <c r="T72" i="10"/>
  <c r="I73" i="12"/>
  <c r="Q73" i="10"/>
  <c r="N74" i="10"/>
  <c r="S75" i="10"/>
  <c r="P76" i="10"/>
  <c r="E77" i="12"/>
  <c r="M77" i="10"/>
  <c r="J78" i="10"/>
  <c r="R78" i="10"/>
  <c r="O79" i="10"/>
  <c r="L80" i="10"/>
  <c r="T80" i="10"/>
  <c r="I81" i="12"/>
  <c r="Q81" i="10"/>
  <c r="N82" i="10"/>
  <c r="S83" i="10"/>
  <c r="P84" i="10"/>
  <c r="E85" i="12"/>
  <c r="M85" i="10"/>
  <c r="J86" i="10"/>
  <c r="R86" i="10"/>
  <c r="O87" i="10"/>
  <c r="L88" i="10"/>
  <c r="T88" i="10"/>
  <c r="I89" i="12"/>
  <c r="Q89" i="10"/>
  <c r="N90" i="10"/>
  <c r="S91" i="10"/>
  <c r="P92" i="10"/>
  <c r="E93" i="12"/>
  <c r="M93" i="10"/>
  <c r="C6" i="13"/>
  <c r="AB6" i="10"/>
  <c r="D7" i="13"/>
  <c r="AC7" i="10"/>
  <c r="AD8" i="10"/>
  <c r="F9" i="13"/>
  <c r="V10" i="10"/>
  <c r="G10" i="13"/>
  <c r="W11" i="10"/>
  <c r="H11" i="13"/>
  <c r="X12" i="10"/>
  <c r="I12" i="13"/>
  <c r="Y13" i="10"/>
  <c r="AA13" i="10"/>
  <c r="C14" i="13"/>
  <c r="AB14" i="10"/>
  <c r="D15" i="13"/>
  <c r="AC15" i="10"/>
  <c r="AD16" i="10"/>
  <c r="F17" i="13"/>
  <c r="V18" i="10"/>
  <c r="G18" i="13"/>
  <c r="W19" i="10"/>
  <c r="H19" i="13"/>
  <c r="X20" i="10"/>
  <c r="I20" i="13"/>
  <c r="Y21" i="10"/>
  <c r="AA21" i="10"/>
  <c r="C22" i="13"/>
  <c r="AB22" i="10"/>
  <c r="D23" i="13"/>
  <c r="AC23" i="10"/>
  <c r="AD24" i="10"/>
  <c r="F25" i="13"/>
  <c r="V26" i="10"/>
  <c r="G26" i="13"/>
  <c r="W27" i="10"/>
  <c r="H27" i="13"/>
  <c r="X28" i="10"/>
  <c r="I28" i="13"/>
  <c r="Y29" i="10"/>
  <c r="AA29" i="10"/>
  <c r="C30" i="13"/>
  <c r="AB30" i="10"/>
  <c r="D31" i="13"/>
  <c r="AC31" i="10"/>
  <c r="AD32" i="10"/>
  <c r="F33" i="13"/>
  <c r="V34" i="10"/>
  <c r="G34" i="13"/>
  <c r="W35" i="10"/>
  <c r="H35" i="13"/>
  <c r="X36" i="10"/>
  <c r="I36" i="13"/>
  <c r="Y37" i="10"/>
  <c r="AA37" i="10"/>
  <c r="C38" i="13"/>
  <c r="CC38" i="12" s="1"/>
  <c r="AB38" i="10"/>
  <c r="D39" i="13"/>
  <c r="AC39" i="10"/>
  <c r="AD40" i="10"/>
  <c r="F41" i="13"/>
  <c r="V42" i="10"/>
  <c r="G42" i="13"/>
  <c r="W43" i="10"/>
  <c r="H43" i="13"/>
  <c r="X44" i="10"/>
  <c r="I44" i="13"/>
  <c r="Y45" i="10"/>
  <c r="AA45" i="10"/>
  <c r="C46" i="13"/>
  <c r="AB46" i="10"/>
  <c r="AC47" i="10"/>
  <c r="AD48" i="10"/>
  <c r="F49" i="13"/>
  <c r="V50" i="10"/>
  <c r="G50" i="13"/>
  <c r="W51" i="10"/>
  <c r="H51" i="13"/>
  <c r="X52" i="10"/>
  <c r="I52" i="13"/>
  <c r="Y53" i="10"/>
  <c r="AA53" i="10"/>
  <c r="C54" i="13"/>
  <c r="AB54" i="10"/>
  <c r="AC55" i="10"/>
  <c r="AD56" i="10"/>
  <c r="F57" i="13"/>
  <c r="V58" i="10"/>
  <c r="G58" i="13"/>
  <c r="W59" i="10"/>
  <c r="H59" i="13"/>
  <c r="X60" i="10"/>
  <c r="I60" i="13"/>
  <c r="Y61" i="10"/>
  <c r="AA61" i="10"/>
  <c r="C62" i="13"/>
  <c r="AB62" i="10"/>
  <c r="AC63" i="10"/>
  <c r="AD64" i="10"/>
  <c r="F65" i="13"/>
  <c r="V66" i="10"/>
  <c r="G66" i="13"/>
  <c r="V67" i="10"/>
  <c r="G67" i="13"/>
  <c r="W68" i="10"/>
  <c r="H68" i="13"/>
  <c r="X69" i="10"/>
  <c r="I69" i="13"/>
  <c r="Y70" i="10"/>
  <c r="AA70" i="10"/>
  <c r="C71" i="13"/>
  <c r="AB71" i="10"/>
  <c r="D72" i="13"/>
  <c r="AC72" i="10"/>
  <c r="AD73" i="10"/>
  <c r="F74" i="13"/>
  <c r="V75" i="10"/>
  <c r="G75" i="13"/>
  <c r="W76" i="10"/>
  <c r="H76" i="13"/>
  <c r="X77" i="10"/>
  <c r="I77" i="13"/>
  <c r="Y78" i="10"/>
  <c r="AA78" i="10"/>
  <c r="C79" i="13"/>
  <c r="AB79" i="10"/>
  <c r="D80" i="13"/>
  <c r="AC80" i="10"/>
  <c r="AD81" i="10"/>
  <c r="F82" i="13"/>
  <c r="V83" i="10"/>
  <c r="G83" i="13"/>
  <c r="W84" i="10"/>
  <c r="H84" i="13"/>
  <c r="X85" i="10"/>
  <c r="I85" i="13"/>
  <c r="Y86" i="10"/>
  <c r="AA86" i="10"/>
  <c r="C87" i="13"/>
  <c r="AB87" i="10"/>
  <c r="D88" i="13"/>
  <c r="AC88" i="10"/>
  <c r="AD89" i="10"/>
  <c r="V91" i="10"/>
  <c r="G91" i="13"/>
  <c r="W92" i="10"/>
  <c r="H92" i="13"/>
  <c r="X93" i="10"/>
  <c r="I93" i="13"/>
  <c r="D6" i="13"/>
  <c r="AC6" i="10"/>
  <c r="AD7" i="10"/>
  <c r="F8" i="13"/>
  <c r="V9" i="10"/>
  <c r="G9" i="13"/>
  <c r="W10" i="10"/>
  <c r="H10" i="13"/>
  <c r="X11" i="10"/>
  <c r="I11" i="13"/>
  <c r="Y12" i="10"/>
  <c r="AA12" i="10"/>
  <c r="C13" i="13"/>
  <c r="CC13" i="12" s="1"/>
  <c r="AB13" i="10"/>
  <c r="D14" i="13"/>
  <c r="AC14" i="10"/>
  <c r="AD15" i="10"/>
  <c r="F16" i="13"/>
  <c r="V17" i="10"/>
  <c r="G17" i="13"/>
  <c r="W18" i="10"/>
  <c r="H18" i="13"/>
  <c r="X19" i="10"/>
  <c r="I19" i="13"/>
  <c r="Y20" i="10"/>
  <c r="AA20" i="10"/>
  <c r="AB21" i="10"/>
  <c r="D22" i="13"/>
  <c r="AC22" i="10"/>
  <c r="AD23" i="10"/>
  <c r="F24" i="13"/>
  <c r="V25" i="10"/>
  <c r="G25" i="13"/>
  <c r="W26" i="10"/>
  <c r="H26" i="13"/>
  <c r="X27" i="10"/>
  <c r="I27" i="13"/>
  <c r="Y28" i="10"/>
  <c r="AA28" i="10"/>
  <c r="AB29" i="10"/>
  <c r="D30" i="13"/>
  <c r="AC30" i="10"/>
  <c r="AD31" i="10"/>
  <c r="F32" i="13"/>
  <c r="V33" i="10"/>
  <c r="G33" i="13"/>
  <c r="W34" i="10"/>
  <c r="H34" i="13"/>
  <c r="X35" i="10"/>
  <c r="I35" i="13"/>
  <c r="Y36" i="10"/>
  <c r="AA36" i="10"/>
  <c r="AB37" i="10"/>
  <c r="D38" i="13"/>
  <c r="AC38" i="10"/>
  <c r="E39" i="13"/>
  <c r="CE39" i="12" s="1"/>
  <c r="AD39" i="10"/>
  <c r="F40" i="13"/>
  <c r="V41" i="10"/>
  <c r="G41" i="13"/>
  <c r="W42" i="10"/>
  <c r="H42" i="13"/>
  <c r="X43" i="10"/>
  <c r="I43" i="13"/>
  <c r="Y44" i="10"/>
  <c r="AA44" i="10"/>
  <c r="AB45" i="10"/>
  <c r="D46" i="13"/>
  <c r="AC46" i="10"/>
  <c r="AD47" i="10"/>
  <c r="F48" i="13"/>
  <c r="V49" i="10"/>
  <c r="G49" i="13"/>
  <c r="W50" i="10"/>
  <c r="H50" i="13"/>
  <c r="X51" i="10"/>
  <c r="I51" i="13"/>
  <c r="Y52" i="10"/>
  <c r="AA52" i="10"/>
  <c r="AB53" i="10"/>
  <c r="D54" i="13"/>
  <c r="AC54" i="10"/>
  <c r="AD55" i="10"/>
  <c r="F56" i="13"/>
  <c r="V57" i="10"/>
  <c r="G57" i="13"/>
  <c r="W58" i="10"/>
  <c r="H58" i="13"/>
  <c r="X59" i="10"/>
  <c r="I59" i="13"/>
  <c r="Y60" i="10"/>
  <c r="AA60" i="10"/>
  <c r="AB61" i="10"/>
  <c r="D62" i="13"/>
  <c r="AC62" i="10"/>
  <c r="AD63" i="10"/>
  <c r="F64" i="13"/>
  <c r="V65" i="10"/>
  <c r="G65" i="13"/>
  <c r="W66" i="10"/>
  <c r="H66" i="13"/>
  <c r="W67" i="10"/>
  <c r="H67" i="13"/>
  <c r="X68" i="10"/>
  <c r="I68" i="13"/>
  <c r="Y69" i="10"/>
  <c r="AA69" i="10"/>
  <c r="C70" i="13"/>
  <c r="AB70" i="10"/>
  <c r="AC71" i="10"/>
  <c r="AD72" i="10"/>
  <c r="F73" i="13"/>
  <c r="V74" i="10"/>
  <c r="G74" i="13"/>
  <c r="W75" i="10"/>
  <c r="H75" i="13"/>
  <c r="X76" i="10"/>
  <c r="I76" i="13"/>
  <c r="Y77" i="10"/>
  <c r="AA77" i="10"/>
  <c r="C78" i="13"/>
  <c r="AB78" i="10"/>
  <c r="D79" i="13"/>
  <c r="AC79" i="10"/>
  <c r="AD80" i="10"/>
  <c r="F81" i="13"/>
  <c r="V82" i="10"/>
  <c r="G82" i="13"/>
  <c r="W83" i="10"/>
  <c r="H83" i="13"/>
  <c r="X84" i="10"/>
  <c r="I84" i="13"/>
  <c r="Y85" i="10"/>
  <c r="AA85" i="10"/>
  <c r="AB86" i="10"/>
  <c r="D87" i="13"/>
  <c r="AC87" i="10"/>
  <c r="AD88" i="10"/>
  <c r="F89" i="13"/>
  <c r="V90" i="10"/>
  <c r="W91" i="10"/>
  <c r="H91" i="13"/>
  <c r="X92" i="10"/>
  <c r="I92" i="13"/>
  <c r="Y93" i="10"/>
  <c r="AA93" i="10"/>
  <c r="E6" i="13"/>
  <c r="AD6" i="10"/>
  <c r="F7" i="13"/>
  <c r="V8" i="10"/>
  <c r="G8" i="13"/>
  <c r="W9" i="10"/>
  <c r="H9" i="13"/>
  <c r="X10" i="10"/>
  <c r="I10" i="13"/>
  <c r="Y11" i="10"/>
  <c r="AA11" i="10"/>
  <c r="C12" i="13"/>
  <c r="AB12" i="10"/>
  <c r="D13" i="13"/>
  <c r="AC13" i="10"/>
  <c r="AD14" i="10"/>
  <c r="F15" i="13"/>
  <c r="V16" i="10"/>
  <c r="G16" i="13"/>
  <c r="W17" i="10"/>
  <c r="H17" i="13"/>
  <c r="X18" i="10"/>
  <c r="I18" i="13"/>
  <c r="Y19" i="10"/>
  <c r="AA19" i="10"/>
  <c r="AB20" i="10"/>
  <c r="D21" i="13"/>
  <c r="AC21" i="10"/>
  <c r="AD22" i="10"/>
  <c r="F23" i="13"/>
  <c r="V24" i="10"/>
  <c r="G24" i="13"/>
  <c r="W25" i="10"/>
  <c r="H25" i="13"/>
  <c r="X26" i="10"/>
  <c r="I26" i="13"/>
  <c r="Y27" i="10"/>
  <c r="AA27" i="10"/>
  <c r="C28" i="13"/>
  <c r="AB28" i="10"/>
  <c r="D29" i="13"/>
  <c r="AC29" i="10"/>
  <c r="AD30" i="10"/>
  <c r="V32" i="10"/>
  <c r="G32" i="13"/>
  <c r="W33" i="10"/>
  <c r="H33" i="13"/>
  <c r="X34" i="10"/>
  <c r="I34" i="13"/>
  <c r="Y35" i="10"/>
  <c r="AA35" i="10"/>
  <c r="C36" i="13"/>
  <c r="AB36" i="10"/>
  <c r="D37" i="13"/>
  <c r="AC37" i="10"/>
  <c r="AD38" i="10"/>
  <c r="F39" i="13"/>
  <c r="V40" i="10"/>
  <c r="G40" i="13"/>
  <c r="W41" i="10"/>
  <c r="H41" i="13"/>
  <c r="X42" i="10"/>
  <c r="I42" i="13"/>
  <c r="Y43" i="10"/>
  <c r="AA43" i="10"/>
  <c r="C44" i="13"/>
  <c r="AB44" i="10"/>
  <c r="D45" i="13"/>
  <c r="AC45" i="10"/>
  <c r="AD46" i="10"/>
  <c r="F47" i="13"/>
  <c r="V48" i="10"/>
  <c r="G48" i="13"/>
  <c r="W49" i="10"/>
  <c r="H49" i="13"/>
  <c r="X50" i="10"/>
  <c r="I50" i="13"/>
  <c r="Y51" i="10"/>
  <c r="AA51" i="10"/>
  <c r="C52" i="13"/>
  <c r="AB52" i="10"/>
  <c r="D53" i="13"/>
  <c r="AC53" i="10"/>
  <c r="AD54" i="10"/>
  <c r="F55" i="13"/>
  <c r="V56" i="10"/>
  <c r="G56" i="13"/>
  <c r="W57" i="10"/>
  <c r="H57" i="13"/>
  <c r="X58" i="10"/>
  <c r="I58" i="13"/>
  <c r="Y59" i="10"/>
  <c r="AA59" i="10"/>
  <c r="C60" i="13"/>
  <c r="AB60" i="10"/>
  <c r="D61" i="13"/>
  <c r="AC61" i="10"/>
  <c r="AD62" i="10"/>
  <c r="F63" i="13"/>
  <c r="V64" i="10"/>
  <c r="G64" i="13"/>
  <c r="W65" i="10"/>
  <c r="H65" i="13"/>
  <c r="X66" i="10"/>
  <c r="I66" i="13"/>
  <c r="X67" i="10"/>
  <c r="I67" i="13"/>
  <c r="Y68" i="10"/>
  <c r="AA68" i="10"/>
  <c r="AB69" i="10"/>
  <c r="D70" i="13"/>
  <c r="AC70" i="10"/>
  <c r="AD71" i="10"/>
  <c r="F72" i="13"/>
  <c r="V73" i="10"/>
  <c r="G73" i="13"/>
  <c r="W74" i="10"/>
  <c r="H74" i="13"/>
  <c r="X75" i="10"/>
  <c r="I75" i="13"/>
  <c r="Y76" i="10"/>
  <c r="AA76" i="10"/>
  <c r="AB77" i="10"/>
  <c r="D78" i="13"/>
  <c r="AC78" i="10"/>
  <c r="AD79" i="10"/>
  <c r="F80" i="13"/>
  <c r="V81" i="10"/>
  <c r="G81" i="13"/>
  <c r="W82" i="10"/>
  <c r="H82" i="13"/>
  <c r="X83" i="10"/>
  <c r="I83" i="13"/>
  <c r="Y84" i="10"/>
  <c r="AA84" i="10"/>
  <c r="C85" i="13"/>
  <c r="AB85" i="10"/>
  <c r="D86" i="13"/>
  <c r="AC86" i="10"/>
  <c r="AD87" i="10"/>
  <c r="F88" i="13"/>
  <c r="V89" i="10"/>
  <c r="G89" i="13"/>
  <c r="W90" i="10"/>
  <c r="X91" i="10"/>
  <c r="I91" i="13"/>
  <c r="Y92" i="10"/>
  <c r="AA92" i="10"/>
  <c r="C93" i="13"/>
  <c r="AB93" i="10"/>
  <c r="V7" i="10"/>
  <c r="G7" i="13"/>
  <c r="W8" i="10"/>
  <c r="H8" i="13"/>
  <c r="X9" i="10"/>
  <c r="I9" i="13"/>
  <c r="Y10" i="10"/>
  <c r="AA10" i="10"/>
  <c r="AB11" i="10"/>
  <c r="D12" i="13"/>
  <c r="AC12" i="10"/>
  <c r="AD13" i="10"/>
  <c r="V15" i="10"/>
  <c r="G15" i="13"/>
  <c r="W16" i="10"/>
  <c r="H16" i="13"/>
  <c r="X17" i="10"/>
  <c r="I17" i="13"/>
  <c r="Y18" i="10"/>
  <c r="AA18" i="10"/>
  <c r="AB19" i="10"/>
  <c r="D20" i="13"/>
  <c r="AC20" i="10"/>
  <c r="AD21" i="10"/>
  <c r="F22" i="13"/>
  <c r="V23" i="10"/>
  <c r="G23" i="13"/>
  <c r="W24" i="10"/>
  <c r="H24" i="13"/>
  <c r="X25" i="10"/>
  <c r="I25" i="13"/>
  <c r="Y26" i="10"/>
  <c r="AA26" i="10"/>
  <c r="C27" i="13"/>
  <c r="AB27" i="10"/>
  <c r="D28" i="13"/>
  <c r="AC28" i="10"/>
  <c r="AD29" i="10"/>
  <c r="F30" i="13"/>
  <c r="V31" i="10"/>
  <c r="G31" i="13"/>
  <c r="W32" i="10"/>
  <c r="H32" i="13"/>
  <c r="X33" i="10"/>
  <c r="I33" i="13"/>
  <c r="Y34" i="10"/>
  <c r="AA34" i="10"/>
  <c r="C35" i="13"/>
  <c r="AB35" i="10"/>
  <c r="AC36" i="10"/>
  <c r="AD37" i="10"/>
  <c r="F38" i="13"/>
  <c r="V39" i="10"/>
  <c r="G39" i="13"/>
  <c r="W40" i="10"/>
  <c r="H40" i="13"/>
  <c r="X41" i="10"/>
  <c r="I41" i="13"/>
  <c r="Y42" i="10"/>
  <c r="AA42" i="10"/>
  <c r="C43" i="13"/>
  <c r="AB43" i="10"/>
  <c r="D44" i="13"/>
  <c r="AC44" i="10"/>
  <c r="AD45" i="10"/>
  <c r="F46" i="13"/>
  <c r="V47" i="10"/>
  <c r="G47" i="13"/>
  <c r="W48" i="10"/>
  <c r="H48" i="13"/>
  <c r="X49" i="10"/>
  <c r="I49" i="13"/>
  <c r="Y50" i="10"/>
  <c r="AA50" i="10"/>
  <c r="C51" i="13"/>
  <c r="AB51" i="10"/>
  <c r="D52" i="13"/>
  <c r="AC52" i="10"/>
  <c r="AD53" i="10"/>
  <c r="F54" i="13"/>
  <c r="V55" i="10"/>
  <c r="G55" i="13"/>
  <c r="W56" i="10"/>
  <c r="H56" i="13"/>
  <c r="X57" i="10"/>
  <c r="I57" i="13"/>
  <c r="Y58" i="10"/>
  <c r="AA58" i="10"/>
  <c r="C59" i="13"/>
  <c r="AB59" i="10"/>
  <c r="D60" i="13"/>
  <c r="AC60" i="10"/>
  <c r="AD61" i="10"/>
  <c r="F62" i="13"/>
  <c r="V63" i="10"/>
  <c r="G63" i="13"/>
  <c r="W64" i="10"/>
  <c r="H64" i="13"/>
  <c r="X65" i="10"/>
  <c r="I65" i="13"/>
  <c r="Y66" i="10"/>
  <c r="AA66" i="10"/>
  <c r="Y67" i="10"/>
  <c r="AA67" i="10"/>
  <c r="C68" i="13"/>
  <c r="AB68" i="10"/>
  <c r="D69" i="13"/>
  <c r="AC69" i="10"/>
  <c r="AD70" i="10"/>
  <c r="F71" i="13"/>
  <c r="V72" i="10"/>
  <c r="G72" i="13"/>
  <c r="W73" i="10"/>
  <c r="H73" i="13"/>
  <c r="X74" i="10"/>
  <c r="I74" i="13"/>
  <c r="Y75" i="10"/>
  <c r="AA75" i="10"/>
  <c r="C76" i="13"/>
  <c r="AB76" i="10"/>
  <c r="D77" i="13"/>
  <c r="AC77" i="10"/>
  <c r="AD78" i="10"/>
  <c r="F79" i="13"/>
  <c r="V80" i="10"/>
  <c r="G80" i="13"/>
  <c r="W81" i="10"/>
  <c r="H81" i="13"/>
  <c r="X82" i="10"/>
  <c r="I82" i="13"/>
  <c r="Y83" i="10"/>
  <c r="AA83" i="10"/>
  <c r="C84" i="13"/>
  <c r="AB84" i="10"/>
  <c r="D85" i="13"/>
  <c r="AC85" i="10"/>
  <c r="AD86" i="10"/>
  <c r="F87" i="13"/>
  <c r="V88" i="10"/>
  <c r="G88" i="13"/>
  <c r="W89" i="10"/>
  <c r="H89" i="13"/>
  <c r="X90" i="10"/>
  <c r="Y91" i="10"/>
  <c r="AA91" i="10"/>
  <c r="C92" i="13"/>
  <c r="AB92" i="10"/>
  <c r="AC93" i="10"/>
  <c r="V6" i="10"/>
  <c r="G6" i="13"/>
  <c r="W7" i="10"/>
  <c r="H7" i="13"/>
  <c r="X8" i="10"/>
  <c r="I8" i="13"/>
  <c r="Y9" i="10"/>
  <c r="AA9" i="10"/>
  <c r="C10" i="13"/>
  <c r="AB10" i="10"/>
  <c r="D11" i="13"/>
  <c r="AC11" i="10"/>
  <c r="AD12" i="10"/>
  <c r="F13" i="13"/>
  <c r="V14" i="10"/>
  <c r="G14" i="13"/>
  <c r="W15" i="10"/>
  <c r="H15" i="13"/>
  <c r="X16" i="10"/>
  <c r="I16" i="13"/>
  <c r="Y17" i="10"/>
  <c r="AA17" i="10"/>
  <c r="AB18" i="10"/>
  <c r="D19" i="13"/>
  <c r="AC19" i="10"/>
  <c r="AD20" i="10"/>
  <c r="F21" i="13"/>
  <c r="V22" i="10"/>
  <c r="G22" i="13"/>
  <c r="W23" i="10"/>
  <c r="H23" i="13"/>
  <c r="X24" i="10"/>
  <c r="I24" i="13"/>
  <c r="Y25" i="10"/>
  <c r="AA25" i="10"/>
  <c r="C26" i="13"/>
  <c r="AB26" i="10"/>
  <c r="D27" i="13"/>
  <c r="AC27" i="10"/>
  <c r="AD28" i="10"/>
  <c r="F29" i="13"/>
  <c r="V30" i="10"/>
  <c r="G30" i="13"/>
  <c r="W31" i="10"/>
  <c r="H31" i="13"/>
  <c r="X32" i="10"/>
  <c r="I32" i="13"/>
  <c r="Y33" i="10"/>
  <c r="AA33" i="10"/>
  <c r="C34" i="13"/>
  <c r="AB34" i="10"/>
  <c r="D35" i="13"/>
  <c r="AC35" i="10"/>
  <c r="AD36" i="10"/>
  <c r="F37" i="13"/>
  <c r="V38" i="10"/>
  <c r="G38" i="13"/>
  <c r="W39" i="10"/>
  <c r="H39" i="13"/>
  <c r="X40" i="10"/>
  <c r="I40" i="13"/>
  <c r="Y41" i="10"/>
  <c r="AA41" i="10"/>
  <c r="C42" i="13"/>
  <c r="AB42" i="10"/>
  <c r="D43" i="13"/>
  <c r="AC43" i="10"/>
  <c r="AD44" i="10"/>
  <c r="F45" i="13"/>
  <c r="V46" i="10"/>
  <c r="G46" i="13"/>
  <c r="W47" i="10"/>
  <c r="H47" i="13"/>
  <c r="X48" i="10"/>
  <c r="I48" i="13"/>
  <c r="Y49" i="10"/>
  <c r="AA49" i="10"/>
  <c r="AB50" i="10"/>
  <c r="D51" i="13"/>
  <c r="AC51" i="10"/>
  <c r="AD52" i="10"/>
  <c r="F53" i="13"/>
  <c r="V54" i="10"/>
  <c r="G54" i="13"/>
  <c r="W55" i="10"/>
  <c r="H55" i="13"/>
  <c r="X56" i="10"/>
  <c r="I56" i="13"/>
  <c r="Y57" i="10"/>
  <c r="AA57" i="10"/>
  <c r="AB58" i="10"/>
  <c r="D59" i="13"/>
  <c r="AC59" i="10"/>
  <c r="AD60" i="10"/>
  <c r="F61" i="13"/>
  <c r="V62" i="10"/>
  <c r="G62" i="13"/>
  <c r="W63" i="10"/>
  <c r="H63" i="13"/>
  <c r="X64" i="10"/>
  <c r="I64" i="13"/>
  <c r="Y65" i="10"/>
  <c r="AA65" i="10"/>
  <c r="AB66" i="10"/>
  <c r="C67" i="13"/>
  <c r="AB67" i="10"/>
  <c r="D68" i="13"/>
  <c r="AC68" i="10"/>
  <c r="AD69" i="10"/>
  <c r="F70" i="13"/>
  <c r="V71" i="10"/>
  <c r="G71" i="13"/>
  <c r="W72" i="10"/>
  <c r="H72" i="13"/>
  <c r="X73" i="10"/>
  <c r="I73" i="13"/>
  <c r="Y74" i="10"/>
  <c r="AA74" i="10"/>
  <c r="C75" i="13"/>
  <c r="AB75" i="10"/>
  <c r="D76" i="13"/>
  <c r="AC76" i="10"/>
  <c r="AD77" i="10"/>
  <c r="F78" i="13"/>
  <c r="V79" i="10"/>
  <c r="G79" i="13"/>
  <c r="W80" i="10"/>
  <c r="H80" i="13"/>
  <c r="X81" i="10"/>
  <c r="I81" i="13"/>
  <c r="Y82" i="10"/>
  <c r="AA82" i="10"/>
  <c r="C83" i="13"/>
  <c r="AB83" i="10"/>
  <c r="D84" i="13"/>
  <c r="AC84" i="10"/>
  <c r="AD85" i="10"/>
  <c r="F86" i="13"/>
  <c r="V87" i="10"/>
  <c r="G87" i="13"/>
  <c r="W88" i="10"/>
  <c r="H88" i="13"/>
  <c r="X89" i="10"/>
  <c r="I89" i="13"/>
  <c r="Y90" i="10"/>
  <c r="AA90" i="10"/>
  <c r="C91" i="13"/>
  <c r="AB91" i="10"/>
  <c r="D92" i="13"/>
  <c r="AC92" i="10"/>
  <c r="AD93" i="10"/>
  <c r="W6" i="10"/>
  <c r="H6" i="13"/>
  <c r="X7" i="10"/>
  <c r="I7" i="13"/>
  <c r="Y8" i="10"/>
  <c r="AA8" i="10"/>
  <c r="AB9" i="10"/>
  <c r="D10" i="13"/>
  <c r="AC10" i="10"/>
  <c r="AD11" i="10"/>
  <c r="F12" i="13"/>
  <c r="V13" i="10"/>
  <c r="G13" i="13"/>
  <c r="W14" i="10"/>
  <c r="H14" i="13"/>
  <c r="X15" i="10"/>
  <c r="I15" i="13"/>
  <c r="Y16" i="10"/>
  <c r="AA16" i="10"/>
  <c r="AB17" i="10"/>
  <c r="D18" i="13"/>
  <c r="AC18" i="10"/>
  <c r="AD19" i="10"/>
  <c r="F20" i="13"/>
  <c r="V21" i="10"/>
  <c r="G21" i="13"/>
  <c r="W22" i="10"/>
  <c r="H22" i="13"/>
  <c r="X23" i="10"/>
  <c r="I23" i="13"/>
  <c r="Y24" i="10"/>
  <c r="AA24" i="10"/>
  <c r="C25" i="13"/>
  <c r="AB25" i="10"/>
  <c r="D26" i="13"/>
  <c r="AC26" i="10"/>
  <c r="AD27" i="10"/>
  <c r="F28" i="13"/>
  <c r="V29" i="10"/>
  <c r="G29" i="13"/>
  <c r="W30" i="10"/>
  <c r="H30" i="13"/>
  <c r="X31" i="10"/>
  <c r="I31" i="13"/>
  <c r="Y32" i="10"/>
  <c r="AA32" i="10"/>
  <c r="C33" i="13"/>
  <c r="AB33" i="10"/>
  <c r="D34" i="13"/>
  <c r="AC34" i="10"/>
  <c r="AD35" i="10"/>
  <c r="F36" i="13"/>
  <c r="V37" i="10"/>
  <c r="G37" i="13"/>
  <c r="W38" i="10"/>
  <c r="H38" i="13"/>
  <c r="X39" i="10"/>
  <c r="I39" i="13"/>
  <c r="Y40" i="10"/>
  <c r="AA40" i="10"/>
  <c r="C41" i="13"/>
  <c r="AB41" i="10"/>
  <c r="D42" i="13"/>
  <c r="AC42" i="10"/>
  <c r="AD43" i="10"/>
  <c r="F44" i="13"/>
  <c r="V45" i="10"/>
  <c r="G45" i="13"/>
  <c r="W46" i="10"/>
  <c r="H46" i="13"/>
  <c r="X47" i="10"/>
  <c r="I47" i="13"/>
  <c r="Y48" i="10"/>
  <c r="AA48" i="10"/>
  <c r="C49" i="13"/>
  <c r="AB49" i="10"/>
  <c r="D50" i="13"/>
  <c r="AC50" i="10"/>
  <c r="AD51" i="10"/>
  <c r="F52" i="13"/>
  <c r="V53" i="10"/>
  <c r="G53" i="13"/>
  <c r="W54" i="10"/>
  <c r="H54" i="13"/>
  <c r="X55" i="10"/>
  <c r="I55" i="13"/>
  <c r="Y56" i="10"/>
  <c r="AA56" i="10"/>
  <c r="C57" i="13"/>
  <c r="AB57" i="10"/>
  <c r="D58" i="13"/>
  <c r="AC58" i="10"/>
  <c r="AD59" i="10"/>
  <c r="F60" i="13"/>
  <c r="V61" i="10"/>
  <c r="G61" i="13"/>
  <c r="W62" i="10"/>
  <c r="H62" i="13"/>
  <c r="X63" i="10"/>
  <c r="I63" i="13"/>
  <c r="Y64" i="10"/>
  <c r="AA64" i="10"/>
  <c r="C65" i="13"/>
  <c r="AB65" i="10"/>
  <c r="D66" i="13"/>
  <c r="AC66" i="10"/>
  <c r="D67" i="13"/>
  <c r="AC67" i="10"/>
  <c r="AD68" i="10"/>
  <c r="F69" i="13"/>
  <c r="V70" i="10"/>
  <c r="G70" i="13"/>
  <c r="W71" i="10"/>
  <c r="H71" i="13"/>
  <c r="X72" i="10"/>
  <c r="I72" i="13"/>
  <c r="Y73" i="10"/>
  <c r="AA73" i="10"/>
  <c r="AB74" i="10"/>
  <c r="D75" i="13"/>
  <c r="AC75" i="10"/>
  <c r="AD76" i="10"/>
  <c r="F77" i="13"/>
  <c r="V78" i="10"/>
  <c r="G78" i="13"/>
  <c r="W79" i="10"/>
  <c r="H79" i="13"/>
  <c r="X80" i="10"/>
  <c r="I80" i="13"/>
  <c r="Y81" i="10"/>
  <c r="AA81" i="10"/>
  <c r="C82" i="13"/>
  <c r="AB82" i="10"/>
  <c r="D83" i="13"/>
  <c r="AC83" i="10"/>
  <c r="AD84" i="10"/>
  <c r="F85" i="13"/>
  <c r="V86" i="10"/>
  <c r="G86" i="13"/>
  <c r="W87" i="10"/>
  <c r="H87" i="13"/>
  <c r="X88" i="10"/>
  <c r="I88" i="13"/>
  <c r="Y89" i="10"/>
  <c r="AA89" i="10"/>
  <c r="AB90" i="10"/>
  <c r="D91" i="13"/>
  <c r="AC91" i="10"/>
  <c r="AD92" i="10"/>
  <c r="F93" i="13"/>
  <c r="AP100" i="11"/>
  <c r="X6" i="10"/>
  <c r="I6" i="13"/>
  <c r="Y7" i="10"/>
  <c r="AA7" i="10"/>
  <c r="C8" i="13"/>
  <c r="AB8" i="10"/>
  <c r="D9" i="13"/>
  <c r="AC9" i="10"/>
  <c r="E10" i="13"/>
  <c r="CE10" i="12" s="1"/>
  <c r="AD10" i="10"/>
  <c r="F11" i="13"/>
  <c r="V12" i="10"/>
  <c r="G12" i="13"/>
  <c r="W13" i="10"/>
  <c r="H13" i="13"/>
  <c r="X14" i="10"/>
  <c r="I14" i="13"/>
  <c r="Y15" i="10"/>
  <c r="AA15" i="10"/>
  <c r="C16" i="13"/>
  <c r="AB16" i="10"/>
  <c r="D17" i="13"/>
  <c r="AC17" i="10"/>
  <c r="AD18" i="10"/>
  <c r="F19" i="13"/>
  <c r="V20" i="10"/>
  <c r="G20" i="13"/>
  <c r="W21" i="10"/>
  <c r="H21" i="13"/>
  <c r="X22" i="10"/>
  <c r="I22" i="13"/>
  <c r="Y23" i="10"/>
  <c r="AA23" i="10"/>
  <c r="AB24" i="10"/>
  <c r="AC25" i="10"/>
  <c r="AD26" i="10"/>
  <c r="V28" i="10"/>
  <c r="W29" i="10"/>
  <c r="H29" i="13"/>
  <c r="X30" i="10"/>
  <c r="I30" i="13"/>
  <c r="Y31" i="10"/>
  <c r="AA31" i="10"/>
  <c r="AB32" i="10"/>
  <c r="D33" i="13"/>
  <c r="AC33" i="10"/>
  <c r="AD34" i="10"/>
  <c r="F35" i="13"/>
  <c r="V36" i="10"/>
  <c r="G36" i="13"/>
  <c r="W37" i="10"/>
  <c r="H37" i="13"/>
  <c r="X38" i="10"/>
  <c r="I38" i="13"/>
  <c r="Y39" i="10"/>
  <c r="AA39" i="10"/>
  <c r="AB40" i="10"/>
  <c r="D41" i="13"/>
  <c r="AC41" i="10"/>
  <c r="AD42" i="10"/>
  <c r="V44" i="10"/>
  <c r="G44" i="13"/>
  <c r="W45" i="10"/>
  <c r="H45" i="13"/>
  <c r="X46" i="10"/>
  <c r="I46" i="13"/>
  <c r="Y47" i="10"/>
  <c r="AA47" i="10"/>
  <c r="AB48" i="10"/>
  <c r="AC49" i="10"/>
  <c r="AD50" i="10"/>
  <c r="F51" i="13"/>
  <c r="V52" i="10"/>
  <c r="G52" i="13"/>
  <c r="W53" i="10"/>
  <c r="H53" i="13"/>
  <c r="X54" i="10"/>
  <c r="I54" i="13"/>
  <c r="Y55" i="10"/>
  <c r="AA55" i="10"/>
  <c r="AB56" i="10"/>
  <c r="AC57" i="10"/>
  <c r="AD58" i="10"/>
  <c r="F59" i="13"/>
  <c r="V60" i="10"/>
  <c r="G60" i="13"/>
  <c r="W61" i="10"/>
  <c r="H61" i="13"/>
  <c r="X62" i="10"/>
  <c r="I62" i="13"/>
  <c r="Y63" i="10"/>
  <c r="AA63" i="10"/>
  <c r="AB64" i="10"/>
  <c r="AC65" i="10"/>
  <c r="AD66" i="10"/>
  <c r="AD67" i="10"/>
  <c r="F68" i="13"/>
  <c r="V69" i="10"/>
  <c r="G69" i="13"/>
  <c r="W70" i="10"/>
  <c r="H70" i="13"/>
  <c r="X71" i="10"/>
  <c r="I71" i="13"/>
  <c r="Y72" i="10"/>
  <c r="AA72" i="10"/>
  <c r="C73" i="13"/>
  <c r="AB73" i="10"/>
  <c r="D74" i="13"/>
  <c r="AC74" i="10"/>
  <c r="AD75" i="10"/>
  <c r="F76" i="13"/>
  <c r="V77" i="10"/>
  <c r="G77" i="13"/>
  <c r="W78" i="10"/>
  <c r="H78" i="13"/>
  <c r="X79" i="10"/>
  <c r="I79" i="13"/>
  <c r="Y80" i="10"/>
  <c r="AA80" i="10"/>
  <c r="AB81" i="10"/>
  <c r="D82" i="13"/>
  <c r="AC82" i="10"/>
  <c r="AD83" i="10"/>
  <c r="F84" i="13"/>
  <c r="V85" i="10"/>
  <c r="G85" i="13"/>
  <c r="W86" i="10"/>
  <c r="H86" i="13"/>
  <c r="X87" i="10"/>
  <c r="I87" i="13"/>
  <c r="Y88" i="10"/>
  <c r="AA88" i="10"/>
  <c r="C89" i="13"/>
  <c r="AB89" i="10"/>
  <c r="AC90" i="10"/>
  <c r="AD91" i="10"/>
  <c r="F92" i="13"/>
  <c r="V93" i="10"/>
  <c r="G93" i="13"/>
  <c r="Y6" i="10"/>
  <c r="AA6" i="10"/>
  <c r="C7" i="13"/>
  <c r="CC7" i="12" s="1"/>
  <c r="AB7" i="10"/>
  <c r="AC8" i="10"/>
  <c r="AD9" i="10"/>
  <c r="F10" i="13"/>
  <c r="V11" i="10"/>
  <c r="G11" i="13"/>
  <c r="W12" i="10"/>
  <c r="H12" i="13"/>
  <c r="X13" i="10"/>
  <c r="I13" i="13"/>
  <c r="Y14" i="10"/>
  <c r="AA14" i="10"/>
  <c r="C15" i="13"/>
  <c r="CC15" i="12" s="1"/>
  <c r="AB15" i="10"/>
  <c r="AC16" i="10"/>
  <c r="AD17" i="10"/>
  <c r="F18" i="13"/>
  <c r="V19" i="10"/>
  <c r="G19" i="13"/>
  <c r="W20" i="10"/>
  <c r="H20" i="13"/>
  <c r="X21" i="10"/>
  <c r="I21" i="13"/>
  <c r="Y22" i="10"/>
  <c r="AA22" i="10"/>
  <c r="C23" i="13"/>
  <c r="CC23" i="12" s="1"/>
  <c r="AB23" i="10"/>
  <c r="D24" i="13"/>
  <c r="AC24" i="10"/>
  <c r="AD25" i="10"/>
  <c r="F26" i="13"/>
  <c r="V27" i="10"/>
  <c r="G27" i="13"/>
  <c r="W28" i="10"/>
  <c r="H28" i="13"/>
  <c r="X29" i="10"/>
  <c r="I29" i="13"/>
  <c r="Y30" i="10"/>
  <c r="AA30" i="10"/>
  <c r="C31" i="13"/>
  <c r="AB31" i="10"/>
  <c r="D32" i="13"/>
  <c r="AC32" i="10"/>
  <c r="E33" i="13"/>
  <c r="CE33" i="12" s="1"/>
  <c r="AD33" i="10"/>
  <c r="F34" i="13"/>
  <c r="CF34" i="12" s="1"/>
  <c r="V35" i="10"/>
  <c r="G35" i="13"/>
  <c r="W36" i="10"/>
  <c r="H36" i="13"/>
  <c r="X37" i="10"/>
  <c r="I37" i="13"/>
  <c r="Y38" i="10"/>
  <c r="AA38" i="10"/>
  <c r="C39" i="13"/>
  <c r="AB39" i="10"/>
  <c r="D40" i="13"/>
  <c r="AC40" i="10"/>
  <c r="AD41" i="10"/>
  <c r="F42" i="13"/>
  <c r="V43" i="10"/>
  <c r="G43" i="13"/>
  <c r="W44" i="10"/>
  <c r="H44" i="13"/>
  <c r="X45" i="10"/>
  <c r="I45" i="13"/>
  <c r="Y46" i="10"/>
  <c r="AA46" i="10"/>
  <c r="C47" i="13"/>
  <c r="AB47" i="10"/>
  <c r="D48" i="13"/>
  <c r="AC48" i="10"/>
  <c r="AD49" i="10"/>
  <c r="F50" i="13"/>
  <c r="V51" i="10"/>
  <c r="G51" i="13"/>
  <c r="W52" i="10"/>
  <c r="H52" i="13"/>
  <c r="X53" i="10"/>
  <c r="I53" i="13"/>
  <c r="Y54" i="10"/>
  <c r="AA54" i="10"/>
  <c r="C55" i="13"/>
  <c r="AB55" i="10"/>
  <c r="D56" i="13"/>
  <c r="AC56" i="10"/>
  <c r="AD57" i="10"/>
  <c r="F58" i="13"/>
  <c r="V59" i="10"/>
  <c r="G59" i="13"/>
  <c r="W60" i="10"/>
  <c r="H60" i="13"/>
  <c r="X61" i="10"/>
  <c r="I61" i="13"/>
  <c r="Y62" i="10"/>
  <c r="AA62" i="10"/>
  <c r="C63" i="13"/>
  <c r="AB63" i="10"/>
  <c r="D64" i="13"/>
  <c r="AC64" i="10"/>
  <c r="AD65" i="10"/>
  <c r="F66" i="13"/>
  <c r="CF67" i="12"/>
  <c r="V68" i="10"/>
  <c r="G68" i="13"/>
  <c r="W69" i="10"/>
  <c r="H69" i="13"/>
  <c r="X70" i="10"/>
  <c r="I70" i="13"/>
  <c r="Y71" i="10"/>
  <c r="AA71" i="10"/>
  <c r="AB72" i="10"/>
  <c r="AC73" i="10"/>
  <c r="AD74" i="10"/>
  <c r="F75" i="13"/>
  <c r="V76" i="10"/>
  <c r="G76" i="13"/>
  <c r="W77" i="10"/>
  <c r="H77" i="13"/>
  <c r="X78" i="10"/>
  <c r="I78" i="13"/>
  <c r="Y79" i="10"/>
  <c r="AA79" i="10"/>
  <c r="AB80" i="10"/>
  <c r="D81" i="13"/>
  <c r="AC81" i="10"/>
  <c r="E82" i="13"/>
  <c r="AD82" i="10"/>
  <c r="F83" i="13"/>
  <c r="V84" i="10"/>
  <c r="G84" i="13"/>
  <c r="W85" i="10"/>
  <c r="H85" i="13"/>
  <c r="X86" i="10"/>
  <c r="I86" i="13"/>
  <c r="Y87" i="10"/>
  <c r="AA87" i="10"/>
  <c r="AB88" i="10"/>
  <c r="D89" i="13"/>
  <c r="AC89" i="10"/>
  <c r="AD90" i="10"/>
  <c r="F91" i="13"/>
  <c r="V92" i="10"/>
  <c r="G92" i="13"/>
  <c r="W93" i="10"/>
  <c r="H93" i="13"/>
  <c r="T17" i="18"/>
  <c r="U17" i="18"/>
  <c r="I101" i="20"/>
  <c r="F95" i="10"/>
  <c r="F97" i="10"/>
  <c r="F99" i="10"/>
  <c r="F94" i="10"/>
  <c r="F96" i="10"/>
  <c r="F98" i="10"/>
  <c r="E95" i="10"/>
  <c r="E94" i="10"/>
  <c r="E96" i="10"/>
  <c r="E98" i="10"/>
  <c r="L95" i="20"/>
  <c r="D97" i="10"/>
  <c r="D94" i="10"/>
  <c r="D96" i="10"/>
  <c r="K99" i="20"/>
  <c r="C95" i="10"/>
  <c r="C97" i="10"/>
  <c r="C94" i="10"/>
  <c r="C96" i="10"/>
  <c r="B94" i="10"/>
  <c r="B96" i="10"/>
  <c r="B98" i="10"/>
  <c r="H101" i="20"/>
  <c r="B95" i="10"/>
  <c r="B97" i="10"/>
  <c r="B99" i="10"/>
  <c r="T95" i="10"/>
  <c r="T98" i="10"/>
  <c r="T96" i="10"/>
  <c r="T99" i="10"/>
  <c r="T94" i="10"/>
  <c r="T97" i="10"/>
  <c r="S96" i="10"/>
  <c r="S99" i="10"/>
  <c r="S94" i="10"/>
  <c r="S97" i="10"/>
  <c r="S98" i="10"/>
  <c r="S95" i="10"/>
  <c r="R96" i="10"/>
  <c r="R94" i="10"/>
  <c r="R97" i="10"/>
  <c r="R99" i="10"/>
  <c r="R95" i="10"/>
  <c r="R98" i="10"/>
  <c r="Q96" i="10"/>
  <c r="Q99" i="10"/>
  <c r="Q94" i="10"/>
  <c r="Q97" i="10"/>
  <c r="Q95" i="10"/>
  <c r="Q98" i="10"/>
  <c r="P96" i="10"/>
  <c r="P94" i="10"/>
  <c r="P97" i="10"/>
  <c r="P99" i="10"/>
  <c r="P95" i="10"/>
  <c r="P98" i="10"/>
  <c r="O99" i="10"/>
  <c r="O94" i="10"/>
  <c r="O97" i="10"/>
  <c r="O95" i="10"/>
  <c r="O98" i="10"/>
  <c r="O96" i="10"/>
  <c r="N96" i="10"/>
  <c r="E99" i="12"/>
  <c r="N99" i="10"/>
  <c r="N94" i="10"/>
  <c r="E95" i="12"/>
  <c r="N95" i="10"/>
  <c r="E97" i="12"/>
  <c r="N97" i="10"/>
  <c r="N98" i="10"/>
  <c r="E96" i="12"/>
  <c r="M99" i="10"/>
  <c r="M94" i="10"/>
  <c r="M97" i="10"/>
  <c r="M95" i="10"/>
  <c r="M98" i="10"/>
  <c r="M96" i="10"/>
  <c r="I95" i="12"/>
  <c r="L95" i="10"/>
  <c r="I96" i="12"/>
  <c r="L98" i="10"/>
  <c r="I99" i="12"/>
  <c r="L97" i="10"/>
  <c r="L96" i="10"/>
  <c r="I97" i="12"/>
  <c r="L94" i="10"/>
  <c r="L99" i="10"/>
  <c r="J97" i="10"/>
  <c r="J95" i="10"/>
  <c r="J98" i="10"/>
  <c r="J96" i="10"/>
  <c r="J94" i="10"/>
  <c r="J99" i="10"/>
  <c r="AS101" i="11"/>
  <c r="F96" i="13"/>
  <c r="AD99" i="10"/>
  <c r="AD98" i="10"/>
  <c r="AD94" i="10"/>
  <c r="AD97" i="10"/>
  <c r="AD95" i="10"/>
  <c r="AD96" i="10"/>
  <c r="AC99" i="10"/>
  <c r="AC98" i="10"/>
  <c r="AC97" i="10"/>
  <c r="AC95" i="10"/>
  <c r="AC96" i="10"/>
  <c r="AC94" i="10"/>
  <c r="AB99" i="10"/>
  <c r="AB98" i="10"/>
  <c r="AB97" i="10"/>
  <c r="AB95" i="10"/>
  <c r="AB96" i="10"/>
  <c r="AB94" i="10"/>
  <c r="F95" i="13"/>
  <c r="G97" i="13"/>
  <c r="I99" i="13"/>
  <c r="G95" i="13"/>
  <c r="G96" i="13"/>
  <c r="H97" i="13"/>
  <c r="AA99" i="10"/>
  <c r="H95" i="13"/>
  <c r="H96" i="13"/>
  <c r="I97" i="13"/>
  <c r="AA98" i="10"/>
  <c r="C99" i="13"/>
  <c r="I95" i="13"/>
  <c r="I96" i="13"/>
  <c r="AA97" i="10"/>
  <c r="AA95" i="10"/>
  <c r="AA96" i="10"/>
  <c r="D98" i="13"/>
  <c r="AA94" i="10"/>
  <c r="C95" i="13"/>
  <c r="D97" i="13"/>
  <c r="F99" i="13"/>
  <c r="D95" i="13"/>
  <c r="D96" i="13"/>
  <c r="E97" i="13"/>
  <c r="G99" i="13"/>
  <c r="F97" i="13"/>
  <c r="H99" i="13"/>
  <c r="Y99" i="10"/>
  <c r="Y98" i="10"/>
  <c r="Y97" i="10"/>
  <c r="Y95" i="10"/>
  <c r="Y96" i="10"/>
  <c r="Y94" i="10"/>
  <c r="X97" i="10"/>
  <c r="X95" i="10"/>
  <c r="X96" i="10"/>
  <c r="X94" i="10"/>
  <c r="X99" i="10"/>
  <c r="X98" i="10"/>
  <c r="W98" i="10"/>
  <c r="W97" i="10"/>
  <c r="W95" i="10"/>
  <c r="W94" i="10"/>
  <c r="W96" i="10"/>
  <c r="W99" i="10"/>
  <c r="V97" i="10"/>
  <c r="V95" i="10"/>
  <c r="V96" i="10"/>
  <c r="AU101" i="11"/>
  <c r="V94" i="10"/>
  <c r="AV101" i="11"/>
  <c r="AR101" i="11"/>
  <c r="AQ101" i="11"/>
  <c r="V99" i="10"/>
  <c r="V98" i="10"/>
  <c r="AX101" i="11"/>
  <c r="AT101" i="11"/>
  <c r="C99" i="20"/>
  <c r="D99" i="10"/>
  <c r="L99" i="20"/>
  <c r="E99" i="10"/>
  <c r="N99" i="20"/>
  <c r="I94" i="13"/>
  <c r="I94" i="12"/>
  <c r="E98" i="12"/>
  <c r="F98" i="13"/>
  <c r="D94" i="13"/>
  <c r="H98" i="13"/>
  <c r="F94" i="13"/>
  <c r="I98" i="13"/>
  <c r="E94" i="12"/>
  <c r="I98" i="12"/>
  <c r="G94" i="13"/>
  <c r="H94" i="13"/>
  <c r="C98" i="13"/>
  <c r="I101" i="10"/>
  <c r="AY101" i="11"/>
  <c r="X23" i="15"/>
  <c r="H90" i="13"/>
  <c r="I90" i="12"/>
  <c r="F90" i="13"/>
  <c r="I90" i="13"/>
  <c r="E90" i="12"/>
  <c r="C90" i="13"/>
  <c r="D90" i="13"/>
  <c r="C33" i="19"/>
  <c r="P24" i="15"/>
  <c r="T23" i="15"/>
  <c r="T24" i="15"/>
  <c r="X24" i="15"/>
  <c r="G23" i="15"/>
  <c r="G24" i="15"/>
  <c r="B24" i="15"/>
  <c r="L24" i="15"/>
  <c r="P23" i="15"/>
  <c r="G13" i="15"/>
  <c r="L23" i="15"/>
  <c r="B23" i="15"/>
  <c r="L11" i="15"/>
  <c r="T11" i="15"/>
  <c r="G10" i="15"/>
  <c r="P12" i="15"/>
  <c r="X12" i="15"/>
  <c r="P16" i="15"/>
  <c r="X16" i="15"/>
  <c r="G6" i="15"/>
  <c r="G7" i="15"/>
  <c r="P7" i="15"/>
  <c r="X7" i="15"/>
  <c r="G8" i="15"/>
  <c r="P8" i="15"/>
  <c r="X8" i="15"/>
  <c r="G9" i="15"/>
  <c r="P10" i="15"/>
  <c r="G11" i="15"/>
  <c r="P11" i="15"/>
  <c r="G12" i="15"/>
  <c r="P13" i="15"/>
  <c r="T9" i="15"/>
  <c r="L12" i="15"/>
  <c r="L14" i="15"/>
  <c r="L16" i="15"/>
  <c r="L20" i="15"/>
  <c r="L8" i="15"/>
  <c r="B14" i="15"/>
  <c r="B16" i="15"/>
  <c r="T19" i="15"/>
  <c r="B12" i="15"/>
  <c r="B20" i="15"/>
  <c r="B22" i="15"/>
  <c r="B8" i="15"/>
  <c r="B10" i="15"/>
  <c r="T17" i="15"/>
  <c r="L19" i="15"/>
  <c r="L10" i="15"/>
  <c r="T13" i="15"/>
  <c r="T15" i="15"/>
  <c r="L17" i="15"/>
  <c r="L18" i="15"/>
  <c r="T7" i="15"/>
  <c r="L9" i="15"/>
  <c r="L13" i="15"/>
  <c r="L15" i="15"/>
  <c r="B18" i="15"/>
  <c r="C27" i="19"/>
  <c r="C22" i="19"/>
  <c r="G14" i="15"/>
  <c r="G15" i="15"/>
  <c r="P15" i="15"/>
  <c r="X15" i="15"/>
  <c r="G16" i="15"/>
  <c r="G17" i="15"/>
  <c r="G18" i="15"/>
  <c r="P18" i="15"/>
  <c r="G19" i="15"/>
  <c r="P19" i="15"/>
  <c r="G20" i="15"/>
  <c r="P20" i="15"/>
  <c r="X20" i="15"/>
  <c r="G22" i="15"/>
  <c r="C10" i="19"/>
  <c r="O6" i="18"/>
  <c r="R37" i="18"/>
  <c r="R35" i="18"/>
  <c r="P33" i="18"/>
  <c r="Q29" i="18"/>
  <c r="R26" i="18"/>
  <c r="T23" i="18"/>
  <c r="S22" i="18"/>
  <c r="S21" i="18"/>
  <c r="S20" i="18"/>
  <c r="V18" i="18"/>
  <c r="V17" i="18"/>
  <c r="T16" i="18"/>
  <c r="R14" i="18"/>
  <c r="R12" i="18"/>
  <c r="Q11" i="18"/>
  <c r="O18" i="18"/>
  <c r="P37" i="18"/>
  <c r="W34" i="18"/>
  <c r="O33" i="18"/>
  <c r="V30" i="18"/>
  <c r="P29" i="18"/>
  <c r="P26" i="18"/>
  <c r="S23" i="18"/>
  <c r="R22" i="18"/>
  <c r="R21" i="18"/>
  <c r="R20" i="18"/>
  <c r="U18" i="18"/>
  <c r="S17" i="18"/>
  <c r="S16" i="18"/>
  <c r="Q14" i="18"/>
  <c r="Q12" i="18"/>
  <c r="P11" i="18"/>
  <c r="S14" i="18"/>
  <c r="O37" i="18"/>
  <c r="V34" i="18"/>
  <c r="T32" i="18"/>
  <c r="S30" i="18"/>
  <c r="O29" i="18"/>
  <c r="O26" i="18"/>
  <c r="R23" i="18"/>
  <c r="P22" i="18"/>
  <c r="Q21" i="18"/>
  <c r="Q20" i="18"/>
  <c r="T18" i="18"/>
  <c r="R17" i="18"/>
  <c r="R16" i="18"/>
  <c r="P14" i="18"/>
  <c r="P12" i="18"/>
  <c r="O11" i="18"/>
  <c r="R29" i="18"/>
  <c r="O27" i="18"/>
  <c r="T20" i="18"/>
  <c r="R11" i="18"/>
  <c r="T36" i="18"/>
  <c r="T34" i="18"/>
  <c r="R32" i="18"/>
  <c r="P30" i="18"/>
  <c r="R28" i="18"/>
  <c r="P25" i="18"/>
  <c r="P23" i="18"/>
  <c r="O22" i="18"/>
  <c r="P21" i="18"/>
  <c r="P20" i="18"/>
  <c r="S18" i="18"/>
  <c r="Q17" i="18"/>
  <c r="Q16" i="18"/>
  <c r="O14" i="18"/>
  <c r="O12" i="18"/>
  <c r="U10" i="18"/>
  <c r="S12" i="18"/>
  <c r="S38" i="18"/>
  <c r="R36" i="18"/>
  <c r="S34" i="18"/>
  <c r="P32" i="18"/>
  <c r="W29" i="18"/>
  <c r="Q28" i="18"/>
  <c r="O25" i="18"/>
  <c r="O23" i="18"/>
  <c r="W21" i="18"/>
  <c r="O21" i="18"/>
  <c r="R18" i="18"/>
  <c r="P17" i="18"/>
  <c r="P16" i="18"/>
  <c r="R13" i="18"/>
  <c r="V11" i="18"/>
  <c r="T10" i="18"/>
  <c r="R33" i="18"/>
  <c r="T22" i="18"/>
  <c r="O10" i="18"/>
  <c r="R38" i="18"/>
  <c r="P36" i="18"/>
  <c r="O34" i="18"/>
  <c r="O32" i="18"/>
  <c r="V29" i="18"/>
  <c r="R27" i="18"/>
  <c r="R24" i="18"/>
  <c r="V22" i="18"/>
  <c r="V21" i="18"/>
  <c r="V20" i="18"/>
  <c r="Q18" i="18"/>
  <c r="O17" i="18"/>
  <c r="O16" i="18"/>
  <c r="V12" i="18"/>
  <c r="T11" i="18"/>
  <c r="S10" i="18"/>
  <c r="V35" i="18"/>
  <c r="T21" i="18"/>
  <c r="V37" i="18"/>
  <c r="O36" i="18"/>
  <c r="S33" i="18"/>
  <c r="S29" i="18"/>
  <c r="P27" i="18"/>
  <c r="Q24" i="18"/>
  <c r="U22" i="18"/>
  <c r="U21" i="18"/>
  <c r="U20" i="18"/>
  <c r="P18" i="18"/>
  <c r="V16" i="18"/>
  <c r="T14" i="18"/>
  <c r="T12" i="18"/>
  <c r="S11" i="18"/>
  <c r="Q10" i="18"/>
  <c r="S37" i="18"/>
  <c r="W23" i="18"/>
  <c r="U16" i="18"/>
  <c r="P38" i="18"/>
  <c r="S35" i="18"/>
  <c r="S32" i="18"/>
  <c r="V36" i="18"/>
  <c r="V33" i="18"/>
  <c r="W37" i="18"/>
  <c r="O35" i="18"/>
  <c r="W32" i="18"/>
  <c r="S36" i="18"/>
  <c r="R34" i="18"/>
  <c r="T37" i="18"/>
  <c r="T35" i="18"/>
  <c r="V32" i="18"/>
  <c r="W36" i="18"/>
  <c r="P34" i="18"/>
  <c r="E7" i="13"/>
  <c r="E15" i="13"/>
  <c r="E24" i="13"/>
  <c r="E32" i="13"/>
  <c r="E40" i="13"/>
  <c r="E48" i="13"/>
  <c r="E57" i="13"/>
  <c r="E68" i="13"/>
  <c r="E77" i="13"/>
  <c r="E85" i="13"/>
  <c r="E93" i="13"/>
  <c r="E14" i="13"/>
  <c r="E23" i="13"/>
  <c r="E31" i="13"/>
  <c r="E47" i="13"/>
  <c r="E56" i="13"/>
  <c r="E66" i="13"/>
  <c r="E67" i="13"/>
  <c r="E75" i="13"/>
  <c r="E76" i="13"/>
  <c r="E84" i="13"/>
  <c r="E92" i="13"/>
  <c r="E13" i="13"/>
  <c r="E22" i="13"/>
  <c r="E30" i="13"/>
  <c r="E38" i="13"/>
  <c r="E46" i="13"/>
  <c r="E55" i="13"/>
  <c r="E65" i="13"/>
  <c r="E74" i="13"/>
  <c r="E83" i="13"/>
  <c r="E91" i="13"/>
  <c r="E12" i="13"/>
  <c r="E21" i="13"/>
  <c r="E29" i="13"/>
  <c r="E37" i="13"/>
  <c r="E45" i="13"/>
  <c r="E53" i="13"/>
  <c r="E54" i="13"/>
  <c r="E64" i="13"/>
  <c r="E73" i="13"/>
  <c r="E90" i="13"/>
  <c r="E99" i="13"/>
  <c r="E11" i="13"/>
  <c r="E20" i="13"/>
  <c r="E28" i="13"/>
  <c r="E36" i="13"/>
  <c r="E44" i="13"/>
  <c r="E52" i="13"/>
  <c r="E63" i="13"/>
  <c r="E72" i="13"/>
  <c r="E81" i="13"/>
  <c r="E89" i="13"/>
  <c r="E98" i="13"/>
  <c r="E19" i="13"/>
  <c r="E27" i="13"/>
  <c r="E35" i="13"/>
  <c r="E43" i="13"/>
  <c r="E51" i="13"/>
  <c r="E61" i="13"/>
  <c r="E62" i="13"/>
  <c r="E71" i="13"/>
  <c r="E80" i="13"/>
  <c r="E88" i="13"/>
  <c r="E9" i="13"/>
  <c r="E17" i="13"/>
  <c r="E18" i="13"/>
  <c r="E26" i="13"/>
  <c r="E34" i="13"/>
  <c r="E42" i="13"/>
  <c r="E50" i="13"/>
  <c r="E59" i="13"/>
  <c r="E60" i="13"/>
  <c r="E70" i="13"/>
  <c r="E79" i="13"/>
  <c r="E87" i="13"/>
  <c r="E95" i="13"/>
  <c r="E96" i="13"/>
  <c r="E8" i="13"/>
  <c r="E16" i="13"/>
  <c r="E25" i="13"/>
  <c r="E41" i="13"/>
  <c r="E49" i="13"/>
  <c r="E58" i="13"/>
  <c r="E69" i="13"/>
  <c r="E78" i="13"/>
  <c r="E86" i="13"/>
  <c r="E94" i="13"/>
  <c r="C17" i="20"/>
  <c r="E17" i="20" s="1"/>
  <c r="K18" i="20"/>
  <c r="C19" i="20"/>
  <c r="E19" i="20" s="1"/>
  <c r="K20" i="20"/>
  <c r="M20" i="20" s="1"/>
  <c r="C21" i="20"/>
  <c r="E21" i="20" s="1"/>
  <c r="C23" i="20"/>
  <c r="E23" i="20" s="1"/>
  <c r="K24" i="20"/>
  <c r="C25" i="20"/>
  <c r="E25" i="20" s="1"/>
  <c r="C27" i="20"/>
  <c r="E27" i="20" s="1"/>
  <c r="K28" i="20"/>
  <c r="C29" i="20"/>
  <c r="E29" i="20" s="1"/>
  <c r="C31" i="20"/>
  <c r="E31" i="20" s="1"/>
  <c r="K32" i="20"/>
  <c r="C33" i="20"/>
  <c r="E33" i="20" s="1"/>
  <c r="K34" i="20"/>
  <c r="C35" i="20"/>
  <c r="E35" i="20" s="1"/>
  <c r="K36" i="20"/>
  <c r="C37" i="20"/>
  <c r="E37" i="20" s="1"/>
  <c r="C39" i="20"/>
  <c r="E39" i="20" s="1"/>
  <c r="K40" i="20"/>
  <c r="C41" i="20"/>
  <c r="E41" i="20" s="1"/>
  <c r="K42" i="20"/>
  <c r="C43" i="20"/>
  <c r="E43" i="20" s="1"/>
  <c r="C45" i="20"/>
  <c r="E45" i="20" s="1"/>
  <c r="C47" i="20"/>
  <c r="E47" i="20" s="1"/>
  <c r="K48" i="20"/>
  <c r="C49" i="20"/>
  <c r="E49" i="20" s="1"/>
  <c r="K50" i="20"/>
  <c r="C51" i="20"/>
  <c r="E51" i="20" s="1"/>
  <c r="K52" i="20"/>
  <c r="C53" i="20"/>
  <c r="E53" i="20" s="1"/>
  <c r="C55" i="20"/>
  <c r="E55" i="20" s="1"/>
  <c r="K56" i="20"/>
  <c r="C57" i="20"/>
  <c r="E57" i="20" s="1"/>
  <c r="K58" i="20"/>
  <c r="C59" i="20"/>
  <c r="E59" i="20" s="1"/>
  <c r="K60" i="20"/>
  <c r="C61" i="20"/>
  <c r="E61" i="20" s="1"/>
  <c r="K62" i="20"/>
  <c r="C63" i="20"/>
  <c r="E63" i="20" s="1"/>
  <c r="C65" i="20"/>
  <c r="E65" i="20" s="1"/>
  <c r="K66" i="20"/>
  <c r="C67" i="20"/>
  <c r="E67" i="20" s="1"/>
  <c r="K68" i="20"/>
  <c r="C69" i="20"/>
  <c r="E69" i="20" s="1"/>
  <c r="K70" i="20"/>
  <c r="C71" i="20"/>
  <c r="E71" i="20" s="1"/>
  <c r="K72" i="20"/>
  <c r="C73" i="20"/>
  <c r="E73" i="20" s="1"/>
  <c r="C75" i="20"/>
  <c r="K76" i="20"/>
  <c r="C77" i="20"/>
  <c r="K78" i="20"/>
  <c r="C79" i="20"/>
  <c r="K80" i="20"/>
  <c r="C81" i="20"/>
  <c r="K82" i="20"/>
  <c r="C83" i="20"/>
  <c r="K84" i="20"/>
  <c r="C85" i="20"/>
  <c r="K86" i="20"/>
  <c r="C87" i="20"/>
  <c r="K88" i="20"/>
  <c r="C89" i="20"/>
  <c r="K90" i="20"/>
  <c r="C91" i="20"/>
  <c r="K92" i="20"/>
  <c r="C93" i="20"/>
  <c r="K94" i="20"/>
  <c r="C95" i="20"/>
  <c r="K96" i="20"/>
  <c r="C97" i="20"/>
  <c r="K98" i="20"/>
  <c r="K6" i="20"/>
  <c r="C7" i="20"/>
  <c r="E7" i="20" s="1"/>
  <c r="K8" i="20"/>
  <c r="C9" i="20"/>
  <c r="E9" i="20" s="1"/>
  <c r="K10" i="20"/>
  <c r="C11" i="20"/>
  <c r="E11" i="20" s="1"/>
  <c r="C13" i="20"/>
  <c r="E13" i="20" s="1"/>
  <c r="K14" i="20"/>
  <c r="C15" i="20"/>
  <c r="E15" i="20" s="1"/>
  <c r="K16" i="20"/>
  <c r="L18" i="20"/>
  <c r="L22" i="20"/>
  <c r="L24" i="20"/>
  <c r="L26" i="20"/>
  <c r="L28" i="20"/>
  <c r="L30" i="20"/>
  <c r="L32" i="20"/>
  <c r="L34" i="20"/>
  <c r="L36" i="20"/>
  <c r="L38" i="20"/>
  <c r="L40" i="20"/>
  <c r="L42" i="20"/>
  <c r="L44" i="20"/>
  <c r="L46" i="20"/>
  <c r="L48" i="20"/>
  <c r="L50" i="20"/>
  <c r="L52" i="20"/>
  <c r="L54" i="20"/>
  <c r="L56" i="20"/>
  <c r="L58" i="20"/>
  <c r="L60" i="20"/>
  <c r="L66" i="20"/>
  <c r="L68" i="20"/>
  <c r="L70" i="20"/>
  <c r="L72" i="20"/>
  <c r="L74" i="20"/>
  <c r="L76" i="20"/>
  <c r="L78" i="20"/>
  <c r="L80" i="20"/>
  <c r="L82" i="20"/>
  <c r="L84" i="20"/>
  <c r="L86" i="20"/>
  <c r="L88" i="20"/>
  <c r="L90" i="20"/>
  <c r="L92" i="20"/>
  <c r="L94" i="20"/>
  <c r="L96" i="20"/>
  <c r="L98" i="20"/>
  <c r="L6" i="20"/>
  <c r="L10" i="20"/>
  <c r="L12" i="20"/>
  <c r="L14" i="20"/>
  <c r="N18" i="20"/>
  <c r="N20" i="20"/>
  <c r="N24" i="20"/>
  <c r="N26" i="20"/>
  <c r="N28" i="20"/>
  <c r="N34" i="20"/>
  <c r="N38" i="20"/>
  <c r="N40" i="20"/>
  <c r="N42" i="20"/>
  <c r="N44" i="20"/>
  <c r="N46" i="20"/>
  <c r="N48" i="20"/>
  <c r="N50" i="20"/>
  <c r="N52" i="20"/>
  <c r="N54" i="20"/>
  <c r="N56" i="20"/>
  <c r="N58" i="20"/>
  <c r="N62" i="20"/>
  <c r="N64" i="20"/>
  <c r="N66" i="20"/>
  <c r="N68" i="20"/>
  <c r="N70" i="20"/>
  <c r="N72" i="20"/>
  <c r="N74" i="20"/>
  <c r="N76" i="20"/>
  <c r="N80" i="20"/>
  <c r="N82" i="20"/>
  <c r="N84" i="20"/>
  <c r="N86" i="20"/>
  <c r="N88" i="20"/>
  <c r="N90" i="20"/>
  <c r="N92" i="20"/>
  <c r="N94" i="20"/>
  <c r="N96" i="20"/>
  <c r="N98" i="20"/>
  <c r="N6" i="20"/>
  <c r="N8" i="20"/>
  <c r="N10" i="20"/>
  <c r="N12" i="20"/>
  <c r="N14" i="20"/>
  <c r="N16" i="20"/>
  <c r="C16" i="20"/>
  <c r="E16" i="20" s="1"/>
  <c r="K17" i="20"/>
  <c r="C18" i="20"/>
  <c r="K19" i="20"/>
  <c r="C20" i="20"/>
  <c r="E20" i="20" s="1"/>
  <c r="K21" i="20"/>
  <c r="C22" i="20"/>
  <c r="K23" i="20"/>
  <c r="C24" i="20"/>
  <c r="E24" i="20" s="1"/>
  <c r="K25" i="20"/>
  <c r="C26" i="20"/>
  <c r="K27" i="20"/>
  <c r="C28" i="20"/>
  <c r="E28" i="20" s="1"/>
  <c r="C30" i="20"/>
  <c r="K31" i="20"/>
  <c r="C32" i="20"/>
  <c r="E32" i="20" s="1"/>
  <c r="K33" i="20"/>
  <c r="C34" i="20"/>
  <c r="K35" i="20"/>
  <c r="C36" i="20"/>
  <c r="E36" i="20" s="1"/>
  <c r="K37" i="20"/>
  <c r="C38" i="20"/>
  <c r="K39" i="20"/>
  <c r="C40" i="20"/>
  <c r="E40" i="20" s="1"/>
  <c r="K41" i="20"/>
  <c r="C42" i="20"/>
  <c r="K43" i="20"/>
  <c r="C44" i="20"/>
  <c r="E44" i="20" s="1"/>
  <c r="C46" i="20"/>
  <c r="K47" i="20"/>
  <c r="C48" i="20"/>
  <c r="E48" i="20" s="1"/>
  <c r="K49" i="20"/>
  <c r="C50" i="20"/>
  <c r="K51" i="20"/>
  <c r="C52" i="20"/>
  <c r="E52" i="20" s="1"/>
  <c r="C54" i="20"/>
  <c r="K55" i="20"/>
  <c r="C56" i="20"/>
  <c r="E56" i="20" s="1"/>
  <c r="K57" i="20"/>
  <c r="C58" i="20"/>
  <c r="K59" i="20"/>
  <c r="C60" i="20"/>
  <c r="E60" i="20" s="1"/>
  <c r="K61" i="20"/>
  <c r="C62" i="20"/>
  <c r="K63" i="20"/>
  <c r="C64" i="20"/>
  <c r="E64" i="20" s="1"/>
  <c r="K65" i="20"/>
  <c r="C66" i="20"/>
  <c r="K67" i="20"/>
  <c r="C68" i="20"/>
  <c r="E68" i="20" s="1"/>
  <c r="K69" i="20"/>
  <c r="C70" i="20"/>
  <c r="K71" i="20"/>
  <c r="C72" i="20"/>
  <c r="E72" i="20" s="1"/>
  <c r="K73" i="20"/>
  <c r="C74" i="20"/>
  <c r="K75" i="20"/>
  <c r="C76" i="20"/>
  <c r="K77" i="20"/>
  <c r="C78" i="20"/>
  <c r="K79" i="20"/>
  <c r="C80" i="20"/>
  <c r="K81" i="20"/>
  <c r="C82" i="20"/>
  <c r="K83" i="20"/>
  <c r="C84" i="20"/>
  <c r="K85" i="20"/>
  <c r="C86" i="20"/>
  <c r="K87" i="20"/>
  <c r="C88" i="20"/>
  <c r="K89" i="20"/>
  <c r="C90" i="20"/>
  <c r="K91" i="20"/>
  <c r="C92" i="20"/>
  <c r="K93" i="20"/>
  <c r="C94" i="20"/>
  <c r="K95" i="20"/>
  <c r="C96" i="20"/>
  <c r="K97" i="20"/>
  <c r="C98" i="20"/>
  <c r="C6" i="20"/>
  <c r="C8" i="20"/>
  <c r="E8" i="20" s="1"/>
  <c r="K9" i="20"/>
  <c r="C10" i="20"/>
  <c r="K11" i="20"/>
  <c r="C12" i="20"/>
  <c r="E12" i="20" s="1"/>
  <c r="K13" i="20"/>
  <c r="C14" i="20"/>
  <c r="K15" i="20"/>
  <c r="L17" i="20"/>
  <c r="M17" i="20" s="1"/>
  <c r="L21" i="20"/>
  <c r="L23" i="20"/>
  <c r="L25" i="20"/>
  <c r="L27" i="20"/>
  <c r="L29" i="20"/>
  <c r="M29" i="20" s="1"/>
  <c r="L31" i="20"/>
  <c r="L33" i="20"/>
  <c r="M33" i="20" s="1"/>
  <c r="L35" i="20"/>
  <c r="L37" i="20"/>
  <c r="L39" i="20"/>
  <c r="L41" i="20"/>
  <c r="L43" i="20"/>
  <c r="L45" i="20"/>
  <c r="L47" i="20"/>
  <c r="L49" i="20"/>
  <c r="L51" i="20"/>
  <c r="M51" i="20" s="1"/>
  <c r="L53" i="20"/>
  <c r="L55" i="20"/>
  <c r="L57" i="20"/>
  <c r="L59" i="20"/>
  <c r="L61" i="20"/>
  <c r="L63" i="20"/>
  <c r="L65" i="20"/>
  <c r="L67" i="20"/>
  <c r="L69" i="20"/>
  <c r="L71" i="20"/>
  <c r="L73" i="20"/>
  <c r="L75" i="20"/>
  <c r="L77" i="20"/>
  <c r="L79" i="20"/>
  <c r="L81" i="20"/>
  <c r="L83" i="20"/>
  <c r="L85" i="20"/>
  <c r="L89" i="20"/>
  <c r="L91" i="20"/>
  <c r="L93" i="20"/>
  <c r="L97" i="20"/>
  <c r="L7" i="20"/>
  <c r="L9" i="20"/>
  <c r="L11" i="20"/>
  <c r="L13" i="20"/>
  <c r="L15" i="20"/>
  <c r="N17" i="20"/>
  <c r="N19" i="20"/>
  <c r="N21" i="20"/>
  <c r="N23" i="20"/>
  <c r="N25" i="20"/>
  <c r="N29" i="20"/>
  <c r="N31" i="20"/>
  <c r="N33" i="20"/>
  <c r="N35" i="20"/>
  <c r="N37" i="20"/>
  <c r="N39" i="20"/>
  <c r="N41" i="20"/>
  <c r="N45" i="20"/>
  <c r="N47" i="20"/>
  <c r="N49" i="20"/>
  <c r="N51" i="20"/>
  <c r="N55" i="20"/>
  <c r="N57" i="20"/>
  <c r="N59" i="20"/>
  <c r="N61" i="20"/>
  <c r="N65" i="20"/>
  <c r="N67" i="20"/>
  <c r="N69" i="20"/>
  <c r="N71" i="20"/>
  <c r="N73" i="20"/>
  <c r="N75" i="20"/>
  <c r="N77" i="20"/>
  <c r="N79" i="20"/>
  <c r="N81" i="20"/>
  <c r="N83" i="20"/>
  <c r="N85" i="20"/>
  <c r="N87" i="20"/>
  <c r="N89" i="20"/>
  <c r="N91" i="20"/>
  <c r="N93" i="20"/>
  <c r="N95" i="20"/>
  <c r="N97" i="20"/>
  <c r="N7" i="20"/>
  <c r="N9" i="20"/>
  <c r="N11" i="20"/>
  <c r="N15" i="20"/>
  <c r="C29" i="17"/>
  <c r="C8" i="17"/>
  <c r="F8" i="17"/>
  <c r="C22" i="17"/>
  <c r="C10" i="17"/>
  <c r="C12" i="17"/>
  <c r="C18" i="17"/>
  <c r="AE43" i="10"/>
  <c r="AE18" i="10"/>
  <c r="AE19" i="10"/>
  <c r="AE20" i="10"/>
  <c r="AE96" i="10"/>
  <c r="AE54" i="10"/>
  <c r="AE76" i="10"/>
  <c r="AE69" i="10"/>
  <c r="AE67" i="10"/>
  <c r="AE26" i="10"/>
  <c r="AE38" i="10"/>
  <c r="AE58" i="10"/>
  <c r="AE89" i="10"/>
  <c r="AE57" i="10"/>
  <c r="AE59" i="10"/>
  <c r="AE10" i="10"/>
  <c r="AE87" i="10"/>
  <c r="AE17" i="10"/>
  <c r="AE8" i="10"/>
  <c r="AE9" i="10"/>
  <c r="AE53" i="10"/>
  <c r="AE79" i="10"/>
  <c r="AE80" i="10"/>
  <c r="AE60" i="10"/>
  <c r="AE70" i="10"/>
  <c r="AE37" i="10"/>
  <c r="AE42" i="10"/>
  <c r="AE72" i="10"/>
  <c r="AE68" i="10"/>
  <c r="AE29" i="10"/>
  <c r="AE27" i="10"/>
  <c r="AE28" i="10"/>
  <c r="AE13" i="10"/>
  <c r="AE14" i="10"/>
  <c r="AE16" i="10"/>
  <c r="AE73" i="10"/>
  <c r="U31" i="7"/>
  <c r="AE61" i="10"/>
  <c r="AE74" i="10"/>
  <c r="AE82" i="10"/>
  <c r="AE24" i="10"/>
  <c r="AE46" i="10"/>
  <c r="AE83" i="10"/>
  <c r="AE94" i="10"/>
  <c r="AE97" i="10"/>
  <c r="AE48" i="10"/>
  <c r="AE50" i="10"/>
  <c r="AE91" i="10"/>
  <c r="AE95" i="10"/>
  <c r="AE23" i="10"/>
  <c r="AE75" i="10"/>
  <c r="AE6" i="10"/>
  <c r="AE22" i="10"/>
  <c r="AE25" i="10"/>
  <c r="AE36" i="10"/>
  <c r="AE47" i="10"/>
  <c r="AE49" i="10"/>
  <c r="AE78" i="10"/>
  <c r="AE85" i="10"/>
  <c r="AE7" i="10"/>
  <c r="AE21" i="10"/>
  <c r="AE93" i="10"/>
  <c r="AE31" i="10"/>
  <c r="AE34" i="10"/>
  <c r="AE90" i="10"/>
  <c r="AE84" i="10"/>
  <c r="AE65" i="10"/>
  <c r="AE66" i="10"/>
  <c r="AE35" i="10"/>
  <c r="AE44" i="10"/>
  <c r="AE81" i="10"/>
  <c r="AE62" i="10"/>
  <c r="AE32" i="10"/>
  <c r="AE33" i="10"/>
  <c r="AE51" i="10"/>
  <c r="AE55" i="10"/>
  <c r="AE63" i="10"/>
  <c r="AE77" i="10"/>
  <c r="AE40" i="10"/>
  <c r="AE71" i="10"/>
  <c r="AE92" i="10"/>
  <c r="AE39" i="10"/>
  <c r="AE45" i="10"/>
  <c r="AE52" i="10"/>
  <c r="AE56" i="10"/>
  <c r="AE86" i="10"/>
  <c r="AE98" i="10"/>
  <c r="AE99" i="10"/>
  <c r="AE12" i="10"/>
  <c r="AE30" i="10"/>
  <c r="AE41" i="10"/>
  <c r="AE88" i="10"/>
  <c r="U29" i="7"/>
  <c r="U28" i="7"/>
  <c r="AN35" i="13"/>
  <c r="D22" i="10"/>
  <c r="D26" i="10"/>
  <c r="U18" i="7"/>
  <c r="U19" i="7"/>
  <c r="T28" i="12"/>
  <c r="T43" i="12"/>
  <c r="T26" i="12"/>
  <c r="T8" i="12"/>
  <c r="U21" i="7"/>
  <c r="U24" i="7"/>
  <c r="U22" i="7"/>
  <c r="T67" i="12"/>
  <c r="T36" i="12"/>
  <c r="T51" i="12"/>
  <c r="T53" i="12"/>
  <c r="E44" i="10"/>
  <c r="C99" i="10"/>
  <c r="AE11" i="10"/>
  <c r="AE15" i="10"/>
  <c r="C29" i="10"/>
  <c r="E56" i="12"/>
  <c r="T56" i="12"/>
  <c r="E43" i="10"/>
  <c r="E63" i="10"/>
  <c r="D64" i="10"/>
  <c r="D20" i="10"/>
  <c r="D62" i="10"/>
  <c r="E16" i="12"/>
  <c r="T16" i="12"/>
  <c r="E59" i="10"/>
  <c r="C7" i="10"/>
  <c r="C54" i="10"/>
  <c r="U16" i="7"/>
  <c r="U17" i="7"/>
  <c r="E60" i="10"/>
  <c r="T92" i="12"/>
  <c r="T54" i="12"/>
  <c r="D28" i="10"/>
  <c r="E56" i="10"/>
  <c r="D14" i="10"/>
  <c r="E28" i="10"/>
  <c r="AE64" i="10"/>
  <c r="C81" i="10"/>
  <c r="T6" i="12"/>
  <c r="T52" i="12"/>
  <c r="T20" i="12"/>
  <c r="T71" i="12"/>
  <c r="CD91" i="12"/>
  <c r="U14" i="7"/>
  <c r="C69" i="10"/>
  <c r="R24" i="9"/>
  <c r="C47" i="10"/>
  <c r="T12" i="12"/>
  <c r="C20" i="13"/>
  <c r="AN20" i="13"/>
  <c r="U20" i="7"/>
  <c r="U26" i="7"/>
  <c r="U27" i="7"/>
  <c r="E20" i="10"/>
  <c r="E29" i="10"/>
  <c r="D98" i="10"/>
  <c r="T58" i="12"/>
  <c r="T18" i="12"/>
  <c r="T48" i="12"/>
  <c r="T76" i="12"/>
  <c r="AN21" i="13"/>
  <c r="C21" i="13"/>
  <c r="AN99" i="13"/>
  <c r="D99" i="13"/>
  <c r="T22" i="12"/>
  <c r="T38" i="12"/>
  <c r="T84" i="12"/>
  <c r="AN18" i="13"/>
  <c r="C18" i="13"/>
  <c r="C97" i="13"/>
  <c r="AN97" i="13"/>
  <c r="F17" i="19"/>
  <c r="F29" i="19"/>
  <c r="F14" i="19"/>
  <c r="F28" i="19"/>
  <c r="T32" i="12"/>
  <c r="T45" i="12"/>
  <c r="T68" i="12"/>
  <c r="AN39" i="13"/>
  <c r="F32" i="17"/>
  <c r="F16" i="17"/>
  <c r="F41" i="17"/>
  <c r="F14" i="17"/>
  <c r="F12" i="17"/>
  <c r="F24" i="17"/>
  <c r="F22" i="17"/>
  <c r="F11" i="17"/>
  <c r="F21" i="17"/>
  <c r="T60" i="12"/>
  <c r="AN10" i="13"/>
  <c r="T40" i="12"/>
  <c r="T75" i="12"/>
  <c r="D36" i="13"/>
  <c r="AN36" i="13"/>
  <c r="P6" i="15"/>
  <c r="P9" i="15"/>
  <c r="P14" i="15"/>
  <c r="P17" i="15"/>
  <c r="P22" i="15"/>
  <c r="T46" i="12"/>
  <c r="AN12" i="13"/>
  <c r="T87" i="12"/>
  <c r="X6" i="15"/>
  <c r="X9" i="15"/>
  <c r="X10" i="15"/>
  <c r="X11" i="15"/>
  <c r="X13" i="15"/>
  <c r="X14" i="15"/>
  <c r="X17" i="15"/>
  <c r="X18" i="15"/>
  <c r="X19" i="15"/>
  <c r="T19" i="12"/>
  <c r="T44" i="12"/>
  <c r="AN13" i="13"/>
  <c r="AN60" i="13"/>
  <c r="AN76" i="13"/>
  <c r="AN7" i="13"/>
  <c r="AN54" i="13"/>
  <c r="AN70" i="13"/>
  <c r="T8" i="15"/>
  <c r="B9" i="15"/>
  <c r="T10" i="15"/>
  <c r="B11" i="15"/>
  <c r="T12" i="15"/>
  <c r="B13" i="15"/>
  <c r="T14" i="15"/>
  <c r="B15" i="15"/>
  <c r="T16" i="15"/>
  <c r="B17" i="15"/>
  <c r="T18" i="15"/>
  <c r="B19" i="15"/>
  <c r="T20" i="15"/>
  <c r="T21" i="15"/>
  <c r="B21" i="15"/>
  <c r="L21" i="15"/>
  <c r="T22" i="15"/>
  <c r="L22" i="15"/>
  <c r="C14" i="19"/>
  <c r="C29" i="19"/>
  <c r="X21" i="15"/>
  <c r="G21" i="15"/>
  <c r="P21" i="15"/>
  <c r="X22" i="15"/>
  <c r="C27" i="17"/>
  <c r="C15" i="19"/>
  <c r="C34" i="19"/>
  <c r="T99" i="12"/>
  <c r="AN68" i="13"/>
  <c r="AN89" i="13"/>
  <c r="C17" i="19"/>
  <c r="C36" i="19"/>
  <c r="AN30" i="13"/>
  <c r="AN46" i="13"/>
  <c r="AN62" i="13"/>
  <c r="AN87" i="13"/>
  <c r="AN91" i="13"/>
  <c r="B6" i="15"/>
  <c r="L6" i="15"/>
  <c r="B7" i="15"/>
  <c r="L7" i="15"/>
  <c r="D42" i="10"/>
  <c r="E68" i="10"/>
  <c r="C72" i="10"/>
  <c r="D25" i="10"/>
  <c r="E47" i="10"/>
  <c r="D27" i="10"/>
  <c r="E50" i="10"/>
  <c r="C60" i="10"/>
  <c r="D13" i="10"/>
  <c r="C21" i="10"/>
  <c r="E35" i="10"/>
  <c r="D82" i="10"/>
  <c r="D30" i="10"/>
  <c r="C48" i="10"/>
  <c r="C55" i="10"/>
  <c r="D35" i="10"/>
  <c r="C11" i="10"/>
  <c r="D32" i="10"/>
  <c r="E52" i="10"/>
  <c r="C27" i="10"/>
  <c r="C13" i="10"/>
  <c r="C8" i="10"/>
  <c r="C17" i="10"/>
  <c r="E25" i="10"/>
  <c r="D48" i="10"/>
  <c r="E11" i="10"/>
  <c r="E42" i="10"/>
  <c r="E90" i="10"/>
  <c r="C19" i="10"/>
  <c r="D55" i="10"/>
  <c r="D60" i="10"/>
  <c r="D72" i="10"/>
  <c r="C98" i="10"/>
  <c r="C33" i="10"/>
  <c r="E37" i="10"/>
  <c r="C23" i="10"/>
  <c r="E40" i="10"/>
  <c r="C76" i="10"/>
  <c r="C93" i="10"/>
  <c r="C75" i="10"/>
  <c r="D11" i="10"/>
  <c r="E18" i="10"/>
  <c r="C42" i="10"/>
  <c r="D7" i="10"/>
  <c r="E15" i="10"/>
  <c r="D50" i="10"/>
  <c r="C82" i="10"/>
  <c r="C85" i="10"/>
  <c r="D45" i="10"/>
  <c r="E62" i="10"/>
  <c r="E6" i="10"/>
  <c r="C25" i="10"/>
  <c r="D57" i="10"/>
  <c r="E65" i="10"/>
  <c r="C37" i="10"/>
  <c r="D68" i="10"/>
  <c r="C79" i="10"/>
  <c r="E81" i="10"/>
  <c r="C90" i="10"/>
  <c r="C40" i="10"/>
  <c r="D92" i="10"/>
  <c r="C20" i="10"/>
  <c r="D33" i="10"/>
  <c r="D38" i="10"/>
  <c r="D75" i="10"/>
  <c r="D79" i="10"/>
  <c r="D23" i="10"/>
  <c r="D43" i="10"/>
  <c r="E55" i="10"/>
  <c r="D63" i="10"/>
  <c r="C66" i="10"/>
  <c r="D69" i="10"/>
  <c r="E48" i="10"/>
  <c r="C58" i="10"/>
  <c r="E21" i="10"/>
  <c r="C36" i="10"/>
  <c r="C14" i="10"/>
  <c r="D46" i="10"/>
  <c r="C9" i="10"/>
  <c r="D17" i="10"/>
  <c r="C28" i="10"/>
  <c r="D51" i="10"/>
  <c r="E34" i="10"/>
  <c r="E58" i="10"/>
  <c r="E24" i="10"/>
  <c r="D29" i="10"/>
  <c r="D70" i="10"/>
  <c r="D73" i="10"/>
  <c r="D56" i="10"/>
  <c r="D61" i="10"/>
  <c r="E66" i="10"/>
  <c r="C86" i="10"/>
  <c r="C18" i="10"/>
  <c r="D31" i="10"/>
  <c r="E41" i="10"/>
  <c r="D54" i="10"/>
  <c r="D90" i="10"/>
  <c r="D6" i="10"/>
  <c r="E79" i="10"/>
  <c r="E85" i="10"/>
  <c r="E92" i="10"/>
  <c r="C15" i="10"/>
  <c r="E26" i="10"/>
  <c r="E97" i="10"/>
  <c r="E39" i="10"/>
  <c r="D76" i="10"/>
  <c r="AG13" i="11"/>
  <c r="E9" i="10"/>
  <c r="D37" i="10"/>
  <c r="C63" i="10"/>
  <c r="D71" i="10"/>
  <c r="AG27" i="11"/>
  <c r="C16" i="10"/>
  <c r="D49" i="10"/>
  <c r="C59" i="10"/>
  <c r="D80" i="10"/>
  <c r="AG16" i="11"/>
  <c r="E7" i="10"/>
  <c r="C31" i="10"/>
  <c r="E33" i="10"/>
  <c r="D47" i="10"/>
  <c r="E73" i="10"/>
  <c r="E82" i="10"/>
  <c r="C89" i="10"/>
  <c r="AW32" i="11"/>
  <c r="C43" i="10"/>
  <c r="E45" i="10"/>
  <c r="D85" i="10"/>
  <c r="D88" i="10"/>
  <c r="J6" i="9"/>
  <c r="D12" i="10"/>
  <c r="C57" i="10"/>
  <c r="D91" i="10"/>
  <c r="C10" i="10"/>
  <c r="D24" i="10"/>
  <c r="C41" i="10"/>
  <c r="C68" i="10"/>
  <c r="AG25" i="11"/>
  <c r="AG31" i="11"/>
  <c r="AG15" i="11"/>
  <c r="AG50" i="11"/>
  <c r="AG97" i="11"/>
  <c r="AG19" i="11"/>
  <c r="AG24" i="11"/>
  <c r="AG29" i="11"/>
  <c r="AG37" i="11"/>
  <c r="AG43" i="11"/>
  <c r="AG48" i="11"/>
  <c r="AG49" i="11"/>
  <c r="AG14" i="11"/>
  <c r="AG33" i="11"/>
  <c r="AG34" i="11"/>
  <c r="AG40" i="11"/>
  <c r="AG42" i="11"/>
  <c r="AG41" i="11"/>
  <c r="AG94" i="11"/>
  <c r="AG95" i="11"/>
  <c r="AG7" i="11"/>
  <c r="AG28" i="11"/>
  <c r="AG47" i="11"/>
  <c r="AG39" i="11"/>
  <c r="D19" i="10"/>
  <c r="AG44" i="11"/>
  <c r="C46" i="10"/>
  <c r="U6" i="7"/>
  <c r="C12" i="10"/>
  <c r="D87" i="10"/>
  <c r="AG38" i="11"/>
  <c r="AG10" i="11"/>
  <c r="U8" i="7"/>
  <c r="AG21" i="11"/>
  <c r="AG52" i="11"/>
  <c r="C64" i="10"/>
  <c r="D95" i="10"/>
  <c r="U7" i="7"/>
  <c r="U10" i="7"/>
  <c r="C30" i="10"/>
  <c r="C74" i="10"/>
  <c r="E27" i="10"/>
  <c r="C45" i="10"/>
  <c r="AG23" i="11"/>
  <c r="AG26" i="11"/>
  <c r="C38" i="10"/>
  <c r="C44" i="10"/>
  <c r="C53" i="10"/>
  <c r="T74" i="12"/>
  <c r="D8" i="10"/>
  <c r="AG9" i="11"/>
  <c r="E13" i="10"/>
  <c r="AG17" i="11"/>
  <c r="AG18" i="11"/>
  <c r="C22" i="10"/>
  <c r="E30" i="10"/>
  <c r="E78" i="10"/>
  <c r="AG6" i="11"/>
  <c r="D16" i="10"/>
  <c r="E32" i="10"/>
  <c r="E36" i="10"/>
  <c r="AG46" i="11"/>
  <c r="E53" i="10"/>
  <c r="E22" i="10"/>
  <c r="C26" i="10"/>
  <c r="AG45" i="11"/>
  <c r="E23" i="10"/>
  <c r="AG8" i="11"/>
  <c r="AG11" i="11"/>
  <c r="AG20" i="11"/>
  <c r="AG32" i="11"/>
  <c r="AG36" i="11"/>
  <c r="AG54" i="11"/>
  <c r="AG63" i="11"/>
  <c r="AG85" i="11"/>
  <c r="T17" i="12"/>
  <c r="AG55" i="11"/>
  <c r="AG59" i="11"/>
  <c r="T13" i="12"/>
  <c r="T42" i="12"/>
  <c r="AG12" i="11"/>
  <c r="AG22" i="11"/>
  <c r="AG30" i="11"/>
  <c r="AG62" i="11"/>
  <c r="T96" i="12"/>
  <c r="AG83" i="11"/>
  <c r="AG90" i="11"/>
  <c r="T14" i="12"/>
  <c r="T62" i="12"/>
  <c r="AG35" i="11"/>
  <c r="AG51" i="11"/>
  <c r="AG71" i="11"/>
  <c r="AG76" i="11"/>
  <c r="AG58" i="11"/>
  <c r="AG66" i="11"/>
  <c r="AG75" i="11"/>
  <c r="AG84" i="11"/>
  <c r="AG89" i="11"/>
  <c r="AG96" i="11"/>
  <c r="AG99" i="11"/>
  <c r="T30" i="12"/>
  <c r="T35" i="12"/>
  <c r="T57" i="12"/>
  <c r="T97" i="12"/>
  <c r="AN15" i="13"/>
  <c r="AG67" i="11"/>
  <c r="AG72" i="11"/>
  <c r="AG77" i="11"/>
  <c r="AG79" i="11"/>
  <c r="AG82" i="11"/>
  <c r="AG88" i="11"/>
  <c r="AG93" i="11"/>
  <c r="T10" i="12"/>
  <c r="I15" i="12"/>
  <c r="T15" i="12"/>
  <c r="T95" i="12"/>
  <c r="AG53" i="11"/>
  <c r="AG56" i="11"/>
  <c r="AG64" i="11"/>
  <c r="AG68" i="11"/>
  <c r="AG78" i="11"/>
  <c r="AG81" i="11"/>
  <c r="AG98" i="11"/>
  <c r="T9" i="12"/>
  <c r="T21" i="12"/>
  <c r="T34" i="12"/>
  <c r="D49" i="13"/>
  <c r="AN49" i="13"/>
  <c r="D65" i="13"/>
  <c r="AN65" i="13"/>
  <c r="AG60" i="11"/>
  <c r="AG69" i="11"/>
  <c r="AG73" i="11"/>
  <c r="AG80" i="11"/>
  <c r="AG87" i="11"/>
  <c r="T79" i="12"/>
  <c r="AG57" i="11"/>
  <c r="AG61" i="11"/>
  <c r="AG65" i="11"/>
  <c r="AG74" i="11"/>
  <c r="AG91" i="11"/>
  <c r="AG92" i="11"/>
  <c r="T7" i="12"/>
  <c r="AN41" i="13"/>
  <c r="C50" i="13"/>
  <c r="AN50" i="13"/>
  <c r="C66" i="13"/>
  <c r="AN66" i="13"/>
  <c r="AG70" i="11"/>
  <c r="AG86" i="11"/>
  <c r="T50" i="12"/>
  <c r="T59" i="12"/>
  <c r="T64" i="12"/>
  <c r="T65" i="12"/>
  <c r="T77" i="12"/>
  <c r="T80" i="12"/>
  <c r="T82" i="12"/>
  <c r="T90" i="12"/>
  <c r="AN47" i="13"/>
  <c r="D47" i="13"/>
  <c r="AN63" i="13"/>
  <c r="D63" i="13"/>
  <c r="T11" i="12"/>
  <c r="T24" i="12"/>
  <c r="T27" i="12"/>
  <c r="T33" i="12"/>
  <c r="AN25" i="13"/>
  <c r="D25" i="13"/>
  <c r="G28" i="13"/>
  <c r="AN28" i="13"/>
  <c r="AN33" i="13"/>
  <c r="AN48" i="13"/>
  <c r="C48" i="13"/>
  <c r="AN64" i="13"/>
  <c r="C64" i="13"/>
  <c r="T25" i="12"/>
  <c r="T37" i="12"/>
  <c r="T39" i="12"/>
  <c r="T41" i="12"/>
  <c r="T61" i="12"/>
  <c r="T66" i="12"/>
  <c r="T70" i="12"/>
  <c r="T86" i="12"/>
  <c r="T98" i="12"/>
  <c r="F43" i="13"/>
  <c r="AN43" i="13"/>
  <c r="D57" i="13"/>
  <c r="AN57" i="13"/>
  <c r="D73" i="13"/>
  <c r="AN73" i="13"/>
  <c r="T31" i="12"/>
  <c r="T47" i="12"/>
  <c r="T72" i="12"/>
  <c r="T85" i="12"/>
  <c r="T94" i="12"/>
  <c r="AN8" i="13"/>
  <c r="D8" i="13"/>
  <c r="AN16" i="13"/>
  <c r="D16" i="13"/>
  <c r="AN22" i="13"/>
  <c r="F27" i="13"/>
  <c r="AN27" i="13"/>
  <c r="AN32" i="13"/>
  <c r="C32" i="13"/>
  <c r="AN55" i="13"/>
  <c r="D55" i="13"/>
  <c r="AN71" i="13"/>
  <c r="D71" i="13"/>
  <c r="T55" i="12"/>
  <c r="T78" i="12"/>
  <c r="T83" i="12"/>
  <c r="T93" i="12"/>
  <c r="AN24" i="13"/>
  <c r="C24" i="13"/>
  <c r="AN26" i="13"/>
  <c r="F31" i="13"/>
  <c r="AN31" i="13"/>
  <c r="C58" i="13"/>
  <c r="AN58" i="13"/>
  <c r="C74" i="13"/>
  <c r="AN74" i="13"/>
  <c r="T23" i="12"/>
  <c r="T29" i="12"/>
  <c r="T49" i="12"/>
  <c r="T63" i="12"/>
  <c r="T69" i="12"/>
  <c r="T88" i="12"/>
  <c r="T91" i="12"/>
  <c r="AN6" i="13"/>
  <c r="F6" i="13"/>
  <c r="AN9" i="13"/>
  <c r="C9" i="13"/>
  <c r="C11" i="13"/>
  <c r="AN11" i="13"/>
  <c r="AN14" i="13"/>
  <c r="F14" i="13"/>
  <c r="AN17" i="13"/>
  <c r="C17" i="13"/>
  <c r="C19" i="13"/>
  <c r="AN19" i="13"/>
  <c r="AN56" i="13"/>
  <c r="C56" i="13"/>
  <c r="AN72" i="13"/>
  <c r="C72" i="13"/>
  <c r="AN86" i="13"/>
  <c r="C86" i="13"/>
  <c r="AN23" i="13"/>
  <c r="AN29" i="13"/>
  <c r="C29" i="13"/>
  <c r="T73" i="12"/>
  <c r="T81" i="12"/>
  <c r="T89" i="12"/>
  <c r="AN38" i="13"/>
  <c r="AN44" i="13"/>
  <c r="C80" i="13"/>
  <c r="AN80" i="13"/>
  <c r="AN34" i="13"/>
  <c r="AN40" i="13"/>
  <c r="C40" i="13"/>
  <c r="AN52" i="13"/>
  <c r="AN82" i="13"/>
  <c r="AN37" i="13"/>
  <c r="AN51" i="13"/>
  <c r="AN59" i="13"/>
  <c r="AN67" i="13"/>
  <c r="AN75" i="13"/>
  <c r="AN42" i="13"/>
  <c r="AN45" i="13"/>
  <c r="AN53" i="13"/>
  <c r="AN61" i="13"/>
  <c r="AN69" i="13"/>
  <c r="AN77" i="13"/>
  <c r="AN79" i="13"/>
  <c r="C81" i="13"/>
  <c r="AN81" i="13"/>
  <c r="C37" i="13"/>
  <c r="C45" i="13"/>
  <c r="C53" i="13"/>
  <c r="C61" i="13"/>
  <c r="C69" i="13"/>
  <c r="C77" i="13"/>
  <c r="G90" i="13"/>
  <c r="AN90" i="13"/>
  <c r="AN93" i="13"/>
  <c r="D93" i="13"/>
  <c r="G98" i="13"/>
  <c r="AN98" i="13"/>
  <c r="AN94" i="13"/>
  <c r="C94" i="13"/>
  <c r="AN78" i="13"/>
  <c r="AN83" i="13"/>
  <c r="AN85" i="13"/>
  <c r="C88" i="13"/>
  <c r="AN88" i="13"/>
  <c r="AN92" i="13"/>
  <c r="C96" i="13"/>
  <c r="AN96" i="13"/>
  <c r="AN84" i="13"/>
  <c r="AN95" i="13"/>
  <c r="T6" i="15"/>
  <c r="C16" i="17"/>
  <c r="F18" i="17"/>
  <c r="C25" i="17"/>
  <c r="F27" i="17"/>
  <c r="F33" i="19"/>
  <c r="C20" i="17"/>
  <c r="C28" i="17"/>
  <c r="F36" i="19"/>
  <c r="C40" i="17"/>
  <c r="C32" i="17"/>
  <c r="C47" i="17"/>
  <c r="C37" i="17"/>
  <c r="C13" i="17"/>
  <c r="C23" i="17"/>
  <c r="F25" i="17"/>
  <c r="F28" i="17"/>
  <c r="C30" i="17"/>
  <c r="C33" i="17"/>
  <c r="C35" i="17"/>
  <c r="D6" i="17"/>
  <c r="D8" i="17" s="1"/>
  <c r="F10" i="17"/>
  <c r="C17" i="17"/>
  <c r="F20" i="17"/>
  <c r="C26" i="17"/>
  <c r="F29" i="17"/>
  <c r="C34" i="17"/>
  <c r="C36" i="17"/>
  <c r="C38" i="17"/>
  <c r="F35" i="19"/>
  <c r="F23" i="19"/>
  <c r="F13" i="19"/>
  <c r="F16" i="19"/>
  <c r="F42" i="17"/>
  <c r="F34" i="17"/>
  <c r="F39" i="17"/>
  <c r="F30" i="17"/>
  <c r="C11" i="17"/>
  <c r="F13" i="17"/>
  <c r="C21" i="17"/>
  <c r="F23" i="17"/>
  <c r="F33" i="17"/>
  <c r="F35" i="17"/>
  <c r="F37" i="17"/>
  <c r="C39" i="17"/>
  <c r="C41" i="17"/>
  <c r="C45" i="17"/>
  <c r="G8" i="19"/>
  <c r="G15" i="19" s="1"/>
  <c r="F21" i="19"/>
  <c r="G6" i="17"/>
  <c r="C14" i="17"/>
  <c r="F17" i="17"/>
  <c r="C24" i="17"/>
  <c r="F26" i="17"/>
  <c r="F36" i="17"/>
  <c r="F38" i="17"/>
  <c r="F40" i="17"/>
  <c r="C42" i="17"/>
  <c r="C46" i="17"/>
  <c r="F24" i="19"/>
  <c r="F10" i="19"/>
  <c r="C20" i="19"/>
  <c r="F22" i="19"/>
  <c r="C30" i="19"/>
  <c r="F34" i="19"/>
  <c r="C13" i="19"/>
  <c r="F15" i="19"/>
  <c r="C23" i="19"/>
  <c r="F27" i="19"/>
  <c r="C35" i="19"/>
  <c r="C16" i="19"/>
  <c r="F20" i="19"/>
  <c r="C28" i="19"/>
  <c r="F30" i="19"/>
  <c r="D8" i="19"/>
  <c r="D27" i="19" s="1"/>
  <c r="C21" i="19"/>
  <c r="S29" i="6"/>
  <c r="R30" i="6"/>
  <c r="K25" i="6"/>
  <c r="K30" i="6"/>
  <c r="R13" i="6"/>
  <c r="L25" i="6"/>
  <c r="F11" i="6"/>
  <c r="E23" i="6"/>
  <c r="E16" i="6"/>
  <c r="I23" i="6"/>
  <c r="G27" i="6"/>
  <c r="L19" i="6"/>
  <c r="P13" i="6"/>
  <c r="Q6" i="6"/>
  <c r="K11" i="6"/>
  <c r="O27" i="6"/>
  <c r="C31" i="6"/>
  <c r="K7" i="6"/>
  <c r="H6" i="6"/>
  <c r="F26" i="6"/>
  <c r="E9" i="6"/>
  <c r="F7" i="6"/>
  <c r="E26" i="5"/>
  <c r="Q16" i="6"/>
  <c r="S17" i="6"/>
  <c r="E11" i="6"/>
  <c r="E6" i="8"/>
  <c r="L11" i="6"/>
  <c r="M6" i="6"/>
  <c r="P25" i="6"/>
  <c r="I8" i="6"/>
  <c r="E15" i="8"/>
  <c r="B17" i="8"/>
  <c r="N27" i="6"/>
  <c r="I30" i="6"/>
  <c r="G17" i="6"/>
  <c r="D10" i="6"/>
  <c r="H16" i="6"/>
  <c r="N13" i="6"/>
  <c r="P28" i="6"/>
  <c r="O30" i="6"/>
  <c r="N21" i="6"/>
  <c r="K10" i="6"/>
  <c r="C19" i="6"/>
  <c r="E18" i="5"/>
  <c r="M11" i="6"/>
  <c r="E10" i="6"/>
  <c r="E14" i="8"/>
  <c r="N8" i="6"/>
  <c r="G8" i="6"/>
  <c r="N30" i="6"/>
  <c r="E9" i="8"/>
  <c r="O14" i="6"/>
  <c r="E16" i="5"/>
  <c r="I16" i="6"/>
  <c r="F29" i="6"/>
  <c r="B15" i="6"/>
  <c r="P11" i="6"/>
  <c r="I29" i="6"/>
  <c r="P15" i="6"/>
  <c r="I25" i="6"/>
  <c r="B20" i="6"/>
  <c r="F30" i="6"/>
  <c r="B5" i="8"/>
  <c r="B27" i="6"/>
  <c r="B19" i="6"/>
  <c r="F7" i="8"/>
  <c r="R28" i="6"/>
  <c r="M10" i="6"/>
  <c r="B25" i="6"/>
  <c r="L10" i="6"/>
  <c r="L29" i="6"/>
  <c r="E17" i="5"/>
  <c r="D22" i="6"/>
  <c r="E5" i="8"/>
  <c r="N22" i="6"/>
  <c r="F15" i="6"/>
  <c r="K15" i="6"/>
  <c r="N29" i="6"/>
  <c r="L21" i="6"/>
  <c r="B8" i="8"/>
  <c r="M12" i="6"/>
  <c r="K23" i="6"/>
  <c r="G16" i="6"/>
  <c r="C23" i="6"/>
  <c r="O17" i="6"/>
  <c r="M15" i="6"/>
  <c r="K29" i="6"/>
  <c r="B11" i="6"/>
  <c r="C26" i="6"/>
  <c r="E6" i="5"/>
  <c r="I14" i="6"/>
  <c r="F28" i="6"/>
  <c r="N15" i="6"/>
  <c r="L26" i="6"/>
  <c r="C21" i="6"/>
  <c r="Q14" i="6"/>
  <c r="M13" i="6"/>
  <c r="B6" i="6"/>
  <c r="O11" i="6"/>
  <c r="B14" i="8"/>
  <c r="I15" i="6"/>
  <c r="E7" i="8"/>
  <c r="C20" i="6"/>
  <c r="B10" i="6"/>
  <c r="K21" i="6"/>
  <c r="C16" i="6"/>
  <c r="O6" i="6"/>
  <c r="Q12" i="6"/>
  <c r="O26" i="6"/>
  <c r="G25" i="6"/>
  <c r="O29" i="6"/>
  <c r="K6" i="6"/>
  <c r="F24" i="6"/>
  <c r="C17" i="6"/>
  <c r="N9" i="6"/>
  <c r="R24" i="6"/>
  <c r="N11" i="6"/>
  <c r="E28" i="5"/>
  <c r="S23" i="6"/>
  <c r="J15" i="6"/>
  <c r="P29" i="6"/>
  <c r="O10" i="6"/>
  <c r="D18" i="6"/>
  <c r="B29" i="6"/>
  <c r="E12" i="8"/>
  <c r="I7" i="6"/>
  <c r="J17" i="6"/>
  <c r="H15" i="6"/>
  <c r="L20" i="6"/>
  <c r="E17" i="6"/>
  <c r="D11" i="6"/>
  <c r="E20" i="5"/>
  <c r="L23" i="6"/>
  <c r="F17" i="6"/>
  <c r="B26" i="6"/>
  <c r="B18" i="8"/>
  <c r="F25" i="6"/>
  <c r="R16" i="6"/>
  <c r="E16" i="8"/>
  <c r="S25" i="6"/>
  <c r="C8" i="6"/>
  <c r="L17" i="6"/>
  <c r="L24" i="6"/>
  <c r="F16" i="6"/>
  <c r="O13" i="6"/>
  <c r="F27" i="6"/>
  <c r="R27" i="6"/>
  <c r="C14" i="6"/>
  <c r="E21" i="6"/>
  <c r="K8" i="6"/>
  <c r="M18" i="6"/>
  <c r="K16" i="6"/>
  <c r="I24" i="6"/>
  <c r="D6" i="6"/>
  <c r="E13" i="8"/>
  <c r="O31" i="6"/>
  <c r="N12" i="6"/>
  <c r="F14" i="6"/>
  <c r="E18" i="8"/>
  <c r="B19" i="8"/>
  <c r="C11" i="6"/>
  <c r="R25" i="6"/>
  <c r="K12" i="6"/>
  <c r="N7" i="6"/>
  <c r="N31" i="6"/>
  <c r="S27" i="6"/>
  <c r="J25" i="6"/>
  <c r="C25" i="6"/>
  <c r="E19" i="8"/>
  <c r="R12" i="6"/>
  <c r="G30" i="6"/>
  <c r="R7" i="6"/>
  <c r="E18" i="6"/>
  <c r="G14" i="6"/>
  <c r="L13" i="6"/>
  <c r="Q13" i="6"/>
  <c r="E21" i="8"/>
  <c r="I11" i="6"/>
  <c r="R29" i="6"/>
  <c r="F6" i="6"/>
  <c r="G10" i="6"/>
  <c r="H11" i="6"/>
  <c r="J23" i="6"/>
  <c r="F10" i="6"/>
  <c r="G28" i="6"/>
  <c r="E29" i="6"/>
  <c r="O8" i="6"/>
  <c r="P17" i="6"/>
  <c r="O12" i="6"/>
  <c r="E14" i="6"/>
  <c r="P6" i="6"/>
  <c r="F31" i="6"/>
  <c r="C10" i="6"/>
  <c r="H14" i="6"/>
  <c r="P12" i="6"/>
  <c r="M14" i="6"/>
  <c r="E10" i="8"/>
  <c r="I27" i="6"/>
  <c r="S30" i="6"/>
  <c r="M22" i="6"/>
  <c r="K28" i="6"/>
  <c r="G6" i="6"/>
  <c r="Q11" i="6"/>
  <c r="C15" i="8"/>
  <c r="I28" i="6"/>
  <c r="L16" i="6"/>
  <c r="E13" i="5"/>
  <c r="F23" i="6"/>
  <c r="N14" i="6"/>
  <c r="E5" i="5"/>
  <c r="B16" i="8"/>
  <c r="L31" i="6"/>
  <c r="E28" i="6"/>
  <c r="N23" i="6"/>
  <c r="B7" i="8"/>
  <c r="K13" i="6"/>
  <c r="C7" i="6"/>
  <c r="G29" i="6"/>
  <c r="D7" i="6"/>
  <c r="R14" i="6"/>
  <c r="K27" i="6"/>
  <c r="C29" i="6"/>
  <c r="E22" i="6"/>
  <c r="J30" i="6"/>
  <c r="G15" i="6"/>
  <c r="B28" i="6"/>
  <c r="B22" i="8"/>
  <c r="B30" i="6"/>
  <c r="I26" i="6"/>
  <c r="J27" i="6"/>
  <c r="E17" i="8"/>
  <c r="G11" i="6"/>
  <c r="N10" i="6"/>
  <c r="G7" i="6"/>
  <c r="K19" i="6"/>
  <c r="E7" i="5"/>
  <c r="J29" i="6"/>
  <c r="L15" i="6"/>
  <c r="O24" i="6"/>
  <c r="O7" i="6"/>
  <c r="B16" i="6"/>
  <c r="E27" i="5"/>
  <c r="M8" i="6"/>
  <c r="R23" i="6"/>
  <c r="E15" i="6"/>
  <c r="B8" i="6"/>
  <c r="E26" i="6"/>
  <c r="E25" i="6"/>
  <c r="E30" i="6"/>
  <c r="K26" i="6"/>
  <c r="K17" i="6"/>
  <c r="Q15" i="6"/>
  <c r="D8" i="6"/>
  <c r="P14" i="6"/>
  <c r="L7" i="6"/>
  <c r="P30" i="6"/>
  <c r="N16" i="6"/>
  <c r="L12" i="6"/>
  <c r="D14" i="6"/>
  <c r="E27" i="6"/>
  <c r="B7" i="6"/>
  <c r="R11" i="6"/>
  <c r="E15" i="5"/>
  <c r="C24" i="6"/>
  <c r="E31" i="6"/>
  <c r="B11" i="8"/>
  <c r="E11" i="8"/>
  <c r="P7" i="6"/>
  <c r="N28" i="6"/>
  <c r="R15" i="6"/>
  <c r="R26" i="6"/>
  <c r="B13" i="8"/>
  <c r="B10" i="8"/>
  <c r="E21" i="5"/>
  <c r="P16" i="6"/>
  <c r="B21" i="8"/>
  <c r="L8" i="6"/>
  <c r="B6" i="8"/>
  <c r="B20" i="8"/>
  <c r="E19" i="5"/>
  <c r="E20" i="8"/>
  <c r="O15" i="6"/>
  <c r="B9" i="8"/>
  <c r="E30" i="5"/>
  <c r="K4" i="6"/>
  <c r="N25" i="6"/>
  <c r="P8" i="6"/>
  <c r="E8" i="8"/>
  <c r="B15" i="8"/>
  <c r="O16" i="6"/>
  <c r="M7" i="6"/>
  <c r="K20" i="6"/>
  <c r="P27" i="6"/>
  <c r="L14" i="6"/>
  <c r="S15" i="6"/>
  <c r="N26" i="6"/>
  <c r="R8" i="6"/>
  <c r="O23" i="6"/>
  <c r="P10" i="6"/>
  <c r="O28" i="6"/>
  <c r="E22" i="8"/>
  <c r="B12" i="8"/>
  <c r="N17" i="6"/>
  <c r="O25" i="6"/>
  <c r="E25" i="5"/>
  <c r="N18" i="6"/>
  <c r="AB10" i="9" l="1"/>
  <c r="V7" i="9"/>
  <c r="E23" i="9"/>
  <c r="S21" i="9"/>
  <c r="P12" i="9"/>
  <c r="M23" i="9"/>
  <c r="R21" i="9"/>
  <c r="O20" i="9"/>
  <c r="O9" i="9"/>
  <c r="W14" i="9"/>
  <c r="V16" i="9"/>
  <c r="T19" i="9"/>
  <c r="AA16" i="9"/>
  <c r="P7" i="9"/>
  <c r="N27" i="9"/>
  <c r="L21" i="9"/>
  <c r="N26" i="9"/>
  <c r="L23" i="9"/>
  <c r="N22" i="9"/>
  <c r="P27" i="9"/>
  <c r="T11" i="9"/>
  <c r="B8" i="9"/>
  <c r="AB16" i="9"/>
  <c r="AB8" i="9"/>
  <c r="S17" i="9"/>
  <c r="J14" i="9"/>
  <c r="Q16" i="9"/>
  <c r="N18" i="9"/>
  <c r="Y8" i="9"/>
  <c r="B7" i="9"/>
  <c r="AA12" i="9"/>
  <c r="W8" i="9"/>
  <c r="L9" i="9"/>
  <c r="L27" i="9"/>
  <c r="P25" i="9"/>
  <c r="P21" i="9"/>
  <c r="AC23" i="9"/>
  <c r="AA22" i="9"/>
  <c r="R23" i="9"/>
  <c r="AC15" i="9"/>
  <c r="M44" i="20"/>
  <c r="F10" i="9"/>
  <c r="S6" i="9"/>
  <c r="L14" i="9"/>
  <c r="M7" i="9"/>
  <c r="T7" i="9"/>
  <c r="M16" i="20"/>
  <c r="Y20" i="9"/>
  <c r="W7" i="9"/>
  <c r="Y21" i="9"/>
  <c r="AC11" i="9"/>
  <c r="AB22" i="9"/>
  <c r="V6" i="9"/>
  <c r="X19" i="9"/>
  <c r="J17" i="9"/>
  <c r="P15" i="9"/>
  <c r="M20" i="9"/>
  <c r="N12" i="9"/>
  <c r="J20" i="9"/>
  <c r="T18" i="9"/>
  <c r="L13" i="9"/>
  <c r="B20" i="9"/>
  <c r="V23" i="9"/>
  <c r="X8" i="9"/>
  <c r="AC6" i="9"/>
  <c r="AB20" i="9"/>
  <c r="AA9" i="9"/>
  <c r="E26" i="9"/>
  <c r="S25" i="9"/>
  <c r="Q27" i="9"/>
  <c r="N25" i="9"/>
  <c r="N24" i="9"/>
  <c r="M25" i="9"/>
  <c r="L25" i="9"/>
  <c r="V25" i="9"/>
  <c r="H102" i="10"/>
  <c r="AD26" i="9"/>
  <c r="AA24" i="9"/>
  <c r="Y27" i="9"/>
  <c r="W26" i="9"/>
  <c r="X21" i="9"/>
  <c r="AD23" i="9"/>
  <c r="AC12" i="9"/>
  <c r="AB11" i="9"/>
  <c r="O6" i="9"/>
  <c r="Q13" i="9"/>
  <c r="Y6" i="9"/>
  <c r="AA25" i="9"/>
  <c r="AD7" i="9"/>
  <c r="W21" i="9"/>
  <c r="AA19" i="9"/>
  <c r="V17" i="9"/>
  <c r="AC14" i="9"/>
  <c r="T8" i="9"/>
  <c r="P11" i="9"/>
  <c r="R25" i="9"/>
  <c r="M19" i="9"/>
  <c r="T9" i="9"/>
  <c r="L16" i="9"/>
  <c r="M21" i="9"/>
  <c r="T15" i="9"/>
  <c r="N8" i="9"/>
  <c r="V26" i="9"/>
  <c r="W18" i="9"/>
  <c r="AC7" i="9"/>
  <c r="W6" i="9"/>
  <c r="Y19" i="9"/>
  <c r="M27" i="9"/>
  <c r="Q24" i="9"/>
  <c r="M8" i="9"/>
  <c r="AC8" i="9"/>
  <c r="Y24" i="9"/>
  <c r="W24" i="9"/>
  <c r="AB14" i="9"/>
  <c r="AA23" i="9"/>
  <c r="AB17" i="9"/>
  <c r="W10" i="9"/>
  <c r="AA8" i="9"/>
  <c r="AA15" i="9"/>
  <c r="AA21" i="9"/>
  <c r="AA17" i="9"/>
  <c r="L10" i="9"/>
  <c r="S8" i="9"/>
  <c r="N7" i="9"/>
  <c r="M9" i="9"/>
  <c r="L20" i="9"/>
  <c r="O11" i="9"/>
  <c r="O19" i="9"/>
  <c r="M17" i="9"/>
  <c r="M13" i="9"/>
  <c r="S11" i="9"/>
  <c r="J8" i="9"/>
  <c r="J9" i="9"/>
  <c r="S13" i="9"/>
  <c r="T27" i="9"/>
  <c r="R26" i="9"/>
  <c r="P23" i="9"/>
  <c r="R22" i="9"/>
  <c r="N14" i="9"/>
  <c r="L18" i="9"/>
  <c r="Q12" i="9"/>
  <c r="M15" i="9"/>
  <c r="Q11" i="9"/>
  <c r="F23" i="9"/>
  <c r="B25" i="9"/>
  <c r="M19" i="20"/>
  <c r="Y15" i="9"/>
  <c r="W27" i="9"/>
  <c r="Q18" i="9"/>
  <c r="T13" i="9"/>
  <c r="Q22" i="9"/>
  <c r="O14" i="9"/>
  <c r="P8" i="9"/>
  <c r="AC17" i="9"/>
  <c r="AD18" i="9"/>
  <c r="W13" i="9"/>
  <c r="S18" i="9"/>
  <c r="T17" i="9"/>
  <c r="AA26" i="9"/>
  <c r="Q26" i="9"/>
  <c r="X12" i="9"/>
  <c r="V14" i="9"/>
  <c r="V8" i="9"/>
  <c r="AC22" i="9"/>
  <c r="S27" i="9"/>
  <c r="O24" i="9"/>
  <c r="J21" i="9"/>
  <c r="Q14" i="9"/>
  <c r="O23" i="9"/>
  <c r="N11" i="9"/>
  <c r="M53" i="20"/>
  <c r="M7" i="20"/>
  <c r="B21" i="9"/>
  <c r="S10" i="9"/>
  <c r="V21" i="9"/>
  <c r="AC18" i="9"/>
  <c r="T26" i="9"/>
  <c r="AB12" i="9"/>
  <c r="L19" i="9"/>
  <c r="L6" i="9"/>
  <c r="L8" i="9"/>
  <c r="Y23" i="9"/>
  <c r="N20" i="9"/>
  <c r="J11" i="9"/>
  <c r="S7" i="9"/>
  <c r="Y7" i="9"/>
  <c r="S15" i="9"/>
  <c r="S22" i="9"/>
  <c r="J12" i="9"/>
  <c r="L12" i="9"/>
  <c r="AB6" i="9"/>
  <c r="F11" i="9"/>
  <c r="AA14" i="9"/>
  <c r="AD22" i="9"/>
  <c r="O8" i="9"/>
  <c r="J24" i="9"/>
  <c r="AB25" i="9"/>
  <c r="V9" i="9"/>
  <c r="W19" i="9"/>
  <c r="P10" i="9"/>
  <c r="L17" i="9"/>
  <c r="AB15" i="9"/>
  <c r="AB13" i="9"/>
  <c r="AB7" i="9"/>
  <c r="Q17" i="9"/>
  <c r="AA11" i="9"/>
  <c r="O15" i="9"/>
  <c r="T12" i="9"/>
  <c r="Y25" i="9"/>
  <c r="AA13" i="9"/>
  <c r="R27" i="9"/>
  <c r="AB27" i="9"/>
  <c r="T22" i="9"/>
  <c r="N16" i="9"/>
  <c r="J15" i="9"/>
  <c r="W16" i="9"/>
  <c r="X13" i="9"/>
  <c r="N21" i="9"/>
  <c r="L26" i="9"/>
  <c r="AD6" i="9"/>
  <c r="O7" i="9"/>
  <c r="W12" i="9"/>
  <c r="T16" i="9"/>
  <c r="S20" i="9"/>
  <c r="L7" i="9"/>
  <c r="W9" i="9"/>
  <c r="AA18" i="9"/>
  <c r="X10" i="9"/>
  <c r="O22" i="9"/>
  <c r="B10" i="9"/>
  <c r="J19" i="9"/>
  <c r="AD11" i="9"/>
  <c r="Q25" i="9"/>
  <c r="M22" i="9"/>
  <c r="AC10" i="9"/>
  <c r="M12" i="9"/>
  <c r="O13" i="9"/>
  <c r="M16" i="9"/>
  <c r="X9" i="9"/>
  <c r="W11" i="9"/>
  <c r="P19" i="9"/>
  <c r="AD9" i="9"/>
  <c r="O12" i="9"/>
  <c r="N13" i="9"/>
  <c r="F13" i="9"/>
  <c r="X11" i="9"/>
  <c r="Q20" i="9"/>
  <c r="O25" i="9"/>
  <c r="J26" i="9"/>
  <c r="N15" i="9"/>
  <c r="AB26" i="9"/>
  <c r="T24" i="9"/>
  <c r="S19" i="9"/>
  <c r="J23" i="9"/>
  <c r="L22" i="9"/>
  <c r="W17" i="9"/>
  <c r="M10" i="9"/>
  <c r="S14" i="9"/>
  <c r="AD15" i="9"/>
  <c r="W22" i="9"/>
  <c r="M18" i="9"/>
  <c r="Q9" i="9"/>
  <c r="AB18" i="9"/>
  <c r="AD19" i="9"/>
  <c r="Y12" i="9"/>
  <c r="V20" i="9"/>
  <c r="V24" i="9"/>
  <c r="V27" i="9"/>
  <c r="N23" i="9"/>
  <c r="Q19" i="9"/>
  <c r="T10" i="9"/>
  <c r="T25" i="9"/>
  <c r="P18" i="9"/>
  <c r="Q8" i="9"/>
  <c r="O18" i="9"/>
  <c r="V15" i="9"/>
  <c r="T6" i="9"/>
  <c r="AC13" i="9"/>
  <c r="W20" i="9"/>
  <c r="O21" i="9"/>
  <c r="AD8" i="9"/>
  <c r="AA7" i="9"/>
  <c r="N9" i="9"/>
  <c r="M11" i="9"/>
  <c r="V12" i="9"/>
  <c r="O16" i="9"/>
  <c r="S12" i="9"/>
  <c r="Y9" i="9"/>
  <c r="M14" i="9"/>
  <c r="Y22" i="9"/>
  <c r="AB21" i="9"/>
  <c r="AD24" i="9"/>
  <c r="J27" i="9"/>
  <c r="L24" i="9"/>
  <c r="AB24" i="9"/>
  <c r="S16" i="9"/>
  <c r="W15" i="9"/>
  <c r="J7" i="9"/>
  <c r="AD21" i="9"/>
  <c r="P9" i="9"/>
  <c r="X7" i="9"/>
  <c r="N17" i="9"/>
  <c r="P13" i="9"/>
  <c r="M26" i="9"/>
  <c r="Q21" i="9"/>
  <c r="N10" i="9"/>
  <c r="O17" i="9"/>
  <c r="L15" i="9"/>
  <c r="L11" i="9"/>
  <c r="W25" i="9"/>
  <c r="S24" i="9"/>
  <c r="O10" i="9"/>
  <c r="AA20" i="9"/>
  <c r="S26" i="9"/>
  <c r="V11" i="9"/>
  <c r="N6" i="9"/>
  <c r="Q7" i="9"/>
  <c r="AB9" i="9"/>
  <c r="AD12" i="9"/>
  <c r="O27" i="9"/>
  <c r="AD13" i="9"/>
  <c r="B6" i="9"/>
  <c r="AD17" i="9"/>
  <c r="X14" i="9"/>
  <c r="X15" i="9"/>
  <c r="AC9" i="9"/>
  <c r="Y13" i="9"/>
  <c r="Q23" i="9"/>
  <c r="J10" i="9"/>
  <c r="P6" i="9"/>
  <c r="Q10" i="9"/>
  <c r="V22" i="9"/>
  <c r="Y11" i="9"/>
  <c r="P14" i="9"/>
  <c r="AB19" i="9"/>
  <c r="Q15" i="9"/>
  <c r="V19" i="9"/>
  <c r="F16" i="9"/>
  <c r="J22" i="9"/>
  <c r="F21" i="9"/>
  <c r="AD27" i="9"/>
  <c r="T23" i="9"/>
  <c r="AD25" i="9"/>
  <c r="AD20" i="9"/>
  <c r="AB23" i="9"/>
  <c r="J16" i="9"/>
  <c r="Q6" i="9"/>
  <c r="T20" i="9"/>
  <c r="AA6" i="9"/>
  <c r="X24" i="9"/>
  <c r="X18" i="9"/>
  <c r="N19" i="9"/>
  <c r="AD16" i="9"/>
  <c r="AD14" i="9"/>
  <c r="Y10" i="9"/>
  <c r="T14" i="9"/>
  <c r="S23" i="9"/>
  <c r="Y14" i="9"/>
  <c r="X6" i="9"/>
  <c r="M24" i="9"/>
  <c r="AA10" i="9"/>
  <c r="AD10" i="9"/>
  <c r="S9" i="9"/>
  <c r="V10" i="9"/>
  <c r="AA27" i="9"/>
  <c r="J13" i="9"/>
  <c r="O26" i="9"/>
  <c r="V13" i="9"/>
  <c r="V18" i="9"/>
  <c r="T21" i="9"/>
  <c r="M64" i="20"/>
  <c r="B27" i="9"/>
  <c r="F24" i="9"/>
  <c r="F25" i="9"/>
  <c r="F27" i="9"/>
  <c r="B9" i="9"/>
  <c r="F8" i="9"/>
  <c r="B14" i="9"/>
  <c r="D14" i="9"/>
  <c r="B26" i="9"/>
  <c r="F9" i="9"/>
  <c r="F6" i="9"/>
  <c r="C17" i="9"/>
  <c r="B18" i="9"/>
  <c r="B24" i="9"/>
  <c r="B19" i="9"/>
  <c r="B17" i="9"/>
  <c r="F18" i="9"/>
  <c r="F7" i="9"/>
  <c r="F17" i="9"/>
  <c r="E22" i="9"/>
  <c r="B12" i="9"/>
  <c r="B15" i="9"/>
  <c r="C22" i="9"/>
  <c r="E8" i="9"/>
  <c r="F26" i="9"/>
  <c r="B22" i="9"/>
  <c r="B11" i="9"/>
  <c r="F20" i="9"/>
  <c r="F14" i="9"/>
  <c r="B16" i="9"/>
  <c r="M45" i="20"/>
  <c r="F22" i="9"/>
  <c r="M12" i="20"/>
  <c r="G37" i="10"/>
  <c r="F19" i="9"/>
  <c r="F15" i="9"/>
  <c r="B23" i="9"/>
  <c r="F12" i="9"/>
  <c r="B13" i="9"/>
  <c r="M8" i="20"/>
  <c r="J25" i="9"/>
  <c r="J18" i="9"/>
  <c r="P20" i="9"/>
  <c r="P24" i="9"/>
  <c r="P22" i="9"/>
  <c r="P26" i="9"/>
  <c r="P17" i="9"/>
  <c r="P16" i="9"/>
  <c r="K93" i="10"/>
  <c r="K76" i="10"/>
  <c r="K28" i="10"/>
  <c r="K23" i="10"/>
  <c r="K70" i="10"/>
  <c r="K50" i="10"/>
  <c r="K79" i="10"/>
  <c r="K15" i="10"/>
  <c r="K68" i="10"/>
  <c r="K81" i="10"/>
  <c r="K27" i="10"/>
  <c r="K21" i="10"/>
  <c r="K89" i="10"/>
  <c r="K91" i="10"/>
  <c r="K66" i="10"/>
  <c r="K33" i="10"/>
  <c r="K90" i="10"/>
  <c r="K34" i="10"/>
  <c r="BF15" i="11"/>
  <c r="K57" i="10"/>
  <c r="K42" i="10"/>
  <c r="K44" i="10"/>
  <c r="K45" i="10"/>
  <c r="K52" i="10"/>
  <c r="K67" i="10"/>
  <c r="K43" i="10"/>
  <c r="BF90" i="11"/>
  <c r="BF99" i="11"/>
  <c r="BB95" i="11"/>
  <c r="BB59" i="11"/>
  <c r="BB51" i="11"/>
  <c r="BB43" i="11"/>
  <c r="BB35" i="11"/>
  <c r="BF25" i="11"/>
  <c r="BF17" i="11"/>
  <c r="BB87" i="11"/>
  <c r="BB79" i="11"/>
  <c r="BB71" i="11"/>
  <c r="BF60" i="11"/>
  <c r="BF52" i="11"/>
  <c r="BF44" i="11"/>
  <c r="BF36" i="11"/>
  <c r="BB22" i="11"/>
  <c r="BF28" i="11"/>
  <c r="BB89" i="11"/>
  <c r="BB81" i="11"/>
  <c r="BB73" i="11"/>
  <c r="BB65" i="11"/>
  <c r="BB57" i="11"/>
  <c r="BB49" i="11"/>
  <c r="BB41" i="11"/>
  <c r="BF27" i="11"/>
  <c r="BF19" i="11"/>
  <c r="BB60" i="11"/>
  <c r="BF54" i="11"/>
  <c r="BF46" i="11"/>
  <c r="BF38" i="11"/>
  <c r="BB7" i="11"/>
  <c r="BB28" i="11"/>
  <c r="BB88" i="11"/>
  <c r="BB80" i="11"/>
  <c r="BB72" i="11"/>
  <c r="K88" i="10"/>
  <c r="K74" i="10"/>
  <c r="K32" i="10"/>
  <c r="K73" i="10"/>
  <c r="K69" i="10"/>
  <c r="K83" i="10"/>
  <c r="K41" i="10"/>
  <c r="K24" i="10"/>
  <c r="K80" i="10"/>
  <c r="K9" i="10"/>
  <c r="K30" i="10"/>
  <c r="K60" i="10"/>
  <c r="K84" i="10"/>
  <c r="K48" i="10"/>
  <c r="BF96" i="11"/>
  <c r="BF61" i="11"/>
  <c r="BF53" i="11"/>
  <c r="BF45" i="11"/>
  <c r="BF37" i="11"/>
  <c r="BF9" i="11"/>
  <c r="BF20" i="11"/>
  <c r="BB27" i="11"/>
  <c r="BB19" i="11"/>
  <c r="BB11" i="11"/>
  <c r="BF8" i="11"/>
  <c r="BF12" i="11"/>
  <c r="BF91" i="11"/>
  <c r="BF83" i="11"/>
  <c r="BF75" i="11"/>
  <c r="BF67" i="11"/>
  <c r="BB62" i="11"/>
  <c r="BB54" i="11"/>
  <c r="BB46" i="11"/>
  <c r="BB38" i="11"/>
  <c r="BF7" i="11"/>
  <c r="BF24" i="11"/>
  <c r="BF16" i="11"/>
  <c r="BF6" i="11"/>
  <c r="BB30" i="11"/>
  <c r="BF93" i="11"/>
  <c r="BF85" i="11"/>
  <c r="BF77" i="11"/>
  <c r="BF69" i="11"/>
  <c r="BF59" i="11"/>
  <c r="BF51" i="11"/>
  <c r="BF43" i="11"/>
  <c r="BF35" i="11"/>
  <c r="BB86" i="11"/>
  <c r="BB78" i="11"/>
  <c r="BB70" i="11"/>
  <c r="BB29" i="11"/>
  <c r="BB21" i="11"/>
  <c r="BB20" i="11"/>
  <c r="BF14" i="11"/>
  <c r="BF62" i="11"/>
  <c r="BB48" i="11"/>
  <c r="BB40" i="11"/>
  <c r="BB32" i="11"/>
  <c r="BB24" i="11"/>
  <c r="BB6" i="11"/>
  <c r="BF92" i="11"/>
  <c r="BF84" i="11"/>
  <c r="BF76" i="11"/>
  <c r="BF68" i="11"/>
  <c r="K10" i="10"/>
  <c r="K63" i="10"/>
  <c r="K78" i="10"/>
  <c r="K85" i="10"/>
  <c r="K39" i="10"/>
  <c r="K11" i="10"/>
  <c r="K77" i="10"/>
  <c r="K87" i="10"/>
  <c r="K38" i="10"/>
  <c r="K18" i="10"/>
  <c r="K54" i="10"/>
  <c r="K53" i="10"/>
  <c r="BB96" i="11"/>
  <c r="BB99" i="11"/>
  <c r="K82" i="10"/>
  <c r="K13" i="10"/>
  <c r="K19" i="10"/>
  <c r="K6" i="10"/>
  <c r="K49" i="10"/>
  <c r="K55" i="10"/>
  <c r="K72" i="10"/>
  <c r="K37" i="10"/>
  <c r="K65" i="10"/>
  <c r="K17" i="10"/>
  <c r="K22" i="10"/>
  <c r="K58" i="10"/>
  <c r="K92" i="10"/>
  <c r="K56" i="10"/>
  <c r="K51" i="10"/>
  <c r="BF95" i="11"/>
  <c r="AW95" i="11" s="1"/>
  <c r="BB93" i="11"/>
  <c r="BB85" i="11"/>
  <c r="BB77" i="11"/>
  <c r="BB69" i="11"/>
  <c r="BB63" i="11"/>
  <c r="BB55" i="11"/>
  <c r="BB47" i="11"/>
  <c r="BB39" i="11"/>
  <c r="BB10" i="11"/>
  <c r="BB9" i="11"/>
  <c r="BB82" i="11"/>
  <c r="BB74" i="11"/>
  <c r="BB66" i="11"/>
  <c r="BF29" i="11"/>
  <c r="BF21" i="11"/>
  <c r="BF13" i="11"/>
  <c r="BF64" i="11"/>
  <c r="BF56" i="11"/>
  <c r="BF48" i="11"/>
  <c r="BF40" i="11"/>
  <c r="BB14" i="11"/>
  <c r="BB92" i="11"/>
  <c r="BB84" i="11"/>
  <c r="BB76" i="11"/>
  <c r="BB68" i="11"/>
  <c r="BB61" i="11"/>
  <c r="BB53" i="11"/>
  <c r="BB45" i="11"/>
  <c r="BB37" i="11"/>
  <c r="BF82" i="11"/>
  <c r="BF74" i="11"/>
  <c r="BF31" i="11"/>
  <c r="BF23" i="11"/>
  <c r="BF11" i="11"/>
  <c r="BB8" i="11"/>
  <c r="BF18" i="11"/>
  <c r="BB91" i="11"/>
  <c r="BB83" i="11"/>
  <c r="BB75" i="11"/>
  <c r="BB67" i="11"/>
  <c r="BB64" i="11"/>
  <c r="BF50" i="11"/>
  <c r="BF42" i="11"/>
  <c r="BF34" i="11"/>
  <c r="BF30" i="11"/>
  <c r="BF10" i="11"/>
  <c r="K61" i="10"/>
  <c r="K35" i="10"/>
  <c r="K29" i="10"/>
  <c r="K47" i="10"/>
  <c r="K25" i="10"/>
  <c r="K64" i="10"/>
  <c r="K7" i="10"/>
  <c r="K62" i="10"/>
  <c r="K46" i="10"/>
  <c r="K75" i="10"/>
  <c r="K12" i="10"/>
  <c r="K71" i="10"/>
  <c r="K16" i="10"/>
  <c r="BB56" i="11"/>
  <c r="K36" i="10"/>
  <c r="K8" i="10"/>
  <c r="BB90" i="11"/>
  <c r="BF97" i="11"/>
  <c r="K31" i="10"/>
  <c r="K86" i="10"/>
  <c r="K59" i="10"/>
  <c r="K14" i="10"/>
  <c r="K40" i="10"/>
  <c r="K20" i="10"/>
  <c r="BB16" i="11"/>
  <c r="K26" i="10"/>
  <c r="BB97" i="11"/>
  <c r="BF89" i="11"/>
  <c r="BF81" i="11"/>
  <c r="BF73" i="11"/>
  <c r="BF65" i="11"/>
  <c r="BF57" i="11"/>
  <c r="BF49" i="11"/>
  <c r="BF41" i="11"/>
  <c r="BF33" i="11"/>
  <c r="BB18" i="11"/>
  <c r="BF86" i="11"/>
  <c r="BF78" i="11"/>
  <c r="BF70" i="11"/>
  <c r="BB31" i="11"/>
  <c r="BB23" i="11"/>
  <c r="BB15" i="11"/>
  <c r="BB58" i="11"/>
  <c r="BB50" i="11"/>
  <c r="BB42" i="11"/>
  <c r="BB34" i="11"/>
  <c r="BB33" i="11"/>
  <c r="BF88" i="11"/>
  <c r="BF80" i="11"/>
  <c r="BF72" i="11"/>
  <c r="BB26" i="11"/>
  <c r="BF63" i="11"/>
  <c r="BF55" i="11"/>
  <c r="BF47" i="11"/>
  <c r="BF39" i="11"/>
  <c r="BB25" i="11"/>
  <c r="BB17" i="11"/>
  <c r="BB13" i="11"/>
  <c r="BF22" i="11"/>
  <c r="BB12" i="11"/>
  <c r="BF87" i="11"/>
  <c r="BF79" i="11"/>
  <c r="BF71" i="11"/>
  <c r="BF58" i="11"/>
  <c r="BB52" i="11"/>
  <c r="BB44" i="11"/>
  <c r="BB36" i="11"/>
  <c r="BF26" i="11"/>
  <c r="W23" i="9"/>
  <c r="Y26" i="9"/>
  <c r="Y18" i="9"/>
  <c r="Y17" i="9"/>
  <c r="Y16" i="9"/>
  <c r="G67" i="12"/>
  <c r="BD67" i="11" s="1"/>
  <c r="AC24" i="9"/>
  <c r="AC21" i="9"/>
  <c r="H100" i="10"/>
  <c r="AC19" i="9"/>
  <c r="AC16" i="9"/>
  <c r="AC20" i="9"/>
  <c r="AC25" i="9"/>
  <c r="AC26" i="9"/>
  <c r="AC27" i="9"/>
  <c r="X27" i="9"/>
  <c r="X16" i="9"/>
  <c r="X25" i="9"/>
  <c r="X23" i="9"/>
  <c r="X26" i="9"/>
  <c r="X20" i="9"/>
  <c r="X22" i="9"/>
  <c r="X17" i="9"/>
  <c r="CE82" i="12"/>
  <c r="Z92" i="10"/>
  <c r="Z69" i="10"/>
  <c r="Z51" i="10"/>
  <c r="Z80" i="10"/>
  <c r="Z23" i="10"/>
  <c r="Z9" i="10"/>
  <c r="Z74" i="10"/>
  <c r="CF43" i="12"/>
  <c r="Z63" i="10"/>
  <c r="CD65" i="12"/>
  <c r="Z36" i="10"/>
  <c r="F39" i="12"/>
  <c r="Z21" i="10"/>
  <c r="D91" i="12"/>
  <c r="CE16" i="12"/>
  <c r="CE59" i="12"/>
  <c r="CE88" i="12"/>
  <c r="CE27" i="12"/>
  <c r="CE44" i="12"/>
  <c r="CE64" i="12"/>
  <c r="CE91" i="12"/>
  <c r="CE22" i="12"/>
  <c r="CE56" i="12"/>
  <c r="CE68" i="12"/>
  <c r="CD96" i="12"/>
  <c r="CH95" i="12"/>
  <c r="Z61" i="10"/>
  <c r="Z37" i="10"/>
  <c r="Z24" i="10"/>
  <c r="Z22" i="10"/>
  <c r="Z48" i="10"/>
  <c r="Z66" i="10"/>
  <c r="Z49" i="10"/>
  <c r="Z60" i="10"/>
  <c r="CD36" i="12"/>
  <c r="CE86" i="12"/>
  <c r="CE8" i="12"/>
  <c r="CE50" i="12"/>
  <c r="CE80" i="12"/>
  <c r="CE19" i="12"/>
  <c r="CE36" i="12"/>
  <c r="CE54" i="12"/>
  <c r="CE83" i="12"/>
  <c r="CE13" i="12"/>
  <c r="CE47" i="12"/>
  <c r="CE57" i="12"/>
  <c r="CD95" i="12"/>
  <c r="CG92" i="12"/>
  <c r="CH60" i="12"/>
  <c r="CF58" i="12"/>
  <c r="CI53" i="12"/>
  <c r="CG51" i="12"/>
  <c r="CH44" i="12"/>
  <c r="CF42" i="12"/>
  <c r="CI37" i="12"/>
  <c r="CG35" i="12"/>
  <c r="CC31" i="12"/>
  <c r="CD24" i="12"/>
  <c r="CH12" i="12"/>
  <c r="CF10" i="12"/>
  <c r="CG93" i="12"/>
  <c r="CH78" i="12"/>
  <c r="CF76" i="12"/>
  <c r="CI71" i="12"/>
  <c r="CG69" i="12"/>
  <c r="CH29" i="12"/>
  <c r="CI22" i="12"/>
  <c r="CG20" i="12"/>
  <c r="CH13" i="12"/>
  <c r="CF11" i="12"/>
  <c r="CD9" i="12"/>
  <c r="CI88" i="12"/>
  <c r="CG86" i="12"/>
  <c r="CH79" i="12"/>
  <c r="CF77" i="12"/>
  <c r="CD67" i="12"/>
  <c r="CC65" i="12"/>
  <c r="CD58" i="12"/>
  <c r="CC49" i="12"/>
  <c r="CD42" i="12"/>
  <c r="CC33" i="12"/>
  <c r="CD26" i="12"/>
  <c r="CH14" i="12"/>
  <c r="CF12" i="12"/>
  <c r="CC91" i="12"/>
  <c r="CD84" i="12"/>
  <c r="CC75" i="12"/>
  <c r="CD68" i="12"/>
  <c r="CH63" i="12"/>
  <c r="CF61" i="12"/>
  <c r="CD51" i="12"/>
  <c r="CI48" i="12"/>
  <c r="CG46" i="12"/>
  <c r="CH39" i="12"/>
  <c r="CF37" i="12"/>
  <c r="CI32" i="12"/>
  <c r="CG30" i="12"/>
  <c r="CH23" i="12"/>
  <c r="CF21" i="12"/>
  <c r="CD11" i="12"/>
  <c r="CG88" i="12"/>
  <c r="CH81" i="12"/>
  <c r="CF79" i="12"/>
  <c r="CI74" i="12"/>
  <c r="CG72" i="12"/>
  <c r="CI65" i="12"/>
  <c r="CG63" i="12"/>
  <c r="CH56" i="12"/>
  <c r="CF54" i="12"/>
  <c r="CI49" i="12"/>
  <c r="CG47" i="12"/>
  <c r="CH40" i="12"/>
  <c r="CF38" i="12"/>
  <c r="CC35" i="12"/>
  <c r="CD28" i="12"/>
  <c r="CH16" i="12"/>
  <c r="CH8" i="12"/>
  <c r="CI91" i="12"/>
  <c r="CD86" i="12"/>
  <c r="CH74" i="12"/>
  <c r="CF72" i="12"/>
  <c r="CC60" i="12"/>
  <c r="CD53" i="12"/>
  <c r="CC44" i="12"/>
  <c r="CD37" i="12"/>
  <c r="CH25" i="12"/>
  <c r="CF23" i="12"/>
  <c r="CD13" i="12"/>
  <c r="CI92" i="12"/>
  <c r="CD87" i="12"/>
  <c r="CI84" i="12"/>
  <c r="CG82" i="12"/>
  <c r="CH75" i="12"/>
  <c r="CF73" i="12"/>
  <c r="CC70" i="12"/>
  <c r="CH58" i="12"/>
  <c r="CF56" i="12"/>
  <c r="CD46" i="12"/>
  <c r="CI43" i="12"/>
  <c r="CG41" i="12"/>
  <c r="CH34" i="12"/>
  <c r="CF32" i="12"/>
  <c r="CD22" i="12"/>
  <c r="CI19" i="12"/>
  <c r="CG17" i="12"/>
  <c r="CH10" i="12"/>
  <c r="CF8" i="12"/>
  <c r="CH92" i="12"/>
  <c r="CC87" i="12"/>
  <c r="CD80" i="12"/>
  <c r="CC71" i="12"/>
  <c r="CH59" i="12"/>
  <c r="CF57" i="12"/>
  <c r="CC54" i="12"/>
  <c r="CI44" i="12"/>
  <c r="CG42" i="12"/>
  <c r="CH35" i="12"/>
  <c r="CF33" i="12"/>
  <c r="CI28" i="12"/>
  <c r="CG26" i="12"/>
  <c r="CH19" i="12"/>
  <c r="CF17" i="12"/>
  <c r="CI12" i="12"/>
  <c r="CG10" i="12"/>
  <c r="Z53" i="10"/>
  <c r="Z82" i="10"/>
  <c r="Z44" i="10"/>
  <c r="Z38" i="10"/>
  <c r="Z86" i="10"/>
  <c r="Z17" i="10"/>
  <c r="Z6" i="10"/>
  <c r="Z58" i="10"/>
  <c r="Z71" i="10"/>
  <c r="Z33" i="10"/>
  <c r="Z47" i="10"/>
  <c r="CD49" i="12"/>
  <c r="Z13" i="10"/>
  <c r="CC18" i="12"/>
  <c r="Z20" i="10"/>
  <c r="CE78" i="12"/>
  <c r="CE42" i="12"/>
  <c r="CE71" i="12"/>
  <c r="CE28" i="12"/>
  <c r="CE53" i="12"/>
  <c r="CE74" i="12"/>
  <c r="CE92" i="12"/>
  <c r="CE31" i="12"/>
  <c r="CE48" i="12"/>
  <c r="CI96" i="12"/>
  <c r="CH97" i="12"/>
  <c r="Z85" i="10"/>
  <c r="Z93" i="10"/>
  <c r="Z45" i="10"/>
  <c r="Z16" i="10"/>
  <c r="Z73" i="10"/>
  <c r="F33" i="12"/>
  <c r="Z50" i="10"/>
  <c r="G34" i="12"/>
  <c r="Z91" i="10"/>
  <c r="Z70" i="10"/>
  <c r="Z12" i="10"/>
  <c r="Z10" i="10"/>
  <c r="Z18" i="10"/>
  <c r="CC20" i="12"/>
  <c r="CE69" i="12"/>
  <c r="CE34" i="12"/>
  <c r="CE62" i="12"/>
  <c r="CE89" i="12"/>
  <c r="CE20" i="12"/>
  <c r="CE45" i="12"/>
  <c r="CE65" i="12"/>
  <c r="CE84" i="12"/>
  <c r="CE23" i="12"/>
  <c r="CE40" i="12"/>
  <c r="CD97" i="12"/>
  <c r="CI95" i="12"/>
  <c r="CD89" i="12"/>
  <c r="CI86" i="12"/>
  <c r="CG84" i="12"/>
  <c r="CH77" i="12"/>
  <c r="CF75" i="12"/>
  <c r="CH69" i="12"/>
  <c r="CD64" i="12"/>
  <c r="CC55" i="12"/>
  <c r="CD48" i="12"/>
  <c r="CC39" i="12"/>
  <c r="CH28" i="12"/>
  <c r="CF26" i="12"/>
  <c r="CI21" i="12"/>
  <c r="CG19" i="12"/>
  <c r="CI87" i="12"/>
  <c r="CG85" i="12"/>
  <c r="CC73" i="12"/>
  <c r="CI62" i="12"/>
  <c r="CG60" i="12"/>
  <c r="CI54" i="12"/>
  <c r="CG52" i="12"/>
  <c r="CI46" i="12"/>
  <c r="CG44" i="12"/>
  <c r="CD41" i="12"/>
  <c r="CI38" i="12"/>
  <c r="CG36" i="12"/>
  <c r="CD17" i="12"/>
  <c r="CI6" i="12"/>
  <c r="CF93" i="12"/>
  <c r="CD83" i="12"/>
  <c r="CH71" i="12"/>
  <c r="CF69" i="12"/>
  <c r="CH62" i="12"/>
  <c r="CF60" i="12"/>
  <c r="CI55" i="12"/>
  <c r="CG53" i="12"/>
  <c r="CH46" i="12"/>
  <c r="CF44" i="12"/>
  <c r="CI39" i="12"/>
  <c r="CG37" i="12"/>
  <c r="CH30" i="12"/>
  <c r="CF28" i="12"/>
  <c r="CI23" i="12"/>
  <c r="CG21" i="12"/>
  <c r="CH6" i="12"/>
  <c r="CH88" i="12"/>
  <c r="CF86" i="12"/>
  <c r="CI81" i="12"/>
  <c r="CG79" i="12"/>
  <c r="CH72" i="12"/>
  <c r="CF70" i="12"/>
  <c r="CH55" i="12"/>
  <c r="CF53" i="12"/>
  <c r="CD43" i="12"/>
  <c r="CC34" i="12"/>
  <c r="CD27" i="12"/>
  <c r="CH15" i="12"/>
  <c r="CF13" i="12"/>
  <c r="CI8" i="12"/>
  <c r="CG6" i="12"/>
  <c r="CD85" i="12"/>
  <c r="CC76" i="12"/>
  <c r="CD69" i="12"/>
  <c r="CD60" i="12"/>
  <c r="CC51" i="12"/>
  <c r="CD44" i="12"/>
  <c r="CH32" i="12"/>
  <c r="CF30" i="12"/>
  <c r="CI25" i="12"/>
  <c r="CG23" i="12"/>
  <c r="CC93" i="12"/>
  <c r="CF88" i="12"/>
  <c r="CI83" i="12"/>
  <c r="CG81" i="12"/>
  <c r="CI66" i="12"/>
  <c r="CG64" i="12"/>
  <c r="CH57" i="12"/>
  <c r="CF55" i="12"/>
  <c r="CI50" i="12"/>
  <c r="CG48" i="12"/>
  <c r="CH41" i="12"/>
  <c r="CF39" i="12"/>
  <c r="CI34" i="12"/>
  <c r="CG32" i="12"/>
  <c r="CD29" i="12"/>
  <c r="CH17" i="12"/>
  <c r="CF15" i="12"/>
  <c r="CI10" i="12"/>
  <c r="CG8" i="12"/>
  <c r="CE6" i="12"/>
  <c r="CF89" i="12"/>
  <c r="CD79" i="12"/>
  <c r="CH67" i="12"/>
  <c r="CG65" i="12"/>
  <c r="CH50" i="12"/>
  <c r="CF48" i="12"/>
  <c r="CH26" i="12"/>
  <c r="CF24" i="12"/>
  <c r="CD14" i="12"/>
  <c r="CH84" i="12"/>
  <c r="CF82" i="12"/>
  <c r="CI77" i="12"/>
  <c r="CG75" i="12"/>
  <c r="CH68" i="12"/>
  <c r="CG66" i="12"/>
  <c r="CH51" i="12"/>
  <c r="CF49" i="12"/>
  <c r="CC46" i="12"/>
  <c r="CD39" i="12"/>
  <c r="CC30" i="12"/>
  <c r="CD23" i="12"/>
  <c r="CC14" i="12"/>
  <c r="CD7" i="12"/>
  <c r="Z88" i="10"/>
  <c r="Z83" i="10"/>
  <c r="Z90" i="10"/>
  <c r="Z81" i="10"/>
  <c r="Z42" i="10"/>
  <c r="Z52" i="10"/>
  <c r="Z72" i="10"/>
  <c r="Z14" i="10"/>
  <c r="C38" i="12"/>
  <c r="Z55" i="10"/>
  <c r="CD73" i="12"/>
  <c r="Z28" i="10"/>
  <c r="C23" i="12"/>
  <c r="Z87" i="10"/>
  <c r="Z89" i="10"/>
  <c r="Z54" i="10"/>
  <c r="F10" i="12"/>
  <c r="CE58" i="12"/>
  <c r="CE87" i="12"/>
  <c r="CE26" i="12"/>
  <c r="CE61" i="12"/>
  <c r="CE81" i="12"/>
  <c r="CE11" i="12"/>
  <c r="CE37" i="12"/>
  <c r="CE55" i="12"/>
  <c r="CE76" i="12"/>
  <c r="CE14" i="12"/>
  <c r="CE32" i="12"/>
  <c r="CH99" i="12"/>
  <c r="CC99" i="12"/>
  <c r="CG95" i="12"/>
  <c r="H95" i="12" s="1"/>
  <c r="Z78" i="10"/>
  <c r="Z75" i="10"/>
  <c r="Z11" i="10"/>
  <c r="Z31" i="10"/>
  <c r="Z8" i="10"/>
  <c r="Z57" i="10"/>
  <c r="CG28" i="12"/>
  <c r="Z41" i="10"/>
  <c r="C7" i="12"/>
  <c r="Z62" i="10"/>
  <c r="Z68" i="10"/>
  <c r="CE49" i="12"/>
  <c r="CE79" i="12"/>
  <c r="CE18" i="12"/>
  <c r="CE51" i="12"/>
  <c r="CE72" i="12"/>
  <c r="CE29" i="12"/>
  <c r="CE46" i="12"/>
  <c r="CE75" i="12"/>
  <c r="CE93" i="12"/>
  <c r="CE24" i="12"/>
  <c r="CF97" i="12"/>
  <c r="CI99" i="12"/>
  <c r="CH93" i="12"/>
  <c r="CF91" i="12"/>
  <c r="CF66" i="12"/>
  <c r="CI61" i="12"/>
  <c r="CG59" i="12"/>
  <c r="CH52" i="12"/>
  <c r="CF50" i="12"/>
  <c r="CI45" i="12"/>
  <c r="CG43" i="12"/>
  <c r="CH36" i="12"/>
  <c r="CD32" i="12"/>
  <c r="CI13" i="12"/>
  <c r="CG11" i="12"/>
  <c r="CF92" i="12"/>
  <c r="CC89" i="12"/>
  <c r="CD82" i="12"/>
  <c r="CI79" i="12"/>
  <c r="CG77" i="12"/>
  <c r="CH70" i="12"/>
  <c r="CF68" i="12"/>
  <c r="CD33" i="12"/>
  <c r="CI30" i="12"/>
  <c r="CH21" i="12"/>
  <c r="CF19" i="12"/>
  <c r="CI14" i="12"/>
  <c r="CG12" i="12"/>
  <c r="CC8" i="12"/>
  <c r="CH87" i="12"/>
  <c r="CF85" i="12"/>
  <c r="CI80" i="12"/>
  <c r="CG78" i="12"/>
  <c r="CD66" i="12"/>
  <c r="CC57" i="12"/>
  <c r="CD50" i="12"/>
  <c r="CC41" i="12"/>
  <c r="CD34" i="12"/>
  <c r="CC25" i="12"/>
  <c r="CD18" i="12"/>
  <c r="CI15" i="12"/>
  <c r="CG13" i="12"/>
  <c r="CD92" i="12"/>
  <c r="CC83" i="12"/>
  <c r="CD76" i="12"/>
  <c r="CC67" i="12"/>
  <c r="CI64" i="12"/>
  <c r="CG62" i="12"/>
  <c r="CH47" i="12"/>
  <c r="CF45" i="12"/>
  <c r="CI40" i="12"/>
  <c r="CG38" i="12"/>
  <c r="CH31" i="12"/>
  <c r="CF29" i="12"/>
  <c r="CI24" i="12"/>
  <c r="CG22" i="12"/>
  <c r="CC10" i="12"/>
  <c r="CC92" i="12"/>
  <c r="CH89" i="12"/>
  <c r="CF87" i="12"/>
  <c r="CI82" i="12"/>
  <c r="CG80" i="12"/>
  <c r="CH73" i="12"/>
  <c r="CF71" i="12"/>
  <c r="CH64" i="12"/>
  <c r="CF62" i="12"/>
  <c r="CI57" i="12"/>
  <c r="CG55" i="12"/>
  <c r="CH48" i="12"/>
  <c r="CF46" i="12"/>
  <c r="CI41" i="12"/>
  <c r="CG39" i="12"/>
  <c r="CC27" i="12"/>
  <c r="CD20" i="12"/>
  <c r="CI17" i="12"/>
  <c r="CG15" i="12"/>
  <c r="CD12" i="12"/>
  <c r="CI9" i="12"/>
  <c r="CG7" i="12"/>
  <c r="CC85" i="12"/>
  <c r="CD78" i="12"/>
  <c r="CI75" i="12"/>
  <c r="CG73" i="12"/>
  <c r="CD61" i="12"/>
  <c r="CC52" i="12"/>
  <c r="CD45" i="12"/>
  <c r="CC36" i="12"/>
  <c r="CI26" i="12"/>
  <c r="CG24" i="12"/>
  <c r="CC12" i="12"/>
  <c r="CH91" i="12"/>
  <c r="CH83" i="12"/>
  <c r="CF81" i="12"/>
  <c r="CI76" i="12"/>
  <c r="CG74" i="12"/>
  <c r="CD62" i="12"/>
  <c r="CI59" i="12"/>
  <c r="CG57" i="12"/>
  <c r="CH42" i="12"/>
  <c r="CF40" i="12"/>
  <c r="CD38" i="12"/>
  <c r="CI35" i="12"/>
  <c r="CG33" i="12"/>
  <c r="CH18" i="12"/>
  <c r="CF16" i="12"/>
  <c r="CI11" i="12"/>
  <c r="CG9" i="12"/>
  <c r="CI93" i="12"/>
  <c r="CG91" i="12"/>
  <c r="CD88" i="12"/>
  <c r="CC79" i="12"/>
  <c r="CD72" i="12"/>
  <c r="CI60" i="12"/>
  <c r="CG58" i="12"/>
  <c r="CH43" i="12"/>
  <c r="CF41" i="12"/>
  <c r="CI36" i="12"/>
  <c r="CG34" i="12"/>
  <c r="CH27" i="12"/>
  <c r="CF25" i="12"/>
  <c r="CI20" i="12"/>
  <c r="CG18" i="12"/>
  <c r="CH11" i="12"/>
  <c r="CF9" i="12"/>
  <c r="Z84" i="10"/>
  <c r="Z79" i="10"/>
  <c r="Z67" i="10"/>
  <c r="Z40" i="10"/>
  <c r="Z56" i="10"/>
  <c r="CF31" i="12"/>
  <c r="Z32" i="10"/>
  <c r="CD57" i="12"/>
  <c r="CD25" i="12"/>
  <c r="Z15" i="10"/>
  <c r="Z46" i="10"/>
  <c r="Z7" i="10"/>
  <c r="Z35" i="10"/>
  <c r="CE41" i="12"/>
  <c r="B70" i="13"/>
  <c r="CE17" i="12"/>
  <c r="CE43" i="12"/>
  <c r="CE63" i="12"/>
  <c r="CE21" i="12"/>
  <c r="CE38" i="12"/>
  <c r="CE67" i="12"/>
  <c r="CE85" i="12"/>
  <c r="CE15" i="12"/>
  <c r="CG99" i="12"/>
  <c r="CG97" i="12"/>
  <c r="Z77" i="10"/>
  <c r="Z59" i="10"/>
  <c r="Z34" i="10"/>
  <c r="Z29" i="10"/>
  <c r="Z19" i="10"/>
  <c r="Z26" i="10"/>
  <c r="Z27" i="10"/>
  <c r="Z43" i="10"/>
  <c r="Z64" i="10"/>
  <c r="Z25" i="10"/>
  <c r="Z65" i="10"/>
  <c r="C15" i="12"/>
  <c r="AZ15" i="11" s="1"/>
  <c r="C13" i="12"/>
  <c r="AZ13" i="11" s="1"/>
  <c r="Z30" i="10"/>
  <c r="Z76" i="10"/>
  <c r="Z39" i="10"/>
  <c r="CE25" i="12"/>
  <c r="CE60" i="12"/>
  <c r="CE9" i="12"/>
  <c r="CE35" i="12"/>
  <c r="CE52" i="12"/>
  <c r="CE73" i="12"/>
  <c r="CE12" i="12"/>
  <c r="CE30" i="12"/>
  <c r="CE66" i="12"/>
  <c r="CE77" i="12"/>
  <c r="CE7" i="12"/>
  <c r="CE97" i="12"/>
  <c r="CH96" i="12"/>
  <c r="CF95" i="12"/>
  <c r="CH85" i="12"/>
  <c r="CF83" i="12"/>
  <c r="CD81" i="12"/>
  <c r="CI78" i="12"/>
  <c r="CG76" i="12"/>
  <c r="CI70" i="12"/>
  <c r="CG68" i="12"/>
  <c r="CC63" i="12"/>
  <c r="CD56" i="12"/>
  <c r="CC47" i="12"/>
  <c r="CD40" i="12"/>
  <c r="CI29" i="12"/>
  <c r="CG27" i="12"/>
  <c r="CH20" i="12"/>
  <c r="CF18" i="12"/>
  <c r="CH86" i="12"/>
  <c r="CF84" i="12"/>
  <c r="CD74" i="12"/>
  <c r="CH61" i="12"/>
  <c r="CF59" i="12"/>
  <c r="CH53" i="12"/>
  <c r="CF51" i="12"/>
  <c r="CH45" i="12"/>
  <c r="CH37" i="12"/>
  <c r="CF35" i="12"/>
  <c r="CC16" i="12"/>
  <c r="CC82" i="12"/>
  <c r="CD75" i="12"/>
  <c r="CI72" i="12"/>
  <c r="CG70" i="12"/>
  <c r="CI63" i="12"/>
  <c r="CG61" i="12"/>
  <c r="CH54" i="12"/>
  <c r="CF52" i="12"/>
  <c r="CI47" i="12"/>
  <c r="CG45" i="12"/>
  <c r="CH38" i="12"/>
  <c r="CF36" i="12"/>
  <c r="CI31" i="12"/>
  <c r="CG29" i="12"/>
  <c r="CH22" i="12"/>
  <c r="CF20" i="12"/>
  <c r="CD10" i="12"/>
  <c r="CI7" i="12"/>
  <c r="CI89" i="12"/>
  <c r="CG87" i="12"/>
  <c r="CH80" i="12"/>
  <c r="CF78" i="12"/>
  <c r="CI73" i="12"/>
  <c r="CG71" i="12"/>
  <c r="CD59" i="12"/>
  <c r="CI56" i="12"/>
  <c r="CG54" i="12"/>
  <c r="CC42" i="12"/>
  <c r="CD35" i="12"/>
  <c r="CC26" i="12"/>
  <c r="CD19" i="12"/>
  <c r="CI16" i="12"/>
  <c r="CG14" i="12"/>
  <c r="CH7" i="12"/>
  <c r="CC84" i="12"/>
  <c r="CD77" i="12"/>
  <c r="CC68" i="12"/>
  <c r="CC59" i="12"/>
  <c r="CD52" i="12"/>
  <c r="CC43" i="12"/>
  <c r="CI33" i="12"/>
  <c r="CG31" i="12"/>
  <c r="CH24" i="12"/>
  <c r="CF22" i="12"/>
  <c r="CG89" i="12"/>
  <c r="CH82" i="12"/>
  <c r="CF80" i="12"/>
  <c r="CD70" i="12"/>
  <c r="CI67" i="12"/>
  <c r="CH65" i="12"/>
  <c r="CF63" i="12"/>
  <c r="CI58" i="12"/>
  <c r="CG56" i="12"/>
  <c r="CH49" i="12"/>
  <c r="CF47" i="12"/>
  <c r="CI42" i="12"/>
  <c r="CG40" i="12"/>
  <c r="CH33" i="12"/>
  <c r="CC28" i="12"/>
  <c r="CD21" i="12"/>
  <c r="CI18" i="12"/>
  <c r="CG16" i="12"/>
  <c r="CH9" i="12"/>
  <c r="CF7" i="12"/>
  <c r="CC78" i="12"/>
  <c r="CI68" i="12"/>
  <c r="CH66" i="12"/>
  <c r="CF64" i="12"/>
  <c r="CD54" i="12"/>
  <c r="CI51" i="12"/>
  <c r="CG49" i="12"/>
  <c r="CD30" i="12"/>
  <c r="CI27" i="12"/>
  <c r="CG25" i="12"/>
  <c r="CD6" i="12"/>
  <c r="CI85" i="12"/>
  <c r="CG83" i="12"/>
  <c r="CH76" i="12"/>
  <c r="CF74" i="12"/>
  <c r="CI69" i="12"/>
  <c r="CG67" i="12"/>
  <c r="CF65" i="12"/>
  <c r="CC62" i="12"/>
  <c r="CI52" i="12"/>
  <c r="CG50" i="12"/>
  <c r="CD31" i="12"/>
  <c r="CC22" i="12"/>
  <c r="CD15" i="12"/>
  <c r="CC6" i="12"/>
  <c r="E77" i="20"/>
  <c r="E91" i="20"/>
  <c r="E83" i="20"/>
  <c r="E75" i="20"/>
  <c r="E92" i="20"/>
  <c r="E84" i="20"/>
  <c r="E76" i="20"/>
  <c r="M84" i="20"/>
  <c r="E89" i="20"/>
  <c r="E81" i="20"/>
  <c r="E85" i="20"/>
  <c r="E87" i="20"/>
  <c r="E79" i="20"/>
  <c r="M87" i="20"/>
  <c r="E93" i="20"/>
  <c r="E88" i="20"/>
  <c r="E80" i="20"/>
  <c r="R29" i="9"/>
  <c r="F29" i="9"/>
  <c r="S29" i="9"/>
  <c r="N28" i="9"/>
  <c r="P28" i="9"/>
  <c r="O29" i="9"/>
  <c r="B28" i="9"/>
  <c r="Q28" i="9"/>
  <c r="T28" i="9"/>
  <c r="L28" i="9"/>
  <c r="AC29" i="9"/>
  <c r="Q29" i="9"/>
  <c r="T29" i="9"/>
  <c r="V28" i="9"/>
  <c r="AA28" i="9"/>
  <c r="B54" i="13"/>
  <c r="N29" i="9"/>
  <c r="R28" i="9"/>
  <c r="S28" i="9"/>
  <c r="B15" i="13"/>
  <c r="AD29" i="9"/>
  <c r="D96" i="12"/>
  <c r="AD28" i="9"/>
  <c r="CG96" i="12"/>
  <c r="CC95" i="12"/>
  <c r="AC28" i="9"/>
  <c r="AB29" i="9"/>
  <c r="AB28" i="9"/>
  <c r="CI97" i="12"/>
  <c r="Y28" i="9"/>
  <c r="X28" i="9"/>
  <c r="CF96" i="12"/>
  <c r="W29" i="9"/>
  <c r="CF99" i="12"/>
  <c r="CD98" i="12"/>
  <c r="W28" i="9"/>
  <c r="P29" i="9"/>
  <c r="L29" i="9"/>
  <c r="J28" i="9"/>
  <c r="M99" i="20"/>
  <c r="C28" i="9"/>
  <c r="F28" i="9"/>
  <c r="E28" i="9"/>
  <c r="E29" i="9"/>
  <c r="D29" i="9"/>
  <c r="C29" i="9"/>
  <c r="K29" i="14"/>
  <c r="M95" i="20"/>
  <c r="E97" i="20"/>
  <c r="B29" i="9"/>
  <c r="E95" i="20"/>
  <c r="E96" i="20"/>
  <c r="E99" i="20"/>
  <c r="O28" i="9"/>
  <c r="M28" i="9"/>
  <c r="M29" i="9"/>
  <c r="K99" i="10"/>
  <c r="K97" i="10"/>
  <c r="K94" i="10"/>
  <c r="K96" i="10"/>
  <c r="K98" i="10"/>
  <c r="K95" i="10"/>
  <c r="BB98" i="11"/>
  <c r="BF94" i="11"/>
  <c r="BF98" i="11"/>
  <c r="J29" i="9"/>
  <c r="BB94" i="11"/>
  <c r="Z98" i="10"/>
  <c r="Z97" i="10"/>
  <c r="AA29" i="9"/>
  <c r="Z95" i="10"/>
  <c r="Z96" i="10"/>
  <c r="Z99" i="10"/>
  <c r="Z94" i="10"/>
  <c r="Y29" i="9"/>
  <c r="X29" i="9"/>
  <c r="AP101" i="11"/>
  <c r="CE96" i="12"/>
  <c r="CC97" i="12"/>
  <c r="CE95" i="12"/>
  <c r="V29" i="9"/>
  <c r="CE99" i="12"/>
  <c r="CI94" i="12"/>
  <c r="B22" i="13"/>
  <c r="B91" i="13"/>
  <c r="J99" i="20"/>
  <c r="B99" i="20"/>
  <c r="B95" i="13"/>
  <c r="B59" i="13"/>
  <c r="B44" i="13"/>
  <c r="B68" i="13"/>
  <c r="CE98" i="12"/>
  <c r="AE29" i="9"/>
  <c r="CF98" i="12"/>
  <c r="CC98" i="12"/>
  <c r="E18" i="9"/>
  <c r="CG94" i="12"/>
  <c r="CH98" i="12"/>
  <c r="CH94" i="12"/>
  <c r="CI98" i="12"/>
  <c r="CD94" i="12"/>
  <c r="CE94" i="12"/>
  <c r="CG98" i="12"/>
  <c r="CF94" i="12"/>
  <c r="C28" i="14"/>
  <c r="L29" i="14"/>
  <c r="N29" i="14"/>
  <c r="L28" i="14"/>
  <c r="N28" i="14"/>
  <c r="K28" i="14"/>
  <c r="E98" i="20"/>
  <c r="C29" i="14"/>
  <c r="M24" i="20"/>
  <c r="B42" i="13"/>
  <c r="B78" i="13"/>
  <c r="B60" i="13"/>
  <c r="B52" i="13"/>
  <c r="B12" i="13"/>
  <c r="B7" i="13"/>
  <c r="M88" i="20"/>
  <c r="M52" i="20"/>
  <c r="E7" i="9"/>
  <c r="E19" i="9"/>
  <c r="B38" i="13"/>
  <c r="B21" i="13"/>
  <c r="B34" i="13"/>
  <c r="B62" i="13"/>
  <c r="C26" i="9"/>
  <c r="M71" i="20"/>
  <c r="M55" i="20"/>
  <c r="K11" i="7"/>
  <c r="N12" i="14"/>
  <c r="B75" i="13"/>
  <c r="K11" i="14"/>
  <c r="B46" i="13"/>
  <c r="D20" i="9"/>
  <c r="B76" i="13"/>
  <c r="D26" i="9"/>
  <c r="D24" i="9"/>
  <c r="K18" i="14"/>
  <c r="M28" i="20"/>
  <c r="K30" i="7"/>
  <c r="E17" i="9"/>
  <c r="B79" i="13"/>
  <c r="M37" i="20"/>
  <c r="C18" i="9"/>
  <c r="E15" i="9"/>
  <c r="K23" i="14"/>
  <c r="M60" i="20"/>
  <c r="CH90" i="12"/>
  <c r="B92" i="13"/>
  <c r="M79" i="20"/>
  <c r="M63" i="20"/>
  <c r="M47" i="20"/>
  <c r="K10" i="14"/>
  <c r="CE90" i="12"/>
  <c r="CD90" i="12"/>
  <c r="CG90" i="12"/>
  <c r="K14" i="14"/>
  <c r="CI90" i="12"/>
  <c r="K15" i="7"/>
  <c r="CC90" i="12"/>
  <c r="CF90" i="12"/>
  <c r="B84" i="13"/>
  <c r="B23" i="13"/>
  <c r="B89" i="13"/>
  <c r="B51" i="13"/>
  <c r="N24" i="14"/>
  <c r="N10" i="14"/>
  <c r="C19" i="9"/>
  <c r="N20" i="14"/>
  <c r="K27" i="14"/>
  <c r="K25" i="14"/>
  <c r="N19" i="14"/>
  <c r="N15" i="14"/>
  <c r="N9" i="14"/>
  <c r="M92" i="20"/>
  <c r="M76" i="20"/>
  <c r="E25" i="9"/>
  <c r="K12" i="14"/>
  <c r="K7" i="14"/>
  <c r="K20" i="14"/>
  <c r="M91" i="20"/>
  <c r="M75" i="20"/>
  <c r="M59" i="20"/>
  <c r="M43" i="20"/>
  <c r="K16" i="14"/>
  <c r="N27" i="14"/>
  <c r="N14" i="14"/>
  <c r="E14" i="9"/>
  <c r="M25" i="20"/>
  <c r="E14" i="20"/>
  <c r="E8" i="14" s="1"/>
  <c r="C8" i="14"/>
  <c r="E90" i="20"/>
  <c r="C27" i="14"/>
  <c r="E82" i="20"/>
  <c r="C25" i="14"/>
  <c r="E74" i="20"/>
  <c r="C23" i="14"/>
  <c r="E66" i="20"/>
  <c r="E21" i="14" s="1"/>
  <c r="C21" i="14"/>
  <c r="E58" i="20"/>
  <c r="E19" i="14" s="1"/>
  <c r="C19" i="14"/>
  <c r="B67" i="13"/>
  <c r="B85" i="13"/>
  <c r="B41" i="13"/>
  <c r="B13" i="13"/>
  <c r="E13" i="9"/>
  <c r="D21" i="9"/>
  <c r="M15" i="20"/>
  <c r="M93" i="20"/>
  <c r="E22" i="20"/>
  <c r="E10" i="14" s="1"/>
  <c r="C10" i="14"/>
  <c r="N8" i="14"/>
  <c r="N23" i="14"/>
  <c r="M14" i="20"/>
  <c r="L8" i="14"/>
  <c r="L27" i="14"/>
  <c r="M74" i="20"/>
  <c r="L23" i="14"/>
  <c r="M58" i="20"/>
  <c r="L19" i="14"/>
  <c r="M42" i="20"/>
  <c r="L15" i="14"/>
  <c r="M26" i="20"/>
  <c r="L11" i="14"/>
  <c r="E30" i="20"/>
  <c r="E12" i="14" s="1"/>
  <c r="C12" i="14"/>
  <c r="K13" i="14"/>
  <c r="M41" i="20"/>
  <c r="E46" i="20"/>
  <c r="E16" i="14" s="1"/>
  <c r="C16" i="14"/>
  <c r="N7" i="14"/>
  <c r="N22" i="14"/>
  <c r="N13" i="14"/>
  <c r="L7" i="14"/>
  <c r="M86" i="20"/>
  <c r="L26" i="14"/>
  <c r="M70" i="20"/>
  <c r="L22" i="14"/>
  <c r="M54" i="20"/>
  <c r="L18" i="14"/>
  <c r="M38" i="20"/>
  <c r="L14" i="14"/>
  <c r="M22" i="20"/>
  <c r="L10" i="14"/>
  <c r="K22" i="14"/>
  <c r="K15" i="14"/>
  <c r="CE70" i="12"/>
  <c r="E38" i="20"/>
  <c r="E14" i="14" s="1"/>
  <c r="C14" i="14"/>
  <c r="N18" i="14"/>
  <c r="E10" i="20"/>
  <c r="E7" i="14" s="1"/>
  <c r="C7" i="14"/>
  <c r="E94" i="20"/>
  <c r="E86" i="20"/>
  <c r="C26" i="14"/>
  <c r="E78" i="20"/>
  <c r="C24" i="14"/>
  <c r="E70" i="20"/>
  <c r="E22" i="14" s="1"/>
  <c r="C22" i="14"/>
  <c r="E62" i="20"/>
  <c r="E20" i="14" s="1"/>
  <c r="C20" i="14"/>
  <c r="E54" i="20"/>
  <c r="E18" i="14" s="1"/>
  <c r="C18" i="14"/>
  <c r="N26" i="14"/>
  <c r="N17" i="14"/>
  <c r="M6" i="20"/>
  <c r="L6" i="14"/>
  <c r="M36" i="20"/>
  <c r="M18" i="20"/>
  <c r="L9" i="14"/>
  <c r="K26" i="14"/>
  <c r="K24" i="14"/>
  <c r="B26" i="13"/>
  <c r="D12" i="9"/>
  <c r="B83" i="13"/>
  <c r="M21" i="20"/>
  <c r="E26" i="20"/>
  <c r="E11" i="14" s="1"/>
  <c r="C11" i="14"/>
  <c r="E18" i="20"/>
  <c r="E9" i="14" s="1"/>
  <c r="C9" i="14"/>
  <c r="N6" i="14"/>
  <c r="N21" i="14"/>
  <c r="N11" i="14"/>
  <c r="L25" i="14"/>
  <c r="M66" i="20"/>
  <c r="L21" i="14"/>
  <c r="L17" i="14"/>
  <c r="M34" i="20"/>
  <c r="L13" i="14"/>
  <c r="K17" i="14"/>
  <c r="G10" i="19"/>
  <c r="G8" i="17"/>
  <c r="G46" i="17"/>
  <c r="G45" i="17"/>
  <c r="G47" i="17"/>
  <c r="B30" i="13"/>
  <c r="D19" i="9"/>
  <c r="B35" i="13"/>
  <c r="M83" i="20"/>
  <c r="M67" i="20"/>
  <c r="M35" i="20"/>
  <c r="E42" i="20"/>
  <c r="E15" i="14" s="1"/>
  <c r="C15" i="14"/>
  <c r="E34" i="20"/>
  <c r="E13" i="14" s="1"/>
  <c r="C13" i="14"/>
  <c r="N25" i="14"/>
  <c r="N16" i="14"/>
  <c r="M96" i="20"/>
  <c r="M80" i="20"/>
  <c r="M48" i="20"/>
  <c r="K6" i="14"/>
  <c r="K19" i="14"/>
  <c r="L20" i="14"/>
  <c r="B87" i="13"/>
  <c r="E6" i="20"/>
  <c r="E6" i="14" s="1"/>
  <c r="C6" i="14"/>
  <c r="E50" i="20"/>
  <c r="E17" i="14" s="1"/>
  <c r="C17" i="14"/>
  <c r="M94" i="20"/>
  <c r="M78" i="20"/>
  <c r="L24" i="14"/>
  <c r="M62" i="20"/>
  <c r="M46" i="20"/>
  <c r="L16" i="14"/>
  <c r="M30" i="20"/>
  <c r="L12" i="14"/>
  <c r="K8" i="14"/>
  <c r="K21" i="14"/>
  <c r="K9" i="14"/>
  <c r="M27" i="20"/>
  <c r="M98" i="20"/>
  <c r="M90" i="20"/>
  <c r="M82" i="20"/>
  <c r="M56" i="20"/>
  <c r="M32" i="20"/>
  <c r="B72" i="20"/>
  <c r="H72" i="20" s="1"/>
  <c r="J72" i="20"/>
  <c r="O72" i="20" s="1"/>
  <c r="G43" i="10"/>
  <c r="B43" i="20"/>
  <c r="I43" i="20" s="1"/>
  <c r="J43" i="20"/>
  <c r="O43" i="20" s="1"/>
  <c r="B86" i="20"/>
  <c r="J86" i="20"/>
  <c r="B73" i="20"/>
  <c r="I73" i="20" s="1"/>
  <c r="J73" i="20"/>
  <c r="O73" i="20" s="1"/>
  <c r="B81" i="20"/>
  <c r="J81" i="20"/>
  <c r="B64" i="20"/>
  <c r="H64" i="20" s="1"/>
  <c r="J64" i="20"/>
  <c r="O64" i="20" s="1"/>
  <c r="B96" i="20"/>
  <c r="J96" i="20"/>
  <c r="B22" i="20"/>
  <c r="J22" i="20"/>
  <c r="B32" i="20"/>
  <c r="H32" i="20" s="1"/>
  <c r="J32" i="20"/>
  <c r="O32" i="20" s="1"/>
  <c r="B45" i="20"/>
  <c r="H45" i="20" s="1"/>
  <c r="J45" i="20"/>
  <c r="O45" i="20" s="1"/>
  <c r="P45" i="20" s="1"/>
  <c r="B9" i="20"/>
  <c r="I9" i="20" s="1"/>
  <c r="J9" i="20"/>
  <c r="O9" i="20" s="1"/>
  <c r="B37" i="20"/>
  <c r="H37" i="20" s="1"/>
  <c r="J37" i="20"/>
  <c r="O37" i="20" s="1"/>
  <c r="G31" i="10"/>
  <c r="B31" i="20"/>
  <c r="I31" i="20" s="1"/>
  <c r="J31" i="20"/>
  <c r="O31" i="20" s="1"/>
  <c r="D10" i="9"/>
  <c r="M40" i="20"/>
  <c r="B58" i="20"/>
  <c r="J58" i="20"/>
  <c r="B36" i="20"/>
  <c r="I36" i="20" s="1"/>
  <c r="J36" i="20"/>
  <c r="O36" i="20" s="1"/>
  <c r="B78" i="20"/>
  <c r="J78" i="20"/>
  <c r="B82" i="20"/>
  <c r="J82" i="20"/>
  <c r="B89" i="20"/>
  <c r="J89" i="20"/>
  <c r="B63" i="20"/>
  <c r="H63" i="20" s="1"/>
  <c r="J63" i="20"/>
  <c r="O63" i="20" s="1"/>
  <c r="B20" i="20"/>
  <c r="I20" i="20" s="1"/>
  <c r="J20" i="20"/>
  <c r="O20" i="20" s="1"/>
  <c r="P20" i="20" s="1"/>
  <c r="C14" i="9"/>
  <c r="G42" i="10"/>
  <c r="B42" i="20"/>
  <c r="J42" i="20"/>
  <c r="G29" i="10"/>
  <c r="B29" i="20"/>
  <c r="I29" i="20" s="1"/>
  <c r="J29" i="20"/>
  <c r="O29" i="20" s="1"/>
  <c r="P29" i="20" s="1"/>
  <c r="B15" i="20"/>
  <c r="H15" i="20" s="1"/>
  <c r="J15" i="20"/>
  <c r="O15" i="20" s="1"/>
  <c r="M13" i="20"/>
  <c r="M81" i="20"/>
  <c r="M73" i="20"/>
  <c r="M65" i="20"/>
  <c r="M57" i="20"/>
  <c r="M49" i="20"/>
  <c r="M10" i="20"/>
  <c r="B85" i="20"/>
  <c r="J85" i="20"/>
  <c r="B38" i="20"/>
  <c r="J38" i="20"/>
  <c r="G7" i="10"/>
  <c r="B7" i="20"/>
  <c r="I7" i="20" s="1"/>
  <c r="J7" i="20"/>
  <c r="O7" i="20" s="1"/>
  <c r="G16" i="10"/>
  <c r="B16" i="20"/>
  <c r="I16" i="20" s="1"/>
  <c r="J16" i="20"/>
  <c r="O16" i="20" s="1"/>
  <c r="B74" i="20"/>
  <c r="J74" i="20"/>
  <c r="B57" i="20"/>
  <c r="H57" i="20" s="1"/>
  <c r="J57" i="20"/>
  <c r="O57" i="20" s="1"/>
  <c r="B87" i="20"/>
  <c r="J87" i="20"/>
  <c r="B56" i="20"/>
  <c r="I56" i="20" s="1"/>
  <c r="J56" i="20"/>
  <c r="O56" i="20" s="1"/>
  <c r="B67" i="20"/>
  <c r="I67" i="20" s="1"/>
  <c r="J67" i="20"/>
  <c r="O67" i="20" s="1"/>
  <c r="B75" i="20"/>
  <c r="J75" i="20"/>
  <c r="B76" i="20"/>
  <c r="J76" i="20"/>
  <c r="B90" i="20"/>
  <c r="J90" i="20"/>
  <c r="B59" i="20"/>
  <c r="H59" i="20" s="1"/>
  <c r="J59" i="20"/>
  <c r="O59" i="20" s="1"/>
  <c r="B52" i="20"/>
  <c r="I52" i="20" s="1"/>
  <c r="J52" i="20"/>
  <c r="O52" i="20" s="1"/>
  <c r="G95" i="10"/>
  <c r="B95" i="20"/>
  <c r="J95" i="20"/>
  <c r="G40" i="10"/>
  <c r="B40" i="20"/>
  <c r="I40" i="20" s="1"/>
  <c r="J40" i="20"/>
  <c r="O40" i="20" s="1"/>
  <c r="B24" i="20"/>
  <c r="H24" i="20" s="1"/>
  <c r="J24" i="20"/>
  <c r="O24" i="20" s="1"/>
  <c r="G27" i="10"/>
  <c r="B27" i="20"/>
  <c r="I27" i="20" s="1"/>
  <c r="J27" i="20"/>
  <c r="O27" i="20" s="1"/>
  <c r="E20" i="9"/>
  <c r="M89" i="20"/>
  <c r="M11" i="20"/>
  <c r="M72" i="20"/>
  <c r="B69" i="20"/>
  <c r="H69" i="20" s="1"/>
  <c r="J69" i="20"/>
  <c r="O69" i="20" s="1"/>
  <c r="B53" i="20"/>
  <c r="H53" i="20" s="1"/>
  <c r="J53" i="20"/>
  <c r="O53" i="20" s="1"/>
  <c r="B79" i="20"/>
  <c r="J79" i="20"/>
  <c r="B71" i="20"/>
  <c r="H71" i="20" s="1"/>
  <c r="J71" i="20"/>
  <c r="O71" i="20" s="1"/>
  <c r="B83" i="20"/>
  <c r="J83" i="20"/>
  <c r="B55" i="20"/>
  <c r="I55" i="20" s="1"/>
  <c r="J55" i="20"/>
  <c r="O55" i="20" s="1"/>
  <c r="B54" i="20"/>
  <c r="J54" i="20"/>
  <c r="B11" i="20"/>
  <c r="H11" i="20" s="1"/>
  <c r="J11" i="20"/>
  <c r="O11" i="20" s="1"/>
  <c r="B26" i="20"/>
  <c r="J26" i="20"/>
  <c r="B21" i="20"/>
  <c r="H21" i="20" s="1"/>
  <c r="J21" i="20"/>
  <c r="O21" i="20" s="1"/>
  <c r="B44" i="20"/>
  <c r="H44" i="20" s="1"/>
  <c r="J44" i="20"/>
  <c r="O44" i="20" s="1"/>
  <c r="G47" i="10"/>
  <c r="B47" i="20"/>
  <c r="H47" i="20" s="1"/>
  <c r="J47" i="20"/>
  <c r="O47" i="20" s="1"/>
  <c r="B94" i="20"/>
  <c r="J94" i="20"/>
  <c r="B34" i="20"/>
  <c r="J34" i="20"/>
  <c r="G19" i="10"/>
  <c r="B19" i="20"/>
  <c r="H19" i="20" s="1"/>
  <c r="J19" i="20"/>
  <c r="O19" i="20" s="1"/>
  <c r="M97" i="20"/>
  <c r="M39" i="20"/>
  <c r="M31" i="20"/>
  <c r="M23" i="20"/>
  <c r="B77" i="20"/>
  <c r="J77" i="20"/>
  <c r="B84" i="20"/>
  <c r="J84" i="20"/>
  <c r="B51" i="20"/>
  <c r="I51" i="20" s="1"/>
  <c r="J51" i="20"/>
  <c r="O51" i="20" s="1"/>
  <c r="P51" i="20" s="1"/>
  <c r="B12" i="20"/>
  <c r="H12" i="20" s="1"/>
  <c r="J12" i="20"/>
  <c r="O12" i="20" s="1"/>
  <c r="B8" i="20"/>
  <c r="H8" i="20" s="1"/>
  <c r="J8" i="20"/>
  <c r="O8" i="20" s="1"/>
  <c r="P8" i="20" s="1"/>
  <c r="B18" i="20"/>
  <c r="J18" i="20"/>
  <c r="B28" i="20"/>
  <c r="H28" i="20" s="1"/>
  <c r="J28" i="20"/>
  <c r="O28" i="20" s="1"/>
  <c r="B41" i="20"/>
  <c r="H41" i="20" s="1"/>
  <c r="J41" i="20"/>
  <c r="O41" i="20" s="1"/>
  <c r="G33" i="10"/>
  <c r="B33" i="20"/>
  <c r="H33" i="20" s="1"/>
  <c r="J33" i="20"/>
  <c r="O33" i="20" s="1"/>
  <c r="P33" i="20" s="1"/>
  <c r="G97" i="10"/>
  <c r="B97" i="20"/>
  <c r="J97" i="20"/>
  <c r="G13" i="10"/>
  <c r="B13" i="20"/>
  <c r="H13" i="20" s="1"/>
  <c r="J13" i="20"/>
  <c r="O13" i="20" s="1"/>
  <c r="B61" i="20"/>
  <c r="I61" i="20" s="1"/>
  <c r="J61" i="20"/>
  <c r="O61" i="20" s="1"/>
  <c r="B88" i="20"/>
  <c r="J88" i="20"/>
  <c r="B70" i="20"/>
  <c r="J70" i="20"/>
  <c r="B92" i="20"/>
  <c r="J92" i="20"/>
  <c r="B65" i="20"/>
  <c r="H65" i="20" s="1"/>
  <c r="J65" i="20"/>
  <c r="O65" i="20" s="1"/>
  <c r="B80" i="20"/>
  <c r="J80" i="20"/>
  <c r="B35" i="20"/>
  <c r="I35" i="20" s="1"/>
  <c r="J35" i="20"/>
  <c r="O35" i="20" s="1"/>
  <c r="B62" i="20"/>
  <c r="J62" i="20"/>
  <c r="B17" i="20"/>
  <c r="H17" i="20" s="1"/>
  <c r="J17" i="20"/>
  <c r="O17" i="20" s="1"/>
  <c r="P17" i="20" s="1"/>
  <c r="B23" i="20"/>
  <c r="H23" i="20" s="1"/>
  <c r="J23" i="20"/>
  <c r="O23" i="20" s="1"/>
  <c r="B10" i="20"/>
  <c r="J10" i="20"/>
  <c r="G14" i="10"/>
  <c r="B14" i="20"/>
  <c r="J14" i="20"/>
  <c r="G49" i="10"/>
  <c r="B49" i="20"/>
  <c r="H49" i="20" s="1"/>
  <c r="J49" i="20"/>
  <c r="O49" i="20" s="1"/>
  <c r="B50" i="20"/>
  <c r="J50" i="20"/>
  <c r="D17" i="9"/>
  <c r="M9" i="20"/>
  <c r="M85" i="20"/>
  <c r="M77" i="20"/>
  <c r="M69" i="20"/>
  <c r="M61" i="20"/>
  <c r="B91" i="20"/>
  <c r="J91" i="20"/>
  <c r="B60" i="20"/>
  <c r="H60" i="20" s="1"/>
  <c r="J60" i="20"/>
  <c r="O60" i="20" s="1"/>
  <c r="B98" i="20"/>
  <c r="J98" i="20"/>
  <c r="B68" i="20"/>
  <c r="I68" i="20" s="1"/>
  <c r="J68" i="20"/>
  <c r="O68" i="20" s="1"/>
  <c r="B93" i="20"/>
  <c r="J93" i="20"/>
  <c r="B66" i="20"/>
  <c r="J66" i="20"/>
  <c r="B30" i="20"/>
  <c r="J30" i="20"/>
  <c r="B46" i="20"/>
  <c r="J46" i="20"/>
  <c r="B6" i="20"/>
  <c r="J6" i="20"/>
  <c r="B39" i="20"/>
  <c r="I39" i="20" s="1"/>
  <c r="J39" i="20"/>
  <c r="O39" i="20" s="1"/>
  <c r="G48" i="10"/>
  <c r="B48" i="20"/>
  <c r="H48" i="20" s="1"/>
  <c r="J48" i="20"/>
  <c r="O48" i="20" s="1"/>
  <c r="B25" i="20"/>
  <c r="H25" i="20" s="1"/>
  <c r="J25" i="20"/>
  <c r="O25" i="20" s="1"/>
  <c r="M68" i="20"/>
  <c r="M50" i="20"/>
  <c r="E6" i="9"/>
  <c r="E21" i="9"/>
  <c r="D23" i="9"/>
  <c r="C16" i="9"/>
  <c r="E16" i="9"/>
  <c r="U11" i="7"/>
  <c r="AE9" i="9"/>
  <c r="AE21" i="9"/>
  <c r="AE28" i="9"/>
  <c r="AE8" i="9"/>
  <c r="AE18" i="9"/>
  <c r="B65" i="13"/>
  <c r="AE6" i="9"/>
  <c r="AE24" i="9"/>
  <c r="B90" i="13"/>
  <c r="B82" i="13"/>
  <c r="AE14" i="9"/>
  <c r="B18" i="13"/>
  <c r="B20" i="13"/>
  <c r="AE12" i="9"/>
  <c r="AE26" i="9"/>
  <c r="AE11" i="9"/>
  <c r="AE19" i="9"/>
  <c r="B97" i="13"/>
  <c r="U30" i="7"/>
  <c r="AE22" i="9"/>
  <c r="AE10" i="9"/>
  <c r="AE15" i="9"/>
  <c r="AE17" i="9"/>
  <c r="AE13" i="9"/>
  <c r="AE25" i="9"/>
  <c r="AE27" i="9"/>
  <c r="AE16" i="9"/>
  <c r="AE23" i="9"/>
  <c r="AE7" i="9"/>
  <c r="AE20" i="9"/>
  <c r="B28" i="13"/>
  <c r="CC21" i="12"/>
  <c r="B73" i="13"/>
  <c r="G24" i="10"/>
  <c r="G15" i="10"/>
  <c r="U15" i="7"/>
  <c r="G28" i="10"/>
  <c r="G34" i="19"/>
  <c r="C11" i="9"/>
  <c r="C6" i="9"/>
  <c r="C24" i="9"/>
  <c r="B36" i="13"/>
  <c r="B49" i="13"/>
  <c r="B39" i="13"/>
  <c r="E11" i="9"/>
  <c r="D11" i="9"/>
  <c r="G27" i="19"/>
  <c r="G29" i="19"/>
  <c r="B10" i="13"/>
  <c r="D8" i="9"/>
  <c r="C10" i="9"/>
  <c r="C21" i="9"/>
  <c r="E27" i="9"/>
  <c r="D15" i="9"/>
  <c r="B99" i="13"/>
  <c r="CD99" i="12"/>
  <c r="D23" i="19"/>
  <c r="B33" i="13"/>
  <c r="G17" i="19"/>
  <c r="D9" i="9"/>
  <c r="D27" i="9"/>
  <c r="G22" i="19"/>
  <c r="D20" i="19"/>
  <c r="C23" i="9"/>
  <c r="D15" i="19"/>
  <c r="E24" i="9"/>
  <c r="D25" i="9"/>
  <c r="D13" i="9"/>
  <c r="G94" i="10"/>
  <c r="C7" i="9"/>
  <c r="C13" i="9"/>
  <c r="C27" i="9"/>
  <c r="C9" i="9"/>
  <c r="D16" i="9"/>
  <c r="C12" i="9"/>
  <c r="D7" i="9"/>
  <c r="C20" i="9"/>
  <c r="D18" i="9"/>
  <c r="E9" i="9"/>
  <c r="G25" i="10"/>
  <c r="G34" i="10"/>
  <c r="G41" i="10"/>
  <c r="C25" i="9"/>
  <c r="G50" i="10"/>
  <c r="C8" i="9"/>
  <c r="D22" i="9"/>
  <c r="D6" i="9"/>
  <c r="E12" i="9"/>
  <c r="D28" i="9"/>
  <c r="C15" i="9"/>
  <c r="D15" i="8"/>
  <c r="E74" i="5"/>
  <c r="E72" i="5"/>
  <c r="E71" i="5"/>
  <c r="B69" i="13"/>
  <c r="CC69" i="12"/>
  <c r="CC37" i="12"/>
  <c r="B37" i="13"/>
  <c r="B40" i="13"/>
  <c r="CC40" i="12"/>
  <c r="B72" i="13"/>
  <c r="CC72" i="12"/>
  <c r="B14" i="13"/>
  <c r="CF14" i="12"/>
  <c r="B74" i="13"/>
  <c r="CC74" i="12"/>
  <c r="B64" i="13"/>
  <c r="CC64" i="12"/>
  <c r="G87" i="10"/>
  <c r="G69" i="10"/>
  <c r="G78" i="10"/>
  <c r="G56" i="10"/>
  <c r="G82" i="10"/>
  <c r="G30" i="10"/>
  <c r="G22" i="10"/>
  <c r="G63" i="10"/>
  <c r="G8" i="10"/>
  <c r="D35" i="19"/>
  <c r="B93" i="13"/>
  <c r="CD93" i="12"/>
  <c r="B25" i="13"/>
  <c r="CC29" i="12"/>
  <c r="B29" i="13"/>
  <c r="B24" i="13"/>
  <c r="CC24" i="12"/>
  <c r="B55" i="13"/>
  <c r="CD55" i="12"/>
  <c r="CD16" i="12"/>
  <c r="B16" i="13"/>
  <c r="G98" i="10"/>
  <c r="G93" i="10"/>
  <c r="G71" i="10"/>
  <c r="G35" i="10"/>
  <c r="E10" i="9"/>
  <c r="G46" i="10"/>
  <c r="G26" i="10"/>
  <c r="G21" i="10"/>
  <c r="G39" i="17"/>
  <c r="G30" i="17"/>
  <c r="G36" i="17"/>
  <c r="G37" i="17"/>
  <c r="G35" i="17"/>
  <c r="G33" i="17"/>
  <c r="G23" i="17"/>
  <c r="G13" i="17"/>
  <c r="G34" i="17"/>
  <c r="G32" i="17"/>
  <c r="G29" i="17"/>
  <c r="G20" i="17"/>
  <c r="G10" i="17"/>
  <c r="G28" i="17"/>
  <c r="G25" i="17"/>
  <c r="G16" i="17"/>
  <c r="G22" i="17"/>
  <c r="G12" i="17"/>
  <c r="G27" i="17"/>
  <c r="G18" i="17"/>
  <c r="G24" i="17"/>
  <c r="G14" i="17"/>
  <c r="G21" i="17"/>
  <c r="G11" i="17"/>
  <c r="G17" i="17"/>
  <c r="G42" i="17"/>
  <c r="G38" i="17"/>
  <c r="G26" i="17"/>
  <c r="G41" i="17"/>
  <c r="G40" i="17"/>
  <c r="H6" i="17"/>
  <c r="B96" i="13"/>
  <c r="CC96" i="12"/>
  <c r="B94" i="13"/>
  <c r="CC94" i="12"/>
  <c r="B61" i="13"/>
  <c r="CC61" i="12"/>
  <c r="B56" i="13"/>
  <c r="CC56" i="12"/>
  <c r="B58" i="13"/>
  <c r="CC58" i="12"/>
  <c r="B48" i="13"/>
  <c r="CC48" i="12"/>
  <c r="G67" i="10"/>
  <c r="G96" i="10"/>
  <c r="G84" i="10"/>
  <c r="G66" i="10"/>
  <c r="G59" i="10"/>
  <c r="G36" i="10"/>
  <c r="G44" i="10"/>
  <c r="B81" i="13"/>
  <c r="CC81" i="12"/>
  <c r="B11" i="13"/>
  <c r="CC11" i="12"/>
  <c r="B32" i="13"/>
  <c r="CC32" i="12"/>
  <c r="B63" i="13"/>
  <c r="CD63" i="12"/>
  <c r="G65" i="10"/>
  <c r="G73" i="10"/>
  <c r="G64" i="10"/>
  <c r="G53" i="10"/>
  <c r="CB15" i="12"/>
  <c r="G75" i="10"/>
  <c r="G85" i="10"/>
  <c r="G32" i="10"/>
  <c r="G52" i="10"/>
  <c r="D13" i="19"/>
  <c r="G30" i="19"/>
  <c r="G20" i="19"/>
  <c r="G21" i="19"/>
  <c r="H8" i="19"/>
  <c r="G16" i="19"/>
  <c r="G35" i="19"/>
  <c r="G13" i="19"/>
  <c r="G36" i="19"/>
  <c r="G14" i="19"/>
  <c r="G33" i="19"/>
  <c r="G28" i="19"/>
  <c r="G23" i="19"/>
  <c r="G24" i="19"/>
  <c r="B53" i="13"/>
  <c r="CC53" i="12"/>
  <c r="B9" i="13"/>
  <c r="CC9" i="12"/>
  <c r="CD8" i="12"/>
  <c r="B8" i="13"/>
  <c r="B31" i="13"/>
  <c r="G86" i="10"/>
  <c r="B66" i="13"/>
  <c r="CC66" i="12"/>
  <c r="G88" i="10"/>
  <c r="G79" i="10"/>
  <c r="G89" i="10"/>
  <c r="G51" i="10"/>
  <c r="G6" i="10"/>
  <c r="G18" i="10"/>
  <c r="D28" i="19"/>
  <c r="D16" i="19"/>
  <c r="D29" i="19"/>
  <c r="D24" i="19"/>
  <c r="D21" i="19"/>
  <c r="D22" i="19"/>
  <c r="D17" i="19"/>
  <c r="D36" i="19"/>
  <c r="D14" i="19"/>
  <c r="D10" i="19"/>
  <c r="D34" i="19"/>
  <c r="D33" i="19"/>
  <c r="D30" i="19"/>
  <c r="B98" i="13"/>
  <c r="B88" i="13"/>
  <c r="CC88" i="12"/>
  <c r="CC19" i="12"/>
  <c r="B19" i="13"/>
  <c r="B47" i="13"/>
  <c r="CD47" i="12"/>
  <c r="G70" i="10"/>
  <c r="G92" i="10"/>
  <c r="G57" i="10"/>
  <c r="G81" i="10"/>
  <c r="G72" i="10"/>
  <c r="G76" i="10"/>
  <c r="G62" i="10"/>
  <c r="G54" i="10"/>
  <c r="G20" i="10"/>
  <c r="G11" i="10"/>
  <c r="G39" i="10"/>
  <c r="B77" i="13"/>
  <c r="CC77" i="12"/>
  <c r="CC45" i="12"/>
  <c r="B45" i="13"/>
  <c r="B86" i="13"/>
  <c r="CC86" i="12"/>
  <c r="CC17" i="12"/>
  <c r="B17" i="13"/>
  <c r="B6" i="13"/>
  <c r="CF6" i="12"/>
  <c r="CF27" i="12"/>
  <c r="B27" i="13"/>
  <c r="B50" i="13"/>
  <c r="CC50" i="12"/>
  <c r="G91" i="10"/>
  <c r="G74" i="10"/>
  <c r="G80" i="10"/>
  <c r="G60" i="10"/>
  <c r="G99" i="10"/>
  <c r="G58" i="10"/>
  <c r="G90" i="10"/>
  <c r="G55" i="10"/>
  <c r="G45" i="10"/>
  <c r="G17" i="10"/>
  <c r="G9" i="10"/>
  <c r="D47" i="17"/>
  <c r="D37" i="17"/>
  <c r="D28" i="17"/>
  <c r="D42" i="17"/>
  <c r="D34" i="17"/>
  <c r="D45" i="17"/>
  <c r="D41" i="17"/>
  <c r="D39" i="17"/>
  <c r="D21" i="17"/>
  <c r="D11" i="17"/>
  <c r="D40" i="17"/>
  <c r="D38" i="17"/>
  <c r="D36" i="17"/>
  <c r="D26" i="17"/>
  <c r="D17" i="17"/>
  <c r="D35" i="17"/>
  <c r="D33" i="17"/>
  <c r="D30" i="17"/>
  <c r="D23" i="17"/>
  <c r="D13" i="17"/>
  <c r="D32" i="17"/>
  <c r="D29" i="17"/>
  <c r="D20" i="17"/>
  <c r="D10" i="17"/>
  <c r="D25" i="17"/>
  <c r="D16" i="17"/>
  <c r="D22" i="17"/>
  <c r="D12" i="17"/>
  <c r="D27" i="17"/>
  <c r="D24" i="17"/>
  <c r="D14" i="17"/>
  <c r="D18" i="17"/>
  <c r="D46" i="17"/>
  <c r="B57" i="13"/>
  <c r="B80" i="13"/>
  <c r="CC80" i="12"/>
  <c r="B71" i="13"/>
  <c r="CD71" i="12"/>
  <c r="B43" i="13"/>
  <c r="G61" i="10"/>
  <c r="G68" i="10"/>
  <c r="G77" i="10"/>
  <c r="G83" i="10"/>
  <c r="G12" i="10"/>
  <c r="G23" i="10"/>
  <c r="G10" i="10"/>
  <c r="G38" i="10"/>
  <c r="F21" i="8"/>
  <c r="E29" i="5"/>
  <c r="B23" i="6"/>
  <c r="C16" i="8"/>
  <c r="B18" i="5"/>
  <c r="F8" i="5"/>
  <c r="F13" i="5"/>
  <c r="C20" i="8"/>
  <c r="C22" i="8"/>
  <c r="E8" i="5"/>
  <c r="C9" i="5"/>
  <c r="B28" i="5"/>
  <c r="C13" i="5"/>
  <c r="E14" i="5"/>
  <c r="C7" i="8"/>
  <c r="B8" i="5"/>
  <c r="C8" i="8"/>
  <c r="B23" i="5"/>
  <c r="F13" i="8"/>
  <c r="F16" i="5"/>
  <c r="C9" i="8"/>
  <c r="B20" i="5"/>
  <c r="B13" i="5"/>
  <c r="H13" i="6"/>
  <c r="E9" i="5"/>
  <c r="C17" i="5"/>
  <c r="C13" i="8"/>
  <c r="E23" i="5"/>
  <c r="E22" i="5"/>
  <c r="F10" i="5"/>
  <c r="B6" i="5"/>
  <c r="C15" i="5"/>
  <c r="B9" i="5"/>
  <c r="E10" i="5"/>
  <c r="C18" i="5"/>
  <c r="F14" i="8"/>
  <c r="C12" i="8"/>
  <c r="C6" i="5"/>
  <c r="C27" i="5"/>
  <c r="F7" i="5"/>
  <c r="C30" i="5"/>
  <c r="C14" i="8"/>
  <c r="F14" i="5"/>
  <c r="F22" i="8"/>
  <c r="F22" i="5"/>
  <c r="F26" i="5"/>
  <c r="B5" i="5"/>
  <c r="B26" i="5"/>
  <c r="D13" i="6"/>
  <c r="F17" i="8"/>
  <c r="B7" i="5"/>
  <c r="F16" i="8"/>
  <c r="B15" i="5"/>
  <c r="F19" i="5"/>
  <c r="F28" i="5"/>
  <c r="C22" i="5"/>
  <c r="B21" i="5"/>
  <c r="C8" i="5"/>
  <c r="F30" i="5"/>
  <c r="F9" i="8"/>
  <c r="B16" i="5"/>
  <c r="B27" i="5"/>
  <c r="C19" i="5"/>
  <c r="B30" i="5"/>
  <c r="B17" i="5"/>
  <c r="C17" i="8"/>
  <c r="F29" i="5"/>
  <c r="F11" i="8"/>
  <c r="F23" i="5"/>
  <c r="C6" i="8"/>
  <c r="F6" i="5"/>
  <c r="C25" i="5"/>
  <c r="B22" i="5"/>
  <c r="F18" i="5"/>
  <c r="C19" i="8"/>
  <c r="C5" i="8"/>
  <c r="B19" i="5"/>
  <c r="F8" i="8"/>
  <c r="C10" i="8"/>
  <c r="C26" i="5"/>
  <c r="B25" i="5"/>
  <c r="C5" i="5"/>
  <c r="F15" i="5"/>
  <c r="F20" i="5"/>
  <c r="F5" i="8"/>
  <c r="C16" i="5"/>
  <c r="C23" i="5"/>
  <c r="C21" i="5"/>
  <c r="F20" i="8"/>
  <c r="F12" i="8"/>
  <c r="C21" i="8"/>
  <c r="F27" i="5"/>
  <c r="F5" i="5"/>
  <c r="F17" i="5"/>
  <c r="F18" i="8"/>
  <c r="F6" i="8"/>
  <c r="C7" i="5"/>
  <c r="F10" i="8"/>
  <c r="C11" i="8"/>
  <c r="C28" i="5"/>
  <c r="F15" i="8"/>
  <c r="F25" i="5"/>
  <c r="F21" i="5"/>
  <c r="F9" i="5"/>
  <c r="F19" i="8"/>
  <c r="C18" i="8"/>
  <c r="C20" i="5"/>
  <c r="P53" i="20" l="1"/>
  <c r="P64" i="20"/>
  <c r="P19" i="20"/>
  <c r="P44" i="20"/>
  <c r="P28" i="20"/>
  <c r="P12" i="20"/>
  <c r="P16" i="20"/>
  <c r="P7" i="20"/>
  <c r="H30" i="9"/>
  <c r="AS96" i="11"/>
  <c r="AS90" i="11"/>
  <c r="AW99" i="11"/>
  <c r="AW96" i="11"/>
  <c r="AS95" i="11"/>
  <c r="J96" i="12"/>
  <c r="C99" i="12"/>
  <c r="AZ99" i="11" s="1"/>
  <c r="F82" i="12"/>
  <c r="Z10" i="9"/>
  <c r="K21" i="9"/>
  <c r="Z12" i="9"/>
  <c r="K12" i="9"/>
  <c r="K11" i="9"/>
  <c r="K14" i="9"/>
  <c r="K22" i="9"/>
  <c r="K7" i="9"/>
  <c r="K10" i="9"/>
  <c r="K9" i="9"/>
  <c r="K15" i="9"/>
  <c r="K13" i="9"/>
  <c r="K8" i="9"/>
  <c r="Z14" i="9"/>
  <c r="K6" i="9"/>
  <c r="K27" i="9"/>
  <c r="K24" i="9"/>
  <c r="K26" i="9"/>
  <c r="K19" i="9"/>
  <c r="AS99" i="11"/>
  <c r="AS97" i="11"/>
  <c r="K20" i="9"/>
  <c r="K18" i="9"/>
  <c r="K25" i="9"/>
  <c r="K17" i="9"/>
  <c r="K16" i="9"/>
  <c r="K23" i="9"/>
  <c r="AS44" i="11"/>
  <c r="AW79" i="11"/>
  <c r="AS13" i="11"/>
  <c r="AW47" i="11"/>
  <c r="AW72" i="11"/>
  <c r="AS34" i="11"/>
  <c r="AS15" i="11"/>
  <c r="AW78" i="11"/>
  <c r="AW41" i="11"/>
  <c r="AW73" i="11"/>
  <c r="AW97" i="11"/>
  <c r="AS56" i="11"/>
  <c r="AW34" i="11"/>
  <c r="AS67" i="11"/>
  <c r="AW18" i="11"/>
  <c r="AW31" i="11"/>
  <c r="AS45" i="11"/>
  <c r="AS76" i="11"/>
  <c r="AW40" i="11"/>
  <c r="AW13" i="11"/>
  <c r="AS74" i="11"/>
  <c r="AS39" i="11"/>
  <c r="AS69" i="11"/>
  <c r="AW84" i="11"/>
  <c r="AS32" i="11"/>
  <c r="AW14" i="11"/>
  <c r="AS70" i="11"/>
  <c r="AW43" i="11"/>
  <c r="AW77" i="11"/>
  <c r="AW6" i="11"/>
  <c r="AS38" i="11"/>
  <c r="AW67" i="11"/>
  <c r="AW12" i="11"/>
  <c r="AS27" i="11"/>
  <c r="AW45" i="11"/>
  <c r="AS88" i="11"/>
  <c r="AW46" i="11"/>
  <c r="AW27" i="11"/>
  <c r="AS65" i="11"/>
  <c r="AW28" i="11"/>
  <c r="AW52" i="11"/>
  <c r="AS87" i="11"/>
  <c r="AS43" i="11"/>
  <c r="AS52" i="11"/>
  <c r="AW87" i="11"/>
  <c r="AS17" i="11"/>
  <c r="AW55" i="11"/>
  <c r="AW80" i="11"/>
  <c r="AS42" i="11"/>
  <c r="AS23" i="11"/>
  <c r="AW86" i="11"/>
  <c r="AW49" i="11"/>
  <c r="AW81" i="11"/>
  <c r="AS16" i="11"/>
  <c r="AW42" i="11"/>
  <c r="AS75" i="11"/>
  <c r="AS8" i="11"/>
  <c r="AW74" i="11"/>
  <c r="AS53" i="11"/>
  <c r="AS84" i="11"/>
  <c r="AW48" i="11"/>
  <c r="AW21" i="11"/>
  <c r="AS82" i="11"/>
  <c r="AS47" i="11"/>
  <c r="AS77" i="11"/>
  <c r="AW92" i="11"/>
  <c r="AS40" i="11"/>
  <c r="AS20" i="11"/>
  <c r="AS78" i="11"/>
  <c r="AW51" i="11"/>
  <c r="AW85" i="11"/>
  <c r="AW16" i="11"/>
  <c r="AS46" i="11"/>
  <c r="AW75" i="11"/>
  <c r="AW8" i="11"/>
  <c r="AW20" i="11"/>
  <c r="AW53" i="11"/>
  <c r="AS28" i="11"/>
  <c r="AW54" i="11"/>
  <c r="AS41" i="11"/>
  <c r="AS73" i="11"/>
  <c r="AS22" i="11"/>
  <c r="AW60" i="11"/>
  <c r="AW17" i="11"/>
  <c r="AS51" i="11"/>
  <c r="AW90" i="11"/>
  <c r="AW15" i="11"/>
  <c r="AW26" i="11"/>
  <c r="AW58" i="11"/>
  <c r="AS12" i="11"/>
  <c r="AS25" i="11"/>
  <c r="AW63" i="11"/>
  <c r="AW88" i="11"/>
  <c r="AS50" i="11"/>
  <c r="AS31" i="11"/>
  <c r="AS18" i="11"/>
  <c r="AW57" i="11"/>
  <c r="AW89" i="11"/>
  <c r="AW10" i="11"/>
  <c r="AW50" i="11"/>
  <c r="AS83" i="11"/>
  <c r="AW11" i="11"/>
  <c r="AW82" i="11"/>
  <c r="AS61" i="11"/>
  <c r="AS92" i="11"/>
  <c r="AW56" i="11"/>
  <c r="AW29" i="11"/>
  <c r="AS9" i="11"/>
  <c r="AS55" i="11"/>
  <c r="AS85" i="11"/>
  <c r="AW68" i="11"/>
  <c r="AS6" i="11"/>
  <c r="AS48" i="11"/>
  <c r="AS21" i="11"/>
  <c r="AS86" i="11"/>
  <c r="AW59" i="11"/>
  <c r="AW93" i="11"/>
  <c r="AW24" i="11"/>
  <c r="AS54" i="11"/>
  <c r="AW83" i="11"/>
  <c r="AS11" i="11"/>
  <c r="AW9" i="11"/>
  <c r="AW61" i="11"/>
  <c r="AS72" i="11"/>
  <c r="AS7" i="11"/>
  <c r="AS60" i="11"/>
  <c r="AS49" i="11"/>
  <c r="AS81" i="11"/>
  <c r="AW36" i="11"/>
  <c r="AS71" i="11"/>
  <c r="AW25" i="11"/>
  <c r="AS59" i="11"/>
  <c r="AS36" i="11"/>
  <c r="AW71" i="11"/>
  <c r="AW22" i="11"/>
  <c r="AW39" i="11"/>
  <c r="AS26" i="11"/>
  <c r="AS33" i="11"/>
  <c r="AS58" i="11"/>
  <c r="AW70" i="11"/>
  <c r="AW33" i="11"/>
  <c r="AW65" i="11"/>
  <c r="AW30" i="11"/>
  <c r="AS64" i="11"/>
  <c r="AS91" i="11"/>
  <c r="AW23" i="11"/>
  <c r="AS37" i="11"/>
  <c r="AS68" i="11"/>
  <c r="AS14" i="11"/>
  <c r="AW64" i="11"/>
  <c r="AS66" i="11"/>
  <c r="AS10" i="11"/>
  <c r="AS63" i="11"/>
  <c r="AS93" i="11"/>
  <c r="AW76" i="11"/>
  <c r="AS24" i="11"/>
  <c r="AW62" i="11"/>
  <c r="AS29" i="11"/>
  <c r="AW35" i="11"/>
  <c r="AW69" i="11"/>
  <c r="AS30" i="11"/>
  <c r="AW7" i="11"/>
  <c r="AS62" i="11"/>
  <c r="AW91" i="11"/>
  <c r="AS19" i="11"/>
  <c r="AW37" i="11"/>
  <c r="AS80" i="11"/>
  <c r="AW38" i="11"/>
  <c r="AW19" i="11"/>
  <c r="AS57" i="11"/>
  <c r="AS89" i="11"/>
  <c r="AW44" i="11"/>
  <c r="AS79" i="11"/>
  <c r="AS35" i="11"/>
  <c r="G95" i="12"/>
  <c r="J97" i="12"/>
  <c r="U70" i="10"/>
  <c r="CB70" i="12"/>
  <c r="Z21" i="9"/>
  <c r="J99" i="12"/>
  <c r="Z17" i="9"/>
  <c r="Z22" i="9"/>
  <c r="Z27" i="9"/>
  <c r="Z18" i="9"/>
  <c r="D97" i="12"/>
  <c r="Z19" i="9"/>
  <c r="Z20" i="9"/>
  <c r="Z23" i="9"/>
  <c r="D95" i="12"/>
  <c r="G97" i="12"/>
  <c r="H97" i="12"/>
  <c r="F97" i="12"/>
  <c r="CB38" i="12"/>
  <c r="G65" i="12"/>
  <c r="G35" i="12"/>
  <c r="J85" i="12"/>
  <c r="F38" i="12"/>
  <c r="D57" i="12"/>
  <c r="G41" i="12"/>
  <c r="D62" i="12"/>
  <c r="H15" i="12"/>
  <c r="G87" i="12"/>
  <c r="H62" i="12"/>
  <c r="H12" i="12"/>
  <c r="J36" i="12"/>
  <c r="F79" i="12"/>
  <c r="F32" i="12"/>
  <c r="J17" i="12"/>
  <c r="C76" i="12"/>
  <c r="G28" i="12"/>
  <c r="G44" i="12"/>
  <c r="H36" i="12"/>
  <c r="C39" i="12"/>
  <c r="F45" i="12"/>
  <c r="F28" i="12"/>
  <c r="G79" i="12"/>
  <c r="D71" i="12"/>
  <c r="C80" i="12"/>
  <c r="C45" i="12"/>
  <c r="D47" i="12"/>
  <c r="C66" i="12"/>
  <c r="C53" i="12"/>
  <c r="Z13" i="9"/>
  <c r="Z7" i="9"/>
  <c r="CB36" i="12"/>
  <c r="CB82" i="12"/>
  <c r="CB41" i="12"/>
  <c r="U89" i="10"/>
  <c r="H90" i="12"/>
  <c r="J90" i="12"/>
  <c r="CB46" i="12"/>
  <c r="U62" i="10"/>
  <c r="U7" i="10"/>
  <c r="U26" i="10"/>
  <c r="CB22" i="12"/>
  <c r="J54" i="12"/>
  <c r="H27" i="12"/>
  <c r="F9" i="12"/>
  <c r="J18" i="12"/>
  <c r="H55" i="12"/>
  <c r="D18" i="12"/>
  <c r="F37" i="12"/>
  <c r="H65" i="12"/>
  <c r="G39" i="12"/>
  <c r="D44" i="12"/>
  <c r="D43" i="12"/>
  <c r="G60" i="12"/>
  <c r="J69" i="12"/>
  <c r="G21" i="12"/>
  <c r="C88" i="12"/>
  <c r="AQ13" i="11"/>
  <c r="G27" i="12"/>
  <c r="C77" i="12"/>
  <c r="D8" i="12"/>
  <c r="C56" i="12"/>
  <c r="C61" i="12"/>
  <c r="C64" i="12"/>
  <c r="G14" i="12"/>
  <c r="BD14" i="11" s="1"/>
  <c r="C40" i="12"/>
  <c r="U73" i="10"/>
  <c r="CB90" i="12"/>
  <c r="U83" i="10"/>
  <c r="CB85" i="12"/>
  <c r="CB23" i="12"/>
  <c r="D90" i="12"/>
  <c r="U34" i="10"/>
  <c r="U12" i="10"/>
  <c r="C22" i="12"/>
  <c r="C62" i="12"/>
  <c r="G74" i="12"/>
  <c r="D6" i="12"/>
  <c r="H49" i="12"/>
  <c r="J66" i="12"/>
  <c r="J9" i="12"/>
  <c r="C28" i="12"/>
  <c r="G47" i="12"/>
  <c r="G63" i="12"/>
  <c r="G80" i="12"/>
  <c r="J24" i="12"/>
  <c r="D52" i="12"/>
  <c r="C84" i="12"/>
  <c r="D19" i="12"/>
  <c r="H54" i="12"/>
  <c r="G20" i="12"/>
  <c r="G36" i="12"/>
  <c r="G52" i="12"/>
  <c r="H70" i="12"/>
  <c r="C16" i="12"/>
  <c r="G51" i="12"/>
  <c r="D74" i="12"/>
  <c r="J20" i="12"/>
  <c r="C47" i="12"/>
  <c r="G83" i="12"/>
  <c r="F30" i="12"/>
  <c r="F35" i="12"/>
  <c r="F67" i="12"/>
  <c r="F43" i="12"/>
  <c r="D25" i="12"/>
  <c r="H91" i="12"/>
  <c r="G16" i="12"/>
  <c r="D38" i="12"/>
  <c r="G81" i="12"/>
  <c r="H24" i="12"/>
  <c r="C52" i="12"/>
  <c r="D78" i="12"/>
  <c r="D12" i="12"/>
  <c r="C27" i="12"/>
  <c r="J48" i="12"/>
  <c r="J64" i="12"/>
  <c r="C10" i="12"/>
  <c r="J31" i="12"/>
  <c r="J47" i="12"/>
  <c r="D76" i="12"/>
  <c r="C41" i="12"/>
  <c r="H78" i="12"/>
  <c r="C8" i="12"/>
  <c r="J21" i="12"/>
  <c r="J70" i="12"/>
  <c r="C89" i="12"/>
  <c r="D32" i="12"/>
  <c r="G50" i="12"/>
  <c r="G66" i="12"/>
  <c r="F46" i="12"/>
  <c r="F18" i="12"/>
  <c r="F55" i="12"/>
  <c r="F61" i="12"/>
  <c r="AU67" i="11"/>
  <c r="D23" i="12"/>
  <c r="G49" i="12"/>
  <c r="H75" i="12"/>
  <c r="D14" i="12"/>
  <c r="J50" i="12"/>
  <c r="G89" i="12"/>
  <c r="G15" i="12"/>
  <c r="C93" i="12"/>
  <c r="J32" i="12"/>
  <c r="D69" i="12"/>
  <c r="C34" i="12"/>
  <c r="G70" i="12"/>
  <c r="G86" i="12"/>
  <c r="J71" i="12"/>
  <c r="D17" i="12"/>
  <c r="H44" i="12"/>
  <c r="H60" i="12"/>
  <c r="J28" i="12"/>
  <c r="D64" i="12"/>
  <c r="H84" i="12"/>
  <c r="F65" i="12"/>
  <c r="F62" i="12"/>
  <c r="F48" i="12"/>
  <c r="F53" i="12"/>
  <c r="F78" i="12"/>
  <c r="D49" i="12"/>
  <c r="H10" i="12"/>
  <c r="H26" i="12"/>
  <c r="H42" i="12"/>
  <c r="J59" i="12"/>
  <c r="J92" i="12"/>
  <c r="H41" i="12"/>
  <c r="J58" i="12"/>
  <c r="H82" i="12"/>
  <c r="D13" i="12"/>
  <c r="C44" i="12"/>
  <c r="J74" i="12"/>
  <c r="J16" i="12"/>
  <c r="J40" i="12"/>
  <c r="J56" i="12"/>
  <c r="D11" i="12"/>
  <c r="D68" i="12"/>
  <c r="G12" i="12"/>
  <c r="D42" i="12"/>
  <c r="D67" i="12"/>
  <c r="H20" i="12"/>
  <c r="G10" i="12"/>
  <c r="H35" i="12"/>
  <c r="H51" i="12"/>
  <c r="H92" i="12"/>
  <c r="F13" i="12"/>
  <c r="F19" i="12"/>
  <c r="F86" i="12"/>
  <c r="F68" i="12"/>
  <c r="F64" i="12"/>
  <c r="F59" i="12"/>
  <c r="BC39" i="11"/>
  <c r="G43" i="12"/>
  <c r="C32" i="12"/>
  <c r="H96" i="12"/>
  <c r="J33" i="12"/>
  <c r="G91" i="12"/>
  <c r="G24" i="12"/>
  <c r="H23" i="12"/>
  <c r="J88" i="12"/>
  <c r="D83" i="12"/>
  <c r="H19" i="12"/>
  <c r="F40" i="12"/>
  <c r="F34" i="12"/>
  <c r="C71" i="12"/>
  <c r="G8" i="12"/>
  <c r="D22" i="12"/>
  <c r="H47" i="12"/>
  <c r="Z11" i="9"/>
  <c r="C50" i="12"/>
  <c r="G6" i="12"/>
  <c r="AZ7" i="11"/>
  <c r="C24" i="12"/>
  <c r="D93" i="12"/>
  <c r="Z9" i="9"/>
  <c r="C21" i="12"/>
  <c r="AZ21" i="11" s="1"/>
  <c r="CB87" i="12"/>
  <c r="CB35" i="12"/>
  <c r="U67" i="10"/>
  <c r="CB84" i="12"/>
  <c r="F90" i="12"/>
  <c r="CB75" i="12"/>
  <c r="U21" i="10"/>
  <c r="CB52" i="12"/>
  <c r="CB91" i="12"/>
  <c r="H99" i="12"/>
  <c r="C95" i="12"/>
  <c r="J14" i="12"/>
  <c r="C49" i="12"/>
  <c r="G77" i="12"/>
  <c r="D9" i="12"/>
  <c r="G76" i="12"/>
  <c r="J12" i="12"/>
  <c r="F83" i="12"/>
  <c r="F80" i="12"/>
  <c r="D36" i="12"/>
  <c r="F56" i="12"/>
  <c r="F44" i="12"/>
  <c r="F16" i="12"/>
  <c r="C72" i="12"/>
  <c r="U28" i="10"/>
  <c r="CB60" i="12"/>
  <c r="D31" i="12"/>
  <c r="H16" i="12"/>
  <c r="H31" i="12"/>
  <c r="G78" i="12"/>
  <c r="G84" i="12"/>
  <c r="F7" i="12"/>
  <c r="F17" i="12"/>
  <c r="G9" i="12"/>
  <c r="D72" i="12"/>
  <c r="J83" i="12"/>
  <c r="H39" i="12"/>
  <c r="H22" i="12"/>
  <c r="C83" i="12"/>
  <c r="G92" i="12"/>
  <c r="G55" i="12"/>
  <c r="BD34" i="11"/>
  <c r="C75" i="12"/>
  <c r="C19" i="12"/>
  <c r="AQ15" i="11"/>
  <c r="C9" i="12"/>
  <c r="C48" i="12"/>
  <c r="Z24" i="9"/>
  <c r="C37" i="12"/>
  <c r="AZ37" i="11" s="1"/>
  <c r="Z6" i="9"/>
  <c r="CB65" i="12"/>
  <c r="CB30" i="12"/>
  <c r="C90" i="12"/>
  <c r="U78" i="10"/>
  <c r="CB68" i="12"/>
  <c r="BE95" i="11"/>
  <c r="G90" i="12"/>
  <c r="U54" i="10"/>
  <c r="H25" i="12"/>
  <c r="J49" i="12"/>
  <c r="J82" i="12"/>
  <c r="J7" i="12"/>
  <c r="J38" i="12"/>
  <c r="H76" i="12"/>
  <c r="D61" i="12"/>
  <c r="H38" i="12"/>
  <c r="H77" i="12"/>
  <c r="F29" i="12"/>
  <c r="J51" i="12"/>
  <c r="H81" i="12"/>
  <c r="D51" i="12"/>
  <c r="Z16" i="9"/>
  <c r="C17" i="12"/>
  <c r="AZ17" i="11" s="1"/>
  <c r="Z25" i="9"/>
  <c r="AZ38" i="11"/>
  <c r="Z8" i="9"/>
  <c r="C74" i="12"/>
  <c r="C69" i="12"/>
  <c r="CB20" i="12"/>
  <c r="F70" i="12"/>
  <c r="U42" i="10"/>
  <c r="CB44" i="12"/>
  <c r="BA96" i="11"/>
  <c r="C6" i="12"/>
  <c r="H50" i="12"/>
  <c r="H67" i="12"/>
  <c r="H83" i="12"/>
  <c r="D54" i="12"/>
  <c r="C78" i="12"/>
  <c r="H40" i="12"/>
  <c r="H56" i="12"/>
  <c r="H89" i="12"/>
  <c r="C68" i="12"/>
  <c r="H14" i="12"/>
  <c r="D35" i="12"/>
  <c r="D59" i="12"/>
  <c r="J80" i="12"/>
  <c r="H29" i="12"/>
  <c r="H45" i="12"/>
  <c r="H61" i="12"/>
  <c r="D75" i="12"/>
  <c r="J37" i="12"/>
  <c r="G59" i="12"/>
  <c r="J86" i="12"/>
  <c r="C63" i="12"/>
  <c r="F77" i="12"/>
  <c r="F73" i="12"/>
  <c r="F60" i="12"/>
  <c r="F15" i="12"/>
  <c r="F21" i="12"/>
  <c r="J11" i="12"/>
  <c r="J27" i="12"/>
  <c r="J43" i="12"/>
  <c r="C79" i="12"/>
  <c r="H9" i="12"/>
  <c r="H33" i="12"/>
  <c r="J42" i="12"/>
  <c r="H74" i="12"/>
  <c r="J91" i="12"/>
  <c r="C36" i="12"/>
  <c r="H73" i="12"/>
  <c r="H7" i="12"/>
  <c r="J73" i="12"/>
  <c r="J89" i="12"/>
  <c r="D92" i="12"/>
  <c r="C25" i="12"/>
  <c r="C57" i="12"/>
  <c r="G85" i="12"/>
  <c r="D33" i="12"/>
  <c r="H11" i="12"/>
  <c r="H43" i="12"/>
  <c r="H59" i="12"/>
  <c r="J93" i="12"/>
  <c r="F93" i="12"/>
  <c r="F72" i="12"/>
  <c r="F49" i="12"/>
  <c r="F14" i="12"/>
  <c r="F11" i="12"/>
  <c r="F87" i="12"/>
  <c r="D7" i="12"/>
  <c r="D39" i="12"/>
  <c r="H66" i="12"/>
  <c r="G82" i="12"/>
  <c r="J26" i="12"/>
  <c r="J67" i="12"/>
  <c r="H8" i="12"/>
  <c r="D29" i="12"/>
  <c r="J41" i="12"/>
  <c r="J57" i="12"/>
  <c r="C51" i="12"/>
  <c r="D85" i="12"/>
  <c r="J15" i="12"/>
  <c r="G53" i="12"/>
  <c r="H79" i="12"/>
  <c r="J6" i="12"/>
  <c r="J30" i="12"/>
  <c r="J46" i="12"/>
  <c r="J62" i="12"/>
  <c r="G93" i="12"/>
  <c r="H52" i="12"/>
  <c r="C73" i="12"/>
  <c r="D48" i="12"/>
  <c r="G75" i="12"/>
  <c r="D89" i="12"/>
  <c r="F23" i="12"/>
  <c r="F20" i="12"/>
  <c r="F69" i="12"/>
  <c r="F92" i="12"/>
  <c r="F71" i="12"/>
  <c r="C18" i="12"/>
  <c r="G17" i="12"/>
  <c r="G33" i="12"/>
  <c r="C54" i="12"/>
  <c r="D80" i="12"/>
  <c r="J10" i="12"/>
  <c r="G32" i="12"/>
  <c r="D46" i="12"/>
  <c r="G73" i="12"/>
  <c r="D87" i="12"/>
  <c r="J25" i="12"/>
  <c r="C60" i="12"/>
  <c r="C35" i="12"/>
  <c r="J81" i="12"/>
  <c r="J23" i="12"/>
  <c r="J39" i="12"/>
  <c r="G61" i="12"/>
  <c r="D84" i="12"/>
  <c r="D26" i="12"/>
  <c r="D58" i="12"/>
  <c r="J79" i="12"/>
  <c r="G11" i="12"/>
  <c r="J29" i="12"/>
  <c r="J78" i="12"/>
  <c r="D24" i="12"/>
  <c r="G42" i="12"/>
  <c r="G58" i="12"/>
  <c r="F57" i="12"/>
  <c r="F54" i="12"/>
  <c r="F50" i="12"/>
  <c r="J95" i="12"/>
  <c r="F22" i="12"/>
  <c r="F27" i="12"/>
  <c r="BA91" i="11"/>
  <c r="D65" i="12"/>
  <c r="C59" i="12"/>
  <c r="J22" i="12"/>
  <c r="D56" i="12"/>
  <c r="G25" i="12"/>
  <c r="C85" i="12"/>
  <c r="J52" i="12"/>
  <c r="F26" i="12"/>
  <c r="C30" i="12"/>
  <c r="F6" i="12"/>
  <c r="J72" i="12"/>
  <c r="F31" i="12"/>
  <c r="C70" i="12"/>
  <c r="G23" i="12"/>
  <c r="D53" i="12"/>
  <c r="D86" i="12"/>
  <c r="D28" i="12"/>
  <c r="H63" i="12"/>
  <c r="Z15" i="9"/>
  <c r="AZ23" i="11"/>
  <c r="D16" i="12"/>
  <c r="U10" i="10"/>
  <c r="CB39" i="12"/>
  <c r="CB18" i="12"/>
  <c r="U79" i="10"/>
  <c r="U76" i="10"/>
  <c r="U59" i="10"/>
  <c r="CB33" i="12"/>
  <c r="J76" i="12"/>
  <c r="J65" i="12"/>
  <c r="C26" i="12"/>
  <c r="J53" i="12"/>
  <c r="F12" i="12"/>
  <c r="G40" i="12"/>
  <c r="G71" i="12"/>
  <c r="D50" i="12"/>
  <c r="F24" i="12"/>
  <c r="BC10" i="11"/>
  <c r="G13" i="12"/>
  <c r="G37" i="12"/>
  <c r="C86" i="12"/>
  <c r="D63" i="12"/>
  <c r="C11" i="12"/>
  <c r="C81" i="12"/>
  <c r="C58" i="12"/>
  <c r="D55" i="12"/>
  <c r="C29" i="12"/>
  <c r="Z26" i="9"/>
  <c r="CB49" i="12"/>
  <c r="CB13" i="12"/>
  <c r="U51" i="10"/>
  <c r="CB92" i="12"/>
  <c r="U15" i="10"/>
  <c r="D15" i="12"/>
  <c r="D30" i="12"/>
  <c r="G64" i="12"/>
  <c r="G7" i="12"/>
  <c r="D21" i="12"/>
  <c r="D70" i="12"/>
  <c r="G22" i="12"/>
  <c r="C43" i="12"/>
  <c r="D77" i="12"/>
  <c r="C42" i="12"/>
  <c r="H71" i="12"/>
  <c r="H87" i="12"/>
  <c r="D10" i="12"/>
  <c r="C82" i="12"/>
  <c r="J45" i="12"/>
  <c r="J61" i="12"/>
  <c r="G18" i="12"/>
  <c r="D40" i="12"/>
  <c r="H68" i="12"/>
  <c r="D81" i="12"/>
  <c r="F66" i="12"/>
  <c r="F52" i="12"/>
  <c r="F25" i="12"/>
  <c r="F85" i="12"/>
  <c r="F63" i="12"/>
  <c r="F41" i="12"/>
  <c r="G31" i="12"/>
  <c r="H18" i="12"/>
  <c r="H34" i="12"/>
  <c r="H58" i="12"/>
  <c r="D88" i="12"/>
  <c r="H57" i="12"/>
  <c r="C12" i="12"/>
  <c r="D45" i="12"/>
  <c r="D20" i="12"/>
  <c r="G46" i="12"/>
  <c r="G62" i="12"/>
  <c r="H80" i="12"/>
  <c r="C92" i="12"/>
  <c r="G29" i="12"/>
  <c r="G45" i="12"/>
  <c r="C67" i="12"/>
  <c r="H13" i="12"/>
  <c r="D34" i="12"/>
  <c r="D66" i="12"/>
  <c r="J87" i="12"/>
  <c r="G19" i="12"/>
  <c r="G68" i="12"/>
  <c r="D82" i="12"/>
  <c r="F75" i="12"/>
  <c r="F51" i="12"/>
  <c r="H28" i="12"/>
  <c r="F76" i="12"/>
  <c r="F81" i="12"/>
  <c r="F58" i="12"/>
  <c r="D73" i="12"/>
  <c r="C14" i="12"/>
  <c r="C46" i="12"/>
  <c r="J68" i="12"/>
  <c r="J84" i="12"/>
  <c r="G48" i="12"/>
  <c r="D79" i="12"/>
  <c r="H32" i="12"/>
  <c r="H48" i="12"/>
  <c r="H64" i="12"/>
  <c r="G88" i="12"/>
  <c r="G30" i="12"/>
  <c r="D60" i="12"/>
  <c r="H6" i="12"/>
  <c r="D27" i="12"/>
  <c r="J55" i="12"/>
  <c r="H21" i="12"/>
  <c r="H37" i="12"/>
  <c r="H53" i="12"/>
  <c r="G69" i="12"/>
  <c r="D41" i="12"/>
  <c r="H85" i="12"/>
  <c r="G26" i="12"/>
  <c r="C55" i="12"/>
  <c r="J77" i="12"/>
  <c r="F84" i="12"/>
  <c r="F89" i="12"/>
  <c r="C20" i="12"/>
  <c r="BC33" i="11"/>
  <c r="F74" i="12"/>
  <c r="F42" i="12"/>
  <c r="J19" i="12"/>
  <c r="J35" i="12"/>
  <c r="G57" i="12"/>
  <c r="C87" i="12"/>
  <c r="H17" i="12"/>
  <c r="J34" i="12"/>
  <c r="G56" i="12"/>
  <c r="J75" i="12"/>
  <c r="D37" i="12"/>
  <c r="G72" i="12"/>
  <c r="J8" i="12"/>
  <c r="G38" i="12"/>
  <c r="G54" i="12"/>
  <c r="H72" i="12"/>
  <c r="H88" i="12"/>
  <c r="H30" i="12"/>
  <c r="H46" i="12"/>
  <c r="J63" i="12"/>
  <c r="C91" i="12"/>
  <c r="C33" i="12"/>
  <c r="C65" i="12"/>
  <c r="H86" i="12"/>
  <c r="J13" i="12"/>
  <c r="H69" i="12"/>
  <c r="H93" i="12"/>
  <c r="C31" i="12"/>
  <c r="J44" i="12"/>
  <c r="J60" i="12"/>
  <c r="F47" i="12"/>
  <c r="F36" i="12"/>
  <c r="F8" i="12"/>
  <c r="F91" i="12"/>
  <c r="F88" i="12"/>
  <c r="E24" i="14"/>
  <c r="E27" i="14"/>
  <c r="H84" i="20"/>
  <c r="O89" i="20"/>
  <c r="E26" i="14"/>
  <c r="I80" i="20"/>
  <c r="O92" i="20"/>
  <c r="I77" i="20"/>
  <c r="I79" i="20"/>
  <c r="O85" i="20"/>
  <c r="O79" i="20"/>
  <c r="H89" i="20"/>
  <c r="I92" i="20"/>
  <c r="I85" i="20"/>
  <c r="E23" i="14"/>
  <c r="I88" i="20"/>
  <c r="H75" i="20"/>
  <c r="O77" i="20"/>
  <c r="O93" i="20"/>
  <c r="O91" i="20"/>
  <c r="O76" i="20"/>
  <c r="O87" i="20"/>
  <c r="I93" i="20"/>
  <c r="H91" i="20"/>
  <c r="O83" i="20"/>
  <c r="I76" i="20"/>
  <c r="I87" i="20"/>
  <c r="O81" i="20"/>
  <c r="E25" i="14"/>
  <c r="O84" i="20"/>
  <c r="O80" i="20"/>
  <c r="O88" i="20"/>
  <c r="H83" i="20"/>
  <c r="O75" i="20"/>
  <c r="H81" i="20"/>
  <c r="CB42" i="12"/>
  <c r="CB34" i="12"/>
  <c r="U22" i="10"/>
  <c r="CB12" i="12"/>
  <c r="U44" i="10"/>
  <c r="U52" i="10"/>
  <c r="CB59" i="12"/>
  <c r="AW98" i="11"/>
  <c r="E73" i="5"/>
  <c r="U91" i="10"/>
  <c r="P9" i="20"/>
  <c r="P24" i="20"/>
  <c r="P71" i="20"/>
  <c r="U46" i="10"/>
  <c r="U68" i="10"/>
  <c r="U33" i="10"/>
  <c r="U75" i="10"/>
  <c r="CB62" i="12"/>
  <c r="CB78" i="12"/>
  <c r="P72" i="20"/>
  <c r="CB54" i="12"/>
  <c r="CB51" i="12"/>
  <c r="G96" i="12"/>
  <c r="Z28" i="9"/>
  <c r="B72" i="5"/>
  <c r="B71" i="5"/>
  <c r="G99" i="12"/>
  <c r="D98" i="12"/>
  <c r="I99" i="20"/>
  <c r="M29" i="14"/>
  <c r="O97" i="20"/>
  <c r="O96" i="20"/>
  <c r="O99" i="20"/>
  <c r="O95" i="20"/>
  <c r="K28" i="9"/>
  <c r="K29" i="9"/>
  <c r="AS94" i="11"/>
  <c r="AW94" i="11"/>
  <c r="AS98" i="11"/>
  <c r="I96" i="20"/>
  <c r="E28" i="14"/>
  <c r="E29" i="14"/>
  <c r="H95" i="20"/>
  <c r="I97" i="20"/>
  <c r="H99" i="20"/>
  <c r="Z29" i="9"/>
  <c r="F98" i="12"/>
  <c r="F95" i="12"/>
  <c r="F96" i="12"/>
  <c r="H101" i="10"/>
  <c r="H98" i="12"/>
  <c r="J94" i="12"/>
  <c r="F99" i="12"/>
  <c r="C94" i="12"/>
  <c r="U95" i="10"/>
  <c r="C98" i="12"/>
  <c r="CB95" i="12"/>
  <c r="F94" i="12"/>
  <c r="C96" i="12"/>
  <c r="J98" i="12"/>
  <c r="G98" i="12"/>
  <c r="U97" i="10"/>
  <c r="D94" i="12"/>
  <c r="D99" i="12"/>
  <c r="G94" i="12"/>
  <c r="H94" i="12"/>
  <c r="C97" i="12"/>
  <c r="B28" i="14"/>
  <c r="M28" i="14"/>
  <c r="U60" i="10"/>
  <c r="U38" i="10"/>
  <c r="G29" i="9"/>
  <c r="O98" i="20"/>
  <c r="J29" i="14"/>
  <c r="J28" i="14"/>
  <c r="I98" i="20"/>
  <c r="B29" i="14"/>
  <c r="U84" i="10"/>
  <c r="CB67" i="12"/>
  <c r="I37" i="20"/>
  <c r="CB7" i="12"/>
  <c r="U30" i="10"/>
  <c r="U23" i="10"/>
  <c r="P52" i="20"/>
  <c r="U92" i="10"/>
  <c r="CB76" i="12"/>
  <c r="CB21" i="12"/>
  <c r="CB79" i="12"/>
  <c r="CB83" i="12"/>
  <c r="P25" i="20"/>
  <c r="M27" i="14"/>
  <c r="H74" i="20"/>
  <c r="I74" i="20"/>
  <c r="P41" i="20"/>
  <c r="U87" i="10"/>
  <c r="U41" i="10"/>
  <c r="U35" i="10"/>
  <c r="P65" i="20"/>
  <c r="CB89" i="12"/>
  <c r="U25" i="7"/>
  <c r="H29" i="20"/>
  <c r="D16" i="5"/>
  <c r="I17" i="20"/>
  <c r="H40" i="20"/>
  <c r="H27" i="20"/>
  <c r="P48" i="20"/>
  <c r="H96" i="20"/>
  <c r="P21" i="20"/>
  <c r="P55" i="20"/>
  <c r="P47" i="20"/>
  <c r="P15" i="20"/>
  <c r="P43" i="20"/>
  <c r="U20" i="10"/>
  <c r="M15" i="14"/>
  <c r="P63" i="20"/>
  <c r="P37" i="20"/>
  <c r="I64" i="20"/>
  <c r="U85" i="10"/>
  <c r="CB26" i="12"/>
  <c r="P59" i="20"/>
  <c r="P56" i="20"/>
  <c r="K25" i="7"/>
  <c r="P60" i="20"/>
  <c r="P35" i="20"/>
  <c r="G28" i="9"/>
  <c r="H73" i="20"/>
  <c r="I75" i="20"/>
  <c r="H52" i="20"/>
  <c r="I24" i="20"/>
  <c r="H82" i="20"/>
  <c r="H43" i="20"/>
  <c r="P67" i="20"/>
  <c r="M24" i="14"/>
  <c r="M10" i="14"/>
  <c r="M26" i="14"/>
  <c r="M19" i="14"/>
  <c r="I21" i="20"/>
  <c r="I45" i="20"/>
  <c r="O94" i="20"/>
  <c r="B24" i="14"/>
  <c r="P32" i="20"/>
  <c r="P27" i="20"/>
  <c r="M20" i="14"/>
  <c r="H46" i="20"/>
  <c r="B16" i="14"/>
  <c r="I94" i="20"/>
  <c r="O26" i="20"/>
  <c r="J11" i="14"/>
  <c r="M22" i="14"/>
  <c r="O30" i="20"/>
  <c r="J12" i="14"/>
  <c r="O14" i="20"/>
  <c r="J8" i="14"/>
  <c r="H26" i="20"/>
  <c r="B11" i="14"/>
  <c r="P36" i="20"/>
  <c r="H30" i="20"/>
  <c r="B12" i="14"/>
  <c r="M7" i="14"/>
  <c r="O66" i="20"/>
  <c r="J21" i="14"/>
  <c r="B20" i="14"/>
  <c r="H78" i="20"/>
  <c r="O18" i="20"/>
  <c r="J9" i="14"/>
  <c r="B23" i="14"/>
  <c r="O42" i="20"/>
  <c r="J15" i="14"/>
  <c r="O58" i="20"/>
  <c r="J19" i="14"/>
  <c r="H22" i="20"/>
  <c r="B10" i="14"/>
  <c r="M13" i="14"/>
  <c r="H14" i="20"/>
  <c r="B8" i="14"/>
  <c r="U13" i="10"/>
  <c r="H8" i="17"/>
  <c r="H47" i="17"/>
  <c r="H45" i="17"/>
  <c r="H46" i="17"/>
  <c r="I66" i="20"/>
  <c r="B21" i="14"/>
  <c r="I41" i="20"/>
  <c r="H62" i="20"/>
  <c r="O50" i="20"/>
  <c r="O17" i="14" s="1"/>
  <c r="J17" i="14"/>
  <c r="O10" i="20"/>
  <c r="O7" i="14" s="1"/>
  <c r="J7" i="14"/>
  <c r="O70" i="20"/>
  <c r="J22" i="14"/>
  <c r="I78" i="20"/>
  <c r="H18" i="20"/>
  <c r="B9" i="14"/>
  <c r="O54" i="20"/>
  <c r="J18" i="14"/>
  <c r="O90" i="20"/>
  <c r="J27" i="14"/>
  <c r="O38" i="20"/>
  <c r="J14" i="14"/>
  <c r="I42" i="20"/>
  <c r="B15" i="14"/>
  <c r="I58" i="20"/>
  <c r="B19" i="14"/>
  <c r="O86" i="20"/>
  <c r="J26" i="14"/>
  <c r="M14" i="14"/>
  <c r="M23" i="14"/>
  <c r="O62" i="20"/>
  <c r="J20" i="14"/>
  <c r="O6" i="20"/>
  <c r="J6" i="14"/>
  <c r="I62" i="20"/>
  <c r="I50" i="20"/>
  <c r="B17" i="14"/>
  <c r="H10" i="20"/>
  <c r="B7" i="14"/>
  <c r="B22" i="14"/>
  <c r="O34" i="20"/>
  <c r="J13" i="14"/>
  <c r="H54" i="20"/>
  <c r="I54" i="20" s="1"/>
  <c r="B18" i="14"/>
  <c r="I90" i="20"/>
  <c r="B27" i="14"/>
  <c r="H38" i="20"/>
  <c r="B14" i="14"/>
  <c r="O82" i="20"/>
  <c r="J25" i="14"/>
  <c r="I86" i="20"/>
  <c r="B26" i="14"/>
  <c r="M25" i="14"/>
  <c r="M12" i="14"/>
  <c r="O74" i="20"/>
  <c r="J23" i="14"/>
  <c r="O22" i="20"/>
  <c r="J10" i="14"/>
  <c r="I6" i="20"/>
  <c r="B6" i="14"/>
  <c r="H70" i="20"/>
  <c r="I34" i="20"/>
  <c r="B13" i="14"/>
  <c r="I82" i="20"/>
  <c r="B25" i="14"/>
  <c r="M21" i="14"/>
  <c r="M18" i="14"/>
  <c r="M11" i="14"/>
  <c r="M6" i="14"/>
  <c r="G8" i="9"/>
  <c r="G16" i="9"/>
  <c r="M17" i="14"/>
  <c r="O46" i="20"/>
  <c r="J16" i="14"/>
  <c r="I70" i="20"/>
  <c r="O78" i="20"/>
  <c r="J24" i="14"/>
  <c r="M16" i="14"/>
  <c r="M9" i="14"/>
  <c r="M8" i="14"/>
  <c r="I48" i="20"/>
  <c r="P68" i="20"/>
  <c r="H80" i="20"/>
  <c r="H94" i="20"/>
  <c r="I28" i="20"/>
  <c r="I47" i="20"/>
  <c r="I95" i="20"/>
  <c r="H36" i="20"/>
  <c r="H20" i="20"/>
  <c r="P57" i="20"/>
  <c r="I89" i="20"/>
  <c r="I13" i="20"/>
  <c r="I12" i="20"/>
  <c r="P61" i="20"/>
  <c r="I19" i="20"/>
  <c r="H93" i="20"/>
  <c r="P69" i="20"/>
  <c r="H61" i="20"/>
  <c r="I49" i="20"/>
  <c r="I72" i="20"/>
  <c r="I14" i="20"/>
  <c r="I18" i="20"/>
  <c r="H86" i="20"/>
  <c r="I63" i="20"/>
  <c r="I30" i="20"/>
  <c r="H51" i="20"/>
  <c r="H90" i="20"/>
  <c r="I32" i="20"/>
  <c r="H67" i="20"/>
  <c r="H56" i="20"/>
  <c r="I69" i="20"/>
  <c r="I22" i="20"/>
  <c r="I65" i="20"/>
  <c r="I44" i="20"/>
  <c r="H79" i="20"/>
  <c r="H58" i="20"/>
  <c r="I15" i="20"/>
  <c r="H77" i="20"/>
  <c r="H87" i="20"/>
  <c r="H31" i="20"/>
  <c r="H16" i="20"/>
  <c r="I81" i="20"/>
  <c r="H66" i="20"/>
  <c r="H98" i="20"/>
  <c r="I25" i="20"/>
  <c r="I53" i="20"/>
  <c r="H42" i="20"/>
  <c r="H68" i="20"/>
  <c r="I84" i="20"/>
  <c r="P40" i="20"/>
  <c r="H34" i="20"/>
  <c r="I60" i="20"/>
  <c r="P73" i="20"/>
  <c r="I57" i="20"/>
  <c r="I83" i="20"/>
  <c r="I46" i="20"/>
  <c r="H55" i="20"/>
  <c r="H97" i="20"/>
  <c r="P23" i="20"/>
  <c r="I11" i="20"/>
  <c r="H88" i="20"/>
  <c r="I38" i="20"/>
  <c r="H35" i="20"/>
  <c r="H9" i="20"/>
  <c r="I23" i="20"/>
  <c r="H39" i="20"/>
  <c r="H50" i="20"/>
  <c r="P13" i="20"/>
  <c r="I59" i="20"/>
  <c r="H85" i="20"/>
  <c r="H7" i="20"/>
  <c r="I10" i="20"/>
  <c r="I91" i="20"/>
  <c r="P39" i="20"/>
  <c r="I26" i="20"/>
  <c r="I71" i="20"/>
  <c r="H76" i="20"/>
  <c r="H92" i="20"/>
  <c r="I8" i="20"/>
  <c r="I33" i="20"/>
  <c r="P11" i="20"/>
  <c r="H6" i="20"/>
  <c r="P31" i="20"/>
  <c r="P49" i="20"/>
  <c r="G11" i="9"/>
  <c r="B74" i="5"/>
  <c r="U82" i="10"/>
  <c r="CB10" i="12"/>
  <c r="U65" i="10"/>
  <c r="CB28" i="12"/>
  <c r="U90" i="10"/>
  <c r="CB73" i="12"/>
  <c r="CB97" i="12"/>
  <c r="U18" i="10"/>
  <c r="U49" i="10"/>
  <c r="U36" i="10"/>
  <c r="D7" i="8"/>
  <c r="D10" i="8"/>
  <c r="D13" i="8"/>
  <c r="G20" i="9"/>
  <c r="U39" i="10"/>
  <c r="CB99" i="12"/>
  <c r="U99" i="10"/>
  <c r="G27" i="9"/>
  <c r="G15" i="9"/>
  <c r="G13" i="9"/>
  <c r="G17" i="9"/>
  <c r="G14" i="9"/>
  <c r="G22" i="9"/>
  <c r="D9" i="5"/>
  <c r="D5" i="5"/>
  <c r="D27" i="5"/>
  <c r="C71" i="5"/>
  <c r="D6" i="8"/>
  <c r="D16" i="8"/>
  <c r="D17" i="5"/>
  <c r="D22" i="8"/>
  <c r="D22" i="5"/>
  <c r="D19" i="5"/>
  <c r="D9" i="8"/>
  <c r="F71" i="5"/>
  <c r="D20" i="5"/>
  <c r="C72" i="5"/>
  <c r="D28" i="5"/>
  <c r="D26" i="5"/>
  <c r="D12" i="8"/>
  <c r="U23" i="7"/>
  <c r="F74" i="5"/>
  <c r="F73" i="5"/>
  <c r="D7" i="5"/>
  <c r="D8" i="5"/>
  <c r="C74" i="5"/>
  <c r="D30" i="5"/>
  <c r="D18" i="8"/>
  <c r="D11" i="8"/>
  <c r="F72" i="5"/>
  <c r="D21" i="8"/>
  <c r="D15" i="5"/>
  <c r="D21" i="5"/>
  <c r="D19" i="8"/>
  <c r="D14" i="8"/>
  <c r="D5" i="8"/>
  <c r="D23" i="5"/>
  <c r="D6" i="5"/>
  <c r="D20" i="8"/>
  <c r="D17" i="8"/>
  <c r="D18" i="5"/>
  <c r="D25" i="5"/>
  <c r="D8" i="8"/>
  <c r="CB80" i="12"/>
  <c r="U80" i="10"/>
  <c r="CB27" i="12"/>
  <c r="U27" i="10"/>
  <c r="CB17" i="12"/>
  <c r="U17" i="10"/>
  <c r="CB19" i="12"/>
  <c r="U19" i="10"/>
  <c r="CB66" i="12"/>
  <c r="U66" i="10"/>
  <c r="CB8" i="12"/>
  <c r="U8" i="10"/>
  <c r="CB81" i="12"/>
  <c r="U81" i="10"/>
  <c r="CB94" i="12"/>
  <c r="U94" i="10"/>
  <c r="G24" i="9"/>
  <c r="CB57" i="12"/>
  <c r="U57" i="10"/>
  <c r="AZ19" i="11"/>
  <c r="BA8" i="11"/>
  <c r="CB9" i="12"/>
  <c r="U9" i="10"/>
  <c r="H27" i="19"/>
  <c r="H15" i="19"/>
  <c r="H16" i="19"/>
  <c r="H35" i="19"/>
  <c r="H13" i="19"/>
  <c r="H30" i="19"/>
  <c r="H33" i="19"/>
  <c r="H28" i="19"/>
  <c r="H23" i="19"/>
  <c r="H20" i="19"/>
  <c r="H21" i="19"/>
  <c r="I8" i="19"/>
  <c r="H34" i="19"/>
  <c r="H29" i="19"/>
  <c r="H24" i="19"/>
  <c r="H10" i="19"/>
  <c r="H36" i="19"/>
  <c r="H22" i="19"/>
  <c r="H17" i="19"/>
  <c r="H14" i="19"/>
  <c r="CB63" i="12"/>
  <c r="U63" i="10"/>
  <c r="CB32" i="12"/>
  <c r="U32" i="10"/>
  <c r="CB55" i="12"/>
  <c r="U55" i="10"/>
  <c r="CB93" i="12"/>
  <c r="U93" i="10"/>
  <c r="CB64" i="12"/>
  <c r="U64" i="10"/>
  <c r="CB77" i="12"/>
  <c r="U77" i="10"/>
  <c r="CB88" i="12"/>
  <c r="U88" i="10"/>
  <c r="G6" i="9"/>
  <c r="G21" i="9"/>
  <c r="CB96" i="12"/>
  <c r="U96" i="10"/>
  <c r="G12" i="9"/>
  <c r="CB14" i="12"/>
  <c r="U14" i="10"/>
  <c r="G19" i="9"/>
  <c r="G23" i="9"/>
  <c r="CB86" i="12"/>
  <c r="U86" i="10"/>
  <c r="CB98" i="12"/>
  <c r="U98" i="10"/>
  <c r="CB53" i="12"/>
  <c r="U53" i="10"/>
  <c r="CB29" i="12"/>
  <c r="U29" i="10"/>
  <c r="CB25" i="12"/>
  <c r="U25" i="10"/>
  <c r="CB37" i="12"/>
  <c r="U37" i="10"/>
  <c r="CB71" i="12"/>
  <c r="U71" i="10"/>
  <c r="CB50" i="12"/>
  <c r="U50" i="10"/>
  <c r="H36" i="17"/>
  <c r="H41" i="17"/>
  <c r="H33" i="17"/>
  <c r="H34" i="17"/>
  <c r="H32" i="17"/>
  <c r="H29" i="17"/>
  <c r="H20" i="17"/>
  <c r="H10" i="17"/>
  <c r="H30" i="17"/>
  <c r="H28" i="17"/>
  <c r="H25" i="17"/>
  <c r="H16" i="17"/>
  <c r="H22" i="17"/>
  <c r="H12" i="17"/>
  <c r="H27" i="17"/>
  <c r="H18" i="17"/>
  <c r="H24" i="17"/>
  <c r="H14" i="17"/>
  <c r="H21" i="17"/>
  <c r="H11" i="17"/>
  <c r="H39" i="17"/>
  <c r="H35" i="17"/>
  <c r="H17" i="17"/>
  <c r="H42" i="17"/>
  <c r="H38" i="17"/>
  <c r="H26" i="17"/>
  <c r="H23" i="17"/>
  <c r="H13" i="17"/>
  <c r="I6" i="17"/>
  <c r="H40" i="17"/>
  <c r="H37" i="17"/>
  <c r="CB74" i="12"/>
  <c r="U74" i="10"/>
  <c r="CB72" i="12"/>
  <c r="U72" i="10"/>
  <c r="CB58" i="12"/>
  <c r="U58" i="10"/>
  <c r="CB61" i="12"/>
  <c r="U61" i="10"/>
  <c r="AZ40" i="11"/>
  <c r="CB43" i="12"/>
  <c r="U43" i="10"/>
  <c r="BD6" i="11"/>
  <c r="CB47" i="12"/>
  <c r="U47" i="10"/>
  <c r="CB31" i="12"/>
  <c r="U31" i="10"/>
  <c r="CB11" i="12"/>
  <c r="U11" i="10"/>
  <c r="CB48" i="12"/>
  <c r="U48" i="10"/>
  <c r="CB16" i="12"/>
  <c r="U16" i="10"/>
  <c r="CB24" i="12"/>
  <c r="U24" i="10"/>
  <c r="G10" i="9"/>
  <c r="G25" i="9"/>
  <c r="CB40" i="12"/>
  <c r="U40" i="10"/>
  <c r="CB69" i="12"/>
  <c r="U69" i="10"/>
  <c r="G7" i="9"/>
  <c r="CB6" i="12"/>
  <c r="U6" i="10"/>
  <c r="CB45" i="12"/>
  <c r="U45" i="10"/>
  <c r="G18" i="9"/>
  <c r="G9" i="9"/>
  <c r="G26" i="9"/>
  <c r="CB56" i="12"/>
  <c r="U56" i="10"/>
  <c r="F24" i="5"/>
  <c r="G9" i="8"/>
  <c r="G21" i="8"/>
  <c r="G22" i="5"/>
  <c r="E24" i="5"/>
  <c r="G32" i="5"/>
  <c r="G6" i="5"/>
  <c r="G6" i="8"/>
  <c r="G14" i="5"/>
  <c r="G24" i="5"/>
  <c r="G19" i="8"/>
  <c r="C29" i="5"/>
  <c r="G20" i="8"/>
  <c r="G12" i="8"/>
  <c r="E32" i="5"/>
  <c r="C10" i="5"/>
  <c r="G17" i="8"/>
  <c r="G10" i="5"/>
  <c r="G15" i="8"/>
  <c r="G8" i="8"/>
  <c r="G26" i="5"/>
  <c r="C14" i="5"/>
  <c r="G8" i="5"/>
  <c r="G25" i="5"/>
  <c r="G33" i="5"/>
  <c r="G7" i="8"/>
  <c r="G19" i="5"/>
  <c r="F33" i="5"/>
  <c r="H12" i="6"/>
  <c r="E33" i="5"/>
  <c r="G21" i="5"/>
  <c r="G15" i="5"/>
  <c r="G27" i="5"/>
  <c r="G23" i="5"/>
  <c r="G5" i="8"/>
  <c r="G16" i="5"/>
  <c r="G29" i="5"/>
  <c r="G18" i="5"/>
  <c r="B14" i="5"/>
  <c r="G11" i="8"/>
  <c r="G17" i="5"/>
  <c r="G14" i="8"/>
  <c r="G10" i="8"/>
  <c r="G13" i="8"/>
  <c r="G9" i="5"/>
  <c r="B10" i="5"/>
  <c r="B29" i="5"/>
  <c r="F32" i="5"/>
  <c r="D12" i="6"/>
  <c r="G7" i="5"/>
  <c r="G16" i="8"/>
  <c r="G18" i="8"/>
  <c r="G20" i="5"/>
  <c r="G22" i="8"/>
  <c r="G30" i="5"/>
  <c r="G13" i="5"/>
  <c r="G5" i="5"/>
  <c r="G28" i="5"/>
  <c r="P76" i="20" l="1"/>
  <c r="B14" i="12"/>
  <c r="B40" i="12"/>
  <c r="B32" i="12"/>
  <c r="B19" i="12"/>
  <c r="AZ32" i="11"/>
  <c r="P81" i="20"/>
  <c r="P91" i="20"/>
  <c r="P89" i="20"/>
  <c r="BA97" i="11"/>
  <c r="AR97" i="11" s="1"/>
  <c r="BG96" i="11"/>
  <c r="AX96" i="11" s="1"/>
  <c r="BC82" i="11"/>
  <c r="AT82" i="11" s="1"/>
  <c r="BE97" i="11"/>
  <c r="BG99" i="11"/>
  <c r="AX99" i="11" s="1"/>
  <c r="BC97" i="11"/>
  <c r="BG97" i="11"/>
  <c r="B6" i="12"/>
  <c r="I6" i="10" s="1"/>
  <c r="B23" i="12"/>
  <c r="AY23" i="11" s="1"/>
  <c r="AP23" i="11" s="1"/>
  <c r="B45" i="12"/>
  <c r="I45" i="10" s="1"/>
  <c r="P88" i="20"/>
  <c r="P83" i="20"/>
  <c r="P77" i="20"/>
  <c r="P75" i="20"/>
  <c r="BA95" i="11"/>
  <c r="BD95" i="11"/>
  <c r="BD97" i="11"/>
  <c r="BA55" i="11"/>
  <c r="AR55" i="11" s="1"/>
  <c r="AZ64" i="11"/>
  <c r="AQ64" i="11" s="1"/>
  <c r="AZ9" i="11"/>
  <c r="AQ9" i="11" s="1"/>
  <c r="B9" i="12"/>
  <c r="AY9" i="11" s="1"/>
  <c r="AZ45" i="11"/>
  <c r="AQ45" i="11" s="1"/>
  <c r="AZ11" i="11"/>
  <c r="AQ11" i="11" s="1"/>
  <c r="B11" i="12"/>
  <c r="AY11" i="11" s="1"/>
  <c r="AZ24" i="11"/>
  <c r="AQ24" i="11" s="1"/>
  <c r="B24" i="12"/>
  <c r="AR96" i="11"/>
  <c r="AV95" i="11"/>
  <c r="AZ81" i="11"/>
  <c r="AZ77" i="11"/>
  <c r="B55" i="12"/>
  <c r="B47" i="12"/>
  <c r="BA47" i="11"/>
  <c r="AR47" i="11" s="1"/>
  <c r="AZ80" i="11"/>
  <c r="AZ53" i="11"/>
  <c r="AQ53" i="11" s="1"/>
  <c r="BA63" i="11"/>
  <c r="AR63" i="11" s="1"/>
  <c r="B53" i="12"/>
  <c r="AZ56" i="11"/>
  <c r="AQ56" i="11" s="1"/>
  <c r="AZ66" i="11"/>
  <c r="AQ66" i="11" s="1"/>
  <c r="AZ58" i="11"/>
  <c r="AQ58" i="11" s="1"/>
  <c r="AZ86" i="11"/>
  <c r="BA71" i="11"/>
  <c r="AR71" i="11" s="1"/>
  <c r="B90" i="12"/>
  <c r="AZ69" i="11"/>
  <c r="AZ72" i="11"/>
  <c r="AQ72" i="11" s="1"/>
  <c r="AZ88" i="11"/>
  <c r="B58" i="12"/>
  <c r="B56" i="12"/>
  <c r="B81" i="12"/>
  <c r="AZ61" i="11"/>
  <c r="AQ61" i="11" s="1"/>
  <c r="B70" i="12"/>
  <c r="I70" i="10" s="1"/>
  <c r="B86" i="12"/>
  <c r="B61" i="12"/>
  <c r="B72" i="12"/>
  <c r="AZ50" i="11"/>
  <c r="AQ50" i="11" s="1"/>
  <c r="B88" i="12"/>
  <c r="B77" i="12"/>
  <c r="B50" i="12"/>
  <c r="BG44" i="11"/>
  <c r="BD57" i="11"/>
  <c r="BE64" i="11"/>
  <c r="BA82" i="11"/>
  <c r="BA21" i="11"/>
  <c r="BC31" i="11"/>
  <c r="BC49" i="11"/>
  <c r="BC80" i="11"/>
  <c r="BA93" i="11"/>
  <c r="BE92" i="11"/>
  <c r="BA68" i="11"/>
  <c r="BG16" i="11"/>
  <c r="BE82" i="11"/>
  <c r="BG59" i="11"/>
  <c r="BG28" i="11"/>
  <c r="BG71" i="11"/>
  <c r="BA69" i="11"/>
  <c r="BD89" i="11"/>
  <c r="BD49" i="11"/>
  <c r="BD50" i="11"/>
  <c r="BG21" i="11"/>
  <c r="BA76" i="11"/>
  <c r="BG64" i="11"/>
  <c r="BA78" i="11"/>
  <c r="BA38" i="11"/>
  <c r="BD83" i="11"/>
  <c r="BD51" i="11"/>
  <c r="BD36" i="11"/>
  <c r="AZ84" i="11"/>
  <c r="B84" i="12"/>
  <c r="BD63" i="11"/>
  <c r="BD21" i="11"/>
  <c r="BA44" i="11"/>
  <c r="BE27" i="11"/>
  <c r="BD79" i="11"/>
  <c r="BE36" i="11"/>
  <c r="BG17" i="11"/>
  <c r="BE12" i="11"/>
  <c r="BA62" i="11"/>
  <c r="BG85" i="11"/>
  <c r="AU14" i="11"/>
  <c r="B93" i="12"/>
  <c r="BC8" i="11"/>
  <c r="BC74" i="11"/>
  <c r="BC84" i="11"/>
  <c r="BC76" i="11"/>
  <c r="BC63" i="11"/>
  <c r="BC66" i="11"/>
  <c r="BD13" i="11"/>
  <c r="BD71" i="11"/>
  <c r="AZ26" i="11"/>
  <c r="B26" i="12"/>
  <c r="AQ23" i="11"/>
  <c r="BA53" i="11"/>
  <c r="BG72" i="11"/>
  <c r="BG52" i="11"/>
  <c r="BG22" i="11"/>
  <c r="BA24" i="11"/>
  <c r="BG79" i="11"/>
  <c r="BD61" i="11"/>
  <c r="AZ35" i="11"/>
  <c r="B35" i="12"/>
  <c r="BD73" i="11"/>
  <c r="BA80" i="11"/>
  <c r="BD75" i="11"/>
  <c r="BD93" i="11"/>
  <c r="BG6" i="11"/>
  <c r="BA85" i="11"/>
  <c r="BA29" i="11"/>
  <c r="BD82" i="11"/>
  <c r="BE43" i="11"/>
  <c r="AZ57" i="11"/>
  <c r="B57" i="12"/>
  <c r="BG73" i="11"/>
  <c r="BG91" i="11"/>
  <c r="BE9" i="11"/>
  <c r="BG11" i="11"/>
  <c r="BD59" i="11"/>
  <c r="BE45" i="11"/>
  <c r="BA35" i="11"/>
  <c r="BE56" i="11"/>
  <c r="BE83" i="11"/>
  <c r="BE81" i="11"/>
  <c r="BE38" i="11"/>
  <c r="BG7" i="11"/>
  <c r="BE22" i="11"/>
  <c r="BD9" i="11"/>
  <c r="BD78" i="11"/>
  <c r="BD77" i="11"/>
  <c r="BE99" i="11"/>
  <c r="BE47" i="11"/>
  <c r="BG88" i="11"/>
  <c r="BG33" i="11"/>
  <c r="BD43" i="11"/>
  <c r="BC68" i="11"/>
  <c r="BA49" i="11"/>
  <c r="BC62" i="11"/>
  <c r="BC55" i="11"/>
  <c r="BC43" i="11"/>
  <c r="BA90" i="11"/>
  <c r="BE90" i="11"/>
  <c r="BG8" i="11"/>
  <c r="BE85" i="11"/>
  <c r="BE34" i="11"/>
  <c r="BA77" i="11"/>
  <c r="BC26" i="11"/>
  <c r="BC16" i="11"/>
  <c r="BE20" i="11"/>
  <c r="BA18" i="11"/>
  <c r="AU6" i="11"/>
  <c r="B27" i="12"/>
  <c r="AY27" i="11" s="1"/>
  <c r="B8" i="12"/>
  <c r="B63" i="12"/>
  <c r="AZ31" i="11"/>
  <c r="B31" i="12"/>
  <c r="BE86" i="11"/>
  <c r="BG63" i="11"/>
  <c r="BE72" i="11"/>
  <c r="BD72" i="11"/>
  <c r="BG34" i="11"/>
  <c r="BG35" i="11"/>
  <c r="BG77" i="11"/>
  <c r="BA41" i="11"/>
  <c r="BE21" i="11"/>
  <c r="BA60" i="11"/>
  <c r="BE48" i="11"/>
  <c r="BG84" i="11"/>
  <c r="BD68" i="11"/>
  <c r="BA34" i="11"/>
  <c r="BD29" i="11"/>
  <c r="BD46" i="11"/>
  <c r="BE57" i="11"/>
  <c r="BE18" i="11"/>
  <c r="BA81" i="11"/>
  <c r="BG61" i="11"/>
  <c r="BE87" i="11"/>
  <c r="AZ43" i="11"/>
  <c r="B43" i="12"/>
  <c r="BD7" i="11"/>
  <c r="BC27" i="11"/>
  <c r="BC54" i="11"/>
  <c r="AZ18" i="11"/>
  <c r="B18" i="12"/>
  <c r="BC69" i="11"/>
  <c r="BC87" i="11"/>
  <c r="BC72" i="11"/>
  <c r="BC73" i="11"/>
  <c r="BC70" i="11"/>
  <c r="AQ38" i="11"/>
  <c r="AU34" i="11"/>
  <c r="BC44" i="11"/>
  <c r="BC83" i="11"/>
  <c r="BC34" i="11"/>
  <c r="BE51" i="11"/>
  <c r="BA67" i="11"/>
  <c r="BA11" i="11"/>
  <c r="BG74" i="11"/>
  <c r="BG58" i="11"/>
  <c r="BE42" i="11"/>
  <c r="BE60" i="11"/>
  <c r="BD86" i="11"/>
  <c r="BG32" i="11"/>
  <c r="BG50" i="11"/>
  <c r="BA23" i="11"/>
  <c r="BA32" i="11"/>
  <c r="AZ8" i="11"/>
  <c r="BG47" i="11"/>
  <c r="BG48" i="11"/>
  <c r="AZ52" i="11"/>
  <c r="B52" i="12"/>
  <c r="BD16" i="11"/>
  <c r="AZ47" i="11"/>
  <c r="AZ16" i="11"/>
  <c r="BD20" i="11"/>
  <c r="BA52" i="11"/>
  <c r="BD47" i="11"/>
  <c r="BE49" i="11"/>
  <c r="AZ22" i="11"/>
  <c r="B22" i="12"/>
  <c r="BG69" i="11"/>
  <c r="BD39" i="11"/>
  <c r="BE55" i="11"/>
  <c r="BG54" i="11"/>
  <c r="BD44" i="11"/>
  <c r="BE62" i="11"/>
  <c r="BD41" i="11"/>
  <c r="BD35" i="11"/>
  <c r="BG13" i="11"/>
  <c r="BA66" i="11"/>
  <c r="BD18" i="11"/>
  <c r="BG66" i="11"/>
  <c r="AZ48" i="11"/>
  <c r="AR8" i="11"/>
  <c r="BC36" i="11"/>
  <c r="AT33" i="11"/>
  <c r="BA73" i="11"/>
  <c r="BE28" i="11"/>
  <c r="BC85" i="11"/>
  <c r="BD40" i="11"/>
  <c r="BG65" i="11"/>
  <c r="BE63" i="11"/>
  <c r="BD23" i="11"/>
  <c r="BC6" i="11"/>
  <c r="AZ85" i="11"/>
  <c r="B85" i="12"/>
  <c r="AZ59" i="11"/>
  <c r="B59" i="12"/>
  <c r="BG78" i="11"/>
  <c r="BA58" i="11"/>
  <c r="BG39" i="11"/>
  <c r="AZ60" i="11"/>
  <c r="B60" i="12"/>
  <c r="BA46" i="11"/>
  <c r="AZ54" i="11"/>
  <c r="B54" i="12"/>
  <c r="BA48" i="11"/>
  <c r="BG62" i="11"/>
  <c r="BE79" i="11"/>
  <c r="AZ51" i="11"/>
  <c r="B51" i="12"/>
  <c r="BE8" i="11"/>
  <c r="BE66" i="11"/>
  <c r="BE11" i="11"/>
  <c r="AZ25" i="11"/>
  <c r="B25" i="12"/>
  <c r="BE7" i="11"/>
  <c r="BE74" i="11"/>
  <c r="AZ79" i="11"/>
  <c r="B79" i="12"/>
  <c r="BG37" i="11"/>
  <c r="BE29" i="11"/>
  <c r="BE14" i="11"/>
  <c r="BE40" i="11"/>
  <c r="BE67" i="11"/>
  <c r="BG51" i="11"/>
  <c r="BA61" i="11"/>
  <c r="BG82" i="11"/>
  <c r="BD55" i="11"/>
  <c r="BE39" i="11"/>
  <c r="BE31" i="11"/>
  <c r="BG12" i="11"/>
  <c r="AZ49" i="11"/>
  <c r="B49" i="12"/>
  <c r="BC90" i="11"/>
  <c r="AQ7" i="11"/>
  <c r="BA22" i="11"/>
  <c r="BE23" i="11"/>
  <c r="AT39" i="11"/>
  <c r="BC86" i="11"/>
  <c r="BC78" i="11"/>
  <c r="BC65" i="11"/>
  <c r="BC18" i="11"/>
  <c r="BC67" i="11"/>
  <c r="BD27" i="11"/>
  <c r="BC28" i="11"/>
  <c r="BC32" i="11"/>
  <c r="BD56" i="11"/>
  <c r="BD48" i="11"/>
  <c r="AZ12" i="11"/>
  <c r="B12" i="12"/>
  <c r="AR91" i="11"/>
  <c r="B80" i="12"/>
  <c r="AQ17" i="11"/>
  <c r="BE93" i="11"/>
  <c r="AZ65" i="11"/>
  <c r="B65" i="12"/>
  <c r="BE46" i="11"/>
  <c r="BD54" i="11"/>
  <c r="BA37" i="11"/>
  <c r="BE17" i="11"/>
  <c r="BG19" i="11"/>
  <c r="AZ55" i="11"/>
  <c r="BD69" i="11"/>
  <c r="BG55" i="11"/>
  <c r="BD30" i="11"/>
  <c r="BE32" i="11"/>
  <c r="BG68" i="11"/>
  <c r="BD19" i="11"/>
  <c r="BE13" i="11"/>
  <c r="AZ92" i="11"/>
  <c r="B92" i="12"/>
  <c r="BA20" i="11"/>
  <c r="BA88" i="11"/>
  <c r="BE68" i="11"/>
  <c r="BG45" i="11"/>
  <c r="BE71" i="11"/>
  <c r="BD22" i="11"/>
  <c r="BD64" i="11"/>
  <c r="B38" i="12"/>
  <c r="AT10" i="11"/>
  <c r="BC22" i="11"/>
  <c r="BC57" i="11"/>
  <c r="BC71" i="11"/>
  <c r="BC20" i="11"/>
  <c r="BC11" i="11"/>
  <c r="BC93" i="11"/>
  <c r="BC21" i="11"/>
  <c r="BC77" i="11"/>
  <c r="AV97" i="11"/>
  <c r="BC17" i="11"/>
  <c r="BC56" i="11"/>
  <c r="BC40" i="11"/>
  <c r="BE96" i="11"/>
  <c r="BE35" i="11"/>
  <c r="BA42" i="11"/>
  <c r="BG56" i="11"/>
  <c r="AZ44" i="11"/>
  <c r="B44" i="12"/>
  <c r="BE41" i="11"/>
  <c r="BE26" i="11"/>
  <c r="BE84" i="11"/>
  <c r="BE44" i="11"/>
  <c r="BD70" i="11"/>
  <c r="AZ93" i="11"/>
  <c r="BA14" i="11"/>
  <c r="AZ89" i="11"/>
  <c r="B89" i="12"/>
  <c r="BE78" i="11"/>
  <c r="BG31" i="11"/>
  <c r="AZ27" i="11"/>
  <c r="BE24" i="11"/>
  <c r="BE91" i="11"/>
  <c r="BG20" i="11"/>
  <c r="BE70" i="11"/>
  <c r="BE54" i="11"/>
  <c r="BG24" i="11"/>
  <c r="AZ28" i="11"/>
  <c r="B28" i="12"/>
  <c r="BA6" i="11"/>
  <c r="BD60" i="11"/>
  <c r="BE65" i="11"/>
  <c r="BG18" i="11"/>
  <c r="BD28" i="11"/>
  <c r="BD87" i="11"/>
  <c r="BD65" i="11"/>
  <c r="B91" i="12"/>
  <c r="AZ91" i="11"/>
  <c r="BE37" i="11"/>
  <c r="BD45" i="11"/>
  <c r="BA10" i="11"/>
  <c r="B48" i="12"/>
  <c r="B16" i="12"/>
  <c r="I16" i="10" s="1"/>
  <c r="AQ37" i="11"/>
  <c r="AZ29" i="11"/>
  <c r="AZ74" i="11"/>
  <c r="B17" i="12"/>
  <c r="I17" i="10" s="1"/>
  <c r="B64" i="12"/>
  <c r="BD96" i="11"/>
  <c r="BC88" i="11"/>
  <c r="BC47" i="11"/>
  <c r="B20" i="12"/>
  <c r="AZ20" i="11"/>
  <c r="BC58" i="11"/>
  <c r="BC51" i="11"/>
  <c r="BD31" i="11"/>
  <c r="BC25" i="11"/>
  <c r="BG76" i="11"/>
  <c r="BA28" i="11"/>
  <c r="AZ70" i="11"/>
  <c r="AZ30" i="11"/>
  <c r="B30" i="12"/>
  <c r="BD25" i="11"/>
  <c r="BD58" i="11"/>
  <c r="BG29" i="11"/>
  <c r="BA26" i="11"/>
  <c r="BG23" i="11"/>
  <c r="BG25" i="11"/>
  <c r="BD32" i="11"/>
  <c r="BD33" i="11"/>
  <c r="AZ73" i="11"/>
  <c r="B73" i="12"/>
  <c r="BG46" i="11"/>
  <c r="BD53" i="11"/>
  <c r="BG57" i="11"/>
  <c r="BG67" i="11"/>
  <c r="BA39" i="11"/>
  <c r="BG93" i="11"/>
  <c r="BA33" i="11"/>
  <c r="BA92" i="11"/>
  <c r="BE73" i="11"/>
  <c r="BG42" i="11"/>
  <c r="BG43" i="11"/>
  <c r="AZ63" i="11"/>
  <c r="BA75" i="11"/>
  <c r="BG80" i="11"/>
  <c r="AZ68" i="11"/>
  <c r="B68" i="12"/>
  <c r="AZ78" i="11"/>
  <c r="B78" i="12"/>
  <c r="BE50" i="11"/>
  <c r="BE76" i="11"/>
  <c r="BG49" i="11"/>
  <c r="BD92" i="11"/>
  <c r="BG83" i="11"/>
  <c r="BE16" i="11"/>
  <c r="BD76" i="11"/>
  <c r="BG14" i="11"/>
  <c r="B21" i="12"/>
  <c r="BD8" i="11"/>
  <c r="BE19" i="11"/>
  <c r="BD24" i="11"/>
  <c r="BC59" i="11"/>
  <c r="BC19" i="11"/>
  <c r="BC53" i="11"/>
  <c r="BC46" i="11"/>
  <c r="BC35" i="11"/>
  <c r="BC45" i="11"/>
  <c r="BC79" i="11"/>
  <c r="BA57" i="11"/>
  <c r="AZ14" i="11"/>
  <c r="BA15" i="11"/>
  <c r="B15" i="12"/>
  <c r="AZ62" i="11"/>
  <c r="B62" i="12"/>
  <c r="B69" i="12"/>
  <c r="B37" i="12"/>
  <c r="AY37" i="11" s="1"/>
  <c r="B29" i="12"/>
  <c r="B74" i="12"/>
  <c r="AQ19" i="11"/>
  <c r="AQ99" i="11"/>
  <c r="BG60" i="11"/>
  <c r="BE69" i="11"/>
  <c r="AZ33" i="11"/>
  <c r="B33" i="12"/>
  <c r="BE30" i="11"/>
  <c r="BD38" i="11"/>
  <c r="BG75" i="11"/>
  <c r="B87" i="12"/>
  <c r="AZ87" i="11"/>
  <c r="BD26" i="11"/>
  <c r="BE53" i="11"/>
  <c r="BA27" i="11"/>
  <c r="BD88" i="11"/>
  <c r="BA79" i="11"/>
  <c r="AZ46" i="11"/>
  <c r="B46" i="12"/>
  <c r="BG87" i="11"/>
  <c r="B67" i="12"/>
  <c r="AZ67" i="11"/>
  <c r="BE80" i="11"/>
  <c r="BA45" i="11"/>
  <c r="BE58" i="11"/>
  <c r="BA40" i="11"/>
  <c r="AZ82" i="11"/>
  <c r="B82" i="12"/>
  <c r="AZ42" i="11"/>
  <c r="B42" i="12"/>
  <c r="BA70" i="11"/>
  <c r="BA30" i="11"/>
  <c r="BC24" i="11"/>
  <c r="BC12" i="11"/>
  <c r="BA65" i="11"/>
  <c r="BG95" i="11"/>
  <c r="BC92" i="11"/>
  <c r="BC23" i="11"/>
  <c r="BC14" i="11"/>
  <c r="BC15" i="11"/>
  <c r="BC29" i="11"/>
  <c r="BD90" i="11"/>
  <c r="AZ90" i="11"/>
  <c r="BC7" i="11"/>
  <c r="BA36" i="11"/>
  <c r="BD10" i="11"/>
  <c r="BD12" i="11"/>
  <c r="BG40" i="11"/>
  <c r="BA13" i="11"/>
  <c r="B13" i="12"/>
  <c r="BG92" i="11"/>
  <c r="BE10" i="11"/>
  <c r="BA64" i="11"/>
  <c r="BA17" i="11"/>
  <c r="AZ34" i="11"/>
  <c r="B34" i="12"/>
  <c r="BD15" i="11"/>
  <c r="BE75" i="11"/>
  <c r="BD66" i="11"/>
  <c r="BG70" i="11"/>
  <c r="AZ41" i="11"/>
  <c r="B41" i="12"/>
  <c r="AZ10" i="11"/>
  <c r="B10" i="12"/>
  <c r="BA12" i="11"/>
  <c r="BD81" i="11"/>
  <c r="BA74" i="11"/>
  <c r="BD52" i="11"/>
  <c r="BA19" i="11"/>
  <c r="BD80" i="11"/>
  <c r="BG9" i="11"/>
  <c r="BD74" i="11"/>
  <c r="BA43" i="11"/>
  <c r="AZ39" i="11"/>
  <c r="B39" i="12"/>
  <c r="AZ76" i="11"/>
  <c r="B76" i="12"/>
  <c r="BG36" i="11"/>
  <c r="BE15" i="11"/>
  <c r="AQ21" i="11"/>
  <c r="BE88" i="11"/>
  <c r="BE6" i="11"/>
  <c r="BD62" i="11"/>
  <c r="BC50" i="11"/>
  <c r="BC60" i="11"/>
  <c r="BA16" i="11"/>
  <c r="B66" i="12"/>
  <c r="AQ40" i="11"/>
  <c r="B71" i="12"/>
  <c r="AQ32" i="11"/>
  <c r="AZ95" i="11"/>
  <c r="BC91" i="11"/>
  <c r="BC42" i="11"/>
  <c r="BC89" i="11"/>
  <c r="BC81" i="11"/>
  <c r="BC75" i="11"/>
  <c r="BC41" i="11"/>
  <c r="BC52" i="11"/>
  <c r="BD37" i="11"/>
  <c r="BA50" i="11"/>
  <c r="BG53" i="11"/>
  <c r="BA86" i="11"/>
  <c r="BA56" i="11"/>
  <c r="BD42" i="11"/>
  <c r="BD11" i="11"/>
  <c r="BA84" i="11"/>
  <c r="BG81" i="11"/>
  <c r="BA87" i="11"/>
  <c r="BG10" i="11"/>
  <c r="BD17" i="11"/>
  <c r="BA89" i="11"/>
  <c r="BE52" i="11"/>
  <c r="BG30" i="11"/>
  <c r="BG15" i="11"/>
  <c r="BG41" i="11"/>
  <c r="BG26" i="11"/>
  <c r="BA7" i="11"/>
  <c r="B7" i="12"/>
  <c r="BE59" i="11"/>
  <c r="BD85" i="11"/>
  <c r="BG89" i="11"/>
  <c r="AZ36" i="11"/>
  <c r="B36" i="12"/>
  <c r="BE33" i="11"/>
  <c r="BG27" i="11"/>
  <c r="BG86" i="11"/>
  <c r="BE61" i="11"/>
  <c r="BA59" i="11"/>
  <c r="BE89" i="11"/>
  <c r="BA54" i="11"/>
  <c r="AZ6" i="11"/>
  <c r="BA51" i="11"/>
  <c r="BE77" i="11"/>
  <c r="BG38" i="11"/>
  <c r="BE25" i="11"/>
  <c r="AZ75" i="11"/>
  <c r="B75" i="12"/>
  <c r="B83" i="12"/>
  <c r="AZ83" i="11"/>
  <c r="BA72" i="11"/>
  <c r="BD84" i="11"/>
  <c r="BA31" i="11"/>
  <c r="BA9" i="11"/>
  <c r="AZ71" i="11"/>
  <c r="BA83" i="11"/>
  <c r="BD91" i="11"/>
  <c r="BC64" i="11"/>
  <c r="BC13" i="11"/>
  <c r="BC48" i="11"/>
  <c r="BC61" i="11"/>
  <c r="BA25" i="11"/>
  <c r="BC30" i="11"/>
  <c r="BC37" i="11"/>
  <c r="BC9" i="11"/>
  <c r="BG90" i="11"/>
  <c r="BC38" i="11"/>
  <c r="P80" i="20"/>
  <c r="P85" i="20"/>
  <c r="P93" i="20"/>
  <c r="P79" i="20"/>
  <c r="P92" i="20"/>
  <c r="P84" i="20"/>
  <c r="P87" i="20"/>
  <c r="O26" i="14"/>
  <c r="P26" i="14" s="1"/>
  <c r="B73" i="5"/>
  <c r="BD99" i="11"/>
  <c r="BA98" i="11"/>
  <c r="B99" i="12"/>
  <c r="P97" i="20"/>
  <c r="P96" i="20"/>
  <c r="P95" i="20"/>
  <c r="O28" i="14"/>
  <c r="H28" i="14"/>
  <c r="O29" i="14"/>
  <c r="P99" i="20"/>
  <c r="P98" i="20"/>
  <c r="B96" i="12"/>
  <c r="D14" i="5"/>
  <c r="AZ94" i="11"/>
  <c r="AZ96" i="11"/>
  <c r="I28" i="14"/>
  <c r="C73" i="5"/>
  <c r="D29" i="5"/>
  <c r="B94" i="12"/>
  <c r="BD98" i="11"/>
  <c r="AZ97" i="11"/>
  <c r="B97" i="12"/>
  <c r="BA99" i="11"/>
  <c r="BG94" i="11"/>
  <c r="BC95" i="11"/>
  <c r="B95" i="12"/>
  <c r="BG98" i="11"/>
  <c r="AZ98" i="11"/>
  <c r="B98" i="12"/>
  <c r="BE98" i="11"/>
  <c r="BA94" i="11"/>
  <c r="BC94" i="11"/>
  <c r="BE94" i="11"/>
  <c r="BC98" i="11"/>
  <c r="U29" i="9"/>
  <c r="BD94" i="11"/>
  <c r="BC99" i="11"/>
  <c r="BC96" i="11"/>
  <c r="U7" i="9"/>
  <c r="U25" i="9"/>
  <c r="P94" i="20"/>
  <c r="P10" i="20"/>
  <c r="P50" i="20"/>
  <c r="P17" i="14"/>
  <c r="P90" i="20"/>
  <c r="O27" i="14"/>
  <c r="P27" i="14" s="1"/>
  <c r="O9" i="14"/>
  <c r="P9" i="14" s="1"/>
  <c r="P18" i="20"/>
  <c r="P30" i="20"/>
  <c r="O12" i="14"/>
  <c r="P12" i="14" s="1"/>
  <c r="P74" i="20"/>
  <c r="O23" i="14"/>
  <c r="P23" i="14" s="1"/>
  <c r="P82" i="20"/>
  <c r="O25" i="14"/>
  <c r="P25" i="14" s="1"/>
  <c r="P34" i="20"/>
  <c r="O13" i="14"/>
  <c r="P13" i="14" s="1"/>
  <c r="P6" i="20"/>
  <c r="O6" i="14"/>
  <c r="P6" i="14" s="1"/>
  <c r="P54" i="20"/>
  <c r="O18" i="14"/>
  <c r="P18" i="14" s="1"/>
  <c r="O24" i="14"/>
  <c r="P24" i="14" s="1"/>
  <c r="P78" i="20"/>
  <c r="P62" i="20"/>
  <c r="O20" i="14"/>
  <c r="P20" i="14" s="1"/>
  <c r="O19" i="14"/>
  <c r="P19" i="14" s="1"/>
  <c r="P58" i="20"/>
  <c r="O11" i="14"/>
  <c r="P11" i="14" s="1"/>
  <c r="P26" i="20"/>
  <c r="P66" i="20"/>
  <c r="O21" i="14"/>
  <c r="P21" i="14" s="1"/>
  <c r="P86" i="20"/>
  <c r="I8" i="17"/>
  <c r="I46" i="17"/>
  <c r="I47" i="17"/>
  <c r="I45" i="17"/>
  <c r="P42" i="20"/>
  <c r="O15" i="14"/>
  <c r="P15" i="14" s="1"/>
  <c r="P46" i="20"/>
  <c r="O16" i="14"/>
  <c r="P16" i="14" s="1"/>
  <c r="P38" i="20"/>
  <c r="O14" i="14"/>
  <c r="P14" i="14" s="1"/>
  <c r="O8" i="14"/>
  <c r="P8" i="14" s="1"/>
  <c r="P14" i="20"/>
  <c r="P22" i="20"/>
  <c r="O10" i="14"/>
  <c r="P10" i="14" s="1"/>
  <c r="P70" i="20"/>
  <c r="O22" i="14"/>
  <c r="P22" i="14" s="1"/>
  <c r="U27" i="9"/>
  <c r="U9" i="9"/>
  <c r="U13" i="9"/>
  <c r="U14" i="9"/>
  <c r="U20" i="9"/>
  <c r="U11" i="9"/>
  <c r="U6" i="9"/>
  <c r="U16" i="9"/>
  <c r="U10" i="9"/>
  <c r="U12" i="9"/>
  <c r="U24" i="9"/>
  <c r="U18" i="9"/>
  <c r="U8" i="9"/>
  <c r="U15" i="9"/>
  <c r="U22" i="9"/>
  <c r="U21" i="9"/>
  <c r="D10" i="5"/>
  <c r="G71" i="5"/>
  <c r="G72" i="5"/>
  <c r="G73" i="5"/>
  <c r="G74" i="5"/>
  <c r="AY24" i="11"/>
  <c r="I24" i="10"/>
  <c r="I27" i="10"/>
  <c r="H18" i="14"/>
  <c r="I18" i="14"/>
  <c r="U17" i="9"/>
  <c r="H22" i="14"/>
  <c r="I22" i="14"/>
  <c r="H9" i="14"/>
  <c r="I9" i="14"/>
  <c r="P7" i="14"/>
  <c r="H11" i="14"/>
  <c r="I11" i="14"/>
  <c r="AY19" i="11"/>
  <c r="I19" i="10"/>
  <c r="H25" i="14"/>
  <c r="I25" i="14"/>
  <c r="H10" i="14"/>
  <c r="I10" i="14"/>
  <c r="AY14" i="11"/>
  <c r="I14" i="10"/>
  <c r="I34" i="19"/>
  <c r="I22" i="19"/>
  <c r="I10" i="19"/>
  <c r="J8" i="19"/>
  <c r="I35" i="19"/>
  <c r="I13" i="19"/>
  <c r="I30" i="19"/>
  <c r="I27" i="19"/>
  <c r="I28" i="19"/>
  <c r="I23" i="19"/>
  <c r="I20" i="19"/>
  <c r="I16" i="19"/>
  <c r="I15" i="19"/>
  <c r="I36" i="19"/>
  <c r="I33" i="19"/>
  <c r="I17" i="19"/>
  <c r="I14" i="19"/>
  <c r="I29" i="19"/>
  <c r="I24" i="19"/>
  <c r="I21" i="19"/>
  <c r="H14" i="14"/>
  <c r="I14" i="14"/>
  <c r="H17" i="14"/>
  <c r="I17" i="14"/>
  <c r="H15" i="14"/>
  <c r="I15" i="14"/>
  <c r="U28" i="9"/>
  <c r="AY32" i="11"/>
  <c r="I32" i="10"/>
  <c r="H16" i="14"/>
  <c r="I16" i="14"/>
  <c r="H20" i="14"/>
  <c r="I20" i="14"/>
  <c r="H19" i="14"/>
  <c r="I19" i="14"/>
  <c r="H8" i="14"/>
  <c r="I8" i="14"/>
  <c r="H13" i="14"/>
  <c r="I13" i="14"/>
  <c r="U19" i="9"/>
  <c r="H7" i="14"/>
  <c r="I7" i="14"/>
  <c r="U23" i="9"/>
  <c r="I12" i="14"/>
  <c r="H12" i="14"/>
  <c r="U26" i="9"/>
  <c r="H29" i="14"/>
  <c r="I29" i="14"/>
  <c r="I40" i="10"/>
  <c r="AY40" i="11"/>
  <c r="H21" i="14"/>
  <c r="I21" i="14"/>
  <c r="H27" i="14"/>
  <c r="I27" i="14"/>
  <c r="H26" i="14"/>
  <c r="I26" i="14"/>
  <c r="I41" i="17"/>
  <c r="I33" i="17"/>
  <c r="I38" i="17"/>
  <c r="I29" i="17"/>
  <c r="I30" i="17"/>
  <c r="I28" i="17"/>
  <c r="I25" i="17"/>
  <c r="I16" i="17"/>
  <c r="I22" i="17"/>
  <c r="I12" i="17"/>
  <c r="I27" i="17"/>
  <c r="I18" i="17"/>
  <c r="I24" i="17"/>
  <c r="I14" i="17"/>
  <c r="I21" i="17"/>
  <c r="I11" i="17"/>
  <c r="I42" i="17"/>
  <c r="I40" i="17"/>
  <c r="I26" i="17"/>
  <c r="I17" i="17"/>
  <c r="J6" i="17"/>
  <c r="I39" i="17"/>
  <c r="I35" i="17"/>
  <c r="I23" i="17"/>
  <c r="I13" i="17"/>
  <c r="I34" i="17"/>
  <c r="I37" i="17"/>
  <c r="I20" i="17"/>
  <c r="I10" i="17"/>
  <c r="I36" i="17"/>
  <c r="I32" i="17"/>
  <c r="H23" i="14"/>
  <c r="I23" i="14"/>
  <c r="H24" i="14"/>
  <c r="I24" i="14"/>
  <c r="H6" i="14"/>
  <c r="I6" i="14"/>
  <c r="H9" i="8"/>
  <c r="H30" i="5"/>
  <c r="G31" i="5"/>
  <c r="G13" i="6"/>
  <c r="H9" i="5"/>
  <c r="H10" i="5"/>
  <c r="H16" i="5"/>
  <c r="H6" i="5"/>
  <c r="H26" i="5"/>
  <c r="H7" i="8"/>
  <c r="H21" i="5"/>
  <c r="H33" i="5"/>
  <c r="H20" i="8"/>
  <c r="B33" i="5"/>
  <c r="H5" i="8"/>
  <c r="B24" i="5"/>
  <c r="I13" i="6"/>
  <c r="H5" i="5"/>
  <c r="B13" i="6"/>
  <c r="H23" i="5"/>
  <c r="H19" i="5"/>
  <c r="E31" i="5"/>
  <c r="H7" i="5"/>
  <c r="H6" i="8"/>
  <c r="H18" i="8"/>
  <c r="H21" i="8"/>
  <c r="H19" i="8"/>
  <c r="H16" i="8"/>
  <c r="H17" i="8"/>
  <c r="H31" i="5"/>
  <c r="B32" i="5"/>
  <c r="F13" i="6"/>
  <c r="C33" i="5"/>
  <c r="H14" i="8"/>
  <c r="C24" i="5"/>
  <c r="H12" i="8"/>
  <c r="H29" i="5"/>
  <c r="C13" i="6"/>
  <c r="H15" i="5"/>
  <c r="H22" i="8"/>
  <c r="H17" i="5"/>
  <c r="F31" i="5"/>
  <c r="H15" i="8"/>
  <c r="H28" i="5"/>
  <c r="H32" i="5"/>
  <c r="E13" i="6"/>
  <c r="H24" i="5"/>
  <c r="C32" i="5"/>
  <c r="H18" i="5"/>
  <c r="H8" i="5"/>
  <c r="H10" i="8"/>
  <c r="H14" i="5"/>
  <c r="H27" i="5"/>
  <c r="H25" i="5"/>
  <c r="H20" i="5"/>
  <c r="H13" i="8"/>
  <c r="H13" i="5"/>
  <c r="H8" i="8"/>
  <c r="H22" i="5"/>
  <c r="H11" i="8"/>
  <c r="AY6" i="11" l="1"/>
  <c r="AP6" i="11" s="1"/>
  <c r="AY17" i="11"/>
  <c r="I23" i="10"/>
  <c r="I11" i="10"/>
  <c r="AY45" i="11"/>
  <c r="AP45" i="11" s="1"/>
  <c r="AY16" i="11"/>
  <c r="AP16" i="11" s="1"/>
  <c r="AT97" i="11"/>
  <c r="AX97" i="11"/>
  <c r="I93" i="10"/>
  <c r="AQ81" i="11"/>
  <c r="AR95" i="11"/>
  <c r="AY90" i="11"/>
  <c r="AU95" i="11"/>
  <c r="AQ80" i="11"/>
  <c r="AQ86" i="11"/>
  <c r="AQ88" i="11"/>
  <c r="I37" i="10"/>
  <c r="I9" i="10"/>
  <c r="I81" i="10"/>
  <c r="I47" i="10"/>
  <c r="AY47" i="11"/>
  <c r="AP47" i="11" s="1"/>
  <c r="AU97" i="11"/>
  <c r="I66" i="10"/>
  <c r="AQ77" i="11"/>
  <c r="AY55" i="11"/>
  <c r="AP55" i="11" s="1"/>
  <c r="AY69" i="11"/>
  <c r="AP69" i="11" s="1"/>
  <c r="I72" i="10"/>
  <c r="I55" i="10"/>
  <c r="AY72" i="11"/>
  <c r="AP72" i="11" s="1"/>
  <c r="AY86" i="11"/>
  <c r="AY29" i="11"/>
  <c r="AP29" i="11" s="1"/>
  <c r="AQ69" i="11"/>
  <c r="I8" i="10"/>
  <c r="AY8" i="11"/>
  <c r="AP8" i="11" s="1"/>
  <c r="I29" i="10"/>
  <c r="AY81" i="11"/>
  <c r="I88" i="10"/>
  <c r="AY88" i="11"/>
  <c r="I69" i="10"/>
  <c r="AY48" i="11"/>
  <c r="AP48" i="11" s="1"/>
  <c r="I61" i="10"/>
  <c r="AY61" i="11"/>
  <c r="AP61" i="11" s="1"/>
  <c r="AY53" i="11"/>
  <c r="AP53" i="11" s="1"/>
  <c r="I53" i="10"/>
  <c r="I58" i="10"/>
  <c r="I90" i="10"/>
  <c r="I63" i="10"/>
  <c r="AY63" i="11"/>
  <c r="AP63" i="11" s="1"/>
  <c r="I56" i="10"/>
  <c r="AY56" i="11"/>
  <c r="AP56" i="11" s="1"/>
  <c r="I74" i="10"/>
  <c r="AY74" i="11"/>
  <c r="AP74" i="11" s="1"/>
  <c r="I77" i="10"/>
  <c r="AY70" i="11"/>
  <c r="AP70" i="11" s="1"/>
  <c r="AY77" i="11"/>
  <c r="AP77" i="11" s="1"/>
  <c r="I71" i="10"/>
  <c r="AY71" i="11"/>
  <c r="AY58" i="11"/>
  <c r="I50" i="10"/>
  <c r="AY80" i="11"/>
  <c r="AY66" i="11"/>
  <c r="AP66" i="11" s="1"/>
  <c r="I86" i="10"/>
  <c r="AY50" i="11"/>
  <c r="AP50" i="11" s="1"/>
  <c r="I80" i="10"/>
  <c r="I64" i="10"/>
  <c r="AY64" i="11"/>
  <c r="AP64" i="11" s="1"/>
  <c r="I48" i="10"/>
  <c r="AV77" i="11"/>
  <c r="AR87" i="11"/>
  <c r="AR16" i="11"/>
  <c r="AR19" i="11"/>
  <c r="AX60" i="11"/>
  <c r="AX80" i="11"/>
  <c r="AY20" i="11"/>
  <c r="I20" i="10"/>
  <c r="AV65" i="11"/>
  <c r="AU56" i="11"/>
  <c r="AV63" i="11"/>
  <c r="AR52" i="11"/>
  <c r="AU51" i="11"/>
  <c r="AQ75" i="11"/>
  <c r="AR51" i="11"/>
  <c r="AR59" i="11"/>
  <c r="AU85" i="11"/>
  <c r="AQ95" i="11"/>
  <c r="AY76" i="11"/>
  <c r="I76" i="10"/>
  <c r="AY10" i="11"/>
  <c r="I10" i="10"/>
  <c r="AQ34" i="11"/>
  <c r="AX92" i="11"/>
  <c r="AY42" i="11"/>
  <c r="I42" i="10"/>
  <c r="AQ87" i="11"/>
  <c r="AV30" i="11"/>
  <c r="AY62" i="11"/>
  <c r="I62" i="10"/>
  <c r="AR57" i="11"/>
  <c r="I78" i="10"/>
  <c r="AY78" i="11"/>
  <c r="AR39" i="11"/>
  <c r="AU32" i="11"/>
  <c r="AX29" i="11"/>
  <c r="AV37" i="11"/>
  <c r="AX24" i="11"/>
  <c r="AV91" i="11"/>
  <c r="AV78" i="11"/>
  <c r="AR42" i="11"/>
  <c r="AT56" i="11"/>
  <c r="AT21" i="11"/>
  <c r="AT71" i="11"/>
  <c r="AQ92" i="11"/>
  <c r="AV32" i="11"/>
  <c r="AQ55" i="11"/>
  <c r="AU54" i="11"/>
  <c r="AV31" i="11"/>
  <c r="AR61" i="11"/>
  <c r="AV14" i="11"/>
  <c r="AV11" i="11"/>
  <c r="AQ54" i="11"/>
  <c r="AQ85" i="11"/>
  <c r="AU18" i="11"/>
  <c r="AU35" i="11"/>
  <c r="AX54" i="11"/>
  <c r="I52" i="10"/>
  <c r="AY52" i="11"/>
  <c r="AQ8" i="11"/>
  <c r="AX32" i="11"/>
  <c r="AX58" i="11"/>
  <c r="AV51" i="11"/>
  <c r="AT72" i="11"/>
  <c r="AQ43" i="11"/>
  <c r="AV18" i="11"/>
  <c r="AR60" i="11"/>
  <c r="AX35" i="11"/>
  <c r="AX63" i="11"/>
  <c r="AT26" i="11"/>
  <c r="AX8" i="11"/>
  <c r="AT55" i="11"/>
  <c r="AU43" i="11"/>
  <c r="AV99" i="11"/>
  <c r="AV22" i="11"/>
  <c r="AV83" i="11"/>
  <c r="AU59" i="11"/>
  <c r="AX73" i="11"/>
  <c r="AQ35" i="11"/>
  <c r="AX22" i="11"/>
  <c r="AR62" i="11"/>
  <c r="AU79" i="11"/>
  <c r="AU63" i="11"/>
  <c r="AP17" i="11"/>
  <c r="AU91" i="11"/>
  <c r="AR12" i="11"/>
  <c r="AT14" i="11"/>
  <c r="AR79" i="11"/>
  <c r="AT35" i="11"/>
  <c r="AV50" i="11"/>
  <c r="AT25" i="11"/>
  <c r="AQ18" i="11"/>
  <c r="AU82" i="11"/>
  <c r="AX28" i="11"/>
  <c r="AT37" i="11"/>
  <c r="AT48" i="11"/>
  <c r="AR83" i="11"/>
  <c r="AU84" i="11"/>
  <c r="AV33" i="11"/>
  <c r="AX41" i="11"/>
  <c r="AR89" i="11"/>
  <c r="AX81" i="11"/>
  <c r="AR56" i="11"/>
  <c r="AU37" i="11"/>
  <c r="AT81" i="11"/>
  <c r="AT60" i="11"/>
  <c r="AV88" i="11"/>
  <c r="AU74" i="11"/>
  <c r="AU52" i="11"/>
  <c r="AU66" i="11"/>
  <c r="AY13" i="11"/>
  <c r="I13" i="10"/>
  <c r="AU10" i="11"/>
  <c r="AU90" i="11"/>
  <c r="AT23" i="11"/>
  <c r="AT12" i="11"/>
  <c r="AV58" i="11"/>
  <c r="AU88" i="11"/>
  <c r="AY87" i="11"/>
  <c r="I87" i="10"/>
  <c r="AY33" i="11"/>
  <c r="I33" i="10"/>
  <c r="AT46" i="11"/>
  <c r="AU24" i="11"/>
  <c r="AX14" i="11"/>
  <c r="AU92" i="11"/>
  <c r="AR75" i="11"/>
  <c r="AV73" i="11"/>
  <c r="AX46" i="11"/>
  <c r="AQ70" i="11"/>
  <c r="AU31" i="11"/>
  <c r="AQ91" i="11"/>
  <c r="AU87" i="11"/>
  <c r="AU60" i="11"/>
  <c r="AY89" i="11"/>
  <c r="I89" i="10"/>
  <c r="AU70" i="11"/>
  <c r="AV41" i="11"/>
  <c r="AU64" i="11"/>
  <c r="AV68" i="11"/>
  <c r="AY12" i="11"/>
  <c r="I12" i="10"/>
  <c r="AT32" i="11"/>
  <c r="AT18" i="11"/>
  <c r="AT90" i="11"/>
  <c r="AV74" i="11"/>
  <c r="AV79" i="11"/>
  <c r="AR58" i="11"/>
  <c r="AX65" i="11"/>
  <c r="AR73" i="11"/>
  <c r="AQ22" i="11"/>
  <c r="AU20" i="11"/>
  <c r="AT54" i="11"/>
  <c r="AY57" i="11"/>
  <c r="I57" i="10"/>
  <c r="AR29" i="11"/>
  <c r="AU75" i="11"/>
  <c r="AY26" i="11"/>
  <c r="I26" i="10"/>
  <c r="AT66" i="11"/>
  <c r="AT74" i="11"/>
  <c r="AY84" i="11"/>
  <c r="I84" i="10"/>
  <c r="AU83" i="11"/>
  <c r="AR76" i="11"/>
  <c r="AU89" i="11"/>
  <c r="AX59" i="11"/>
  <c r="AV92" i="11"/>
  <c r="AT31" i="11"/>
  <c r="AU57" i="11"/>
  <c r="AT9" i="11"/>
  <c r="AV52" i="11"/>
  <c r="AX93" i="11"/>
  <c r="AQ51" i="11"/>
  <c r="AR34" i="11"/>
  <c r="AU93" i="11"/>
  <c r="AU13" i="11"/>
  <c r="AT84" i="11"/>
  <c r="AX64" i="11"/>
  <c r="AP27" i="11"/>
  <c r="I36" i="10"/>
  <c r="AY36" i="11"/>
  <c r="AV59" i="11"/>
  <c r="AQ76" i="11"/>
  <c r="AQ10" i="11"/>
  <c r="AR17" i="11"/>
  <c r="AQ42" i="11"/>
  <c r="AX87" i="11"/>
  <c r="AR27" i="11"/>
  <c r="AQ62" i="11"/>
  <c r="AQ78" i="11"/>
  <c r="AR92" i="11"/>
  <c r="I73" i="10"/>
  <c r="AY73" i="11"/>
  <c r="AX25" i="11"/>
  <c r="AU58" i="11"/>
  <c r="AT47" i="11"/>
  <c r="AY91" i="11"/>
  <c r="I91" i="10"/>
  <c r="AV54" i="11"/>
  <c r="AV24" i="11"/>
  <c r="I44" i="10"/>
  <c r="AY44" i="11"/>
  <c r="AV35" i="11"/>
  <c r="AT17" i="11"/>
  <c r="AT93" i="11"/>
  <c r="AT57" i="11"/>
  <c r="AV13" i="11"/>
  <c r="AU30" i="11"/>
  <c r="AX19" i="11"/>
  <c r="AV46" i="11"/>
  <c r="I49" i="10"/>
  <c r="AY49" i="11"/>
  <c r="AV39" i="11"/>
  <c r="AX51" i="11"/>
  <c r="AV29" i="11"/>
  <c r="AV66" i="11"/>
  <c r="AR46" i="11"/>
  <c r="AR66" i="11"/>
  <c r="AU41" i="11"/>
  <c r="AV55" i="11"/>
  <c r="AQ52" i="11"/>
  <c r="AR32" i="11"/>
  <c r="AU86" i="11"/>
  <c r="AX74" i="11"/>
  <c r="AT34" i="11"/>
  <c r="AT87" i="11"/>
  <c r="AV87" i="11"/>
  <c r="AV57" i="11"/>
  <c r="AU68" i="11"/>
  <c r="AV21" i="11"/>
  <c r="AX34" i="11"/>
  <c r="AV86" i="11"/>
  <c r="AR18" i="11"/>
  <c r="AR77" i="11"/>
  <c r="AV90" i="11"/>
  <c r="AT62" i="11"/>
  <c r="AX33" i="11"/>
  <c r="AU77" i="11"/>
  <c r="AX7" i="11"/>
  <c r="AV56" i="11"/>
  <c r="AX11" i="11"/>
  <c r="AU61" i="11"/>
  <c r="AX52" i="11"/>
  <c r="AV12" i="11"/>
  <c r="AV27" i="11"/>
  <c r="AY99" i="11"/>
  <c r="AR31" i="11"/>
  <c r="AX26" i="11"/>
  <c r="AT91" i="11"/>
  <c r="AX36" i="11"/>
  <c r="AU12" i="11"/>
  <c r="AY67" i="11"/>
  <c r="I67" i="10"/>
  <c r="AQ14" i="11"/>
  <c r="AX42" i="11"/>
  <c r="AV26" i="11"/>
  <c r="AX45" i="11"/>
  <c r="AV93" i="11"/>
  <c r="AY85" i="11"/>
  <c r="I85" i="10"/>
  <c r="AU16" i="11"/>
  <c r="AT49" i="11"/>
  <c r="AT38" i="11"/>
  <c r="AT30" i="11"/>
  <c r="AT13" i="11"/>
  <c r="AQ71" i="11"/>
  <c r="AR72" i="11"/>
  <c r="AV25" i="11"/>
  <c r="AQ6" i="11"/>
  <c r="AV61" i="11"/>
  <c r="AY7" i="11"/>
  <c r="I7" i="10"/>
  <c r="AX15" i="11"/>
  <c r="AU17" i="11"/>
  <c r="AR84" i="11"/>
  <c r="AR86" i="11"/>
  <c r="AT52" i="11"/>
  <c r="AT89" i="11"/>
  <c r="AT50" i="11"/>
  <c r="I39" i="10"/>
  <c r="AY39" i="11"/>
  <c r="AX9" i="11"/>
  <c r="AR74" i="11"/>
  <c r="I41" i="10"/>
  <c r="AY41" i="11"/>
  <c r="AV75" i="11"/>
  <c r="AR13" i="11"/>
  <c r="AR36" i="11"/>
  <c r="AT29" i="11"/>
  <c r="AT92" i="11"/>
  <c r="AT24" i="11"/>
  <c r="AY82" i="11"/>
  <c r="I82" i="10"/>
  <c r="AR45" i="11"/>
  <c r="AY46" i="11"/>
  <c r="I46" i="10"/>
  <c r="AQ33" i="11"/>
  <c r="I15" i="10"/>
  <c r="I8" i="9" s="1"/>
  <c r="AY15" i="11"/>
  <c r="AT79" i="11"/>
  <c r="AT53" i="11"/>
  <c r="AV19" i="11"/>
  <c r="AU76" i="11"/>
  <c r="AX49" i="11"/>
  <c r="AY68" i="11"/>
  <c r="I68" i="10"/>
  <c r="AQ63" i="11"/>
  <c r="AX67" i="11"/>
  <c r="AR28" i="11"/>
  <c r="AT51" i="11"/>
  <c r="AQ74" i="11"/>
  <c r="AU28" i="11"/>
  <c r="AR6" i="11"/>
  <c r="AQ89" i="11"/>
  <c r="AV44" i="11"/>
  <c r="AU22" i="11"/>
  <c r="AR88" i="11"/>
  <c r="AY65" i="11"/>
  <c r="I65" i="10"/>
  <c r="AQ12" i="11"/>
  <c r="AT28" i="11"/>
  <c r="AT65" i="11"/>
  <c r="AV23" i="11"/>
  <c r="AV7" i="11"/>
  <c r="AX62" i="11"/>
  <c r="AY60" i="11"/>
  <c r="I60" i="10"/>
  <c r="AX78" i="11"/>
  <c r="AT6" i="11"/>
  <c r="AU40" i="11"/>
  <c r="AV49" i="11"/>
  <c r="AQ16" i="11"/>
  <c r="AT27" i="11"/>
  <c r="AR41" i="11"/>
  <c r="AY31" i="11"/>
  <c r="I31" i="10"/>
  <c r="AR49" i="11"/>
  <c r="AR35" i="11"/>
  <c r="AQ57" i="11"/>
  <c r="AR85" i="11"/>
  <c r="AR80" i="11"/>
  <c r="AQ26" i="11"/>
  <c r="AT63" i="11"/>
  <c r="AT8" i="11"/>
  <c r="AQ84" i="11"/>
  <c r="AR38" i="11"/>
  <c r="AX21" i="11"/>
  <c r="AR69" i="11"/>
  <c r="AV82" i="11"/>
  <c r="AR93" i="11"/>
  <c r="AR21" i="11"/>
  <c r="AX44" i="11"/>
  <c r="I75" i="10"/>
  <c r="AY75" i="11"/>
  <c r="AX27" i="11"/>
  <c r="AR50" i="11"/>
  <c r="AX83" i="11"/>
  <c r="AU53" i="11"/>
  <c r="AQ30" i="11"/>
  <c r="AU65" i="11"/>
  <c r="AY22" i="11"/>
  <c r="I22" i="10"/>
  <c r="AR68" i="11"/>
  <c r="AP19" i="11"/>
  <c r="AP40" i="11"/>
  <c r="AP32" i="11"/>
  <c r="AP14" i="11"/>
  <c r="AR25" i="11"/>
  <c r="AQ83" i="11"/>
  <c r="AQ36" i="11"/>
  <c r="AR64" i="11"/>
  <c r="AX95" i="11"/>
  <c r="AX75" i="11"/>
  <c r="AR33" i="11"/>
  <c r="AQ73" i="11"/>
  <c r="AX23" i="11"/>
  <c r="AU25" i="11"/>
  <c r="AT88" i="11"/>
  <c r="AQ29" i="11"/>
  <c r="AR10" i="11"/>
  <c r="AY28" i="11"/>
  <c r="I28" i="10"/>
  <c r="AV70" i="11"/>
  <c r="AQ27" i="11"/>
  <c r="AQ44" i="11"/>
  <c r="AV96" i="11"/>
  <c r="AT11" i="11"/>
  <c r="AT22" i="11"/>
  <c r="AU19" i="11"/>
  <c r="AX55" i="11"/>
  <c r="AV17" i="11"/>
  <c r="AQ49" i="11"/>
  <c r="AU55" i="11"/>
  <c r="AV67" i="11"/>
  <c r="AX37" i="11"/>
  <c r="I25" i="10"/>
  <c r="AY25" i="11"/>
  <c r="AV8" i="11"/>
  <c r="AY59" i="11"/>
  <c r="I59" i="10"/>
  <c r="AQ48" i="11"/>
  <c r="AX13" i="11"/>
  <c r="AV62" i="11"/>
  <c r="AU39" i="11"/>
  <c r="AX48" i="11"/>
  <c r="AR23" i="11"/>
  <c r="AV60" i="11"/>
  <c r="AR11" i="11"/>
  <c r="AT83" i="11"/>
  <c r="AT70" i="11"/>
  <c r="AT69" i="11"/>
  <c r="AX61" i="11"/>
  <c r="AU46" i="11"/>
  <c r="AX84" i="11"/>
  <c r="AU72" i="11"/>
  <c r="AV20" i="11"/>
  <c r="AV34" i="11"/>
  <c r="AR90" i="11"/>
  <c r="AX88" i="11"/>
  <c r="AU78" i="11"/>
  <c r="AV38" i="11"/>
  <c r="AV9" i="11"/>
  <c r="AX79" i="11"/>
  <c r="AX72" i="11"/>
  <c r="AT76" i="11"/>
  <c r="AY93" i="11"/>
  <c r="AX17" i="11"/>
  <c r="AR44" i="11"/>
  <c r="AR78" i="11"/>
  <c r="AP11" i="11"/>
  <c r="AV89" i="11"/>
  <c r="AT75" i="11"/>
  <c r="AQ90" i="11"/>
  <c r="I21" i="10"/>
  <c r="AY21" i="11"/>
  <c r="AY38" i="11"/>
  <c r="I38" i="10"/>
  <c r="AT86" i="11"/>
  <c r="AX39" i="11"/>
  <c r="AU49" i="11"/>
  <c r="AX90" i="11"/>
  <c r="AT64" i="11"/>
  <c r="AR9" i="11"/>
  <c r="I83" i="10"/>
  <c r="AY83" i="11"/>
  <c r="AX38" i="11"/>
  <c r="AR54" i="11"/>
  <c r="AX86" i="11"/>
  <c r="AR7" i="11"/>
  <c r="AX30" i="11"/>
  <c r="AX10" i="11"/>
  <c r="AU11" i="11"/>
  <c r="AX53" i="11"/>
  <c r="AT41" i="11"/>
  <c r="AT42" i="11"/>
  <c r="AU62" i="11"/>
  <c r="AV15" i="11"/>
  <c r="AQ39" i="11"/>
  <c r="AU80" i="11"/>
  <c r="AU81" i="11"/>
  <c r="AQ41" i="11"/>
  <c r="AU15" i="11"/>
  <c r="AX40" i="11"/>
  <c r="AT7" i="11"/>
  <c r="AT15" i="11"/>
  <c r="AR30" i="11"/>
  <c r="AQ82" i="11"/>
  <c r="AV80" i="11"/>
  <c r="AQ46" i="11"/>
  <c r="AV53" i="11"/>
  <c r="AV69" i="11"/>
  <c r="AR15" i="11"/>
  <c r="AT45" i="11"/>
  <c r="AT19" i="11"/>
  <c r="AU8" i="11"/>
  <c r="AV16" i="11"/>
  <c r="AV76" i="11"/>
  <c r="AQ68" i="11"/>
  <c r="AX43" i="11"/>
  <c r="AX57" i="11"/>
  <c r="AY30" i="11"/>
  <c r="I30" i="10"/>
  <c r="AX76" i="11"/>
  <c r="AT58" i="11"/>
  <c r="H23" i="10"/>
  <c r="AX18" i="11"/>
  <c r="AR14" i="11"/>
  <c r="AV84" i="11"/>
  <c r="AV71" i="11"/>
  <c r="AR20" i="11"/>
  <c r="AQ65" i="11"/>
  <c r="AU48" i="11"/>
  <c r="AU27" i="11"/>
  <c r="AT78" i="11"/>
  <c r="AR22" i="11"/>
  <c r="AY79" i="11"/>
  <c r="I79" i="10"/>
  <c r="I51" i="10"/>
  <c r="AY51" i="11"/>
  <c r="AR48" i="11"/>
  <c r="AQ60" i="11"/>
  <c r="AU23" i="11"/>
  <c r="AT85" i="11"/>
  <c r="AT36" i="11"/>
  <c r="AU47" i="11"/>
  <c r="AQ47" i="11"/>
  <c r="I18" i="10"/>
  <c r="AY18" i="11"/>
  <c r="AU7" i="11"/>
  <c r="AQ31" i="11"/>
  <c r="AT68" i="11"/>
  <c r="AV43" i="11"/>
  <c r="AX6" i="11"/>
  <c r="AU73" i="11"/>
  <c r="AU71" i="11"/>
  <c r="AU36" i="11"/>
  <c r="AU50" i="11"/>
  <c r="AX71" i="11"/>
  <c r="AX16" i="11"/>
  <c r="AT80" i="11"/>
  <c r="AR82" i="11"/>
  <c r="AT61" i="11"/>
  <c r="AU42" i="11"/>
  <c r="AV6" i="11"/>
  <c r="AX70" i="11"/>
  <c r="AR40" i="11"/>
  <c r="AU26" i="11"/>
  <c r="AT59" i="11"/>
  <c r="AT67" i="11"/>
  <c r="AV64" i="11"/>
  <c r="AP37" i="11"/>
  <c r="AP9" i="11"/>
  <c r="AP24" i="11"/>
  <c r="AX89" i="11"/>
  <c r="AR43" i="11"/>
  <c r="I34" i="10"/>
  <c r="AY34" i="11"/>
  <c r="AV10" i="11"/>
  <c r="AR65" i="11"/>
  <c r="AR70" i="11"/>
  <c r="AQ67" i="11"/>
  <c r="AU38" i="11"/>
  <c r="AU33" i="11"/>
  <c r="AR26" i="11"/>
  <c r="AQ20" i="11"/>
  <c r="AU96" i="11"/>
  <c r="AU45" i="11"/>
  <c r="AQ28" i="11"/>
  <c r="AX20" i="11"/>
  <c r="AX31" i="11"/>
  <c r="AQ93" i="11"/>
  <c r="AX56" i="11"/>
  <c r="AT40" i="11"/>
  <c r="AT77" i="11"/>
  <c r="AT20" i="11"/>
  <c r="AY92" i="11"/>
  <c r="I92" i="10"/>
  <c r="AX68" i="11"/>
  <c r="AU69" i="11"/>
  <c r="AR37" i="11"/>
  <c r="AX12" i="11"/>
  <c r="AX82" i="11"/>
  <c r="AV40" i="11"/>
  <c r="AQ79" i="11"/>
  <c r="AQ25" i="11"/>
  <c r="I54" i="10"/>
  <c r="AY54" i="11"/>
  <c r="AQ59" i="11"/>
  <c r="AV28" i="11"/>
  <c r="AX66" i="11"/>
  <c r="AU44" i="11"/>
  <c r="AX69" i="11"/>
  <c r="AX47" i="11"/>
  <c r="AX50" i="11"/>
  <c r="AV42" i="11"/>
  <c r="AR67" i="11"/>
  <c r="AT44" i="11"/>
  <c r="AT73" i="11"/>
  <c r="AY43" i="11"/>
  <c r="I43" i="10"/>
  <c r="AR81" i="11"/>
  <c r="AU29" i="11"/>
  <c r="AV48" i="11"/>
  <c r="AX77" i="11"/>
  <c r="AV72" i="11"/>
  <c r="AT16" i="11"/>
  <c r="AV85" i="11"/>
  <c r="AT43" i="11"/>
  <c r="AV47" i="11"/>
  <c r="AU9" i="11"/>
  <c r="AV81" i="11"/>
  <c r="AV45" i="11"/>
  <c r="AX91" i="11"/>
  <c r="AY35" i="11"/>
  <c r="I35" i="10"/>
  <c r="AR24" i="11"/>
  <c r="AR53" i="11"/>
  <c r="AX85" i="11"/>
  <c r="AV36" i="11"/>
  <c r="AU21" i="11"/>
  <c r="AQ94" i="11"/>
  <c r="AQ96" i="11"/>
  <c r="AU99" i="11"/>
  <c r="AR98" i="11"/>
  <c r="I99" i="10"/>
  <c r="AY96" i="11"/>
  <c r="I96" i="10"/>
  <c r="P29" i="14"/>
  <c r="P28" i="14"/>
  <c r="I94" i="10"/>
  <c r="AY94" i="11"/>
  <c r="AU94" i="11"/>
  <c r="AR94" i="11"/>
  <c r="AX98" i="11"/>
  <c r="AY97" i="11"/>
  <c r="I97" i="10"/>
  <c r="AV94" i="11"/>
  <c r="AV98" i="11"/>
  <c r="AY95" i="11"/>
  <c r="I95" i="10"/>
  <c r="AQ97" i="11"/>
  <c r="I98" i="10"/>
  <c r="AY98" i="11"/>
  <c r="AT95" i="11"/>
  <c r="AT96" i="11"/>
  <c r="AU98" i="11"/>
  <c r="AT94" i="11"/>
  <c r="AX94" i="11"/>
  <c r="AT99" i="11"/>
  <c r="AQ98" i="11"/>
  <c r="AT98" i="11"/>
  <c r="AR99" i="11"/>
  <c r="J8" i="17"/>
  <c r="J47" i="17"/>
  <c r="J45" i="17"/>
  <c r="J46" i="17"/>
  <c r="D24" i="5"/>
  <c r="H73" i="5"/>
  <c r="H74" i="5"/>
  <c r="H71" i="5"/>
  <c r="H72" i="5"/>
  <c r="J38" i="17"/>
  <c r="J29" i="17"/>
  <c r="J35" i="17"/>
  <c r="J22" i="17"/>
  <c r="J12" i="17"/>
  <c r="J27" i="17"/>
  <c r="J18" i="17"/>
  <c r="J24" i="17"/>
  <c r="J14" i="17"/>
  <c r="J21" i="17"/>
  <c r="J11" i="17"/>
  <c r="J42" i="17"/>
  <c r="J40" i="17"/>
  <c r="J26" i="17"/>
  <c r="J17" i="17"/>
  <c r="K6" i="17"/>
  <c r="J41" i="17"/>
  <c r="J39" i="17"/>
  <c r="J37" i="17"/>
  <c r="J23" i="17"/>
  <c r="J13" i="17"/>
  <c r="J30" i="17"/>
  <c r="J34" i="17"/>
  <c r="J20" i="17"/>
  <c r="J10" i="17"/>
  <c r="J16" i="17"/>
  <c r="J36" i="17"/>
  <c r="J32" i="17"/>
  <c r="J25" i="17"/>
  <c r="J33" i="17"/>
  <c r="J28" i="17"/>
  <c r="J29" i="19"/>
  <c r="J17" i="19"/>
  <c r="K8" i="19"/>
  <c r="J30" i="19"/>
  <c r="J27" i="19"/>
  <c r="J22" i="19"/>
  <c r="J23" i="19"/>
  <c r="J20" i="19"/>
  <c r="J15" i="19"/>
  <c r="J10" i="19"/>
  <c r="J35" i="19"/>
  <c r="J34" i="19"/>
  <c r="J13" i="19"/>
  <c r="J24" i="19"/>
  <c r="J36" i="19"/>
  <c r="J21" i="19"/>
  <c r="J16" i="19"/>
  <c r="J33" i="19"/>
  <c r="J28" i="19"/>
  <c r="J14" i="19"/>
  <c r="H12" i="5"/>
  <c r="I29" i="5"/>
  <c r="I23" i="5"/>
  <c r="I28" i="5"/>
  <c r="I18" i="5"/>
  <c r="I21" i="8"/>
  <c r="I8" i="5"/>
  <c r="C31" i="5"/>
  <c r="I30" i="5"/>
  <c r="I15" i="5"/>
  <c r="G12" i="5"/>
  <c r="I12" i="8"/>
  <c r="I16" i="5"/>
  <c r="B12" i="6"/>
  <c r="I12" i="6"/>
  <c r="I20" i="5"/>
  <c r="E12" i="6"/>
  <c r="I24" i="5"/>
  <c r="B31" i="5"/>
  <c r="I19" i="5"/>
  <c r="I12" i="5"/>
  <c r="I31" i="5"/>
  <c r="C12" i="6"/>
  <c r="G12" i="6"/>
  <c r="I16" i="8"/>
  <c r="I10" i="5"/>
  <c r="I32" i="5"/>
  <c r="E12" i="5"/>
  <c r="F12" i="5"/>
  <c r="I22" i="5"/>
  <c r="I6" i="5"/>
  <c r="I22" i="8"/>
  <c r="I14" i="5"/>
  <c r="I5" i="8"/>
  <c r="I7" i="5"/>
  <c r="F12" i="6"/>
  <c r="I11" i="8"/>
  <c r="I18" i="8"/>
  <c r="I17" i="8"/>
  <c r="I20" i="8"/>
  <c r="I14" i="8"/>
  <c r="I25" i="5"/>
  <c r="I15" i="8"/>
  <c r="I10" i="8"/>
  <c r="I17" i="5"/>
  <c r="I5" i="5"/>
  <c r="I13" i="8"/>
  <c r="I33" i="5"/>
  <c r="I26" i="5"/>
  <c r="I7" i="8"/>
  <c r="I9" i="8"/>
  <c r="I21" i="5"/>
  <c r="I13" i="5"/>
  <c r="I9" i="5"/>
  <c r="I8" i="8"/>
  <c r="I19" i="8"/>
  <c r="I27" i="5"/>
  <c r="I6" i="8"/>
  <c r="I10" i="9" l="1"/>
  <c r="AP90" i="11"/>
  <c r="AP86" i="11"/>
  <c r="AP80" i="11"/>
  <c r="AP88" i="11"/>
  <c r="I7" i="9"/>
  <c r="I13" i="9"/>
  <c r="AP81" i="11"/>
  <c r="AP58" i="11"/>
  <c r="H58" i="10" s="1"/>
  <c r="I21" i="9"/>
  <c r="I11" i="9"/>
  <c r="I6" i="9"/>
  <c r="I12" i="9"/>
  <c r="AP71" i="11"/>
  <c r="H71" i="10" s="1"/>
  <c r="AP99" i="11"/>
  <c r="I16" i="9"/>
  <c r="I22" i="9"/>
  <c r="I24" i="9"/>
  <c r="I18" i="9"/>
  <c r="I23" i="9"/>
  <c r="I27" i="9"/>
  <c r="I20" i="9"/>
  <c r="H14" i="10"/>
  <c r="AP91" i="11"/>
  <c r="AP38" i="11"/>
  <c r="AP59" i="11"/>
  <c r="AP15" i="11"/>
  <c r="AP39" i="11"/>
  <c r="AP84" i="11"/>
  <c r="AP26" i="11"/>
  <c r="AP87" i="11"/>
  <c r="AP62" i="11"/>
  <c r="H56" i="10"/>
  <c r="AP44" i="11"/>
  <c r="AP13" i="11"/>
  <c r="I19" i="9"/>
  <c r="AP43" i="11"/>
  <c r="AP54" i="11"/>
  <c r="H61" i="10"/>
  <c r="H77" i="10"/>
  <c r="I15" i="9"/>
  <c r="AP79" i="11"/>
  <c r="H48" i="10"/>
  <c r="I14" i="9"/>
  <c r="H32" i="10"/>
  <c r="H19" i="10"/>
  <c r="AP22" i="11"/>
  <c r="AP41" i="11"/>
  <c r="H72" i="10"/>
  <c r="AP76" i="11"/>
  <c r="AP73" i="11"/>
  <c r="AP42" i="11"/>
  <c r="AP21" i="11"/>
  <c r="AP28" i="11"/>
  <c r="I25" i="9"/>
  <c r="AP7" i="11"/>
  <c r="H27" i="10"/>
  <c r="I9" i="9"/>
  <c r="H17" i="10"/>
  <c r="AP78" i="11"/>
  <c r="H16" i="10"/>
  <c r="AP34" i="11"/>
  <c r="H45" i="10"/>
  <c r="H47" i="10"/>
  <c r="H66" i="10"/>
  <c r="H63" i="10"/>
  <c r="H29" i="10"/>
  <c r="AP65" i="11"/>
  <c r="AP82" i="11"/>
  <c r="AP89" i="11"/>
  <c r="H70" i="10"/>
  <c r="H74" i="10"/>
  <c r="AP75" i="11"/>
  <c r="I17" i="9"/>
  <c r="AP35" i="11"/>
  <c r="AP18" i="11"/>
  <c r="H11" i="10"/>
  <c r="AP93" i="11"/>
  <c r="AP25" i="11"/>
  <c r="AP31" i="11"/>
  <c r="AP68" i="11"/>
  <c r="AP67" i="11"/>
  <c r="AP49" i="11"/>
  <c r="H6" i="10"/>
  <c r="H69" i="10"/>
  <c r="H9" i="10"/>
  <c r="AP46" i="11"/>
  <c r="AP85" i="11"/>
  <c r="AP12" i="11"/>
  <c r="I26" i="9"/>
  <c r="H24" i="10"/>
  <c r="H53" i="10"/>
  <c r="H37" i="10"/>
  <c r="AP51" i="11"/>
  <c r="H8" i="10"/>
  <c r="H64" i="10"/>
  <c r="H40" i="10"/>
  <c r="AP60" i="11"/>
  <c r="AP33" i="11"/>
  <c r="AP52" i="11"/>
  <c r="H50" i="10"/>
  <c r="H55" i="10"/>
  <c r="AP30" i="11"/>
  <c r="AP96" i="11"/>
  <c r="AP92" i="11"/>
  <c r="AP83" i="11"/>
  <c r="AP36" i="11"/>
  <c r="AP57" i="11"/>
  <c r="AP10" i="11"/>
  <c r="AP20" i="11"/>
  <c r="AP94" i="11"/>
  <c r="I28" i="9"/>
  <c r="I29" i="9"/>
  <c r="K13" i="7"/>
  <c r="AP98" i="11"/>
  <c r="AP95" i="11"/>
  <c r="U13" i="7"/>
  <c r="AP97" i="11"/>
  <c r="K8" i="17"/>
  <c r="K46" i="17"/>
  <c r="K45" i="17"/>
  <c r="K47" i="17"/>
  <c r="I72" i="5"/>
  <c r="I73" i="5"/>
  <c r="I74" i="5"/>
  <c r="I71" i="5"/>
  <c r="K36" i="19"/>
  <c r="K24" i="19"/>
  <c r="K14" i="19"/>
  <c r="L8" i="19"/>
  <c r="K27" i="19"/>
  <c r="K22" i="19"/>
  <c r="K17" i="19"/>
  <c r="K20" i="19"/>
  <c r="K15" i="19"/>
  <c r="K34" i="19"/>
  <c r="K10" i="19"/>
  <c r="K29" i="19"/>
  <c r="K30" i="19"/>
  <c r="K28" i="19"/>
  <c r="K23" i="19"/>
  <c r="K35" i="19"/>
  <c r="K21" i="19"/>
  <c r="K16" i="19"/>
  <c r="K13" i="19"/>
  <c r="K33" i="19"/>
  <c r="K35" i="17"/>
  <c r="K40" i="17"/>
  <c r="K32" i="17"/>
  <c r="K27" i="17"/>
  <c r="K18" i="17"/>
  <c r="K24" i="17"/>
  <c r="K14" i="17"/>
  <c r="K21" i="17"/>
  <c r="K11" i="17"/>
  <c r="K42" i="17"/>
  <c r="K26" i="17"/>
  <c r="K17" i="17"/>
  <c r="L6" i="17"/>
  <c r="K41" i="17"/>
  <c r="K39" i="17"/>
  <c r="K37" i="17"/>
  <c r="K23" i="17"/>
  <c r="K13" i="17"/>
  <c r="K38" i="17"/>
  <c r="K36" i="17"/>
  <c r="K34" i="17"/>
  <c r="K20" i="17"/>
  <c r="K10" i="17"/>
  <c r="K30" i="17"/>
  <c r="K29" i="17"/>
  <c r="K16" i="17"/>
  <c r="K33" i="17"/>
  <c r="K28" i="17"/>
  <c r="K25" i="17"/>
  <c r="K22" i="17"/>
  <c r="K12" i="17"/>
  <c r="C12" i="5"/>
  <c r="J29" i="5"/>
  <c r="J8" i="5"/>
  <c r="J6" i="5"/>
  <c r="J30" i="5"/>
  <c r="J33" i="5"/>
  <c r="J10" i="8"/>
  <c r="J16" i="8"/>
  <c r="J5" i="8"/>
  <c r="J22" i="5"/>
  <c r="J12" i="5"/>
  <c r="J27" i="5"/>
  <c r="J21" i="8"/>
  <c r="J10" i="5"/>
  <c r="J12" i="8"/>
  <c r="J17" i="8"/>
  <c r="J21" i="5"/>
  <c r="J7" i="8"/>
  <c r="J9" i="8"/>
  <c r="J9" i="5"/>
  <c r="J5" i="5"/>
  <c r="J18" i="5"/>
  <c r="J19" i="8"/>
  <c r="J24" i="5"/>
  <c r="J28" i="5"/>
  <c r="J20" i="5"/>
  <c r="J14" i="5"/>
  <c r="J13" i="8"/>
  <c r="J25" i="5"/>
  <c r="J23" i="5"/>
  <c r="J15" i="8"/>
  <c r="J19" i="5"/>
  <c r="B12" i="5"/>
  <c r="J6" i="8"/>
  <c r="J31" i="5"/>
  <c r="J18" i="8"/>
  <c r="J7" i="5"/>
  <c r="J32" i="5"/>
  <c r="J17" i="5"/>
  <c r="J13" i="5"/>
  <c r="J16" i="5"/>
  <c r="J20" i="8"/>
  <c r="J11" i="8"/>
  <c r="J22" i="8"/>
  <c r="J15" i="5"/>
  <c r="J26" i="5"/>
  <c r="J14" i="8"/>
  <c r="J8" i="8"/>
  <c r="H86" i="10" l="1"/>
  <c r="H80" i="10"/>
  <c r="H90" i="10"/>
  <c r="H88" i="10"/>
  <c r="H81" i="10"/>
  <c r="H99" i="10"/>
  <c r="H42" i="10"/>
  <c r="H96" i="10"/>
  <c r="H57" i="10"/>
  <c r="H92" i="10"/>
  <c r="H60" i="10"/>
  <c r="H75" i="10"/>
  <c r="H82" i="10"/>
  <c r="H78" i="10"/>
  <c r="H44" i="10"/>
  <c r="H26" i="10"/>
  <c r="H59" i="10"/>
  <c r="H85" i="10"/>
  <c r="H7" i="10"/>
  <c r="H41" i="10"/>
  <c r="H46" i="10"/>
  <c r="H31" i="10"/>
  <c r="H18" i="10"/>
  <c r="H73" i="10"/>
  <c r="H22" i="10"/>
  <c r="H54" i="10"/>
  <c r="H20" i="10"/>
  <c r="H51" i="10"/>
  <c r="H65" i="10"/>
  <c r="H34" i="10"/>
  <c r="H79" i="10"/>
  <c r="H84" i="10"/>
  <c r="H38" i="10"/>
  <c r="H68" i="10"/>
  <c r="H49" i="10"/>
  <c r="H25" i="10"/>
  <c r="H35" i="10"/>
  <c r="H28" i="10"/>
  <c r="H76" i="10"/>
  <c r="H43" i="10"/>
  <c r="H36" i="10"/>
  <c r="H52" i="10"/>
  <c r="H62" i="10"/>
  <c r="H39" i="10"/>
  <c r="H91" i="10"/>
  <c r="H94" i="10"/>
  <c r="H12" i="10"/>
  <c r="H67" i="10"/>
  <c r="H93" i="10"/>
  <c r="H21" i="10"/>
  <c r="H10" i="10"/>
  <c r="H83" i="10"/>
  <c r="H30" i="10"/>
  <c r="H33" i="10"/>
  <c r="H89" i="10"/>
  <c r="H13" i="10"/>
  <c r="H87" i="10"/>
  <c r="H15" i="10"/>
  <c r="D12" i="5"/>
  <c r="K12" i="7"/>
  <c r="H95" i="10"/>
  <c r="U12" i="7"/>
  <c r="H97" i="10"/>
  <c r="H98" i="10"/>
  <c r="L8" i="17"/>
  <c r="L45" i="17"/>
  <c r="L47" i="17"/>
  <c r="L46" i="17"/>
  <c r="J72" i="5"/>
  <c r="J73" i="5"/>
  <c r="J74" i="5"/>
  <c r="J71" i="5"/>
  <c r="L36" i="19"/>
  <c r="L33" i="19"/>
  <c r="L21" i="19"/>
  <c r="M8" i="19"/>
  <c r="L22" i="19"/>
  <c r="L17" i="19"/>
  <c r="L14" i="19"/>
  <c r="L15" i="19"/>
  <c r="L34" i="19"/>
  <c r="L10" i="19"/>
  <c r="L29" i="19"/>
  <c r="L27" i="19"/>
  <c r="L24" i="19"/>
  <c r="L30" i="19"/>
  <c r="L16" i="19"/>
  <c r="L13" i="19"/>
  <c r="L28" i="19"/>
  <c r="L23" i="19"/>
  <c r="L20" i="19"/>
  <c r="L35" i="19"/>
  <c r="L40" i="17"/>
  <c r="L32" i="17"/>
  <c r="L37" i="17"/>
  <c r="L28" i="17"/>
  <c r="L24" i="17"/>
  <c r="L14" i="17"/>
  <c r="L21" i="17"/>
  <c r="L11" i="17"/>
  <c r="L42" i="17"/>
  <c r="L26" i="17"/>
  <c r="L17" i="17"/>
  <c r="M6" i="17"/>
  <c r="L41" i="17"/>
  <c r="L39" i="17"/>
  <c r="L23" i="17"/>
  <c r="L13" i="17"/>
  <c r="L38" i="17"/>
  <c r="L36" i="17"/>
  <c r="L34" i="17"/>
  <c r="L20" i="17"/>
  <c r="L10" i="17"/>
  <c r="L35" i="17"/>
  <c r="L33" i="17"/>
  <c r="L30" i="17"/>
  <c r="L25" i="17"/>
  <c r="L16" i="17"/>
  <c r="L29" i="17"/>
  <c r="L22" i="17"/>
  <c r="L12" i="17"/>
  <c r="L18" i="17"/>
  <c r="L27" i="17"/>
  <c r="K22" i="8"/>
  <c r="K17" i="5"/>
  <c r="K23" i="5"/>
  <c r="K6" i="5"/>
  <c r="J11" i="5"/>
  <c r="K8" i="5"/>
  <c r="K30" i="5"/>
  <c r="K7" i="5"/>
  <c r="K12" i="5"/>
  <c r="K24" i="5"/>
  <c r="H11" i="5"/>
  <c r="K25" i="5"/>
  <c r="K31" i="5"/>
  <c r="K15" i="8"/>
  <c r="K5" i="5"/>
  <c r="K33" i="5"/>
  <c r="K8" i="8"/>
  <c r="K29" i="5"/>
  <c r="K32" i="5"/>
  <c r="K14" i="8"/>
  <c r="K21" i="8"/>
  <c r="K12" i="8"/>
  <c r="K11" i="8"/>
  <c r="K9" i="8"/>
  <c r="E11" i="5"/>
  <c r="K22" i="5"/>
  <c r="I11" i="5"/>
  <c r="G11" i="5"/>
  <c r="K16" i="8"/>
  <c r="K10" i="5"/>
  <c r="K17" i="8"/>
  <c r="K20" i="8"/>
  <c r="F11" i="5"/>
  <c r="K13" i="8"/>
  <c r="K18" i="5"/>
  <c r="K10" i="8"/>
  <c r="K28" i="5"/>
  <c r="K18" i="8"/>
  <c r="K16" i="5"/>
  <c r="K19" i="5"/>
  <c r="K19" i="8"/>
  <c r="K27" i="5"/>
  <c r="K26" i="5"/>
  <c r="K15" i="5"/>
  <c r="K9" i="5"/>
  <c r="K20" i="5"/>
  <c r="K6" i="8"/>
  <c r="K5" i="8"/>
  <c r="K14" i="5"/>
  <c r="K11" i="5"/>
  <c r="K13" i="5"/>
  <c r="K7" i="8"/>
  <c r="K21" i="5"/>
  <c r="H15" i="9" l="1"/>
  <c r="H16" i="9"/>
  <c r="H8" i="9"/>
  <c r="H26" i="9"/>
  <c r="H19" i="9"/>
  <c r="H23" i="9"/>
  <c r="H13" i="9"/>
  <c r="H27" i="9"/>
  <c r="H7" i="9"/>
  <c r="H11" i="9"/>
  <c r="H25" i="9"/>
  <c r="H14" i="9"/>
  <c r="H18" i="9"/>
  <c r="H21" i="9"/>
  <c r="H17" i="9"/>
  <c r="H6" i="9"/>
  <c r="H20" i="9"/>
  <c r="H9" i="9"/>
  <c r="H24" i="9"/>
  <c r="H10" i="9"/>
  <c r="H12" i="9"/>
  <c r="H22" i="9"/>
  <c r="H28" i="9"/>
  <c r="H29" i="9"/>
  <c r="M8" i="17"/>
  <c r="M47" i="17"/>
  <c r="M46" i="17"/>
  <c r="M45" i="17"/>
  <c r="K71" i="5"/>
  <c r="K74" i="5"/>
  <c r="K72" i="5"/>
  <c r="K73" i="5"/>
  <c r="M28" i="19"/>
  <c r="M16" i="19"/>
  <c r="M17" i="19"/>
  <c r="M14" i="19"/>
  <c r="M36" i="19"/>
  <c r="M33" i="19"/>
  <c r="M34" i="19"/>
  <c r="M10" i="19"/>
  <c r="M29" i="19"/>
  <c r="M24" i="19"/>
  <c r="M22" i="19"/>
  <c r="M21" i="19"/>
  <c r="N8" i="19"/>
  <c r="M20" i="19"/>
  <c r="M15" i="19"/>
  <c r="M35" i="19"/>
  <c r="M30" i="19"/>
  <c r="M27" i="19"/>
  <c r="M13" i="19"/>
  <c r="M23" i="19"/>
  <c r="M37" i="17"/>
  <c r="M28" i="17"/>
  <c r="M42" i="17"/>
  <c r="M34" i="17"/>
  <c r="M21" i="17"/>
  <c r="M11" i="17"/>
  <c r="M26" i="17"/>
  <c r="M17" i="17"/>
  <c r="N6" i="17"/>
  <c r="M41" i="17"/>
  <c r="M39" i="17"/>
  <c r="M23" i="17"/>
  <c r="M13" i="17"/>
  <c r="M40" i="17"/>
  <c r="M38" i="17"/>
  <c r="M36" i="17"/>
  <c r="M20" i="17"/>
  <c r="M10" i="17"/>
  <c r="M35" i="17"/>
  <c r="M33" i="17"/>
  <c r="M30" i="17"/>
  <c r="M25" i="17"/>
  <c r="M16" i="17"/>
  <c r="M32" i="17"/>
  <c r="M29" i="17"/>
  <c r="M22" i="17"/>
  <c r="M12" i="17"/>
  <c r="M27" i="17"/>
  <c r="M18" i="17"/>
  <c r="M24" i="17"/>
  <c r="M14" i="17"/>
  <c r="L16" i="5"/>
  <c r="L23" i="5"/>
  <c r="L13" i="8"/>
  <c r="L17" i="8"/>
  <c r="L9" i="8"/>
  <c r="L18" i="8"/>
  <c r="L12" i="8"/>
  <c r="L10" i="8"/>
  <c r="L8" i="5"/>
  <c r="L9" i="5"/>
  <c r="L10" i="5"/>
  <c r="L12" i="5"/>
  <c r="L14" i="8"/>
  <c r="L11" i="8"/>
  <c r="L24" i="5"/>
  <c r="L22" i="8"/>
  <c r="L19" i="5"/>
  <c r="L31" i="5"/>
  <c r="L33" i="5"/>
  <c r="L20" i="8"/>
  <c r="L14" i="5"/>
  <c r="L21" i="8"/>
  <c r="L8" i="8"/>
  <c r="L25" i="5"/>
  <c r="B11" i="5"/>
  <c r="L15" i="8"/>
  <c r="L16" i="8"/>
  <c r="L11" i="5"/>
  <c r="L20" i="5"/>
  <c r="L18" i="5"/>
  <c r="L29" i="5"/>
  <c r="L28" i="5"/>
  <c r="L17" i="5"/>
  <c r="L27" i="5"/>
  <c r="L13" i="5"/>
  <c r="L26" i="5"/>
  <c r="C11" i="5"/>
  <c r="L6" i="5"/>
  <c r="L32" i="5"/>
  <c r="L7" i="8"/>
  <c r="L22" i="5"/>
  <c r="L5" i="8"/>
  <c r="L6" i="8"/>
  <c r="L19" i="8"/>
  <c r="L21" i="5"/>
  <c r="L7" i="5"/>
  <c r="L5" i="5"/>
  <c r="L15" i="5"/>
  <c r="L30" i="5"/>
  <c r="N8" i="17" l="1"/>
  <c r="N45" i="17"/>
  <c r="N47" i="17"/>
  <c r="N46" i="17"/>
  <c r="L71" i="5"/>
  <c r="L72" i="5"/>
  <c r="L74" i="5"/>
  <c r="L73" i="5"/>
  <c r="N35" i="19"/>
  <c r="N23" i="19"/>
  <c r="N13" i="19"/>
  <c r="N14" i="19"/>
  <c r="N36" i="19"/>
  <c r="N33" i="19"/>
  <c r="N28" i="19"/>
  <c r="N29" i="19"/>
  <c r="N24" i="19"/>
  <c r="N21" i="19"/>
  <c r="N16" i="19"/>
  <c r="N17" i="19"/>
  <c r="N22" i="19"/>
  <c r="N34" i="19"/>
  <c r="N20" i="19"/>
  <c r="N15" i="19"/>
  <c r="N10" i="19"/>
  <c r="N30" i="19"/>
  <c r="N27" i="19"/>
  <c r="N42" i="17"/>
  <c r="N34" i="17"/>
  <c r="N39" i="17"/>
  <c r="N30" i="17"/>
  <c r="N26" i="17"/>
  <c r="N17" i="17"/>
  <c r="N41" i="17"/>
  <c r="N23" i="17"/>
  <c r="N13" i="17"/>
  <c r="N40" i="17"/>
  <c r="N38" i="17"/>
  <c r="N36" i="17"/>
  <c r="N20" i="17"/>
  <c r="N10" i="17"/>
  <c r="N37" i="17"/>
  <c r="N35" i="17"/>
  <c r="N33" i="17"/>
  <c r="N25" i="17"/>
  <c r="N16" i="17"/>
  <c r="N32" i="17"/>
  <c r="N29" i="17"/>
  <c r="N22" i="17"/>
  <c r="N12" i="17"/>
  <c r="N28" i="17"/>
  <c r="N27" i="17"/>
  <c r="N18" i="17"/>
  <c r="N21" i="17"/>
  <c r="N11" i="17"/>
  <c r="N24" i="17"/>
  <c r="N14" i="17"/>
  <c r="M9" i="5"/>
  <c r="M12" i="8"/>
  <c r="M18" i="8"/>
  <c r="M16" i="8"/>
  <c r="M15" i="8"/>
  <c r="M6" i="8"/>
  <c r="M8" i="5"/>
  <c r="M21" i="8"/>
  <c r="M29" i="5"/>
  <c r="M7" i="5"/>
  <c r="M19" i="8"/>
  <c r="M5" i="8"/>
  <c r="M20" i="8"/>
  <c r="M27" i="5"/>
  <c r="M16" i="5"/>
  <c r="M10" i="8"/>
  <c r="M26" i="5"/>
  <c r="M33" i="5"/>
  <c r="M11" i="8"/>
  <c r="M32" i="5"/>
  <c r="M18" i="5"/>
  <c r="M20" i="5"/>
  <c r="M14" i="8"/>
  <c r="M9" i="8"/>
  <c r="M8" i="8"/>
  <c r="M17" i="5"/>
  <c r="M11" i="5"/>
  <c r="M7" i="8"/>
  <c r="M17" i="8"/>
  <c r="M22" i="5"/>
  <c r="M24" i="5"/>
  <c r="M5" i="5"/>
  <c r="M22" i="8"/>
  <c r="M19" i="5"/>
  <c r="M15" i="5"/>
  <c r="M13" i="8"/>
  <c r="M21" i="5"/>
  <c r="M28" i="5"/>
  <c r="M31" i="5"/>
  <c r="M30" i="5"/>
  <c r="M25" i="5"/>
  <c r="M12" i="5"/>
  <c r="M14" i="5"/>
  <c r="M23" i="5"/>
  <c r="M6" i="5"/>
  <c r="M10" i="5"/>
  <c r="M13" i="5"/>
  <c r="N30" i="5" l="1"/>
  <c r="N28" i="5"/>
  <c r="N29" i="5"/>
  <c r="N26" i="5"/>
  <c r="N27" i="5"/>
  <c r="N25" i="5"/>
  <c r="N24" i="5"/>
  <c r="N23" i="5"/>
  <c r="N22" i="5"/>
  <c r="N21" i="5"/>
  <c r="N20" i="5"/>
  <c r="N19" i="5"/>
  <c r="N18" i="5"/>
  <c r="N17" i="5"/>
  <c r="N16" i="5"/>
  <c r="N15" i="5"/>
  <c r="N14" i="5"/>
  <c r="N12" i="5"/>
  <c r="N10" i="5"/>
  <c r="N6" i="5"/>
  <c r="N5" i="5"/>
  <c r="N7" i="5"/>
  <c r="N8" i="5"/>
  <c r="N9" i="5"/>
  <c r="M70" i="5"/>
  <c r="N19" i="8"/>
  <c r="M73" i="5"/>
  <c r="N9" i="8"/>
  <c r="N22" i="8"/>
  <c r="M71" i="5"/>
  <c r="N15" i="8"/>
  <c r="N8" i="8"/>
  <c r="N6" i="8"/>
  <c r="N10" i="8"/>
  <c r="M72" i="5"/>
  <c r="N20" i="8"/>
  <c r="N18" i="8"/>
  <c r="N11" i="8"/>
  <c r="N5" i="8"/>
  <c r="N14" i="8"/>
  <c r="N13" i="8"/>
  <c r="N7" i="8"/>
  <c r="N17" i="8"/>
  <c r="N21" i="8"/>
  <c r="N16" i="8"/>
  <c r="N12" i="8"/>
</calcChain>
</file>

<file path=xl/sharedStrings.xml><?xml version="1.0" encoding="utf-8"?>
<sst xmlns="http://schemas.openxmlformats.org/spreadsheetml/2006/main" count="1454" uniqueCount="531">
  <si>
    <t xml:space="preserve">Publication dates </t>
  </si>
  <si>
    <t>Data period</t>
  </si>
  <si>
    <t xml:space="preserve">Revisions </t>
  </si>
  <si>
    <t xml:space="preserve">Further information </t>
  </si>
  <si>
    <t xml:space="preserve">The data tables and accompanying cover sheet, contents, and commentary have been edited to meet legal accessibility regulations 
To provide feedback please contact </t>
  </si>
  <si>
    <t>Some cells in the tables refer to notes which can be found in the notes worksheet
Note markers are presented in square brackets, for example [Note 1]</t>
  </si>
  <si>
    <t xml:space="preserve">Time periods used in this workbook refer to calendar quarters, i.e. quarter 1 represents January to March, quarter 2 April to June, quarter 3 July to September and quarter 4 October to December, and calendar years i.e. January to December </t>
  </si>
  <si>
    <t xml:space="preserve">Links to additional further information in cells below </t>
  </si>
  <si>
    <t>Energy trends publication (opens in a new window)</t>
  </si>
  <si>
    <t>Energy statistics revisions policy (opens in a new window)</t>
  </si>
  <si>
    <t xml:space="preserve">Contact details </t>
  </si>
  <si>
    <t xml:space="preserve">Statistical enquiries </t>
  </si>
  <si>
    <t xml:space="preserve">Media enquiries </t>
  </si>
  <si>
    <t>020 7215 1000</t>
  </si>
  <si>
    <t>Contents</t>
  </si>
  <si>
    <t>This worksheet contains one table</t>
  </si>
  <si>
    <t xml:space="preserve">This table includes a list of worksheets in this workbook with links to those worksheets </t>
  </si>
  <si>
    <t>Worksheet description</t>
  </si>
  <si>
    <t>Link</t>
  </si>
  <si>
    <t>Cover sheet</t>
  </si>
  <si>
    <t>Cover Sheet</t>
  </si>
  <si>
    <t>Notes</t>
  </si>
  <si>
    <t xml:space="preserve">Commentary </t>
  </si>
  <si>
    <t>Commentary</t>
  </si>
  <si>
    <t xml:space="preserve">This worksheet contains one table 
</t>
  </si>
  <si>
    <t xml:space="preserve">Note </t>
  </si>
  <si>
    <t>Description</t>
  </si>
  <si>
    <t>Note 1</t>
  </si>
  <si>
    <t>Note 2</t>
  </si>
  <si>
    <t xml:space="preserve">Note 3 </t>
  </si>
  <si>
    <t>Note 4</t>
  </si>
  <si>
    <t xml:space="preserve">In the latest quarter </t>
  </si>
  <si>
    <t>SUPPLY</t>
  </si>
  <si>
    <t xml:space="preserve">   Imports</t>
  </si>
  <si>
    <t xml:space="preserve">   Exports</t>
  </si>
  <si>
    <t xml:space="preserve">   Marine bunkers</t>
  </si>
  <si>
    <t>Primary supply</t>
  </si>
  <si>
    <t xml:space="preserve">Primary demand </t>
  </si>
  <si>
    <t>TRANSFORMATION</t>
  </si>
  <si>
    <t xml:space="preserve">   Electricity generation</t>
  </si>
  <si>
    <t xml:space="preserve">   Heat generation</t>
  </si>
  <si>
    <t xml:space="preserve">   Petroleum refineries</t>
  </si>
  <si>
    <t xml:space="preserve">   Coke manufacture</t>
  </si>
  <si>
    <t xml:space="preserve">   Blast furnaces</t>
  </si>
  <si>
    <t xml:space="preserve">   Patent fuel manufacture</t>
  </si>
  <si>
    <t>Energy industry use</t>
  </si>
  <si>
    <t>Losses</t>
  </si>
  <si>
    <t>FINAL CONSUMPTION</t>
  </si>
  <si>
    <t xml:space="preserve">   Iron &amp; steel</t>
  </si>
  <si>
    <t xml:space="preserve">   Other industries</t>
  </si>
  <si>
    <t xml:space="preserve">   Transport</t>
  </si>
  <si>
    <t xml:space="preserve">   Domestic</t>
  </si>
  <si>
    <t xml:space="preserve">   Non energy use</t>
  </si>
  <si>
    <t xml:space="preserve">   Net import dependency</t>
  </si>
  <si>
    <t xml:space="preserve">   Fossil fuel dependency</t>
  </si>
  <si>
    <t xml:space="preserve">   Low carbon share</t>
  </si>
  <si>
    <t>Coal</t>
  </si>
  <si>
    <t>Primary oil</t>
  </si>
  <si>
    <t>Primary electricity</t>
  </si>
  <si>
    <t>Electricity</t>
  </si>
  <si>
    <t>Heat sold</t>
  </si>
  <si>
    <t xml:space="preserve">   Other final users</t>
  </si>
  <si>
    <t>Total</t>
  </si>
  <si>
    <t>Industry</t>
  </si>
  <si>
    <t>Transport</t>
  </si>
  <si>
    <t>Domestic</t>
  </si>
  <si>
    <t>Other final users</t>
  </si>
  <si>
    <t>Gas</t>
  </si>
  <si>
    <t xml:space="preserve">Other  </t>
  </si>
  <si>
    <t>Year</t>
  </si>
  <si>
    <t>Imports</t>
  </si>
  <si>
    <t>Exports</t>
  </si>
  <si>
    <t>Marine bunkers</t>
  </si>
  <si>
    <t>Transfers</t>
  </si>
  <si>
    <t>Heat generation</t>
  </si>
  <si>
    <t>Petroleum refineries</t>
  </si>
  <si>
    <t>Coke manufacture</t>
  </si>
  <si>
    <t>Blast furnaces</t>
  </si>
  <si>
    <t>Patent fuel manufacture</t>
  </si>
  <si>
    <t>Other</t>
  </si>
  <si>
    <t>Iron &amp; steel</t>
  </si>
  <si>
    <t>Other industries</t>
  </si>
  <si>
    <t>Other Final Users</t>
  </si>
  <si>
    <t>Public administration</t>
  </si>
  <si>
    <t>Commercial</t>
  </si>
  <si>
    <t>Agriculture</t>
  </si>
  <si>
    <t>Miscellaneous</t>
  </si>
  <si>
    <t>Non energy use</t>
  </si>
  <si>
    <t>Quarter</t>
  </si>
  <si>
    <t xml:space="preserve">Coal </t>
  </si>
  <si>
    <t>Petroleum</t>
  </si>
  <si>
    <t>Electricity generation</t>
  </si>
  <si>
    <t>Total energy consumption</t>
  </si>
  <si>
    <t>Fossil fuel primary consumption</t>
  </si>
  <si>
    <t>Fossil fuel non-energy use</t>
  </si>
  <si>
    <t>Fossil fuel energy consumption</t>
  </si>
  <si>
    <t>Electricity net imports</t>
  </si>
  <si>
    <t>Non bio-degradable wastes</t>
  </si>
  <si>
    <t>Net imports (+) net exports (-)</t>
  </si>
  <si>
    <t>Denominator</t>
  </si>
  <si>
    <t>Final Consumption (unadjusted) by sector</t>
  </si>
  <si>
    <t>Final Consumption (Seasonally and temperature adjusted) by sector</t>
  </si>
  <si>
    <t>Final Consumption (unadjusted) by fuel</t>
  </si>
  <si>
    <t>Final Consumption (Seasonally and temperature adjusted) by fuel</t>
  </si>
  <si>
    <t xml:space="preserve">   Indigenous Production</t>
  </si>
  <si>
    <t xml:space="preserve">   Stock change</t>
  </si>
  <si>
    <t xml:space="preserve">Statistical difference </t>
  </si>
  <si>
    <t xml:space="preserve">   Other</t>
  </si>
  <si>
    <t xml:space="preserve">   Public administration</t>
  </si>
  <si>
    <t xml:space="preserve">   Commercial</t>
  </si>
  <si>
    <t xml:space="preserve">   Agriculture</t>
  </si>
  <si>
    <t xml:space="preserve">   Miscellaneous</t>
  </si>
  <si>
    <t>DEPENDENCY</t>
  </si>
  <si>
    <t>Man Fuel</t>
  </si>
  <si>
    <t>Primary Oil</t>
  </si>
  <si>
    <t>Pet Prods</t>
  </si>
  <si>
    <t>Nat Gas</t>
  </si>
  <si>
    <t>Renew</t>
  </si>
  <si>
    <t>Prim Elec</t>
  </si>
  <si>
    <t>Elec</t>
  </si>
  <si>
    <t>Col</t>
  </si>
  <si>
    <t>Year/Quarter</t>
  </si>
  <si>
    <t xml:space="preserve">   Stock change </t>
  </si>
  <si>
    <r>
      <t xml:space="preserve">   Stock change </t>
    </r>
    <r>
      <rPr>
        <vertAlign val="superscript"/>
        <sz val="10"/>
        <rFont val="Arial"/>
        <family val="2"/>
      </rPr>
      <t>2</t>
    </r>
  </si>
  <si>
    <r>
      <t xml:space="preserve">Statistical difference </t>
    </r>
    <r>
      <rPr>
        <vertAlign val="superscript"/>
        <sz val="10"/>
        <rFont val="Arial"/>
        <family val="2"/>
      </rPr>
      <t>3</t>
    </r>
  </si>
  <si>
    <r>
      <t>Transfers</t>
    </r>
    <r>
      <rPr>
        <vertAlign val="superscript"/>
        <sz val="10"/>
        <rFont val="Arial"/>
        <family val="2"/>
      </rPr>
      <t>4</t>
    </r>
  </si>
  <si>
    <r>
      <t>Losses</t>
    </r>
    <r>
      <rPr>
        <vertAlign val="superscript"/>
        <sz val="10"/>
        <rFont val="Arial"/>
        <family val="2"/>
      </rPr>
      <t>8</t>
    </r>
  </si>
  <si>
    <t>Supply and use of fuels and seasonally adjusted and temperature corrected final energy consumption</t>
  </si>
  <si>
    <t>Data sources and methodology for energy balances (opens in a new window)</t>
  </si>
  <si>
    <t>Kevin Harris</t>
  </si>
  <si>
    <t>Supply and use of fuels, thousand tonnes of oil equivalent, quarterly data table</t>
  </si>
  <si>
    <t>Supply and use of fuels, thousand tonnes of oil equivalent, annual data table by fuel</t>
  </si>
  <si>
    <t>Seasonally adjusted and temperature corrected final energy consumption, thousand tonnes of oil equivalent, quarterly data table</t>
  </si>
  <si>
    <t>Supply and use of fuels, thousand tonnes of oil equivalent, annual data</t>
  </si>
  <si>
    <t>Supply and use of fuels, thousand tonnes of oil equivalent, quarterly data</t>
  </si>
  <si>
    <t>Supply and use of fuels, thousand tonnes of oil equivalent, quarterly supply data</t>
  </si>
  <si>
    <t>Supply and use of fuels, thousand tonnes of oil equivalent, quarterly demand data</t>
  </si>
  <si>
    <t>Supply and use of fuels, thousand tonnes of oil equivalent, quarterly final consumption data</t>
  </si>
  <si>
    <t>Fossil fuel dependency and low carbon share of total energy consumption, import dependency of primary supply, quarterly data</t>
  </si>
  <si>
    <t>Seasonally adjusted and temperature corrected final energy consumption, thousand tonnes of oil equivalent, annual data</t>
  </si>
  <si>
    <t>Seasonally adjusted and temperature corrected final energy consumption, thousand tonnes of oil equivalent, quarterly data</t>
  </si>
  <si>
    <t>Annual SeasTempAdj</t>
  </si>
  <si>
    <t>Quarter SeasTempAdj</t>
  </si>
  <si>
    <t xml:space="preserve">This table contains supplementary information supporting supply and use of fuels and seasonally adjusted and temperature corrected final energy consumption data which are referred to in the data presented in this workbook </t>
  </si>
  <si>
    <t>Percentage change between the most recent quarter and the same quarter a year earlier; (+) represents a positive percentage change greater than 100%.</t>
  </si>
  <si>
    <t>Note 5</t>
  </si>
  <si>
    <t>Note 6</t>
  </si>
  <si>
    <t>Note 7</t>
  </si>
  <si>
    <t>Primary supply minus primary demand.</t>
  </si>
  <si>
    <t>Annual transfers should ideally be zero.  For manufactured fuels differences occur in the rescreening of coke to breeze. For oil and petroleum products differences arise due to small variations in the calorific values used.</t>
  </si>
  <si>
    <t>Back-flows from the petrochemical industry, see article in the June 2016 edition of Energy Trends (opens in a new window).</t>
  </si>
  <si>
    <t>Note 8</t>
  </si>
  <si>
    <t>Note 9</t>
  </si>
  <si>
    <t>Note 10</t>
  </si>
  <si>
    <t>Includes all manufactured solid fuels, benzole, tars, coke oven gas and blast furnace gas.</t>
  </si>
  <si>
    <t xml:space="preserve">Includes geothermal, solar heat and biofuels for transport; wind and wave electricity included in primary electricity figures. </t>
  </si>
  <si>
    <t>For an explanation of dependency ratios and low carbon share, see article in the December 2010 edition of Energy Trends (opens in a new window).</t>
  </si>
  <si>
    <t>Supply</t>
  </si>
  <si>
    <t>Dependency and low carbon share</t>
  </si>
  <si>
    <t>Some cells refer to notes which can be found on the notes worksheet</t>
  </si>
  <si>
    <t>Freeze panes are active on this sheet, to turn off freeze panes select 'view' then 'freeze panes' then 'unfreeze panes' or use [Alt W, F] </t>
  </si>
  <si>
    <t>Table 1.3 Supply and use of fuels, thousand tonnes of oil equivalent, annual data</t>
  </si>
  <si>
    <t>Indigenous production</t>
  </si>
  <si>
    <t>Primary demand</t>
  </si>
  <si>
    <t>Transformation</t>
  </si>
  <si>
    <t>Final consumption</t>
  </si>
  <si>
    <t>Stock change, positive = stock draw, negative = stock build.</t>
  </si>
  <si>
    <t>Stock change [note 2]</t>
  </si>
  <si>
    <t>Statistical difference [note 3]</t>
  </si>
  <si>
    <t>Transfers [note 4]</t>
  </si>
  <si>
    <t>Other [note 5]</t>
  </si>
  <si>
    <t>Table 1.3 Supply and use of fuels, thousand tonnes of oil equivalent, quarterly data</t>
  </si>
  <si>
    <t>Quarter 1 1998</t>
  </si>
  <si>
    <t>Quarter 2 1998</t>
  </si>
  <si>
    <t>Quarter 3 1998</t>
  </si>
  <si>
    <t>Quarter 4 1998</t>
  </si>
  <si>
    <t>Quarter 1 1999</t>
  </si>
  <si>
    <t>Quarter 2 1999</t>
  </si>
  <si>
    <t>Quarter 3 1999</t>
  </si>
  <si>
    <t>Quarter 4 1999</t>
  </si>
  <si>
    <t>Quarter 1 2000</t>
  </si>
  <si>
    <t>Quarter 2 2000</t>
  </si>
  <si>
    <t>Quarter 3 2000</t>
  </si>
  <si>
    <t>Quarter 4 2000</t>
  </si>
  <si>
    <t>Quarter 1 2001</t>
  </si>
  <si>
    <t>Quarter 2 2001</t>
  </si>
  <si>
    <t>Quarter 3 2001</t>
  </si>
  <si>
    <t>Quarter 4 2001</t>
  </si>
  <si>
    <t>Quarter 1 2002</t>
  </si>
  <si>
    <t>Quarter 2 2002</t>
  </si>
  <si>
    <t>Quarter 3 2002</t>
  </si>
  <si>
    <t>Quarter 4 2002</t>
  </si>
  <si>
    <t>Quarter 1 2003</t>
  </si>
  <si>
    <t>Quarter 2 2003</t>
  </si>
  <si>
    <t>Quarter 3 2003</t>
  </si>
  <si>
    <t>Quarter 4 2003</t>
  </si>
  <si>
    <t>Quarter 1 2004</t>
  </si>
  <si>
    <t>Quarter 2 2004</t>
  </si>
  <si>
    <t>Quarter 3 2004</t>
  </si>
  <si>
    <t>Quarter 4 2004</t>
  </si>
  <si>
    <t>Quarter 1 2005</t>
  </si>
  <si>
    <t>Quarter 2 2005</t>
  </si>
  <si>
    <t>Quarter 3 2005</t>
  </si>
  <si>
    <t>Quarter 4 2005</t>
  </si>
  <si>
    <t>Quarter 1 2006</t>
  </si>
  <si>
    <t>Quarter 2 2006</t>
  </si>
  <si>
    <t>Quarter 3 2006</t>
  </si>
  <si>
    <t>Quarter 4 2006</t>
  </si>
  <si>
    <t>Quarter 1 2007</t>
  </si>
  <si>
    <t>Quarter 2 2007</t>
  </si>
  <si>
    <t>Quarter 3 2007</t>
  </si>
  <si>
    <t>Quarter 4 2007</t>
  </si>
  <si>
    <t>Quarter 1 2008</t>
  </si>
  <si>
    <t>Quarter 2 2008</t>
  </si>
  <si>
    <t>Quarter 3 2008</t>
  </si>
  <si>
    <t>Quarter 4 2008</t>
  </si>
  <si>
    <t>Quarter 1 2009</t>
  </si>
  <si>
    <t>Quarter 2 2009</t>
  </si>
  <si>
    <t>Quarter 3 2009</t>
  </si>
  <si>
    <t>Quarter 4 2009</t>
  </si>
  <si>
    <t>Quarter 1 2010</t>
  </si>
  <si>
    <t>Quarter 2 2010</t>
  </si>
  <si>
    <t>Quarter 3 2010</t>
  </si>
  <si>
    <t>Quarter 4 2010</t>
  </si>
  <si>
    <t>Quarter 1 2011</t>
  </si>
  <si>
    <t>Quarter 2 2011</t>
  </si>
  <si>
    <t>Quarter 3 2011</t>
  </si>
  <si>
    <t>Quarter 4 2011</t>
  </si>
  <si>
    <t>Quarter 1 2012</t>
  </si>
  <si>
    <t>Quarter 2 2012</t>
  </si>
  <si>
    <t>Quarter 3 2012</t>
  </si>
  <si>
    <t>Quarter 4 2012</t>
  </si>
  <si>
    <t>Quarter 1 2013</t>
  </si>
  <si>
    <t>Quarter 2 2013</t>
  </si>
  <si>
    <t>Quarter 3 2013</t>
  </si>
  <si>
    <t>Quarter 4 2013</t>
  </si>
  <si>
    <t>Quarter 1 2014</t>
  </si>
  <si>
    <t>Quarter 2 2014</t>
  </si>
  <si>
    <t>Quarter 3 2014</t>
  </si>
  <si>
    <t>Quarter 4 2014</t>
  </si>
  <si>
    <t>Quarter 1 2015</t>
  </si>
  <si>
    <t>Quarter 2 2015</t>
  </si>
  <si>
    <t>Quarter 3 2015</t>
  </si>
  <si>
    <t>Quarter 4 2015</t>
  </si>
  <si>
    <t>Quarter 1 2016</t>
  </si>
  <si>
    <t>Quarter 2 2016</t>
  </si>
  <si>
    <t>Quarter 3 2016</t>
  </si>
  <si>
    <t>Quarter 4 2016</t>
  </si>
  <si>
    <t>Quarter 1 2017</t>
  </si>
  <si>
    <t>Quarter 2 2017</t>
  </si>
  <si>
    <t>Quarter 3 2017</t>
  </si>
  <si>
    <t>Quarter 4 2017</t>
  </si>
  <si>
    <t>Quarter 1 2018</t>
  </si>
  <si>
    <t>Quarter 2 2018</t>
  </si>
  <si>
    <t>Quarter 3 2018</t>
  </si>
  <si>
    <t>Quarter 4 2018</t>
  </si>
  <si>
    <t>Quarter 1 2019</t>
  </si>
  <si>
    <t>Quarter 2 2019</t>
  </si>
  <si>
    <t>Quarter 3 2019</t>
  </si>
  <si>
    <t>Quarter 4 2019</t>
  </si>
  <si>
    <t>Quarter 1 2020</t>
  </si>
  <si>
    <t>Quarter 2 2020</t>
  </si>
  <si>
    <t>Quarter 3 2020</t>
  </si>
  <si>
    <t>Quarter 4 2020</t>
  </si>
  <si>
    <t>Quarter 1 2021</t>
  </si>
  <si>
    <t>Quarter 2 2021</t>
  </si>
  <si>
    <t>Includes colliery methane.</t>
  </si>
  <si>
    <t>Annual supply and use of fuels</t>
  </si>
  <si>
    <t>Quarter supply and use of fuels</t>
  </si>
  <si>
    <t>Quarter supply</t>
  </si>
  <si>
    <t>Quarter demand</t>
  </si>
  <si>
    <t>Quarter final consumption</t>
  </si>
  <si>
    <t>Table 1.3 Supply and use of fuels, thousand tonnes of oil equivalent, quarterly supply data</t>
  </si>
  <si>
    <t>Total indigenous production</t>
  </si>
  <si>
    <t>Total imports</t>
  </si>
  <si>
    <t>Total exports</t>
  </si>
  <si>
    <t>Total marine bunkers</t>
  </si>
  <si>
    <t>Total primary supply</t>
  </si>
  <si>
    <t>Total primary demand</t>
  </si>
  <si>
    <t xml:space="preserve">Coal    </t>
  </si>
  <si>
    <t xml:space="preserve">Primary oil </t>
  </si>
  <si>
    <t xml:space="preserve">Manufactured fuels    </t>
  </si>
  <si>
    <t xml:space="preserve">Primary oil   </t>
  </si>
  <si>
    <t xml:space="preserve">Petroleum   </t>
  </si>
  <si>
    <t xml:space="preserve">Electricity   </t>
  </si>
  <si>
    <t xml:space="preserve">Petroleum    </t>
  </si>
  <si>
    <t xml:space="preserve">Coal      </t>
  </si>
  <si>
    <t xml:space="preserve">Primary oil     </t>
  </si>
  <si>
    <t xml:space="preserve">Petroleum  </t>
  </si>
  <si>
    <t xml:space="preserve">Coal   </t>
  </si>
  <si>
    <t xml:space="preserve">Primary oil      </t>
  </si>
  <si>
    <t xml:space="preserve">Petroleum       </t>
  </si>
  <si>
    <t xml:space="preserve">Primary electricity      </t>
  </si>
  <si>
    <t xml:space="preserve">Electricity      </t>
  </si>
  <si>
    <t xml:space="preserve">Coal     </t>
  </si>
  <si>
    <t xml:space="preserve">Manufactured fuels           </t>
  </si>
  <si>
    <t xml:space="preserve">Primary oil        </t>
  </si>
  <si>
    <t xml:space="preserve">Petroleum           </t>
  </si>
  <si>
    <t xml:space="preserve">Primary electricity          </t>
  </si>
  <si>
    <t xml:space="preserve">Electricity            </t>
  </si>
  <si>
    <t xml:space="preserve">Coal              </t>
  </si>
  <si>
    <t xml:space="preserve">Manufactured fuels             </t>
  </si>
  <si>
    <t xml:space="preserve">Primary oil              </t>
  </si>
  <si>
    <t xml:space="preserve">Petroleum            </t>
  </si>
  <si>
    <t xml:space="preserve">Electricity                </t>
  </si>
  <si>
    <t xml:space="preserve">Natural gas </t>
  </si>
  <si>
    <t xml:space="preserve">Bioenergy and waste </t>
  </si>
  <si>
    <t xml:space="preserve">Natural gas            </t>
  </si>
  <si>
    <t xml:space="preserve">Bioenergy and waste           </t>
  </si>
  <si>
    <t xml:space="preserve">Bioenergy and waste               </t>
  </si>
  <si>
    <t xml:space="preserve">Primary electricity             </t>
  </si>
  <si>
    <t>Total stock change [note 2]</t>
  </si>
  <si>
    <t>Total statistical difference [note 3]</t>
  </si>
  <si>
    <t>Bioenergy and waste [note 9]</t>
  </si>
  <si>
    <t>Natural gas [note 8]</t>
  </si>
  <si>
    <t>Manufactured fuels [note 7]</t>
  </si>
  <si>
    <t xml:space="preserve">Natural gas [note 8] </t>
  </si>
  <si>
    <t xml:space="preserve">Bioenergy and waste [note 9] </t>
  </si>
  <si>
    <t xml:space="preserve">Manufactured fuels [note 7] </t>
  </si>
  <si>
    <t xml:space="preserve">Natural gas [note 8]  </t>
  </si>
  <si>
    <t xml:space="preserve">Bioenergy and waste [note 9]   </t>
  </si>
  <si>
    <t xml:space="preserve">Manufactured fuels [note 7]   </t>
  </si>
  <si>
    <t xml:space="preserve">Natural gas [note 8]    </t>
  </si>
  <si>
    <t xml:space="preserve">Bioenergy and waste [note 9]    </t>
  </si>
  <si>
    <t xml:space="preserve">Manufactured fuels [note 7]    </t>
  </si>
  <si>
    <t xml:space="preserve">Natural gas [note 8]     </t>
  </si>
  <si>
    <t xml:space="preserve">Bioenergy and waste [note 9]     </t>
  </si>
  <si>
    <t xml:space="preserve">Manufactured fuels [note 7]     </t>
  </si>
  <si>
    <t xml:space="preserve">Natural gas [note 8]      </t>
  </si>
  <si>
    <t xml:space="preserve">Bioenergy and waste [note 9]      </t>
  </si>
  <si>
    <t>Table 1.3 Supply and use of fuels, thousand tonnes of oil equivalent, quarterly demand data</t>
  </si>
  <si>
    <t>Total transformation</t>
  </si>
  <si>
    <t>Total electricity generation</t>
  </si>
  <si>
    <t>Total heat generation</t>
  </si>
  <si>
    <t>Total petroleum refineries</t>
  </si>
  <si>
    <t>Total coke manufacture</t>
  </si>
  <si>
    <t>Total blast furnaces</t>
  </si>
  <si>
    <t>Total patent fuel manufacture</t>
  </si>
  <si>
    <t>Total energy industry use</t>
  </si>
  <si>
    <t>Total losses</t>
  </si>
  <si>
    <t>Total final consumption</t>
  </si>
  <si>
    <t>Petroleum products</t>
  </si>
  <si>
    <t>Total transfers [note 4]</t>
  </si>
  <si>
    <t xml:space="preserve">Manufactured fuels </t>
  </si>
  <si>
    <t xml:space="preserve">Primary oil  </t>
  </si>
  <si>
    <t xml:space="preserve">Primary electricity </t>
  </si>
  <si>
    <t xml:space="preserve">Electricity </t>
  </si>
  <si>
    <t xml:space="preserve">Primary oil    </t>
  </si>
  <si>
    <t xml:space="preserve">Natural gas    </t>
  </si>
  <si>
    <t xml:space="preserve">Bioenergy and waste     </t>
  </si>
  <si>
    <t xml:space="preserve">Primary electricity  </t>
  </si>
  <si>
    <t xml:space="preserve">Coal           </t>
  </si>
  <si>
    <t xml:space="preserve">Manufactured fuels       </t>
  </si>
  <si>
    <t xml:space="preserve">Petroleum      </t>
  </si>
  <si>
    <t xml:space="preserve">Natural gas      </t>
  </si>
  <si>
    <t xml:space="preserve">Bioenergy and waste        </t>
  </si>
  <si>
    <t xml:space="preserve">Primary electricity    </t>
  </si>
  <si>
    <t xml:space="preserve">Electricity    </t>
  </si>
  <si>
    <t xml:space="preserve">Natural gas               </t>
  </si>
  <si>
    <t xml:space="preserve">Bioenergy and waste         </t>
  </si>
  <si>
    <t xml:space="preserve">Heat sold          </t>
  </si>
  <si>
    <t xml:space="preserve">Manufactured fuels               </t>
  </si>
  <si>
    <t xml:space="preserve">Coal                       </t>
  </si>
  <si>
    <t xml:space="preserve">Manufactured fuels                          </t>
  </si>
  <si>
    <t xml:space="preserve">Petroleum                           </t>
  </si>
  <si>
    <t>Total other [note 5]</t>
  </si>
  <si>
    <t xml:space="preserve">Primary oil                          </t>
  </si>
  <si>
    <t xml:space="preserve">Petroleum                          </t>
  </si>
  <si>
    <t xml:space="preserve">Coal                             </t>
  </si>
  <si>
    <t xml:space="preserve">Manufactured fuels                                      </t>
  </si>
  <si>
    <t xml:space="preserve">Primary oil                         </t>
  </si>
  <si>
    <t xml:space="preserve">Petroleum                       </t>
  </si>
  <si>
    <t xml:space="preserve">Natural gas                              </t>
  </si>
  <si>
    <t xml:space="preserve">Bioenergy and waste                                   </t>
  </si>
  <si>
    <t xml:space="preserve">Electricity                    </t>
  </si>
  <si>
    <t xml:space="preserve">Heat sold                       </t>
  </si>
  <si>
    <t xml:space="preserve">Coal                                     </t>
  </si>
  <si>
    <t xml:space="preserve">Manufactured fuels                            </t>
  </si>
  <si>
    <t xml:space="preserve">Primary oil                           </t>
  </si>
  <si>
    <t xml:space="preserve">Petroleum                                      </t>
  </si>
  <si>
    <t xml:space="preserve">Natural gas                      </t>
  </si>
  <si>
    <t xml:space="preserve">Bioenergy and waste                                         </t>
  </si>
  <si>
    <t xml:space="preserve">Electricity                            </t>
  </si>
  <si>
    <t xml:space="preserve">Coal                                  </t>
  </si>
  <si>
    <t xml:space="preserve">Manufactured fuels                              </t>
  </si>
  <si>
    <t xml:space="preserve">Natural gas                       </t>
  </si>
  <si>
    <t xml:space="preserve">Bioenergy and waste                               </t>
  </si>
  <si>
    <t xml:space="preserve">Electricity                                 </t>
  </si>
  <si>
    <t xml:space="preserve">Heat sold                                 </t>
  </si>
  <si>
    <t>Table 1.3 Supply and use of fuels, thousand tonnes of oil equivalent, quarterly final consumption data</t>
  </si>
  <si>
    <t>Total iron &amp; steel</t>
  </si>
  <si>
    <t>Total other industries</t>
  </si>
  <si>
    <t>Total transport</t>
  </si>
  <si>
    <t>Total domestic</t>
  </si>
  <si>
    <t>Total other final users</t>
  </si>
  <si>
    <t>Total public administration</t>
  </si>
  <si>
    <t>Total commercial</t>
  </si>
  <si>
    <t>Total agriculture</t>
  </si>
  <si>
    <t>Total miscellaneous</t>
  </si>
  <si>
    <t>Total non energy use</t>
  </si>
  <si>
    <t xml:space="preserve">Petroleum products    </t>
  </si>
  <si>
    <t xml:space="preserve">Heat sold      </t>
  </si>
  <si>
    <t xml:space="preserve">Petroleum products          </t>
  </si>
  <si>
    <t xml:space="preserve">Heat sold                 </t>
  </si>
  <si>
    <t xml:space="preserve">Petroleum products              </t>
  </si>
  <si>
    <t xml:space="preserve">Petroleum products               </t>
  </si>
  <si>
    <t xml:space="preserve">Petroleum products             </t>
  </si>
  <si>
    <t xml:space="preserve">Natural gas                   </t>
  </si>
  <si>
    <t xml:space="preserve">Electricity                   </t>
  </si>
  <si>
    <t xml:space="preserve">Heat sold                              </t>
  </si>
  <si>
    <t xml:space="preserve">Petroleum products                      </t>
  </si>
  <si>
    <t xml:space="preserve">Natural gas              </t>
  </si>
  <si>
    <t xml:space="preserve">Bioenergy and waste                                </t>
  </si>
  <si>
    <t xml:space="preserve">Electricity                        </t>
  </si>
  <si>
    <t xml:space="preserve">Heat sold                      </t>
  </si>
  <si>
    <t xml:space="preserve">Coal                                    </t>
  </si>
  <si>
    <t xml:space="preserve">Manufactured fuels                           </t>
  </si>
  <si>
    <t xml:space="preserve">Petroleum products                             </t>
  </si>
  <si>
    <t xml:space="preserve">Natural gas                        </t>
  </si>
  <si>
    <t xml:space="preserve">Bioenergy and waste                      </t>
  </si>
  <si>
    <t xml:space="preserve">Electricity                              </t>
  </si>
  <si>
    <t xml:space="preserve">Heat sold                     </t>
  </si>
  <si>
    <t xml:space="preserve">Coal                                          </t>
  </si>
  <si>
    <t xml:space="preserve">Petroleum products                                  </t>
  </si>
  <si>
    <t xml:space="preserve">Bioenergy and waste                     </t>
  </si>
  <si>
    <t xml:space="preserve">Heat sold                                   </t>
  </si>
  <si>
    <t xml:space="preserve">Coal                     </t>
  </si>
  <si>
    <t xml:space="preserve">Manufactured fuels                       </t>
  </si>
  <si>
    <t xml:space="preserve">Petroleum products                     </t>
  </si>
  <si>
    <t xml:space="preserve">Natural gas             </t>
  </si>
  <si>
    <t xml:space="preserve">Bioenergy and waste                       </t>
  </si>
  <si>
    <t xml:space="preserve">Electricity                                </t>
  </si>
  <si>
    <t xml:space="preserve">Heat sold                         </t>
  </si>
  <si>
    <t xml:space="preserve">Manufactured fuels                         </t>
  </si>
  <si>
    <t xml:space="preserve">Petroleum products                                       </t>
  </si>
  <si>
    <t>Table 1.3a</t>
  </si>
  <si>
    <t>Table 1.3b</t>
  </si>
  <si>
    <t>Supply and use of fuels, thousand tonnes of oil equivalent, quarterly data table by fuel</t>
  </si>
  <si>
    <t>Fossil fuel dependency and low carbon share of total energy consumption, import dependency of primary supply, annual data</t>
  </si>
  <si>
    <t>Annual dependency and low carbon share</t>
  </si>
  <si>
    <t>Quarter dependency and low carbon share</t>
  </si>
  <si>
    <t>Fossil fuel dependency [note 6]</t>
  </si>
  <si>
    <t>Low carbon share [note 6]</t>
  </si>
  <si>
    <t>Import dependency [note 6]</t>
  </si>
  <si>
    <t>Table 1.3 Fossil fuel dependency and low carbon share of total energy consumption, import dependency of primary supply, quarterly data (%)</t>
  </si>
  <si>
    <t>Table 1.3 Fossil fuel dependency and low carbon share of total energy consumption, import dependency of primary supply, annual data (%)</t>
  </si>
  <si>
    <t>Table 1.3 Seasonally adjusted and temperature corrected final energy consumption, thousand tonnes of oil equivalent, quarterly data</t>
  </si>
  <si>
    <t>Total final energy consumption (unadjusted) by sector</t>
  </si>
  <si>
    <t>Total final energy consumption (unadjusted) by fuel</t>
  </si>
  <si>
    <t>Domestic energy consumption (unadjusted) by fuel</t>
  </si>
  <si>
    <t xml:space="preserve">Industry      </t>
  </si>
  <si>
    <t xml:space="preserve">Transport      </t>
  </si>
  <si>
    <t xml:space="preserve">Domestic          </t>
  </si>
  <si>
    <t xml:space="preserve">Other final users               </t>
  </si>
  <si>
    <t xml:space="preserve">Gas                  </t>
  </si>
  <si>
    <t xml:space="preserve">Other                 </t>
  </si>
  <si>
    <t xml:space="preserve">Gas                 </t>
  </si>
  <si>
    <t xml:space="preserve">Electricity                 </t>
  </si>
  <si>
    <t xml:space="preserve">Other                                    </t>
  </si>
  <si>
    <t xml:space="preserve">Gas                            </t>
  </si>
  <si>
    <t xml:space="preserve">Electricity               </t>
  </si>
  <si>
    <t xml:space="preserve">Other               </t>
  </si>
  <si>
    <t>Total final energy consumption (seasonally and temperature adjusted) by sector [note 10]</t>
  </si>
  <si>
    <t>Total final energy consumption (seasonally and temperature adjusted) by fuel [note 10]</t>
  </si>
  <si>
    <t>Domestic energy consumption (seasonally and temperature adjusted) by fuel [note 10]</t>
  </si>
  <si>
    <t>Table 1.3 Seasonally adjusted and temperature corrected final energy consumption, thousand tonnes of oil equivalent, annual data</t>
  </si>
  <si>
    <t>Table 1.3c</t>
  </si>
  <si>
    <t>Total final Consumption (unadjusted)</t>
  </si>
  <si>
    <t>Table 1.3c Seasonally adjusted and temperature corrected final energy consumption data, thousand tonnes of oil equivalent</t>
  </si>
  <si>
    <t>Total final Consumption (seasonally and temperature adjusted) [note 10]</t>
  </si>
  <si>
    <t>Table 1.3b Supply and use of fuels, annual data, thousand tonnes of oil equivalent</t>
  </si>
  <si>
    <t>Components of supply and demand</t>
  </si>
  <si>
    <t>Bioenergy &amp; waste [note 9]</t>
  </si>
  <si>
    <t xml:space="preserve">Petroleum products     </t>
  </si>
  <si>
    <t xml:space="preserve">Bioenergy &amp; waste [note 9]     </t>
  </si>
  <si>
    <t xml:space="preserve">Heat sold </t>
  </si>
  <si>
    <t>Table 1.3b Supply and use of fuels, quarterly data, thousand tonnes of oil equivalent</t>
  </si>
  <si>
    <t>Table 1.3a Supply and use of fuels, quarterly data, thousand tonnes of oil equivalent</t>
  </si>
  <si>
    <t>Net import dependency [note 6]</t>
  </si>
  <si>
    <t>Annual per cent change</t>
  </si>
  <si>
    <t>Quarter per cent change [note 1]</t>
  </si>
  <si>
    <t>Table 1.3b quarterly by fuel</t>
  </si>
  <si>
    <t>Table 1.3b annual by fuel</t>
  </si>
  <si>
    <t>Note 11</t>
  </si>
  <si>
    <t>Heat generation [note 11]</t>
  </si>
  <si>
    <t xml:space="preserve">Petroleum products </t>
  </si>
  <si>
    <t xml:space="preserve">Bioenergy &amp; waste [note 9] </t>
  </si>
  <si>
    <t xml:space="preserve">Total </t>
  </si>
  <si>
    <t>Final energy consumption by sector and fuel</t>
  </si>
  <si>
    <t>Quarter 3 2021</t>
  </si>
  <si>
    <t>Quarter 4 2021</t>
  </si>
  <si>
    <t>0747 135 8194</t>
  </si>
  <si>
    <t>Glossary and acronyms, DUKES Annex B (opens in a new window)</t>
  </si>
  <si>
    <t>Quarter 1 2022</t>
  </si>
  <si>
    <t>Quarter 2 2022</t>
  </si>
  <si>
    <t xml:space="preserve">Quarter 2 2022 </t>
  </si>
  <si>
    <t>Quarter 2 20222</t>
  </si>
  <si>
    <t>For seasonally and temperature adjusted methodology, see articles in the June and September 2011 editions of Energy Trends (available on request from DESNZ)</t>
  </si>
  <si>
    <t xml:space="preserve">This spreadsheet forms part of the National Statistics publication Energy Trends produced by the Department for Energy Security &amp; Net Zero (DESNZ).
The data presented is on UK supply and use of fuels and seasonally adjusted and temperature corrected final energy consumption; quarterly data are published in arrears in thousand tonnes of oil equivalent (ktoe). </t>
  </si>
  <si>
    <t>Quarter 3 2022</t>
  </si>
  <si>
    <t>newsdesk@energysecurity.gov.uk</t>
  </si>
  <si>
    <t>For heat generation, the 2023 figures currently shown are the 2022 figures carried forward - these will be updated in June 2024.</t>
  </si>
  <si>
    <t>Quarter 4 2022</t>
  </si>
  <si>
    <t xml:space="preserve">Quarter 4 2022 </t>
  </si>
  <si>
    <t>energy.stats@energysecurity.gov.uk</t>
  </si>
  <si>
    <t>2022</t>
  </si>
  <si>
    <t>Quarter 1 2023</t>
  </si>
  <si>
    <t xml:space="preserve">Quarter 1 2023 </t>
  </si>
  <si>
    <t xml:space="preserve">Quarter 2 2023 </t>
  </si>
  <si>
    <t>Quarter 2 2023</t>
  </si>
  <si>
    <t xml:space="preserve">Seasonally adjusted and temperature corrected final energy consumption </t>
  </si>
  <si>
    <t>In the latest year</t>
  </si>
  <si>
    <t>Quarter 3 2023</t>
  </si>
  <si>
    <t>Quarter 4 2023 [provisional]</t>
  </si>
  <si>
    <t>2023 [provisional]</t>
  </si>
  <si>
    <t xml:space="preserve">Quarter 3 2023 </t>
  </si>
  <si>
    <r>
      <t xml:space="preserve">These data were published on </t>
    </r>
    <r>
      <rPr>
        <b/>
        <sz val="12"/>
        <color theme="1"/>
        <rFont val="Calibri"/>
        <family val="2"/>
        <scheme val="minor"/>
      </rPr>
      <t>Thursday 28th March 2024</t>
    </r>
    <r>
      <rPr>
        <sz val="12"/>
        <color theme="1"/>
        <rFont val="Calibri"/>
        <family val="2"/>
        <scheme val="minor"/>
      </rPr>
      <t xml:space="preserve">
The next publication date is </t>
    </r>
    <r>
      <rPr>
        <b/>
        <sz val="12"/>
        <color theme="1"/>
        <rFont val="Calibri"/>
        <family val="2"/>
        <scheme val="minor"/>
      </rPr>
      <t>Thursday 27th June 2024</t>
    </r>
  </si>
  <si>
    <t>This spreadsheet contains quarterly data including new data for Q4 (October to December) 2023.</t>
  </si>
  <si>
    <t>Primary energy production at a record low, with record lows for coal, oil and nuclear, but a record high for wind, solar and hydro.</t>
  </si>
  <si>
    <t xml:space="preserve">In 2023 final energy consumption on a seasonally adjusted and temperature corrected basis fell by 1.9 per cent when compared to 2022 (on an unadjusted basis final energy consumption excluding non-energy use fell by 1.6 per cent). By sector, transport consumption rose by 3.2 per cent, whilst domestic consumption fell by 7.1 per cent, industrial consumption fell by 3.5 per cent, and other final users consumption fell by 3.3 per cent. </t>
  </si>
  <si>
    <t>In 2023 indigenous production fell by 8.9 per cent to a record low in these published data of 100.4 million tonnes of oil equivalent. Production levels for all fuels except wind and solar are down on 2022, with coal, oil and nuclear output all at record lows. A fall in imports of 6.7 per cent, and a fall in exports of 17 per cent resulted in a fall in primary supply of 3.6 per cent in 2023 compared to 2022. Trade volumes in 2022 were notably higher as the UK supported European efforts to reduce dependency on Russia, particularly for gas.</t>
  </si>
  <si>
    <t>Final consumption drops due to higher energy and other prices, with record lows for domestic and industrial consumption.</t>
  </si>
  <si>
    <t>Seasonally adjusted and temperature corrected final energy consumption down in comparison with last year.</t>
  </si>
  <si>
    <t xml:space="preserve">Quarter 4 2023 indigenous production fell by 9.1 per cent due to falls in all fuels except coal, bioenergy &amp; waste, wind and solar compared with the same quarter in 2022. Imports fell by 8.6 per cent whilst exports fell by 26 per cent, resulting in primary supply falling by 1.9 per cent compared to the same quarter in 2022. </t>
  </si>
  <si>
    <t>In 2023 dependency on fossil fuels was 77.1 per cent, down 1.2 percentage points on 2022. Net import dependency was 41.1 per cent in 2023, up 3.8 percentage points on 2022, and at the highest share since 2014 reflecting the changes in primary energy supply (see above). Low carbon share was 20.5 per cent in 2023, down 0.3 percentage points on 2022.</t>
  </si>
  <si>
    <t>Net import dependency up, fossil fuel dependency and low carbon share stable.</t>
  </si>
  <si>
    <t>In the fourth quarter of 2023 dependency on fossil fuels was 76.8 per cent, down 2.0 percentage points on the same quarter of 2022. Net import dependency was 44.5 per cent in the fourth quarter of 2023, up 5.5 percentage points on the same quarter of 2022, and at the highest share since the fourth quarter of 2014 reflecting the changes in primary energy supply (see above). Low carbon share was 21.1 per cent in the fourth quarter of 2023, up 0.7 percentage points on the same quarter of 2022.</t>
  </si>
  <si>
    <t>In 2023 final consumption was down by 1.8 per cent compared to 2022, with average temperatures in 2023 broadly similar to 2022. Transport consumption rose by 3.1 per cent, but jet fuel demand remained low. Domestic consumption fell by 6.5 per cent to a record low in these published data due to warm weather and the continued impact of higher energy and other prices on consumer behaviour. Industrial consumption fell by 3.4 per cent  to a record low in these published data, and other final users consumption fell by 3.0 per cent, again both due to higher energy and other prices.</t>
  </si>
  <si>
    <t>Quarter 4 2023 final consumption fell by 1.6 per cent compared with the same quarter in 2022, with average temperatures 0.2 degrees Celsius warmer than last year, with average temperatures in December 2023 being notably warmer than last year. Transport consumption was broadly unchanged, but industrial consumption fell by 2.4 per cent, other final users consumption fell by 2.3 per cent and domestic consumption fell by 1.8 per cent. Industrial and domestic consumption were at the lowest level recorded for the fourth quarter of the year in these published data, due to the continued impact of higher energy and other prices.</t>
  </si>
  <si>
    <t>In the fourth quarter of 2023 final energy consumption on a seasonally adjusted and temperature corrected basis fell by 0.4 per cent when compared to the corresponding quarter of 2022 (on an unadjusted basis final energy consumption excluding non-energy use fell by 1.3 per cent). By sector, transport consumption rose by 0.5 per cent, but  other final users consumption fell by 1.5 per cent, industrial consumption fell by 1.3 per cent and domestic consumption fell by 0.6 per cent.</t>
  </si>
  <si>
    <t xml:space="preserve">The revisions period is from Q1 2022 to Q3 2023  (January 2022 to September 2023).
Revisions are due to updates from data suppliers or the receipt of data replacing estimates unless otherwise stated.                                                                                            Seasonally and temperature adjusted series revised from Q1 2008 to Q3 2023 in March 2024.                                                                                                                                  Revisions to 2022 consumption of liquid biofuels data in table ET 6.2 will now be incorporated in this table in June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</si>
</sst>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General\r"/>
    <numFmt numFmtId="165" formatCode="0\ \p;;;@&quot; p&quot;"/>
    <numFmt numFmtId="166" formatCode="#,##0.0\ "/>
    <numFmt numFmtId="167" formatCode="#,##0\r\ "/>
    <numFmt numFmtId="168" formatCode="\+#,##0.0\ ;\-#,##0.0\ "/>
    <numFmt numFmtId="169" formatCode="#,##0.00\ \ "/>
    <numFmt numFmtId="170" formatCode="#,##0.0\r"/>
    <numFmt numFmtId="171" formatCode="\+#,##0.0;\-#,##0.0"/>
    <numFmt numFmtId="172" formatCode="#,##0.00\ "/>
    <numFmt numFmtId="173" formatCode="0.0%"/>
    <numFmt numFmtId="174" formatCode="0.000%"/>
    <numFmt numFmtId="175" formatCode="0.0%\r"/>
    <numFmt numFmtId="176" formatCode="0.0%\ \r"/>
    <numFmt numFmtId="177" formatCode="0;;;@"/>
    <numFmt numFmtId="178" formatCode="#,###_a;\-#,###_a;\-_a"/>
    <numFmt numFmtId="179" formatCode="0.0"/>
    <numFmt numFmtId="180" formatCode="\+#,##0;\-#,##0"/>
    <numFmt numFmtId="181" formatCode="0.000"/>
    <numFmt numFmtId="182" formatCode="#,##0.000\ "/>
    <numFmt numFmtId="183" formatCode="#,##0.00_ ;[Red]\-#,##0.00\ "/>
  </numFmts>
  <fonts count="35" x14ac:knownFonts="1">
    <font>
      <sz val="11"/>
      <color theme="1"/>
      <name val="Calibri"/>
      <family val="2"/>
      <scheme val="minor"/>
    </font>
    <font>
      <b/>
      <sz val="22"/>
      <name val="Calibri"/>
      <family val="2"/>
      <scheme val="minor"/>
    </font>
    <font>
      <sz val="12"/>
      <color theme="1"/>
      <name val="Calibri"/>
      <family val="2"/>
      <scheme val="minor"/>
    </font>
    <font>
      <b/>
      <sz val="18"/>
      <name val="Calibri"/>
      <family val="2"/>
      <scheme val="minor"/>
    </font>
    <font>
      <sz val="16"/>
      <color theme="1"/>
      <name val="Calibri"/>
      <family val="2"/>
      <scheme val="minor"/>
    </font>
    <font>
      <b/>
      <sz val="12"/>
      <color theme="1"/>
      <name val="Calibri"/>
      <family val="2"/>
      <scheme val="minor"/>
    </font>
    <font>
      <u/>
      <sz val="12"/>
      <color indexed="12"/>
      <name val="Calibri"/>
      <family val="2"/>
      <scheme val="minor"/>
    </font>
    <font>
      <b/>
      <sz val="14"/>
      <name val="Calibri"/>
      <family val="2"/>
      <scheme val="minor"/>
    </font>
    <font>
      <sz val="10"/>
      <name val="Arial"/>
      <family val="2"/>
    </font>
    <font>
      <sz val="10"/>
      <name val="Arial"/>
      <family val="2"/>
    </font>
    <font>
      <b/>
      <sz val="14"/>
      <name val="Arial"/>
      <family val="2"/>
    </font>
    <font>
      <sz val="9"/>
      <name val="Arial"/>
      <family val="2"/>
    </font>
    <font>
      <b/>
      <sz val="10"/>
      <name val="Arial"/>
      <family val="2"/>
    </font>
    <font>
      <sz val="8"/>
      <name val="MS Sans Serif"/>
      <family val="2"/>
    </font>
    <font>
      <sz val="9"/>
      <name val="MS Sans Serif"/>
      <family val="2"/>
    </font>
    <font>
      <u/>
      <sz val="10"/>
      <color theme="10"/>
      <name val="Arial"/>
      <family val="2"/>
    </font>
    <font>
      <u/>
      <sz val="10"/>
      <color indexed="12"/>
      <name val="MS Sans Serif"/>
      <family val="2"/>
    </font>
    <font>
      <u/>
      <sz val="10"/>
      <color indexed="12"/>
      <name val="Arial"/>
      <family val="2"/>
    </font>
    <font>
      <sz val="7"/>
      <name val="Arial"/>
      <family val="2"/>
    </font>
    <font>
      <sz val="8"/>
      <name val="Arial"/>
      <family val="2"/>
    </font>
    <font>
      <b/>
      <sz val="9"/>
      <name val="MS Sans Serif"/>
      <family val="2"/>
    </font>
    <font>
      <sz val="10"/>
      <name val="MS Sans Serif"/>
      <family val="2"/>
    </font>
    <font>
      <b/>
      <sz val="10"/>
      <name val="MS Sans Serif"/>
      <family val="2"/>
    </font>
    <font>
      <vertAlign val="superscript"/>
      <sz val="10"/>
      <name val="Arial"/>
      <family val="2"/>
    </font>
    <font>
      <sz val="8"/>
      <name val="Calibri"/>
      <family val="2"/>
      <scheme val="minor"/>
    </font>
    <font>
      <sz val="12"/>
      <color rgb="FFFF0000"/>
      <name val="Calibri"/>
      <family val="2"/>
      <scheme val="minor"/>
    </font>
    <font>
      <sz val="12"/>
      <name val="Calibri"/>
      <family val="2"/>
      <scheme val="minor"/>
    </font>
    <font>
      <sz val="12"/>
      <color indexed="63"/>
      <name val="Calibri"/>
      <family val="2"/>
      <scheme val="minor"/>
    </font>
    <font>
      <b/>
      <sz val="8"/>
      <name val="Arial"/>
      <family val="2"/>
    </font>
    <font>
      <b/>
      <sz val="12"/>
      <name val="Calibri"/>
      <family val="2"/>
      <scheme val="minor"/>
    </font>
    <font>
      <i/>
      <sz val="12"/>
      <name val="Calibri"/>
      <family val="2"/>
      <scheme val="minor"/>
    </font>
    <font>
      <b/>
      <i/>
      <sz val="12"/>
      <name val="Calibri"/>
      <family val="2"/>
      <scheme val="minor"/>
    </font>
    <font>
      <u/>
      <sz val="12"/>
      <color theme="10"/>
      <name val="Calibri"/>
      <family val="2"/>
      <scheme val="minor"/>
    </font>
    <font>
      <sz val="11"/>
      <color theme="1"/>
      <name val="Calibri"/>
      <family val="2"/>
      <scheme val="minor"/>
    </font>
    <font>
      <u/>
      <sz val="12"/>
      <color rgb="FF0000FF"/>
      <name val="Calibri"/>
      <family val="2"/>
    </font>
  </fonts>
  <fills count="9">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bgColor indexed="64"/>
      </patternFill>
    </fill>
    <fill>
      <patternFill patternType="solid">
        <fgColor indexed="43"/>
        <bgColor indexed="64"/>
      </patternFill>
    </fill>
    <fill>
      <patternFill patternType="solid">
        <fgColor indexed="10"/>
        <bgColor indexed="64"/>
      </patternFill>
    </fill>
    <fill>
      <patternFill patternType="solid">
        <fgColor rgb="FFFF0000"/>
        <bgColor indexed="64"/>
      </patternFill>
    </fill>
    <fill>
      <patternFill patternType="solid">
        <fgColor rgb="FFFFFFFF"/>
        <bgColor rgb="FFFFFFFF"/>
      </patternFill>
    </fill>
  </fills>
  <borders count="20">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3">
    <xf numFmtId="0" fontId="0" fillId="0" borderId="0"/>
    <xf numFmtId="0" fontId="1" fillId="0" borderId="0" applyNumberFormat="0" applyFill="0" applyProtection="0">
      <alignment vertical="center"/>
    </xf>
    <xf numFmtId="0" fontId="3" fillId="0" borderId="0" applyNumberFormat="0" applyFill="0" applyProtection="0"/>
    <xf numFmtId="0" fontId="7" fillId="0" borderId="0" applyNumberFormat="0" applyFill="0" applyProtection="0"/>
    <xf numFmtId="0" fontId="6" fillId="0" borderId="0" applyNumberFormat="0" applyFill="0" applyBorder="0" applyAlignment="0" applyProtection="0">
      <alignment vertical="top"/>
      <protection locked="0"/>
    </xf>
    <xf numFmtId="0" fontId="2" fillId="0" borderId="0">
      <alignment vertical="center" wrapText="1"/>
    </xf>
    <xf numFmtId="0" fontId="8" fillId="0" borderId="0"/>
    <xf numFmtId="0" fontId="9" fillId="0" borderId="0"/>
    <xf numFmtId="9" fontId="8" fillId="0" borderId="0" applyFont="0" applyFill="0" applyBorder="0" applyAlignment="0" applyProtection="0"/>
    <xf numFmtId="0" fontId="15"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9" fontId="33" fillId="0" borderId="0" applyFont="0" applyFill="0" applyBorder="0" applyAlignment="0" applyProtection="0"/>
    <xf numFmtId="0" fontId="34" fillId="0" borderId="0" applyNumberFormat="0" applyFill="0" applyBorder="0" applyAlignment="0" applyProtection="0"/>
  </cellStyleXfs>
  <cellXfs count="310">
    <xf numFmtId="0" fontId="0" fillId="0" borderId="0" xfId="0"/>
    <xf numFmtId="0" fontId="1" fillId="0" borderId="0" xfId="1" applyAlignment="1">
      <alignment vertical="center" wrapText="1"/>
    </xf>
    <xf numFmtId="0" fontId="2" fillId="0" borderId="0" xfId="5">
      <alignment vertical="center" wrapText="1"/>
    </xf>
    <xf numFmtId="0" fontId="2" fillId="0" borderId="0" xfId="5" applyAlignment="1">
      <alignment vertical="center"/>
    </xf>
    <xf numFmtId="0" fontId="3" fillId="0" borderId="0" xfId="2" applyAlignment="1">
      <alignment wrapText="1"/>
    </xf>
    <xf numFmtId="0" fontId="4" fillId="0" borderId="0" xfId="5" applyFont="1" applyAlignment="1">
      <alignment vertical="center"/>
    </xf>
    <xf numFmtId="0" fontId="3" fillId="0" borderId="0" xfId="2"/>
    <xf numFmtId="0" fontId="6" fillId="0" borderId="0" xfId="4" applyAlignment="1" applyProtection="1">
      <alignment vertical="center" wrapText="1"/>
    </xf>
    <xf numFmtId="0" fontId="7" fillId="0" borderId="0" xfId="3"/>
    <xf numFmtId="0" fontId="6" fillId="0" borderId="0" xfId="4" applyAlignment="1" applyProtection="1">
      <alignment vertical="center"/>
    </xf>
    <xf numFmtId="0" fontId="2" fillId="0" borderId="0" xfId="5" applyAlignment="1">
      <alignment wrapText="1"/>
    </xf>
    <xf numFmtId="0" fontId="1" fillId="0" borderId="0" xfId="1">
      <alignment vertical="center"/>
    </xf>
    <xf numFmtId="0" fontId="8" fillId="0" borderId="0" xfId="6"/>
    <xf numFmtId="0" fontId="3" fillId="0" borderId="0" xfId="2" applyFill="1"/>
    <xf numFmtId="0" fontId="9" fillId="2" borderId="0" xfId="7" applyFill="1"/>
    <xf numFmtId="0" fontId="10" fillId="2" borderId="0" xfId="7" applyFont="1" applyFill="1"/>
    <xf numFmtId="3" fontId="11" fillId="2" borderId="0" xfId="7" applyNumberFormat="1" applyFont="1" applyFill="1" applyAlignment="1">
      <alignment horizontal="left"/>
    </xf>
    <xf numFmtId="0" fontId="11" fillId="2" borderId="0" xfId="7" applyFont="1" applyFill="1" applyAlignment="1">
      <alignment horizontal="right"/>
    </xf>
    <xf numFmtId="0" fontId="12" fillId="2" borderId="0" xfId="7" applyFont="1" applyFill="1"/>
    <xf numFmtId="0" fontId="11" fillId="2" borderId="0" xfId="7" applyFont="1" applyFill="1"/>
    <xf numFmtId="0" fontId="17" fillId="4" borderId="0" xfId="10" applyFont="1" applyFill="1" applyAlignment="1" applyProtection="1"/>
    <xf numFmtId="0" fontId="9" fillId="2" borderId="0" xfId="7" applyFill="1" applyAlignment="1">
      <alignment horizontal="center"/>
    </xf>
    <xf numFmtId="178" fontId="11" fillId="2" borderId="0" xfId="7" applyNumberFormat="1" applyFont="1" applyFill="1" applyAlignment="1">
      <alignment horizontal="right"/>
    </xf>
    <xf numFmtId="3" fontId="8" fillId="2" borderId="0" xfId="7" applyNumberFormat="1" applyFont="1" applyFill="1" applyAlignment="1">
      <alignment horizontal="left"/>
    </xf>
    <xf numFmtId="0" fontId="18" fillId="2" borderId="0" xfId="7" applyFont="1" applyFill="1"/>
    <xf numFmtId="0" fontId="18" fillId="2" borderId="0" xfId="7" applyFont="1" applyFill="1" applyAlignment="1">
      <alignment horizontal="center"/>
    </xf>
    <xf numFmtId="179" fontId="18" fillId="2" borderId="0" xfId="7" applyNumberFormat="1" applyFont="1" applyFill="1"/>
    <xf numFmtId="0" fontId="19" fillId="2" borderId="0" xfId="7" applyFont="1" applyFill="1"/>
    <xf numFmtId="0" fontId="19" fillId="0" borderId="0" xfId="6" applyFont="1"/>
    <xf numFmtId="0" fontId="9" fillId="0" borderId="0" xfId="7"/>
    <xf numFmtId="0" fontId="14" fillId="0" borderId="0" xfId="7" applyFont="1"/>
    <xf numFmtId="0" fontId="20" fillId="0" borderId="0" xfId="7" applyFont="1"/>
    <xf numFmtId="0" fontId="16" fillId="4" borderId="0" xfId="10" applyFill="1" applyAlignment="1" applyProtection="1"/>
    <xf numFmtId="0" fontId="11" fillId="0" borderId="0" xfId="7" applyFont="1"/>
    <xf numFmtId="0" fontId="12" fillId="0" borderId="0" xfId="7" applyFont="1"/>
    <xf numFmtId="0" fontId="21" fillId="0" borderId="0" xfId="7" applyFont="1"/>
    <xf numFmtId="0" fontId="8" fillId="0" borderId="0" xfId="7" applyFont="1"/>
    <xf numFmtId="0" fontId="9" fillId="5" borderId="0" xfId="7" applyFill="1"/>
    <xf numFmtId="0" fontId="9" fillId="0" borderId="0" xfId="7" applyAlignment="1">
      <alignment wrapText="1"/>
    </xf>
    <xf numFmtId="181" fontId="19" fillId="0" borderId="0" xfId="6" applyNumberFormat="1" applyFont="1"/>
    <xf numFmtId="3" fontId="19" fillId="0" borderId="0" xfId="6" applyNumberFormat="1" applyFont="1"/>
    <xf numFmtId="0" fontId="22" fillId="6" borderId="4" xfId="7" applyFont="1" applyFill="1" applyBorder="1"/>
    <xf numFmtId="0" fontId="22" fillId="6" borderId="5" xfId="7" applyFont="1" applyFill="1" applyBorder="1"/>
    <xf numFmtId="0" fontId="22" fillId="6" borderId="6" xfId="7" applyFont="1" applyFill="1" applyBorder="1"/>
    <xf numFmtId="0" fontId="22" fillId="6" borderId="7" xfId="7" applyFont="1" applyFill="1" applyBorder="1"/>
    <xf numFmtId="0" fontId="12" fillId="0" borderId="0" xfId="7" applyFont="1" applyAlignment="1">
      <alignment horizontal="left"/>
    </xf>
    <xf numFmtId="3" fontId="8" fillId="0" borderId="0" xfId="7" applyNumberFormat="1" applyFont="1" applyAlignment="1">
      <alignment horizontal="left"/>
    </xf>
    <xf numFmtId="3" fontId="12" fillId="0" borderId="0" xfId="7" applyNumberFormat="1" applyFont="1" applyAlignment="1">
      <alignment horizontal="left"/>
    </xf>
    <xf numFmtId="0" fontId="12" fillId="7" borderId="0" xfId="7" applyFont="1" applyFill="1"/>
    <xf numFmtId="0" fontId="9" fillId="0" borderId="0" xfId="7" quotePrefix="1"/>
    <xf numFmtId="3" fontId="12" fillId="0" borderId="3" xfId="7" applyNumberFormat="1" applyFont="1" applyBorder="1" applyAlignment="1">
      <alignment horizontal="left"/>
    </xf>
    <xf numFmtId="3" fontId="12" fillId="0" borderId="1" xfId="7" applyNumberFormat="1" applyFont="1" applyBorder="1" applyAlignment="1">
      <alignment horizontal="left"/>
    </xf>
    <xf numFmtId="3" fontId="8" fillId="0" borderId="3" xfId="7" applyNumberFormat="1" applyFont="1" applyBorder="1" applyAlignment="1">
      <alignment horizontal="left"/>
    </xf>
    <xf numFmtId="3" fontId="8" fillId="0" borderId="1" xfId="7" applyNumberFormat="1" applyFont="1" applyBorder="1" applyAlignment="1">
      <alignment horizontal="left"/>
    </xf>
    <xf numFmtId="3" fontId="8" fillId="0" borderId="2" xfId="7" applyNumberFormat="1" applyFont="1" applyBorder="1" applyAlignment="1">
      <alignment horizontal="left"/>
    </xf>
    <xf numFmtId="0" fontId="12" fillId="2" borderId="0" xfId="6" applyFont="1" applyFill="1" applyAlignment="1">
      <alignment wrapText="1"/>
    </xf>
    <xf numFmtId="0" fontId="1" fillId="0" borderId="0" xfId="1" applyAlignment="1">
      <alignment horizontal="left" vertical="center"/>
    </xf>
    <xf numFmtId="0" fontId="26" fillId="0" borderId="0" xfId="7" applyFont="1"/>
    <xf numFmtId="177" fontId="26" fillId="0" borderId="11" xfId="7" applyNumberFormat="1" applyFont="1" applyBorder="1" applyAlignment="1">
      <alignment horizontal="left"/>
    </xf>
    <xf numFmtId="177" fontId="26" fillId="0" borderId="12" xfId="7" applyNumberFormat="1" applyFont="1" applyBorder="1" applyAlignment="1">
      <alignment horizontal="left"/>
    </xf>
    <xf numFmtId="3" fontId="26" fillId="0" borderId="0" xfId="7" applyNumberFormat="1" applyFont="1" applyAlignment="1">
      <alignment horizontal="right"/>
    </xf>
    <xf numFmtId="3" fontId="26" fillId="0" borderId="0" xfId="7" applyNumberFormat="1" applyFont="1"/>
    <xf numFmtId="0" fontId="26" fillId="0" borderId="0" xfId="5" applyFont="1" applyAlignment="1">
      <alignment vertical="center"/>
    </xf>
    <xf numFmtId="182" fontId="26" fillId="0" borderId="1" xfId="7" applyNumberFormat="1" applyFont="1" applyBorder="1" applyAlignment="1">
      <alignment horizontal="center" vertical="center" wrapText="1"/>
    </xf>
    <xf numFmtId="166" fontId="26" fillId="0" borderId="1" xfId="7" applyNumberFormat="1" applyFont="1" applyBorder="1" applyAlignment="1">
      <alignment horizontal="center" vertical="center" wrapText="1"/>
    </xf>
    <xf numFmtId="3" fontId="26" fillId="0" borderId="11" xfId="7" applyNumberFormat="1" applyFont="1" applyBorder="1" applyAlignment="1">
      <alignment horizontal="right"/>
    </xf>
    <xf numFmtId="3" fontId="26" fillId="0" borderId="12" xfId="7" applyNumberFormat="1" applyFont="1" applyBorder="1" applyAlignment="1">
      <alignment horizontal="right"/>
    </xf>
    <xf numFmtId="0" fontId="2" fillId="0" borderId="0" xfId="0" applyFont="1"/>
    <xf numFmtId="0" fontId="2" fillId="0" borderId="12" xfId="5" applyBorder="1" applyAlignment="1">
      <alignment horizontal="left" vertical="center" wrapText="1"/>
    </xf>
    <xf numFmtId="3" fontId="2" fillId="0" borderId="0" xfId="0" applyNumberFormat="1" applyFont="1" applyAlignment="1">
      <alignment horizontal="right"/>
    </xf>
    <xf numFmtId="3" fontId="26" fillId="3" borderId="0" xfId="7" applyNumberFormat="1" applyFont="1" applyFill="1"/>
    <xf numFmtId="0" fontId="16" fillId="4" borderId="0" xfId="10" applyFill="1" applyBorder="1" applyAlignment="1" applyProtection="1"/>
    <xf numFmtId="3" fontId="20" fillId="0" borderId="0" xfId="7" applyNumberFormat="1" applyFont="1"/>
    <xf numFmtId="3" fontId="14" fillId="0" borderId="0" xfId="7" applyNumberFormat="1" applyFont="1"/>
    <xf numFmtId="169" fontId="14" fillId="0" borderId="0" xfId="7" applyNumberFormat="1" applyFont="1"/>
    <xf numFmtId="3" fontId="26" fillId="0" borderId="11" xfId="7" applyNumberFormat="1" applyFont="1" applyBorder="1"/>
    <xf numFmtId="3" fontId="26" fillId="0" borderId="12" xfId="7" applyNumberFormat="1" applyFont="1" applyBorder="1"/>
    <xf numFmtId="182" fontId="26" fillId="0" borderId="13" xfId="7" applyNumberFormat="1" applyFont="1" applyBorder="1" applyAlignment="1">
      <alignment horizontal="left" vertical="center" wrapText="1"/>
    </xf>
    <xf numFmtId="3" fontId="26" fillId="3" borderId="0" xfId="7" applyNumberFormat="1" applyFont="1" applyFill="1" applyAlignment="1">
      <alignment horizontal="right"/>
    </xf>
    <xf numFmtId="182" fontId="26" fillId="0" borderId="10" xfId="0" applyNumberFormat="1" applyFont="1" applyBorder="1" applyAlignment="1">
      <alignment horizontal="left" vertical="center" wrapText="1"/>
    </xf>
    <xf numFmtId="37" fontId="26" fillId="0" borderId="0" xfId="7" applyNumberFormat="1" applyFont="1"/>
    <xf numFmtId="37" fontId="26" fillId="3" borderId="0" xfId="7" applyNumberFormat="1" applyFont="1" applyFill="1"/>
    <xf numFmtId="0" fontId="2" fillId="0" borderId="11" xfId="5" applyBorder="1" applyAlignment="1">
      <alignment horizontal="left" vertical="center" wrapText="1"/>
    </xf>
    <xf numFmtId="37" fontId="26" fillId="3" borderId="0" xfId="7" applyNumberFormat="1" applyFont="1" applyFill="1" applyAlignment="1">
      <alignment horizontal="right"/>
    </xf>
    <xf numFmtId="182" fontId="26" fillId="0" borderId="1" xfId="7" applyNumberFormat="1" applyFont="1" applyBorder="1" applyAlignment="1">
      <alignment horizontal="right" vertical="center" wrapText="1"/>
    </xf>
    <xf numFmtId="166" fontId="26" fillId="0" borderId="1" xfId="7" applyNumberFormat="1" applyFont="1" applyBorder="1" applyAlignment="1">
      <alignment horizontal="right" vertical="center" wrapText="1"/>
    </xf>
    <xf numFmtId="182" fontId="26" fillId="0" borderId="14" xfId="7" applyNumberFormat="1" applyFont="1" applyBorder="1" applyAlignment="1">
      <alignment horizontal="right" vertical="center" wrapText="1"/>
    </xf>
    <xf numFmtId="182" fontId="26" fillId="0" borderId="8" xfId="0" applyNumberFormat="1" applyFont="1" applyBorder="1" applyAlignment="1">
      <alignment horizontal="right" vertical="center" wrapText="1"/>
    </xf>
    <xf numFmtId="182" fontId="26" fillId="0" borderId="2" xfId="0" applyNumberFormat="1" applyFont="1" applyBorder="1" applyAlignment="1">
      <alignment horizontal="right" vertical="center" wrapText="1"/>
    </xf>
    <xf numFmtId="166" fontId="26" fillId="0" borderId="2" xfId="0" applyNumberFormat="1" applyFont="1" applyBorder="1" applyAlignment="1">
      <alignment horizontal="right" vertical="center" wrapText="1"/>
    </xf>
    <xf numFmtId="182" fontId="26" fillId="0" borderId="9" xfId="0" applyNumberFormat="1" applyFont="1" applyBorder="1" applyAlignment="1">
      <alignment horizontal="right" vertical="center" wrapText="1"/>
    </xf>
    <xf numFmtId="182" fontId="26" fillId="0" borderId="15" xfId="0" applyNumberFormat="1" applyFont="1" applyBorder="1" applyAlignment="1">
      <alignment horizontal="left" vertical="center" wrapText="1"/>
    </xf>
    <xf numFmtId="37" fontId="26" fillId="0" borderId="11" xfId="7" applyNumberFormat="1" applyFont="1" applyBorder="1"/>
    <xf numFmtId="37" fontId="26" fillId="0" borderId="12" xfId="7" applyNumberFormat="1" applyFont="1" applyBorder="1"/>
    <xf numFmtId="0" fontId="27" fillId="0" borderId="0" xfId="7" applyFont="1" applyAlignment="1">
      <alignment textRotation="90"/>
    </xf>
    <xf numFmtId="0" fontId="6" fillId="4" borderId="0" xfId="10" applyFont="1" applyFill="1" applyBorder="1" applyAlignment="1" applyProtection="1"/>
    <xf numFmtId="166" fontId="26" fillId="0" borderId="9" xfId="0" applyNumberFormat="1" applyFont="1" applyBorder="1" applyAlignment="1">
      <alignment horizontal="right" vertical="center" wrapText="1"/>
    </xf>
    <xf numFmtId="37" fontId="26" fillId="3" borderId="11" xfId="7" applyNumberFormat="1" applyFont="1" applyFill="1" applyBorder="1"/>
    <xf numFmtId="37" fontId="26" fillId="3" borderId="12" xfId="7" applyNumberFormat="1" applyFont="1" applyFill="1" applyBorder="1"/>
    <xf numFmtId="0" fontId="9" fillId="7" borderId="0" xfId="7" applyFill="1"/>
    <xf numFmtId="0" fontId="22" fillId="0" borderId="4" xfId="7" applyFont="1" applyBorder="1"/>
    <xf numFmtId="0" fontId="22" fillId="0" borderId="5" xfId="7" applyFont="1" applyBorder="1"/>
    <xf numFmtId="0" fontId="22" fillId="0" borderId="6" xfId="7" applyFont="1" applyBorder="1"/>
    <xf numFmtId="37" fontId="11" fillId="0" borderId="0" xfId="7" applyNumberFormat="1" applyFont="1"/>
    <xf numFmtId="173" fontId="26" fillId="0" borderId="0" xfId="7" applyNumberFormat="1" applyFont="1"/>
    <xf numFmtId="3" fontId="26" fillId="0" borderId="0" xfId="7" applyNumberFormat="1" applyFont="1" applyAlignment="1">
      <alignment horizontal="center"/>
    </xf>
    <xf numFmtId="173" fontId="26" fillId="0" borderId="0" xfId="7" applyNumberFormat="1" applyFont="1" applyAlignment="1">
      <alignment horizontal="center"/>
    </xf>
    <xf numFmtId="0" fontId="26" fillId="0" borderId="0" xfId="7" applyFont="1" applyAlignment="1">
      <alignment horizontal="center"/>
    </xf>
    <xf numFmtId="180" fontId="26" fillId="0" borderId="0" xfId="7" applyNumberFormat="1" applyFont="1" applyAlignment="1">
      <alignment horizontal="center"/>
    </xf>
    <xf numFmtId="173" fontId="26" fillId="0" borderId="11" xfId="7" applyNumberFormat="1" applyFont="1" applyBorder="1" applyAlignment="1">
      <alignment horizontal="center"/>
    </xf>
    <xf numFmtId="173" fontId="26" fillId="0" borderId="12" xfId="7" applyNumberFormat="1" applyFont="1" applyBorder="1" applyAlignment="1">
      <alignment horizontal="center"/>
    </xf>
    <xf numFmtId="0" fontId="26" fillId="0" borderId="8" xfId="7" applyFont="1" applyBorder="1" applyAlignment="1">
      <alignment horizontal="center" vertical="center" wrapText="1"/>
    </xf>
    <xf numFmtId="0" fontId="26" fillId="0" borderId="2" xfId="7" applyFont="1" applyBorder="1" applyAlignment="1">
      <alignment horizontal="center" vertical="center" wrapText="1"/>
    </xf>
    <xf numFmtId="0" fontId="26" fillId="0" borderId="9" xfId="7" applyFont="1" applyBorder="1" applyAlignment="1">
      <alignment horizontal="center" vertical="center" wrapText="1"/>
    </xf>
    <xf numFmtId="0" fontId="26" fillId="0" borderId="11" xfId="7" applyFont="1" applyBorder="1" applyAlignment="1">
      <alignment horizontal="left"/>
    </xf>
    <xf numFmtId="0" fontId="26" fillId="0" borderId="12" xfId="7" applyFont="1" applyBorder="1" applyAlignment="1">
      <alignment horizontal="left"/>
    </xf>
    <xf numFmtId="0" fontId="26" fillId="0" borderId="10" xfId="7" applyFont="1" applyBorder="1" applyAlignment="1">
      <alignment horizontal="left" vertical="center" wrapText="1"/>
    </xf>
    <xf numFmtId="0" fontId="26" fillId="0" borderId="0" xfId="6" applyFont="1"/>
    <xf numFmtId="3" fontId="26" fillId="0" borderId="0" xfId="6" applyNumberFormat="1" applyFont="1"/>
    <xf numFmtId="4" fontId="26" fillId="0" borderId="0" xfId="6" applyNumberFormat="1" applyFont="1"/>
    <xf numFmtId="38" fontId="26" fillId="0" borderId="0" xfId="6" applyNumberFormat="1" applyFont="1"/>
    <xf numFmtId="38" fontId="26" fillId="3" borderId="0" xfId="6" applyNumberFormat="1" applyFont="1" applyFill="1"/>
    <xf numFmtId="38" fontId="26" fillId="3" borderId="11" xfId="6" applyNumberFormat="1" applyFont="1" applyFill="1" applyBorder="1"/>
    <xf numFmtId="38" fontId="26" fillId="3" borderId="12" xfId="6" applyNumberFormat="1" applyFont="1" applyFill="1" applyBorder="1"/>
    <xf numFmtId="0" fontId="26" fillId="0" borderId="8" xfId="7" applyFont="1" applyBorder="1" applyAlignment="1">
      <alignment horizontal="right" vertical="center" wrapText="1"/>
    </xf>
    <xf numFmtId="0" fontId="26" fillId="0" borderId="2" xfId="7" applyFont="1" applyBorder="1" applyAlignment="1">
      <alignment horizontal="right" vertical="center" wrapText="1"/>
    </xf>
    <xf numFmtId="0" fontId="26" fillId="0" borderId="9" xfId="7" applyFont="1" applyBorder="1" applyAlignment="1">
      <alignment horizontal="right" vertical="center" wrapText="1"/>
    </xf>
    <xf numFmtId="182" fontId="26" fillId="0" borderId="13" xfId="0" applyNumberFormat="1" applyFont="1" applyBorder="1" applyAlignment="1">
      <alignment horizontal="left" vertical="center" wrapText="1"/>
    </xf>
    <xf numFmtId="0" fontId="26" fillId="0" borderId="15" xfId="7" applyFont="1" applyBorder="1" applyAlignment="1">
      <alignment horizontal="right" vertical="center" wrapText="1"/>
    </xf>
    <xf numFmtId="0" fontId="26" fillId="0" borderId="1" xfId="7" applyFont="1" applyBorder="1" applyAlignment="1">
      <alignment horizontal="right" vertical="center" wrapText="1"/>
    </xf>
    <xf numFmtId="0" fontId="26" fillId="0" borderId="14" xfId="7" applyFont="1" applyBorder="1" applyAlignment="1">
      <alignment horizontal="right" vertical="center" wrapText="1"/>
    </xf>
    <xf numFmtId="43" fontId="26" fillId="0" borderId="0" xfId="6" applyNumberFormat="1" applyFont="1"/>
    <xf numFmtId="3" fontId="11" fillId="0" borderId="0" xfId="7" applyNumberFormat="1" applyFont="1"/>
    <xf numFmtId="3" fontId="2" fillId="0" borderId="0" xfId="0" applyNumberFormat="1" applyFont="1"/>
    <xf numFmtId="37" fontId="9" fillId="2" borderId="0" xfId="7" applyNumberFormat="1" applyFill="1"/>
    <xf numFmtId="0" fontId="8" fillId="2" borderId="0" xfId="6" applyFill="1" applyAlignment="1">
      <alignment horizontal="right"/>
    </xf>
    <xf numFmtId="0" fontId="8" fillId="0" borderId="0" xfId="6" applyAlignment="1">
      <alignment horizontal="right"/>
    </xf>
    <xf numFmtId="0" fontId="11" fillId="2" borderId="0" xfId="6" applyFont="1" applyFill="1"/>
    <xf numFmtId="3" fontId="11" fillId="2" borderId="0" xfId="6" applyNumberFormat="1" applyFont="1" applyFill="1" applyAlignment="1">
      <alignment horizontal="right"/>
    </xf>
    <xf numFmtId="3" fontId="11" fillId="0" borderId="0" xfId="6" applyNumberFormat="1" applyFont="1" applyAlignment="1">
      <alignment horizontal="right"/>
    </xf>
    <xf numFmtId="0" fontId="12" fillId="0" borderId="0" xfId="6" applyFont="1"/>
    <xf numFmtId="0" fontId="8" fillId="2" borderId="0" xfId="6" applyFill="1"/>
    <xf numFmtId="3" fontId="13" fillId="0" borderId="0" xfId="6" applyNumberFormat="1" applyFont="1" applyAlignment="1">
      <alignment horizontal="right"/>
    </xf>
    <xf numFmtId="0" fontId="11" fillId="2" borderId="0" xfId="6" applyFont="1" applyFill="1" applyAlignment="1">
      <alignment horizontal="right"/>
    </xf>
    <xf numFmtId="0" fontId="11" fillId="0" borderId="0" xfId="6" applyFont="1" applyAlignment="1">
      <alignment horizontal="right"/>
    </xf>
    <xf numFmtId="0" fontId="11" fillId="0" borderId="0" xfId="6" applyFont="1"/>
    <xf numFmtId="0" fontId="17" fillId="4" borderId="0" xfId="10" applyFont="1" applyFill="1" applyBorder="1" applyAlignment="1" applyProtection="1"/>
    <xf numFmtId="3" fontId="8" fillId="0" borderId="0" xfId="6" applyNumberFormat="1" applyAlignment="1">
      <alignment horizontal="right"/>
    </xf>
    <xf numFmtId="167" fontId="8" fillId="0" borderId="0" xfId="6" applyNumberFormat="1" applyAlignment="1">
      <alignment horizontal="right"/>
    </xf>
    <xf numFmtId="3" fontId="13" fillId="2" borderId="0" xfId="6" applyNumberFormat="1" applyFont="1" applyFill="1" applyAlignment="1">
      <alignment horizontal="right"/>
    </xf>
    <xf numFmtId="0" fontId="28" fillId="0" borderId="0" xfId="6" applyFont="1"/>
    <xf numFmtId="0" fontId="26" fillId="2" borderId="16" xfId="6" applyFont="1" applyFill="1" applyBorder="1"/>
    <xf numFmtId="3" fontId="26" fillId="2" borderId="3" xfId="6" applyNumberFormat="1" applyFont="1" applyFill="1" applyBorder="1" applyAlignment="1">
      <alignment horizontal="right"/>
    </xf>
    <xf numFmtId="171" fontId="30" fillId="0" borderId="3" xfId="6" applyNumberFormat="1" applyFont="1" applyBorder="1" applyAlignment="1">
      <alignment horizontal="right"/>
    </xf>
    <xf numFmtId="171" fontId="30" fillId="0" borderId="11" xfId="6" applyNumberFormat="1" applyFont="1" applyBorder="1" applyAlignment="1">
      <alignment horizontal="right"/>
    </xf>
    <xf numFmtId="0" fontId="26" fillId="2" borderId="17" xfId="6" applyFont="1" applyFill="1" applyBorder="1"/>
    <xf numFmtId="3" fontId="26" fillId="2" borderId="0" xfId="6" applyNumberFormat="1" applyFont="1" applyFill="1" applyAlignment="1">
      <alignment horizontal="right"/>
    </xf>
    <xf numFmtId="171" fontId="30" fillId="0" borderId="0" xfId="6" applyNumberFormat="1" applyFont="1" applyAlignment="1">
      <alignment horizontal="right"/>
    </xf>
    <xf numFmtId="171" fontId="30" fillId="0" borderId="12" xfId="6" applyNumberFormat="1" applyFont="1" applyBorder="1" applyAlignment="1">
      <alignment horizontal="right"/>
    </xf>
    <xf numFmtId="0" fontId="29" fillId="2" borderId="15" xfId="6" applyFont="1" applyFill="1" applyBorder="1"/>
    <xf numFmtId="3" fontId="29" fillId="2" borderId="1" xfId="6" applyNumberFormat="1" applyFont="1" applyFill="1" applyBorder="1" applyAlignment="1">
      <alignment horizontal="right"/>
    </xf>
    <xf numFmtId="171" fontId="31" fillId="0" borderId="1" xfId="6" applyNumberFormat="1" applyFont="1" applyBorder="1" applyAlignment="1">
      <alignment horizontal="right"/>
    </xf>
    <xf numFmtId="171" fontId="31" fillId="0" borderId="14" xfId="6" applyNumberFormat="1" applyFont="1" applyBorder="1" applyAlignment="1">
      <alignment horizontal="right"/>
    </xf>
    <xf numFmtId="0" fontId="26" fillId="2" borderId="0" xfId="6" applyFont="1" applyFill="1"/>
    <xf numFmtId="171" fontId="31" fillId="0" borderId="0" xfId="6" applyNumberFormat="1" applyFont="1" applyAlignment="1">
      <alignment horizontal="right"/>
    </xf>
    <xf numFmtId="0" fontId="26" fillId="2" borderId="0" xfId="7" applyFont="1" applyFill="1"/>
    <xf numFmtId="37" fontId="26" fillId="2" borderId="0" xfId="7" applyNumberFormat="1" applyFont="1" applyFill="1"/>
    <xf numFmtId="37" fontId="26" fillId="0" borderId="0" xfId="7" applyNumberFormat="1" applyFont="1" applyAlignment="1">
      <alignment horizontal="right"/>
    </xf>
    <xf numFmtId="37" fontId="26" fillId="2" borderId="0" xfId="7" applyNumberFormat="1" applyFont="1" applyFill="1" applyAlignment="1">
      <alignment horizontal="right"/>
    </xf>
    <xf numFmtId="37" fontId="29" fillId="2" borderId="0" xfId="7" applyNumberFormat="1" applyFont="1" applyFill="1"/>
    <xf numFmtId="37" fontId="29" fillId="2" borderId="0" xfId="7" applyNumberFormat="1" applyFont="1" applyFill="1" applyAlignment="1">
      <alignment horizontal="right"/>
    </xf>
    <xf numFmtId="3" fontId="26" fillId="2" borderId="0" xfId="7" applyNumberFormat="1" applyFont="1" applyFill="1"/>
    <xf numFmtId="3" fontId="29" fillId="2" borderId="0" xfId="7" applyNumberFormat="1" applyFont="1" applyFill="1"/>
    <xf numFmtId="0" fontId="29" fillId="0" borderId="14" xfId="5" applyFont="1" applyBorder="1" applyAlignment="1">
      <alignment horizontal="left" vertical="center" wrapText="1"/>
    </xf>
    <xf numFmtId="3" fontId="26" fillId="2" borderId="18" xfId="7" applyNumberFormat="1" applyFont="1" applyFill="1" applyBorder="1"/>
    <xf numFmtId="3" fontId="26" fillId="2" borderId="19" xfId="7" applyNumberFormat="1" applyFont="1" applyFill="1" applyBorder="1"/>
    <xf numFmtId="3" fontId="29" fillId="2" borderId="19" xfId="7" applyNumberFormat="1" applyFont="1" applyFill="1" applyBorder="1"/>
    <xf numFmtId="3" fontId="26" fillId="2" borderId="13" xfId="7" applyNumberFormat="1" applyFont="1" applyFill="1" applyBorder="1"/>
    <xf numFmtId="0" fontId="29" fillId="2" borderId="8" xfId="7" applyFont="1" applyFill="1" applyBorder="1" applyAlignment="1">
      <alignment horizontal="right" vertical="center"/>
    </xf>
    <xf numFmtId="0" fontId="29" fillId="2" borderId="2" xfId="7" applyFont="1" applyFill="1" applyBorder="1" applyAlignment="1">
      <alignment horizontal="center" vertical="center" wrapText="1"/>
    </xf>
    <xf numFmtId="0" fontId="29" fillId="2" borderId="2" xfId="7" applyFont="1" applyFill="1" applyBorder="1" applyAlignment="1">
      <alignment horizontal="right" vertical="center"/>
    </xf>
    <xf numFmtId="0" fontId="29" fillId="2" borderId="9" xfId="7" applyFont="1" applyFill="1" applyBorder="1" applyAlignment="1">
      <alignment horizontal="right" vertical="center"/>
    </xf>
    <xf numFmtId="0" fontId="11" fillId="2" borderId="0" xfId="7" applyFont="1" applyFill="1" applyAlignment="1">
      <alignment horizontal="center"/>
    </xf>
    <xf numFmtId="179" fontId="11" fillId="2" borderId="0" xfId="7" applyNumberFormat="1" applyFont="1" applyFill="1"/>
    <xf numFmtId="3" fontId="26" fillId="2" borderId="11" xfId="7" applyNumberFormat="1" applyFont="1" applyFill="1" applyBorder="1"/>
    <xf numFmtId="3" fontId="26" fillId="2" borderId="12" xfId="7" applyNumberFormat="1" applyFont="1" applyFill="1" applyBorder="1"/>
    <xf numFmtId="3" fontId="29" fillId="2" borderId="12" xfId="7" applyNumberFormat="1" applyFont="1" applyFill="1" applyBorder="1"/>
    <xf numFmtId="3" fontId="26" fillId="2" borderId="14" xfId="7" applyNumberFormat="1" applyFont="1" applyFill="1" applyBorder="1"/>
    <xf numFmtId="0" fontId="29" fillId="2" borderId="15" xfId="7" applyFont="1" applyFill="1" applyBorder="1" applyAlignment="1">
      <alignment horizontal="right" vertical="center"/>
    </xf>
    <xf numFmtId="0" fontId="29" fillId="2" borderId="1" xfId="7" applyFont="1" applyFill="1" applyBorder="1" applyAlignment="1">
      <alignment horizontal="center" vertical="center" wrapText="1"/>
    </xf>
    <xf numFmtId="0" fontId="29" fillId="2" borderId="1" xfId="7" applyFont="1" applyFill="1" applyBorder="1" applyAlignment="1">
      <alignment horizontal="right" vertical="center"/>
    </xf>
    <xf numFmtId="37" fontId="29" fillId="2" borderId="8" xfId="7" applyNumberFormat="1" applyFont="1" applyFill="1" applyBorder="1"/>
    <xf numFmtId="177" fontId="29" fillId="2" borderId="2" xfId="7" applyNumberFormat="1" applyFont="1" applyFill="1" applyBorder="1" applyAlignment="1">
      <alignment horizontal="center"/>
    </xf>
    <xf numFmtId="0" fontId="9" fillId="2" borderId="2" xfId="7" applyFill="1" applyBorder="1"/>
    <xf numFmtId="177" fontId="29" fillId="2" borderId="9" xfId="7" applyNumberFormat="1" applyFont="1" applyFill="1" applyBorder="1" applyAlignment="1">
      <alignment horizontal="center"/>
    </xf>
    <xf numFmtId="165" fontId="29" fillId="2" borderId="2" xfId="7" applyNumberFormat="1" applyFont="1" applyFill="1" applyBorder="1" applyAlignment="1">
      <alignment horizontal="center"/>
    </xf>
    <xf numFmtId="165" fontId="29" fillId="2" borderId="9" xfId="7" applyNumberFormat="1" applyFont="1" applyFill="1" applyBorder="1" applyAlignment="1">
      <alignment horizontal="center"/>
    </xf>
    <xf numFmtId="0" fontId="29" fillId="2" borderId="9" xfId="7" applyFont="1" applyFill="1" applyBorder="1" applyAlignment="1">
      <alignment horizontal="center" vertical="center" wrapText="1"/>
    </xf>
    <xf numFmtId="37" fontId="26" fillId="2" borderId="16" xfId="7" applyNumberFormat="1" applyFont="1" applyFill="1" applyBorder="1" applyAlignment="1">
      <alignment horizontal="right"/>
    </xf>
    <xf numFmtId="37" fontId="26" fillId="2" borderId="3" xfId="7" applyNumberFormat="1" applyFont="1" applyFill="1" applyBorder="1" applyAlignment="1">
      <alignment horizontal="right"/>
    </xf>
    <xf numFmtId="37" fontId="26" fillId="2" borderId="3" xfId="7" applyNumberFormat="1" applyFont="1" applyFill="1" applyBorder="1"/>
    <xf numFmtId="37" fontId="26" fillId="2" borderId="11" xfId="7" applyNumberFormat="1" applyFont="1" applyFill="1" applyBorder="1" applyAlignment="1">
      <alignment horizontal="right"/>
    </xf>
    <xf numFmtId="37" fontId="26" fillId="2" borderId="17" xfId="7" applyNumberFormat="1" applyFont="1" applyFill="1" applyBorder="1" applyAlignment="1">
      <alignment horizontal="right"/>
    </xf>
    <xf numFmtId="37" fontId="26" fillId="2" borderId="12" xfId="7" applyNumberFormat="1" applyFont="1" applyFill="1" applyBorder="1" applyAlignment="1">
      <alignment horizontal="right"/>
    </xf>
    <xf numFmtId="37" fontId="29" fillId="2" borderId="17" xfId="7" applyNumberFormat="1" applyFont="1" applyFill="1" applyBorder="1"/>
    <xf numFmtId="37" fontId="29" fillId="2" borderId="12" xfId="7" applyNumberFormat="1" applyFont="1" applyFill="1" applyBorder="1" applyAlignment="1">
      <alignment horizontal="right"/>
    </xf>
    <xf numFmtId="37" fontId="26" fillId="0" borderId="17" xfId="7" applyNumberFormat="1" applyFont="1" applyBorder="1" applyAlignment="1">
      <alignment horizontal="right"/>
    </xf>
    <xf numFmtId="37" fontId="29" fillId="2" borderId="12" xfId="7" applyNumberFormat="1" applyFont="1" applyFill="1" applyBorder="1"/>
    <xf numFmtId="37" fontId="26" fillId="0" borderId="17" xfId="7" applyNumberFormat="1" applyFont="1" applyBorder="1"/>
    <xf numFmtId="37" fontId="26" fillId="0" borderId="12" xfId="7" applyNumberFormat="1" applyFont="1" applyBorder="1" applyAlignment="1">
      <alignment horizontal="right"/>
    </xf>
    <xf numFmtId="37" fontId="26" fillId="2" borderId="17" xfId="7" applyNumberFormat="1" applyFont="1" applyFill="1" applyBorder="1"/>
    <xf numFmtId="37" fontId="26" fillId="2" borderId="12" xfId="7" applyNumberFormat="1" applyFont="1" applyFill="1" applyBorder="1"/>
    <xf numFmtId="37" fontId="26" fillId="2" borderId="15" xfId="7" applyNumberFormat="1" applyFont="1" applyFill="1" applyBorder="1" applyAlignment="1">
      <alignment horizontal="right"/>
    </xf>
    <xf numFmtId="37" fontId="26" fillId="2" borderId="1" xfId="7" applyNumberFormat="1" applyFont="1" applyFill="1" applyBorder="1" applyAlignment="1">
      <alignment horizontal="right"/>
    </xf>
    <xf numFmtId="37" fontId="26" fillId="2" borderId="14" xfId="7" applyNumberFormat="1" applyFont="1" applyFill="1" applyBorder="1" applyAlignment="1">
      <alignment horizontal="right"/>
    </xf>
    <xf numFmtId="37" fontId="26" fillId="2" borderId="16" xfId="7" applyNumberFormat="1" applyFont="1" applyFill="1" applyBorder="1"/>
    <xf numFmtId="37" fontId="26" fillId="0" borderId="3" xfId="7" applyNumberFormat="1" applyFont="1" applyBorder="1" applyAlignment="1">
      <alignment horizontal="right"/>
    </xf>
    <xf numFmtId="37" fontId="29" fillId="2" borderId="17" xfId="7" applyNumberFormat="1" applyFont="1" applyFill="1" applyBorder="1" applyAlignment="1">
      <alignment horizontal="right"/>
    </xf>
    <xf numFmtId="10" fontId="2" fillId="2" borderId="0" xfId="8" applyNumberFormat="1" applyFont="1" applyFill="1" applyBorder="1"/>
    <xf numFmtId="0" fontId="26" fillId="2" borderId="0" xfId="7" applyFont="1" applyFill="1" applyAlignment="1">
      <alignment horizontal="right" wrapText="1"/>
    </xf>
    <xf numFmtId="0" fontId="26" fillId="2" borderId="0" xfId="7" applyFont="1" applyFill="1" applyAlignment="1">
      <alignment horizontal="right"/>
    </xf>
    <xf numFmtId="1" fontId="26" fillId="2" borderId="0" xfId="7" applyNumberFormat="1" applyFont="1" applyFill="1"/>
    <xf numFmtId="0" fontId="29" fillId="2" borderId="0" xfId="7" applyFont="1" applyFill="1" applyAlignment="1">
      <alignment horizontal="right"/>
    </xf>
    <xf numFmtId="10" fontId="29" fillId="2" borderId="0" xfId="8" applyNumberFormat="1" applyFont="1" applyFill="1" applyBorder="1"/>
    <xf numFmtId="0" fontId="29" fillId="2" borderId="0" xfId="7" applyFont="1" applyFill="1"/>
    <xf numFmtId="1" fontId="29" fillId="2" borderId="0" xfId="7" applyNumberFormat="1" applyFont="1" applyFill="1"/>
    <xf numFmtId="166" fontId="26" fillId="2" borderId="0" xfId="7" applyNumberFormat="1" applyFont="1" applyFill="1" applyAlignment="1">
      <alignment horizontal="right"/>
    </xf>
    <xf numFmtId="173" fontId="26" fillId="2" borderId="0" xfId="7" applyNumberFormat="1" applyFont="1" applyFill="1"/>
    <xf numFmtId="173" fontId="25" fillId="2" borderId="0" xfId="7" applyNumberFormat="1" applyFont="1" applyFill="1"/>
    <xf numFmtId="169" fontId="26" fillId="2" borderId="0" xfId="7" applyNumberFormat="1" applyFont="1" applyFill="1"/>
    <xf numFmtId="174" fontId="26" fillId="2" borderId="0" xfId="7" applyNumberFormat="1" applyFont="1" applyFill="1"/>
    <xf numFmtId="175" fontId="26" fillId="2" borderId="0" xfId="7" applyNumberFormat="1" applyFont="1" applyFill="1"/>
    <xf numFmtId="176" fontId="26" fillId="2" borderId="0" xfId="7" applyNumberFormat="1" applyFont="1" applyFill="1"/>
    <xf numFmtId="168" fontId="30" fillId="2" borderId="0" xfId="7" applyNumberFormat="1" applyFont="1" applyFill="1" applyAlignment="1">
      <alignment horizontal="right"/>
    </xf>
    <xf numFmtId="0" fontId="32" fillId="2" borderId="0" xfId="9" applyFont="1" applyFill="1" applyBorder="1" applyAlignment="1" applyProtection="1"/>
    <xf numFmtId="166" fontId="30" fillId="2" borderId="0" xfId="7" applyNumberFormat="1" applyFont="1" applyFill="1" applyAlignment="1">
      <alignment horizontal="right"/>
    </xf>
    <xf numFmtId="167" fontId="26" fillId="2" borderId="0" xfId="7" applyNumberFormat="1" applyFont="1" applyFill="1" applyAlignment="1">
      <alignment horizontal="right"/>
    </xf>
    <xf numFmtId="9" fontId="26" fillId="2" borderId="0" xfId="7" applyNumberFormat="1" applyFont="1" applyFill="1" applyAlignment="1">
      <alignment horizontal="right"/>
    </xf>
    <xf numFmtId="9" fontId="26" fillId="2" borderId="0" xfId="7" applyNumberFormat="1" applyFont="1" applyFill="1"/>
    <xf numFmtId="10" fontId="26" fillId="2" borderId="0" xfId="7" applyNumberFormat="1" applyFont="1" applyFill="1"/>
    <xf numFmtId="0" fontId="29" fillId="0" borderId="10" xfId="5" applyFont="1" applyBorder="1" applyAlignment="1">
      <alignment horizontal="left" vertical="center" wrapText="1"/>
    </xf>
    <xf numFmtId="37" fontId="29" fillId="0" borderId="0" xfId="7" applyNumberFormat="1" applyFont="1" applyAlignment="1">
      <alignment horizontal="right"/>
    </xf>
    <xf numFmtId="3" fontId="26" fillId="0" borderId="18" xfId="7" applyNumberFormat="1" applyFont="1" applyBorder="1" applyAlignment="1">
      <alignment horizontal="left"/>
    </xf>
    <xf numFmtId="3" fontId="26" fillId="0" borderId="19" xfId="7" applyNumberFormat="1" applyFont="1" applyBorder="1" applyAlignment="1">
      <alignment horizontal="left"/>
    </xf>
    <xf numFmtId="3" fontId="26" fillId="0" borderId="13" xfId="7" applyNumberFormat="1" applyFont="1" applyBorder="1" applyAlignment="1">
      <alignment horizontal="left"/>
    </xf>
    <xf numFmtId="166" fontId="26" fillId="0" borderId="12" xfId="7" applyNumberFormat="1" applyFont="1" applyBorder="1" applyAlignment="1">
      <alignment horizontal="right"/>
    </xf>
    <xf numFmtId="37" fontId="29" fillId="0" borderId="17" xfId="7" applyNumberFormat="1" applyFont="1" applyBorder="1" applyAlignment="1">
      <alignment horizontal="right"/>
    </xf>
    <xf numFmtId="170" fontId="29" fillId="0" borderId="12" xfId="7" applyNumberFormat="1" applyFont="1" applyBorder="1" applyAlignment="1">
      <alignment horizontal="right"/>
    </xf>
    <xf numFmtId="166" fontId="29" fillId="0" borderId="12" xfId="7" applyNumberFormat="1" applyFont="1" applyBorder="1" applyAlignment="1">
      <alignment horizontal="right"/>
    </xf>
    <xf numFmtId="170" fontId="26" fillId="0" borderId="12" xfId="7" applyNumberFormat="1" applyFont="1" applyBorder="1" applyAlignment="1">
      <alignment horizontal="right"/>
    </xf>
    <xf numFmtId="172" fontId="26" fillId="0" borderId="12" xfId="7" applyNumberFormat="1" applyFont="1" applyBorder="1" applyAlignment="1">
      <alignment horizontal="right"/>
    </xf>
    <xf numFmtId="173" fontId="26" fillId="0" borderId="17" xfId="7" applyNumberFormat="1" applyFont="1" applyBorder="1"/>
    <xf numFmtId="175" fontId="26" fillId="0" borderId="12" xfId="7" applyNumberFormat="1" applyFont="1" applyBorder="1"/>
    <xf numFmtId="173" fontId="26" fillId="0" borderId="15" xfId="7" applyNumberFormat="1" applyFont="1" applyBorder="1"/>
    <xf numFmtId="173" fontId="26" fillId="0" borderId="1" xfId="7" applyNumberFormat="1" applyFont="1" applyBorder="1"/>
    <xf numFmtId="0" fontId="26" fillId="0" borderId="14" xfId="7" applyFont="1" applyBorder="1"/>
    <xf numFmtId="168" fontId="26" fillId="0" borderId="12" xfId="7" applyNumberFormat="1" applyFont="1" applyBorder="1" applyAlignment="1">
      <alignment horizontal="right"/>
    </xf>
    <xf numFmtId="173" fontId="26" fillId="0" borderId="16" xfId="7" applyNumberFormat="1" applyFont="1" applyBorder="1"/>
    <xf numFmtId="173" fontId="26" fillId="0" borderId="3" xfId="7" applyNumberFormat="1" applyFont="1" applyBorder="1"/>
    <xf numFmtId="173" fontId="26" fillId="0" borderId="11" xfId="7" applyNumberFormat="1" applyFont="1" applyBorder="1"/>
    <xf numFmtId="0" fontId="29" fillId="0" borderId="2" xfId="7" applyFont="1" applyBorder="1" applyAlignment="1">
      <alignment horizontal="right" vertical="center" wrapText="1"/>
    </xf>
    <xf numFmtId="0" fontId="29" fillId="0" borderId="9" xfId="7" applyFont="1" applyBorder="1" applyAlignment="1">
      <alignment horizontal="right" vertical="center" wrapText="1"/>
    </xf>
    <xf numFmtId="0" fontId="29" fillId="2" borderId="8" xfId="6" applyFont="1" applyFill="1" applyBorder="1" applyAlignment="1">
      <alignment horizontal="left" vertical="center"/>
    </xf>
    <xf numFmtId="0" fontId="29" fillId="2" borderId="2" xfId="6" applyFont="1" applyFill="1" applyBorder="1" applyAlignment="1">
      <alignment horizontal="right" vertical="center"/>
    </xf>
    <xf numFmtId="164" fontId="29" fillId="0" borderId="2" xfId="7" applyNumberFormat="1" applyFont="1" applyBorder="1" applyAlignment="1">
      <alignment horizontal="right" vertical="center" wrapText="1"/>
    </xf>
    <xf numFmtId="164" fontId="29" fillId="0" borderId="9" xfId="7" applyNumberFormat="1" applyFont="1" applyBorder="1" applyAlignment="1">
      <alignment horizontal="right" vertical="center" wrapText="1"/>
    </xf>
    <xf numFmtId="0" fontId="26" fillId="0" borderId="2" xfId="5" applyFont="1" applyBorder="1" applyAlignment="1">
      <alignment vertical="center"/>
    </xf>
    <xf numFmtId="0" fontId="26" fillId="0" borderId="9" xfId="5" applyFont="1" applyBorder="1" applyAlignment="1">
      <alignment vertical="center"/>
    </xf>
    <xf numFmtId="0" fontId="8" fillId="2" borderId="2" xfId="6" applyFill="1" applyBorder="1" applyAlignment="1">
      <alignment horizontal="right"/>
    </xf>
    <xf numFmtId="0" fontId="8" fillId="0" borderId="2" xfId="6" applyBorder="1" applyAlignment="1">
      <alignment horizontal="right"/>
    </xf>
    <xf numFmtId="0" fontId="8" fillId="0" borderId="9" xfId="6" applyBorder="1" applyAlignment="1">
      <alignment horizontal="right"/>
    </xf>
    <xf numFmtId="0" fontId="29" fillId="2" borderId="8" xfId="7" applyFont="1" applyFill="1" applyBorder="1" applyAlignment="1">
      <alignment horizontal="right" vertical="center" wrapText="1"/>
    </xf>
    <xf numFmtId="0" fontId="29" fillId="2" borderId="2" xfId="7" applyFont="1" applyFill="1" applyBorder="1" applyAlignment="1">
      <alignment horizontal="right" vertical="center" wrapText="1"/>
    </xf>
    <xf numFmtId="0" fontId="29" fillId="2" borderId="9" xfId="7" applyFont="1" applyFill="1" applyBorder="1" applyAlignment="1">
      <alignment horizontal="right" vertical="center" wrapText="1"/>
    </xf>
    <xf numFmtId="3" fontId="26" fillId="2" borderId="16" xfId="7" applyNumberFormat="1" applyFont="1" applyFill="1" applyBorder="1"/>
    <xf numFmtId="3" fontId="26" fillId="2" borderId="3" xfId="7" applyNumberFormat="1" applyFont="1" applyFill="1" applyBorder="1"/>
    <xf numFmtId="3" fontId="26" fillId="2" borderId="17" xfId="7" applyNumberFormat="1" applyFont="1" applyFill="1" applyBorder="1"/>
    <xf numFmtId="3" fontId="29" fillId="2" borderId="17" xfId="7" applyNumberFormat="1" applyFont="1" applyFill="1" applyBorder="1"/>
    <xf numFmtId="3" fontId="26" fillId="2" borderId="15" xfId="7" applyNumberFormat="1" applyFont="1" applyFill="1" applyBorder="1"/>
    <xf numFmtId="3" fontId="26" fillId="2" borderId="1" xfId="7" applyNumberFormat="1" applyFont="1" applyFill="1" applyBorder="1"/>
    <xf numFmtId="0" fontId="29" fillId="0" borderId="8" xfId="5" applyFont="1" applyBorder="1" applyAlignment="1">
      <alignment horizontal="left" vertical="center"/>
    </xf>
    <xf numFmtId="0" fontId="8" fillId="2" borderId="1" xfId="6" applyFill="1" applyBorder="1" applyAlignment="1">
      <alignment horizontal="right"/>
    </xf>
    <xf numFmtId="0" fontId="25" fillId="0" borderId="0" xfId="5" applyFont="1">
      <alignment vertical="center" wrapText="1"/>
    </xf>
    <xf numFmtId="0" fontId="7" fillId="0" borderId="0" xfId="3" applyAlignment="1">
      <alignment wrapText="1"/>
    </xf>
    <xf numFmtId="0" fontId="26" fillId="0" borderId="0" xfId="5" applyFont="1">
      <alignment vertical="center" wrapText="1"/>
    </xf>
    <xf numFmtId="173" fontId="11" fillId="0" borderId="0" xfId="11" applyNumberFormat="1" applyFont="1" applyBorder="1"/>
    <xf numFmtId="3" fontId="26" fillId="0" borderId="11" xfId="6" applyNumberFormat="1" applyFont="1" applyBorder="1"/>
    <xf numFmtId="3" fontId="26" fillId="0" borderId="12" xfId="6" applyNumberFormat="1" applyFont="1" applyBorder="1"/>
    <xf numFmtId="164" fontId="29" fillId="0" borderId="1" xfId="7" applyNumberFormat="1" applyFont="1" applyBorder="1" applyAlignment="1">
      <alignment horizontal="right" vertical="center" wrapText="1"/>
    </xf>
    <xf numFmtId="183" fontId="26" fillId="0" borderId="0" xfId="6" applyNumberFormat="1" applyFont="1"/>
    <xf numFmtId="3" fontId="26" fillId="0" borderId="3" xfId="6" applyNumberFormat="1" applyFont="1" applyBorder="1" applyAlignment="1">
      <alignment horizontal="right"/>
    </xf>
    <xf numFmtId="3" fontId="26" fillId="0" borderId="0" xfId="6" applyNumberFormat="1" applyFont="1" applyAlignment="1">
      <alignment horizontal="right"/>
    </xf>
    <xf numFmtId="3" fontId="29" fillId="0" borderId="1" xfId="6" applyNumberFormat="1" applyFont="1" applyBorder="1" applyAlignment="1">
      <alignment horizontal="right"/>
    </xf>
    <xf numFmtId="3" fontId="29" fillId="0" borderId="0" xfId="6" applyNumberFormat="1" applyFont="1" applyAlignment="1">
      <alignment horizontal="right"/>
    </xf>
    <xf numFmtId="168" fontId="26" fillId="0" borderId="0" xfId="7" applyNumberFormat="1" applyFont="1" applyAlignment="1">
      <alignment horizontal="right"/>
    </xf>
    <xf numFmtId="9" fontId="8" fillId="0" borderId="0" xfId="11" applyFont="1" applyAlignment="1">
      <alignment horizontal="right"/>
    </xf>
    <xf numFmtId="9" fontId="8" fillId="0" borderId="0" xfId="11" applyFont="1"/>
    <xf numFmtId="0" fontId="34" fillId="8" borderId="0" xfId="12" applyFill="1" applyAlignment="1">
      <alignment vertical="center" wrapText="1"/>
    </xf>
    <xf numFmtId="0" fontId="22" fillId="7" borderId="7" xfId="7" applyFont="1" applyFill="1" applyBorder="1"/>
    <xf numFmtId="173" fontId="8" fillId="0" borderId="0" xfId="11" applyNumberFormat="1" applyFont="1"/>
    <xf numFmtId="3" fontId="12" fillId="0" borderId="0" xfId="6" applyNumberFormat="1" applyFont="1"/>
    <xf numFmtId="3" fontId="0" fillId="0" borderId="0" xfId="0" applyNumberFormat="1"/>
    <xf numFmtId="9" fontId="26" fillId="2" borderId="0" xfId="11" applyFont="1" applyFill="1"/>
    <xf numFmtId="173" fontId="26" fillId="2" borderId="0" xfId="11" applyNumberFormat="1" applyFont="1" applyFill="1"/>
    <xf numFmtId="0" fontId="3" fillId="0" borderId="0" xfId="0" applyFont="1"/>
    <xf numFmtId="0" fontId="29" fillId="2" borderId="2" xfId="6" applyFont="1" applyFill="1" applyBorder="1" applyAlignment="1">
      <alignment horizontal="right" vertical="center" wrapText="1"/>
    </xf>
    <xf numFmtId="0" fontId="7" fillId="0" borderId="0" xfId="0" applyFont="1" applyAlignment="1">
      <alignment wrapText="1"/>
    </xf>
    <xf numFmtId="0" fontId="26" fillId="0" borderId="0" xfId="0" applyFont="1" applyAlignment="1">
      <alignment vertical="center" wrapText="1"/>
    </xf>
    <xf numFmtId="0" fontId="12" fillId="2" borderId="0" xfId="6" applyFont="1" applyFill="1" applyAlignment="1">
      <alignment vertical="top" wrapText="1"/>
    </xf>
    <xf numFmtId="0" fontId="9" fillId="0" borderId="0" xfId="7" applyAlignment="1">
      <alignment vertical="top" wrapText="1"/>
    </xf>
  </cellXfs>
  <cellStyles count="13">
    <cellStyle name="Heading 1" xfId="1" builtinId="16"/>
    <cellStyle name="Heading 2" xfId="2" builtinId="17"/>
    <cellStyle name="Heading 3" xfId="3" builtinId="18"/>
    <cellStyle name="Hyperlink" xfId="4" builtinId="8"/>
    <cellStyle name="Hyperlink 2" xfId="9" xr:uid="{DBECDAC3-5B14-46F9-856F-30157DBB2EF2}"/>
    <cellStyle name="Hyperlink 2 2" xfId="10" xr:uid="{C37850F2-2AD5-4A35-AE21-78D7ECA7B170}"/>
    <cellStyle name="Hyperlink 2 3" xfId="12" xr:uid="{FAEC1EEC-54AD-4D31-9775-4AA5324703B1}"/>
    <cellStyle name="Normal" xfId="0" builtinId="0"/>
    <cellStyle name="Normal 2" xfId="7" xr:uid="{E70D1288-F027-4317-8185-22ECF5838CA0}"/>
    <cellStyle name="Normal 2 2" xfId="6" xr:uid="{4FF81565-FFFD-4815-A0AF-DB77A1DF6839}"/>
    <cellStyle name="Normal 4" xfId="5" xr:uid="{65E9F626-8E6A-4D39-910D-057D52A7AA53}"/>
    <cellStyle name="Percent" xfId="11" builtinId="5"/>
    <cellStyle name="Percent 2" xfId="8" xr:uid="{88B207AD-49E1-4CCB-B0A1-42EF721D3A10}"/>
  </cellStyles>
  <dxfs count="492">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6" formatCode="#,##0;[Red]\-#,##0"/>
    </dxf>
    <dxf>
      <alignment horizontal="left" vertical="center"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fill>
        <patternFill patternType="solid">
          <fgColor indexed="64"/>
          <bgColor theme="0" tint="-4.9989318521683403E-2"/>
        </patternFill>
      </fill>
    </dxf>
    <dxf>
      <border>
        <bottom style="thin">
          <color indexed="64"/>
        </bottom>
      </border>
    </dxf>
    <dxf>
      <font>
        <b val="0"/>
        <i val="0"/>
        <strike val="0"/>
        <condense val="0"/>
        <extend val="0"/>
        <outline val="0"/>
        <shadow val="0"/>
        <u val="none"/>
        <vertAlign val="baseline"/>
        <sz val="12"/>
        <color auto="1"/>
        <name val="Calibri"/>
        <family val="2"/>
        <scheme val="minor"/>
      </font>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12"/>
        <color auto="1"/>
        <name val="Calibri"/>
        <family val="2"/>
        <scheme val="minor"/>
      </font>
      <numFmt numFmtId="3" formatCode="#,##0"/>
      <border diagonalUp="0" diagonalDown="0" outline="0">
        <left/>
        <right style="thin">
          <color indexed="64"/>
        </right>
        <top/>
        <bottom/>
      </border>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border diagonalUp="0" diagonalDown="0" outline="0">
        <left/>
        <right style="thin">
          <color indexed="64"/>
        </right>
        <top/>
        <bottom/>
      </border>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border diagonalUp="0" diagonalDown="0" outline="0">
        <left/>
        <right style="thin">
          <color indexed="64"/>
        </right>
        <top/>
        <bottom/>
      </border>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border diagonalUp="0" diagonalDown="0" outline="0">
        <left/>
        <right style="thin">
          <color indexed="64"/>
        </right>
        <top/>
        <bottom/>
      </border>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border diagonalUp="0" diagonalDown="0" outline="0">
        <left/>
        <right style="thin">
          <color indexed="64"/>
        </right>
        <top/>
        <bottom/>
      </border>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alignment horizontal="left" vertical="bottom" textRotation="0" wrapText="0" indent="0" justifyLastLine="0" shrinkToFit="0" readingOrder="0"/>
      <border diagonalUp="0" diagonalDown="0" outline="0">
        <left/>
        <right style="thin">
          <color indexed="64"/>
        </right>
        <top/>
        <bottom/>
      </border>
    </dxf>
    <dxf>
      <border outline="0">
        <top style="thin">
          <color indexed="64"/>
        </top>
      </border>
    </dxf>
    <dxf>
      <font>
        <b val="0"/>
        <i val="0"/>
        <strike val="0"/>
        <condense val="0"/>
        <extend val="0"/>
        <outline val="0"/>
        <shadow val="0"/>
        <u val="none"/>
        <vertAlign val="baseline"/>
        <sz val="12"/>
        <color auto="1"/>
        <name val="Calibri"/>
        <family val="2"/>
        <scheme val="minor"/>
      </font>
    </dxf>
    <dxf>
      <border outline="0">
        <bottom style="thin">
          <color indexed="64"/>
        </bottom>
      </border>
    </dxf>
    <dxf>
      <font>
        <b val="0"/>
        <i val="0"/>
        <strike val="0"/>
        <condense val="0"/>
        <extend val="0"/>
        <outline val="0"/>
        <shadow val="0"/>
        <u val="none"/>
        <vertAlign val="baseline"/>
        <sz val="12"/>
        <color auto="1"/>
        <name val="Calibri"/>
        <family val="2"/>
        <scheme val="minor"/>
      </font>
      <alignment horizontal="right"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73" formatCode="0.0%"/>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80" formatCode="\+#,##0;\-#,##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73" formatCode="0.0%"/>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173" formatCode="0.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173" formatCode="0.0%"/>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73" formatCode="0.0%"/>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173" formatCode="0.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alignment horizontal="lef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alignment horizontal="center" vertical="bottom"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alignment horizontal="left" vertical="center" textRotation="0" wrapText="1" indent="0" justifyLastLine="0" shrinkToFit="0" readingOrder="0"/>
      <border diagonalUp="0" diagonalDown="0">
        <left/>
        <right style="thin">
          <color indexed="64"/>
        </right>
        <top/>
        <bottom/>
        <vertical/>
        <horizontal/>
      </border>
    </dxf>
    <dxf>
      <border outline="0">
        <top style="thin">
          <color indexed="64"/>
        </top>
      </border>
    </dxf>
    <dxf>
      <font>
        <b val="0"/>
        <i val="0"/>
        <strike val="0"/>
        <condense val="0"/>
        <extend val="0"/>
        <outline val="0"/>
        <shadow val="0"/>
        <u val="none"/>
        <vertAlign val="baseline"/>
        <sz val="12"/>
        <color auto="1"/>
        <name val="Calibri"/>
        <family val="2"/>
        <scheme val="minor"/>
      </font>
      <fill>
        <patternFill patternType="solid">
          <fgColor indexed="64"/>
          <bgColor theme="0" tint="-4.9989318521683403E-2"/>
        </patternFill>
      </fill>
    </dxf>
    <dxf>
      <border outline="0">
        <bottom style="thin">
          <color indexed="64"/>
        </bottom>
      </border>
    </dxf>
    <dxf>
      <font>
        <b val="0"/>
        <i val="0"/>
        <strike val="0"/>
        <condense val="0"/>
        <extend val="0"/>
        <outline val="0"/>
        <shadow val="0"/>
        <u val="none"/>
        <vertAlign val="baseline"/>
        <sz val="12"/>
        <color auto="1"/>
        <name val="Calibri"/>
        <family val="2"/>
        <scheme val="minor"/>
      </font>
      <numFmt numFmtId="182" formatCode="#,##0.000\ "/>
      <fill>
        <patternFill patternType="none">
          <fgColor indexed="64"/>
          <bgColor indexed="65"/>
        </patternFill>
      </fill>
      <alignment horizontal="right" vertical="center" textRotation="0" wrapText="1" indent="0" justifyLastLine="0" shrinkToFit="0" readingOrder="0"/>
      <protection locked="1" hidden="0"/>
    </dxf>
    <dxf>
      <font>
        <b val="0"/>
        <i val="0"/>
        <strike val="0"/>
        <condense val="0"/>
        <extend val="0"/>
        <outline val="0"/>
        <shadow val="0"/>
        <u val="none"/>
        <vertAlign val="baseline"/>
        <sz val="12"/>
        <color auto="1"/>
        <name val="Calibri"/>
        <family val="2"/>
        <scheme val="minor"/>
      </font>
      <numFmt numFmtId="5" formatCode="#,##0;\-#,##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font>
        <b val="0"/>
        <i val="0"/>
        <strike val="0"/>
        <condense val="0"/>
        <extend val="0"/>
        <outline val="0"/>
        <shadow val="0"/>
        <u val="none"/>
        <vertAlign val="baseline"/>
        <sz val="12"/>
        <color auto="1"/>
        <name val="Calibri"/>
        <family val="2"/>
        <scheme val="minor"/>
      </font>
      <numFmt numFmtId="5" formatCode="#,##0;\-#,##0"/>
    </dxf>
    <dxf>
      <alignment horizontal="left" vertical="center" textRotation="0" wrapText="1" indent="0" justifyLastLine="0" shrinkToFit="0" readingOrder="0"/>
      <border diagonalUp="0" diagonalDown="0">
        <left/>
        <right style="thin">
          <color indexed="64"/>
        </right>
        <top/>
        <bottom/>
        <vertical/>
        <horizontal/>
      </border>
    </dxf>
    <dxf>
      <border outline="0">
        <top style="thin">
          <color indexed="64"/>
        </top>
      </border>
    </dxf>
    <dxf>
      <font>
        <b val="0"/>
        <i val="0"/>
        <strike val="0"/>
        <condense val="0"/>
        <extend val="0"/>
        <outline val="0"/>
        <shadow val="0"/>
        <u val="none"/>
        <vertAlign val="baseline"/>
        <sz val="12"/>
        <color auto="1"/>
        <name val="Calibri"/>
        <family val="2"/>
        <scheme val="minor"/>
      </font>
    </dxf>
    <dxf>
      <border outline="0">
        <bottom style="thin">
          <color indexed="64"/>
        </bottom>
      </border>
    </dxf>
    <dxf>
      <font>
        <b val="0"/>
        <i val="0"/>
        <strike val="0"/>
        <condense val="0"/>
        <extend val="0"/>
        <outline val="0"/>
        <shadow val="0"/>
        <u val="none"/>
        <vertAlign val="baseline"/>
        <sz val="12"/>
        <color auto="1"/>
        <name val="Calibri"/>
        <family val="2"/>
        <scheme val="minor"/>
      </font>
      <numFmt numFmtId="182" formatCode="#,##0.000\ "/>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2"/>
        <color auto="1"/>
        <name val="Calibri"/>
        <family val="2"/>
        <scheme val="minor"/>
      </font>
      <numFmt numFmtId="3" formatCode="#,##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theme="0" tint="-4.9989318521683403E-2"/>
        </patternFill>
      </fill>
    </dxf>
    <dxf>
      <font>
        <b val="0"/>
        <i val="0"/>
        <strike val="0"/>
        <condense val="0"/>
        <extend val="0"/>
        <outline val="0"/>
        <shadow val="0"/>
        <u val="none"/>
        <vertAlign val="baseline"/>
        <sz val="12"/>
        <color auto="1"/>
        <name val="Calibri"/>
        <family val="2"/>
        <scheme val="minor"/>
      </font>
      <numFmt numFmtId="3" formatCode="#,##0"/>
    </dxf>
    <dxf>
      <font>
        <b val="0"/>
        <i val="0"/>
        <strike val="0"/>
        <condense val="0"/>
        <extend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dxf>
    <dxf>
      <border>
        <bottom style="thin">
          <color indexed="64"/>
        </bottom>
      </border>
    </dxf>
    <dxf>
      <font>
        <b val="0"/>
        <i val="0"/>
        <strike val="0"/>
        <condense val="0"/>
        <extend val="0"/>
        <outline val="0"/>
        <shadow val="0"/>
        <u val="none"/>
        <vertAlign val="baseline"/>
        <sz val="12"/>
        <color auto="1"/>
        <name val="Calibri"/>
        <family val="2"/>
        <scheme val="minor"/>
      </font>
      <border diagonalUp="0" diagonalDown="0">
        <left/>
        <right/>
        <top/>
        <bottom/>
        <vertical/>
        <horizontal/>
      </border>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dxf>
    <dxf>
      <alignment horizontal="left" vertical="center" textRotation="0" wrapText="1" indent="0" justifyLastLine="0" shrinkToFit="0" readingOrder="0"/>
    </dxf>
    <dxf>
      <border outline="0">
        <right style="thin">
          <color indexed="64"/>
        </right>
        <top style="thin">
          <color indexed="64"/>
        </top>
      </border>
    </dxf>
    <dxf>
      <font>
        <b val="0"/>
        <i val="0"/>
        <strike val="0"/>
        <condense val="0"/>
        <extend val="0"/>
        <outline val="0"/>
        <shadow val="0"/>
        <u val="none"/>
        <vertAlign val="baseline"/>
        <sz val="12"/>
        <color theme="1"/>
        <name val="Calibri"/>
        <family val="2"/>
        <scheme val="minor"/>
      </font>
    </dxf>
    <dxf>
      <border outline="0">
        <bottom style="thin">
          <color indexed="64"/>
        </bottom>
      </border>
    </dxf>
    <dxf>
      <font>
        <b val="0"/>
        <i val="0"/>
        <strike val="0"/>
        <condense val="0"/>
        <extend val="0"/>
        <outline val="0"/>
        <shadow val="0"/>
        <u val="none"/>
        <vertAlign val="baseline"/>
        <sz val="12"/>
        <color auto="1"/>
        <name val="Calibri"/>
        <family val="2"/>
        <scheme val="minor"/>
      </font>
      <numFmt numFmtId="182" formatCode="#,##0.000\ "/>
      <alignment horizontal="center" vertical="center" textRotation="0" wrapText="1"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general"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77" formatCode="0;;;@"/>
      <alignment horizontal="left" vertical="bottom" textRotation="0" wrapText="0" indent="0" justifyLastLine="0" shrinkToFit="0" readingOrder="0"/>
      <border diagonalUp="0" diagonalDown="0">
        <left/>
        <right style="thin">
          <color indexed="64"/>
        </right>
        <top/>
        <bottom/>
        <vertical/>
        <horizontal/>
      </border>
    </dxf>
    <dxf>
      <border outline="0">
        <top style="thin">
          <color indexed="64"/>
        </top>
      </border>
    </dxf>
    <dxf>
      <font>
        <b val="0"/>
        <i val="0"/>
        <strike val="0"/>
        <condense val="0"/>
        <extend val="0"/>
        <outline val="0"/>
        <shadow val="0"/>
        <u val="none"/>
        <vertAlign val="baseline"/>
        <sz val="12"/>
        <color auto="1"/>
        <name val="Calibri"/>
        <family val="2"/>
        <scheme val="minor"/>
      </font>
      <alignment horizontal="righ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2"/>
        <color auto="1"/>
        <name val="Calibri"/>
        <family val="2"/>
        <scheme val="minor"/>
      </font>
      <numFmt numFmtId="182" formatCode="#,##0.000\ "/>
      <alignment horizontal="center" vertical="center" textRotation="0" wrapText="1" indent="0" justifyLastLine="0" shrinkToFit="0" readingOrder="0"/>
    </dxf>
    <dxf>
      <font>
        <b val="0"/>
        <i/>
        <strike val="0"/>
        <condense val="0"/>
        <extend val="0"/>
        <outline val="0"/>
        <shadow val="0"/>
        <u val="none"/>
        <vertAlign val="baseline"/>
        <sz val="12"/>
        <color auto="1"/>
        <name val="Calibri"/>
        <family val="2"/>
        <scheme val="minor"/>
      </font>
      <numFmt numFmtId="171"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right" vertical="bottom" textRotation="0" wrapText="0" indent="0" justifyLastLine="0" shrinkToFit="0" readingOrder="0"/>
    </dxf>
    <dxf>
      <font>
        <b val="0"/>
        <i/>
        <strike val="0"/>
        <condense val="0"/>
        <extend val="0"/>
        <outline val="0"/>
        <shadow val="0"/>
        <u val="none"/>
        <vertAlign val="baseline"/>
        <sz val="12"/>
        <color auto="1"/>
        <name val="Calibri"/>
        <family val="2"/>
        <scheme val="minor"/>
      </font>
      <numFmt numFmtId="171" formatCode="\+#,##0.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67" formatCode="#,##0\r\ "/>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solid">
          <fgColor indexed="64"/>
          <bgColor indexed="9"/>
        </patternFill>
      </fill>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numFmt numFmtId="164" formatCode="General\r"/>
      <fill>
        <patternFill patternType="none">
          <fgColor indexed="64"/>
          <bgColor indexed="65"/>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Calibri"/>
        <family val="2"/>
        <scheme val="minor"/>
      </font>
      <numFmt numFmtId="164" formatCode="General\r"/>
      <fill>
        <patternFill patternType="none">
          <fgColor indexed="64"/>
          <bgColor indexed="65"/>
        </patternFill>
      </fill>
      <alignment horizontal="righ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dxf>
    <dxf>
      <font>
        <b val="0"/>
        <i val="0"/>
        <strike val="0"/>
        <condense val="0"/>
        <extend val="0"/>
        <outline val="0"/>
        <shadow val="0"/>
        <u val="none"/>
        <vertAlign val="baseline"/>
        <sz val="12"/>
        <color rgb="FFFF0000"/>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border diagonalUp="0" diagonalDown="0">
        <left style="thin">
          <color indexed="64"/>
        </left>
        <right style="thin">
          <color indexed="64"/>
        </right>
        <top/>
        <bottom/>
        <vertical/>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family val="2"/>
        <scheme val="minor"/>
      </font>
      <fill>
        <patternFill patternType="solid">
          <fgColor indexed="64"/>
          <bgColor indexed="9"/>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Calibri"/>
        <family val="2"/>
        <scheme val="minor"/>
      </font>
      <fill>
        <patternFill patternType="solid">
          <fgColor indexed="64"/>
          <bgColor indexed="9"/>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border diagonalUp="0" diagonalDown="0">
        <left style="thin">
          <color indexed="64"/>
        </left>
        <right/>
        <top/>
        <bottom/>
        <vertical/>
        <horizontal/>
      </border>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5" formatCode="#,##0;\-#,##0"/>
      <fill>
        <patternFill patternType="solid">
          <fgColor indexed="64"/>
          <bgColor indexed="9"/>
        </patternFill>
      </fill>
      <border diagonalUp="0" diagonalDown="0">
        <left style="thin">
          <color indexed="64"/>
        </left>
        <right/>
        <top/>
        <bottom/>
        <vertical/>
        <horizontal/>
      </border>
    </dxf>
    <dxf>
      <font>
        <b val="0"/>
        <i val="0"/>
        <strike val="0"/>
        <condense val="0"/>
        <extend val="0"/>
        <outline val="0"/>
        <shadow val="0"/>
        <u val="none"/>
        <vertAlign val="baseline"/>
        <sz val="12"/>
        <color auto="1"/>
        <name val="Calibri"/>
        <family val="2"/>
        <scheme val="minor"/>
      </font>
      <numFmt numFmtId="3" formatCode="#,##0"/>
      <fill>
        <patternFill patternType="solid">
          <fgColor indexed="64"/>
          <bgColor indexed="9"/>
        </patternFill>
      </fill>
      <alignment horizontal="general" vertical="bottom" textRotation="0" wrapText="0" indent="0" justifyLastLine="0" shrinkToFit="0" readingOrder="0"/>
      <border diagonalUp="0" diagonalDown="0">
        <left/>
        <right style="thin">
          <color indexed="64"/>
        </right>
        <top/>
        <bottom/>
        <vertical/>
        <horizontal/>
      </border>
    </dxf>
    <dxf>
      <border outline="0">
        <left style="thin">
          <color indexed="64"/>
        </left>
        <top style="thin">
          <color indexed="64"/>
        </top>
      </border>
    </dxf>
    <dxf>
      <font>
        <b val="0"/>
        <i val="0"/>
        <strike val="0"/>
        <condense val="0"/>
        <extend val="0"/>
        <outline val="0"/>
        <shadow val="0"/>
        <u val="none"/>
        <vertAlign val="baseline"/>
        <sz val="12"/>
        <color auto="1"/>
        <name val="Calibri"/>
        <family val="2"/>
        <scheme val="minor"/>
      </font>
      <fill>
        <patternFill patternType="solid">
          <fgColor indexed="64"/>
          <bgColor indexed="9"/>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auto="1"/>
        <name val="Calibri"/>
        <family val="2"/>
        <scheme val="minor"/>
      </font>
      <fill>
        <patternFill patternType="solid">
          <fgColor indexed="64"/>
          <bgColor indexed="9"/>
        </patternFill>
      </fill>
      <alignment horizontal="center" vertical="center" textRotation="0" wrapText="1" indent="0" justifyLastLine="0" shrinkToFit="0" readingOrder="0"/>
    </dxf>
    <dxf>
      <font>
        <b val="0"/>
        <i val="0"/>
        <strike val="0"/>
        <condense val="0"/>
        <extend val="0"/>
        <outline val="0"/>
        <shadow val="0"/>
        <u val="none"/>
        <vertAlign val="baseline"/>
        <sz val="12"/>
        <color rgb="FFFF0000"/>
        <name val="Calibri"/>
        <family val="2"/>
        <scheme val="minor"/>
      </font>
      <numFmt numFmtId="173" formatCode="0.0%"/>
      <fill>
        <patternFill patternType="none">
          <fgColor indexed="64"/>
          <bgColor indexed="65"/>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border diagonalUp="0" diagonalDown="0">
        <left style="thin">
          <color indexed="64"/>
        </left>
        <right/>
        <vertical/>
      </border>
    </dxf>
    <dxf>
      <font>
        <i val="0"/>
      </font>
      <border diagonalUp="0" diagonalDown="0">
        <left/>
        <right style="thin">
          <color indexed="64"/>
        </right>
        <vertical/>
      </border>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dxf>
    <dxf>
      <font>
        <b val="0"/>
        <i val="0"/>
        <strike val="0"/>
        <condense val="0"/>
        <extend val="0"/>
        <outline val="0"/>
        <shadow val="0"/>
        <u val="none"/>
        <vertAlign val="baseline"/>
        <sz val="12"/>
        <color auto="1"/>
        <name val="Calibri"/>
        <family val="2"/>
        <scheme val="minor"/>
      </font>
      <numFmt numFmtId="173" formatCode="0.0%"/>
      <fill>
        <patternFill patternType="none">
          <fgColor indexed="64"/>
          <bgColor indexed="65"/>
        </patternFill>
      </fill>
      <border diagonalUp="0" diagonalDown="0">
        <left style="thin">
          <color indexed="64"/>
        </left>
        <right/>
        <vertical/>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Calibri"/>
        <family val="2"/>
        <scheme val="minor"/>
      </font>
      <fill>
        <patternFill patternType="none">
          <fgColor indexed="64"/>
          <bgColor indexed="65"/>
        </patternFill>
      </fill>
    </dxf>
    <dxf>
      <font>
        <b/>
        <i val="0"/>
        <strike val="0"/>
        <condense val="0"/>
        <extend val="0"/>
        <outline val="0"/>
        <shadow val="0"/>
        <u val="none"/>
        <vertAlign val="baseline"/>
        <sz val="12"/>
        <color auto="1"/>
        <name val="Calibri"/>
        <family val="2"/>
        <scheme val="minor"/>
      </font>
      <fill>
        <patternFill patternType="none">
          <fgColor indexed="64"/>
          <bgColor indexed="65"/>
        </patternFill>
      </fill>
      <alignment horizontal="right" vertical="bottom" textRotation="0" wrapText="1" indent="0" justifyLastLine="0" shrinkToFit="0" readingOrder="0"/>
    </dxf>
    <dxf>
      <alignment horizontal="general" vertical="center" textRotation="0" wrapText="1" indent="0" justifyLastLine="0" shrinkToFit="0" readingOrder="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
      <alignment horizontal="general" vertical="center" textRotation="0" wrapText="0"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0</xdr:rowOff>
    </xdr:from>
    <xdr:to>
      <xdr:col>0</xdr:col>
      <xdr:colOff>0</xdr:colOff>
      <xdr:row>3</xdr:row>
      <xdr:rowOff>127714</xdr:rowOff>
    </xdr:to>
    <xdr:sp macro="" textlink="">
      <xdr:nvSpPr>
        <xdr:cNvPr id="3" name="Text Box 11">
          <a:extLst>
            <a:ext uri="{FF2B5EF4-FFF2-40B4-BE49-F238E27FC236}">
              <a16:creationId xmlns:a16="http://schemas.microsoft.com/office/drawing/2014/main" id="{0E7D0D30-FB28-4C70-A709-37C4759C080F}"/>
            </a:ext>
          </a:extLst>
        </xdr:cNvPr>
        <xdr:cNvSpPr txBox="1">
          <a:spLocks noChangeArrowheads="1"/>
        </xdr:cNvSpPr>
      </xdr:nvSpPr>
      <xdr:spPr bwMode="auto">
        <a:xfrm>
          <a:off x="0" y="4445"/>
          <a:ext cx="0" cy="993219"/>
        </a:xfrm>
        <a:prstGeom prst="rect">
          <a:avLst/>
        </a:prstGeom>
        <a:solidFill>
          <a:srgbClr val="FFFFFF"/>
        </a:solidFill>
        <a:ln w="9525">
          <a:noFill/>
          <a:miter lim="800000"/>
          <a:headEnd/>
          <a:tailEnd/>
        </a:ln>
      </xdr:spPr>
      <xdr:txBody>
        <a:bodyPr vertOverflow="clip" vert="vert" wrap="square" lIns="27432" tIns="22860" rIns="0" bIns="0" anchor="b" upright="1"/>
        <a:lstStyle/>
        <a:p>
          <a:pPr algn="l" rtl="0">
            <a:defRPr sz="1000"/>
          </a:pPr>
          <a:r>
            <a:rPr lang="en-GB" sz="1000" b="0" i="0" strike="noStrike">
              <a:solidFill>
                <a:sysClr val="windowText" lastClr="000000"/>
              </a:solidFill>
              <a:latin typeface="Arial"/>
              <a:cs typeface="Arial"/>
            </a:rPr>
            <a:t>March 2014</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1F55B30-F7A8-4529-A7AC-B09794AE7861}" name="Contents" displayName="Contents" ref="A4:B21" totalsRowShown="0" dataDxfId="491" headerRowCellStyle="Heading 2" dataCellStyle="Hyperlink">
  <tableColumns count="2">
    <tableColumn id="1" xr3:uid="{49253B62-BDC5-4E71-9F3E-2AD7AE280534}" name="Worksheet description" dataDxfId="490" dataCellStyle="Normal 4"/>
    <tableColumn id="2" xr3:uid="{5D1D252B-E756-45C5-952C-266BE9645F20}" name="Link" dataDxfId="489" dataCellStyle="Hyperlink"/>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394A688-3B61-4391-A875-FD1E2D5E4CF5}" name="Table1.3_Supply_and_use_of_fuels_thousand_tonnes_of_oil_equivalent_quarterly_demand_data" displayName="Table1.3_Supply_and_use_of_fuels_thousand_tonnes_of_oil_equivalent_quarterly_demand_data" ref="A5:CI109" totalsRowShown="0" headerRowDxfId="274" dataDxfId="272" headerRowBorderDxfId="273" tableBorderDxfId="271" dataCellStyle="Normal 2">
  <autoFilter ref="A5:CI109" xr:uid="{4394A688-3B61-4391-A875-FD1E2D5E4CF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autoFilter>
  <tableColumns count="87">
    <tableColumn id="1" xr3:uid="{56FF25FA-C5E0-4581-801B-DBF2F6BB66DA}" name="Quarter" dataDxfId="270" dataCellStyle="Normal 4"/>
    <tableColumn id="2" xr3:uid="{2A50888B-A650-496C-A6F8-4970C86A5178}" name="Total primary demand" dataDxfId="269" dataCellStyle="Normal 2"/>
    <tableColumn id="3" xr3:uid="{6CECB9FB-F2AC-401E-858B-B297A0AE4AD1}" name="Coal" dataDxfId="268" dataCellStyle="Normal 2"/>
    <tableColumn id="4" xr3:uid="{DDB8CED9-6D08-45EB-95F5-E82F2F7B40D1}" name="Manufactured fuels [note 7] " dataDxfId="267" dataCellStyle="Normal 2"/>
    <tableColumn id="5" xr3:uid="{E8CB4574-79E7-474D-9F03-0027951809AB}" name="Primary oil " dataDxfId="266" dataCellStyle="Normal 2"/>
    <tableColumn id="6" xr3:uid="{296E5BA5-E421-44F0-82BF-024AB8BBCCCD}" name="Petroleum" dataDxfId="265" dataCellStyle="Normal 2"/>
    <tableColumn id="7" xr3:uid="{0FA2F13A-F66C-47DE-B4DE-CD6C6E528C12}" name="Natural gas [note 8]" dataDxfId="264" dataCellStyle="Normal 2"/>
    <tableColumn id="8" xr3:uid="{8C75983A-AE2F-41F3-8C13-49ADF5B63784}" name="Bioenergy and waste [note 9]" dataDxfId="263" dataCellStyle="Normal 2"/>
    <tableColumn id="9" xr3:uid="{164E2DBB-8194-4E1C-B9F1-B8CB379C0F92}" name="Primary electricity" dataDxfId="262" dataCellStyle="Normal 2"/>
    <tableColumn id="10" xr3:uid="{F4C41B7C-995D-4F4C-9D45-591ABBFA8F4D}" name="Electricity" dataDxfId="261" dataCellStyle="Normal 2"/>
    <tableColumn id="11" xr3:uid="{535998AD-682E-4036-AC52-25758865F448}" name="Total transfers [note 4]" dataDxfId="260" dataCellStyle="Normal 2"/>
    <tableColumn id="12" xr3:uid="{C0AD4073-2164-4B93-BF84-57A7157B16BD}" name="Coal " dataDxfId="259" dataCellStyle="Normal 2"/>
    <tableColumn id="13" xr3:uid="{3BDE90FB-D2DA-4625-AAF8-26A88033E12D}" name="Manufactured fuels " dataDxfId="258" dataCellStyle="Normal 2"/>
    <tableColumn id="14" xr3:uid="{599DA0E4-33C5-439C-A768-6294E6823744}" name="Primary oil  " dataDxfId="257" dataCellStyle="Normal 2"/>
    <tableColumn id="15" xr3:uid="{D220B340-6DC5-43AD-B221-F5C0802010C1}" name="Petroleum   " dataDxfId="256" dataCellStyle="Normal 2"/>
    <tableColumn id="16" xr3:uid="{13CDA6C0-6976-4512-9DE2-07BC7325D933}" name="Natural gas " dataDxfId="255" dataCellStyle="Normal 2"/>
    <tableColumn id="17" xr3:uid="{64035F64-BDDA-417C-B660-76077B39F3FF}" name="Bioenergy and waste " dataDxfId="254" dataCellStyle="Normal 2"/>
    <tableColumn id="18" xr3:uid="{AF873D70-C1F4-4DE8-96F0-35FED1E57423}" name="Primary electricity " dataDxfId="253" dataCellStyle="Normal 2"/>
    <tableColumn id="19" xr3:uid="{C9BB6D9E-FDB9-46A8-9F88-4BB0459D0C35}" name="Electricity " dataDxfId="252" dataCellStyle="Normal 2"/>
    <tableColumn id="20" xr3:uid="{90EED04A-91EA-46F7-A3B2-179EB981EA37}" name="Total transformation" dataDxfId="251" dataCellStyle="Normal 2"/>
    <tableColumn id="21" xr3:uid="{5F62E409-3CEC-418C-87AD-8691CFB980B9}" name="Coal    " dataDxfId="250" dataCellStyle="Normal 2"/>
    <tableColumn id="22" xr3:uid="{B3247114-9DD4-4DF8-83D2-C87FDD2CECC0}" name="Manufactured fuels    " dataDxfId="249" dataCellStyle="Normal 2"/>
    <tableColumn id="23" xr3:uid="{B5FEBBDB-28AF-493B-BDF8-745F5A4A3955}" name="Primary oil    " dataDxfId="248" dataCellStyle="Normal 2"/>
    <tableColumn id="24" xr3:uid="{DEDE8A58-8E52-4642-816D-57CA1955E5E3}" name="Petroleum    " dataDxfId="247" dataCellStyle="Normal 2"/>
    <tableColumn id="25" xr3:uid="{A11B9ECC-9A07-4C91-944D-0BEE1B476766}" name="Natural gas    " dataDxfId="246" dataCellStyle="Normal 2"/>
    <tableColumn id="26" xr3:uid="{012EE316-766A-4C7B-9AB7-0BFAE3184B6C}" name="Bioenergy and waste     " dataDxfId="245" dataCellStyle="Normal 2"/>
    <tableColumn id="27" xr3:uid="{84EAFBDA-94EA-43B8-9631-8BE77DAEE959}" name="Primary electricity  " dataDxfId="244" dataCellStyle="Normal 2"/>
    <tableColumn id="28" xr3:uid="{62E64B2C-6D18-49D4-B1A7-4D0CECE6CE10}" name="Electricity   " dataDxfId="243" dataCellStyle="Normal 2"/>
    <tableColumn id="29" xr3:uid="{FF1EC089-A28B-45FA-9022-75B8FB4640E2}" name="Heat sold" dataDxfId="242" dataCellStyle="Normal 2"/>
    <tableColumn id="30" xr3:uid="{6F39F182-FAB0-468C-A818-4191C4911BFD}" name="Total electricity generation" dataDxfId="241" dataCellStyle="Normal 2"/>
    <tableColumn id="31" xr3:uid="{563FD20D-CD71-479A-8CC8-D8AD8607AC35}" name="Coal           " dataDxfId="240" dataCellStyle="Normal 2"/>
    <tableColumn id="32" xr3:uid="{06CC28DC-AF13-46B8-84CA-616FBC8B9C20}" name="Manufactured fuels       " dataDxfId="239" dataCellStyle="Normal 2"/>
    <tableColumn id="33" xr3:uid="{C2E47A1A-6533-40C4-B632-AD576185A965}" name="Petroleum      " dataDxfId="238" dataCellStyle="Normal 2"/>
    <tableColumn id="34" xr3:uid="{F026947C-AEF5-43DD-AB58-9C69F7168B5C}" name="Natural gas      " dataDxfId="237" dataCellStyle="Normal 2"/>
    <tableColumn id="35" xr3:uid="{B6D38582-A57D-44E7-A19C-E73869D8487A}" name="Bioenergy and waste        " dataDxfId="236" dataCellStyle="Normal 2"/>
    <tableColumn id="36" xr3:uid="{26DD5DEB-D01A-4F55-847D-8E96C963DDA8}" name="Primary electricity    " dataDxfId="235" dataCellStyle="Normal 2"/>
    <tableColumn id="37" xr3:uid="{18A7416E-657F-465E-8357-3C4B7F311986}" name="Electricity    " dataDxfId="234" dataCellStyle="Normal 2"/>
    <tableColumn id="38" xr3:uid="{6B5D1DE2-2C05-4C3B-BC92-41A397DDF46B}" name="Total heat generation" dataDxfId="233" dataCellStyle="Normal 2"/>
    <tableColumn id="39" xr3:uid="{6E79931A-84E6-4BC0-AB48-BB73EC12AF6A}" name="Coal      " dataDxfId="232" dataCellStyle="Normal 2"/>
    <tableColumn id="40" xr3:uid="{23BEB907-9126-4411-A8DC-EEC6B6C39DA8}" name="Manufactured fuels             " dataDxfId="231" dataCellStyle="Normal 2"/>
    <tableColumn id="41" xr3:uid="{1ECA3032-084D-4FC2-A947-A665716AA1CE}" name="Petroleum  " dataDxfId="230" dataCellStyle="Normal 2"/>
    <tableColumn id="42" xr3:uid="{C0EDE563-0899-4497-8513-C99DD89A9F21}" name="Natural gas               " dataDxfId="229" dataCellStyle="Normal 2"/>
    <tableColumn id="43" xr3:uid="{9E208AD6-2C53-4208-A10B-E3927D35B345}" name="Bioenergy and waste         " dataDxfId="228" dataCellStyle="Normal 2"/>
    <tableColumn id="44" xr3:uid="{A10EC499-2413-49E7-9348-B4A50ABD6B96}" name="Heat sold          " dataDxfId="227" dataCellStyle="Normal 2"/>
    <tableColumn id="45" xr3:uid="{A3D88406-C5BD-4EE1-871D-65E4295BFDA6}" name="Total petroleum refineries" dataDxfId="226" dataCellStyle="Normal 2"/>
    <tableColumn id="46" xr3:uid="{3362CAF5-002A-4FA5-8B8D-12481E500F6E}" name="Primary oil      " dataDxfId="225" dataCellStyle="Normal 2"/>
    <tableColumn id="47" xr3:uid="{F2648ACD-6408-4CC6-9D72-A4276AA5E927}" name="Petroleum       " dataDxfId="224" dataCellStyle="Normal 2"/>
    <tableColumn id="48" xr3:uid="{D69F854F-77F7-4A33-A3F9-8706F97C7C18}" name="Total coke manufacture" dataDxfId="223" dataCellStyle="Normal 2"/>
    <tableColumn id="49" xr3:uid="{9941ED0C-0FC5-41B6-BCC4-8E32E9CF8988}" name="Coal     " dataDxfId="222" dataCellStyle="Normal 2"/>
    <tableColumn id="50" xr3:uid="{F0BF16C6-9CFC-46CA-820C-3E8DD90F7DA1}" name="Manufactured fuels           " dataDxfId="221" dataCellStyle="Normal 2"/>
    <tableColumn id="51" xr3:uid="{04E621B1-9B11-4D22-982F-29D973361821}" name="Petroleum           " dataDxfId="220" dataCellStyle="Normal 2"/>
    <tableColumn id="52" xr3:uid="{65899930-0A3C-4D9C-A3BC-EEE51D0B9135}" name="Total blast furnaces" dataDxfId="219" dataCellStyle="Normal 2"/>
    <tableColumn id="53" xr3:uid="{68B00933-F119-4B7F-9A93-16162FC25703}" name="Coal              " dataDxfId="218" dataCellStyle="Normal 2"/>
    <tableColumn id="54" xr3:uid="{ED590787-E4BA-455E-BB50-2924E6E0968F}" name="Manufactured fuels               " dataDxfId="217" dataCellStyle="Normal 2"/>
    <tableColumn id="55" xr3:uid="{312238FE-9C0B-4E2A-98AC-E4816670C6A5}" name="Petroleum            " dataDxfId="216" dataCellStyle="Normal 2"/>
    <tableColumn id="56" xr3:uid="{680176B7-A085-41A5-8F96-0F4F8CD689E7}" name="Total patent fuel manufacture" dataDxfId="215" dataCellStyle="Normal 2"/>
    <tableColumn id="57" xr3:uid="{E6964464-24C4-4F8C-AB2F-41D946D60C6A}" name="Coal                       " dataDxfId="214" dataCellStyle="Normal 2"/>
    <tableColumn id="58" xr3:uid="{B07E1A88-6899-4710-A7A8-DA55802E305C}" name="Manufactured fuels                          " dataDxfId="213" dataCellStyle="Normal 2"/>
    <tableColumn id="59" xr3:uid="{81005ECA-5F5D-4A59-A86C-18CBD80C0E41}" name="Petroleum                           " dataDxfId="212" dataCellStyle="Normal 2"/>
    <tableColumn id="60" xr3:uid="{5B084BE3-59D3-4830-839E-F9E5556C2204}" name="Total other [note 5]" dataDxfId="211" dataCellStyle="Normal 2"/>
    <tableColumn id="61" xr3:uid="{D1C16FC0-7B48-4F09-8B94-DA3FBE91215C}" name="Primary oil                          " dataDxfId="210" dataCellStyle="Normal 2"/>
    <tableColumn id="62" xr3:uid="{5B570473-D1F4-4AC0-84A9-9E35196ADECD}" name="Petroleum                          " dataDxfId="209" dataCellStyle="Normal 2"/>
    <tableColumn id="63" xr3:uid="{E14ABC3E-36D5-43EB-BA0C-02253DDB872C}" name="Total energy industry use" dataDxfId="208" dataCellStyle="Normal 2"/>
    <tableColumn id="64" xr3:uid="{6EF81B62-984D-424F-B805-2E18F6B34A5B}" name="Coal                             " dataDxfId="207" dataCellStyle="Normal 2"/>
    <tableColumn id="65" xr3:uid="{57285C77-74F2-4AB5-A824-9B9DD232B37E}" name="Manufactured fuels                                      " dataDxfId="206" dataCellStyle="Normal 2"/>
    <tableColumn id="66" xr3:uid="{CBEBFEA2-70CA-4B58-BD89-2043ED9A5D61}" name="Primary oil                         " dataDxfId="205" dataCellStyle="Normal 2"/>
    <tableColumn id="67" xr3:uid="{AA848E94-299F-460D-B446-66A1BF6CF007}" name="Petroleum                       " dataDxfId="204" dataCellStyle="Normal 2"/>
    <tableColumn id="68" xr3:uid="{582DB022-A253-412A-AD74-8B87D9EECA9C}" name="Natural gas                              " dataDxfId="203" dataCellStyle="Normal 2"/>
    <tableColumn id="69" xr3:uid="{359C16DB-1696-4B7B-9633-BB5BB0999DC8}" name="Bioenergy and waste                                   " dataDxfId="202" dataCellStyle="Normal 2"/>
    <tableColumn id="70" xr3:uid="{F6556E58-1E04-42C0-9718-86A33943DC58}" name="Electricity                    " dataDxfId="201" dataCellStyle="Normal 2"/>
    <tableColumn id="71" xr3:uid="{0DBEDCEA-739C-457D-AB7B-FF522529FA72}" name="Heat sold                       " dataDxfId="200" dataCellStyle="Normal 2"/>
    <tableColumn id="72" xr3:uid="{FCB31422-1110-4A77-AA63-93021B806C0B}" name="Total losses" dataDxfId="199" dataCellStyle="Normal 2"/>
    <tableColumn id="73" xr3:uid="{7FB48F97-6D8B-48E9-A576-C076F2C095AB}" name="Coal                                     " dataDxfId="198" dataCellStyle="Normal 2"/>
    <tableColumn id="74" xr3:uid="{61620581-E45F-4416-9187-781F66B57550}" name="Manufactured fuels                            " dataDxfId="197" dataCellStyle="Normal 2"/>
    <tableColumn id="75" xr3:uid="{80678529-942F-4E0A-BB9F-CD83148D7D9B}" name="Primary oil                           " dataDxfId="196" dataCellStyle="Normal 2"/>
    <tableColumn id="76" xr3:uid="{2B44F355-9C09-46E5-B13C-54982D8A260D}" name="Petroleum                                      " dataDxfId="195" dataCellStyle="Normal 2"/>
    <tableColumn id="77" xr3:uid="{FD62B3D6-B195-40B8-AA80-8610E8991EFC}" name="Natural gas                      " dataDxfId="194" dataCellStyle="Normal 2"/>
    <tableColumn id="78" xr3:uid="{87B8B116-27A5-4A20-9800-A359FF2E5093}" name="Bioenergy and waste                                         " dataDxfId="193" dataCellStyle="Normal 2"/>
    <tableColumn id="79" xr3:uid="{A5693C14-2BEF-4F8A-97AD-EB49681844DE}" name="Electricity                            " dataDxfId="192" dataCellStyle="Normal 2"/>
    <tableColumn id="80" xr3:uid="{E775247B-53D9-4773-A37D-B113778B3660}" name="Total final consumption" dataDxfId="191" dataCellStyle="Normal 2"/>
    <tableColumn id="81" xr3:uid="{462245C5-284E-4612-A206-67EA06C90AD5}" name="Coal                                  " dataDxfId="190" dataCellStyle="Normal 2"/>
    <tableColumn id="82" xr3:uid="{1CB5EC04-61BB-48B7-8447-AB6AE1D81621}" name="Manufactured fuels                              " dataDxfId="189" dataCellStyle="Normal 2"/>
    <tableColumn id="83" xr3:uid="{068F8212-E91C-4456-8D6E-7012DFC5F171}" name="Petroleum products" dataDxfId="188" dataCellStyle="Normal 2"/>
    <tableColumn id="84" xr3:uid="{497E70D4-7739-4276-92C3-1186FC144954}" name="Natural gas                       " dataDxfId="187" dataCellStyle="Normal 2"/>
    <tableColumn id="85" xr3:uid="{F15E1075-7F83-4FD3-AF39-E697FBB27A4D}" name="Bioenergy and waste                               " dataDxfId="186" dataCellStyle="Normal 2"/>
    <tableColumn id="86" xr3:uid="{6CFEB844-5764-4668-832D-82A53D34EDE9}" name="Electricity                                 " dataDxfId="185" dataCellStyle="Normal 2"/>
    <tableColumn id="87" xr3:uid="{0806E3A6-C1BE-43F2-91AC-A030A6A2B246}" name="Heat sold                                 " dataDxfId="184" dataCellStyle="Normal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88B1850-F79E-475D-9F66-6E45BAD4108D}" name="Table1.3_Supply_and_use_of_fuels_thousand_tonnes_of_oil_equivalent_quarterly_final_consumption_data" displayName="Table1.3_Supply_and_use_of_fuels_thousand_tonnes_of_oil_equivalent_quarterly_final_consumption_data" ref="A5:CE109" totalsRowShown="0" headerRowDxfId="183" dataDxfId="181" headerRowBorderDxfId="182" tableBorderDxfId="180" dataCellStyle="Normal 2">
  <autoFilter ref="A5:CE109" xr:uid="{188B1850-F79E-475D-9F66-6E45BAD4108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autoFilter>
  <tableColumns count="83">
    <tableColumn id="1" xr3:uid="{618179AE-84E3-4AB2-B2A3-D010AEB08FA2}" name="Quarter" dataDxfId="179" dataCellStyle="Normal 4"/>
    <tableColumn id="2" xr3:uid="{AB2AABC0-94B2-4148-BA6A-8A084B36473D}" name="Total final consumption" dataDxfId="178" dataCellStyle="Normal 2"/>
    <tableColumn id="3" xr3:uid="{A14C8820-F868-4A67-BFD2-CB93CBAE52C2}" name="Coal" dataDxfId="177" dataCellStyle="Normal 2"/>
    <tableColumn id="4" xr3:uid="{096C5ACF-3BE3-4677-A1A9-98807138F7ED}" name="Manufactured fuels [note 7] " dataDxfId="176" dataCellStyle="Normal 2"/>
    <tableColumn id="5" xr3:uid="{972E7604-A39E-41C8-A01C-8FAAB1F7B8C0}" name="Petroleum products" dataDxfId="175" dataCellStyle="Normal 2"/>
    <tableColumn id="6" xr3:uid="{67FE588E-37B5-43E2-9F0F-A7292CA59720}" name="Natural gas [note 8]" dataDxfId="174" dataCellStyle="Normal 2"/>
    <tableColumn id="7" xr3:uid="{C8BE9B33-7B7B-4383-8C03-AF596959D731}" name="Bioenergy and waste [note 9]" dataDxfId="173" dataCellStyle="Normal 2"/>
    <tableColumn id="8" xr3:uid="{99226A26-08B4-403D-A83E-F1719F40D887}" name="Electricity" dataDxfId="172" dataCellStyle="Normal 2"/>
    <tableColumn id="9" xr3:uid="{46F58269-E0C8-43B8-BE67-DECB17F7D656}" name="Heat sold" dataDxfId="171" dataCellStyle="Normal 2"/>
    <tableColumn id="10" xr3:uid="{E50A2B60-E44C-4C7C-9797-4657A54122A7}" name="Total iron &amp; steel" dataDxfId="170" dataCellStyle="Normal 2"/>
    <tableColumn id="11" xr3:uid="{A07DD56E-8132-45C0-B5DA-1F24AAEBD5F7}" name="Coal " dataDxfId="169" dataCellStyle="Normal 2"/>
    <tableColumn id="12" xr3:uid="{0ACA6AE7-59EC-40F1-AD28-5AC707E23264}" name="Manufactured fuels " dataDxfId="168" dataCellStyle="Normal 2"/>
    <tableColumn id="13" xr3:uid="{1675B04E-746D-4876-BBA8-B46E7056C7D6}" name="Petroleum products    " dataDxfId="167" dataCellStyle="Normal 2"/>
    <tableColumn id="14" xr3:uid="{D5F6FE4D-BDD3-4F57-860D-A294A50AA698}" name="Natural gas " dataDxfId="166" dataCellStyle="Normal 2"/>
    <tableColumn id="15" xr3:uid="{302561BF-2ADF-407A-AC1D-3DA0CBD83B60}" name="Bioenergy and waste " dataDxfId="165" dataCellStyle="Normal 2"/>
    <tableColumn id="16" xr3:uid="{A455114F-0FA6-4F10-B663-F9F69901B834}" name="Electricity " dataDxfId="164" dataCellStyle="Normal 2"/>
    <tableColumn id="17" xr3:uid="{B8FB3A5C-454B-49BA-9101-BC676E3EC964}" name="Heat sold      " dataDxfId="163" dataCellStyle="Normal 2"/>
    <tableColumn id="18" xr3:uid="{14129121-996E-4F0B-A87E-2354FE0A5BF4}" name="Total other industries" dataDxfId="162" dataCellStyle="Normal 2"/>
    <tableColumn id="19" xr3:uid="{4EFA117C-A8BC-4963-8F70-7B974D5BEFF5}" name="Coal    " dataDxfId="161" dataCellStyle="Normal 2"/>
    <tableColumn id="20" xr3:uid="{0E709DBE-E521-4086-86FE-A506EB254AB3}" name="Manufactured fuels    " dataDxfId="160" dataCellStyle="Normal 2"/>
    <tableColumn id="21" xr3:uid="{A15312B7-A3C7-49F6-9085-F5A3C16E0027}" name="Petroleum products          " dataDxfId="159" dataCellStyle="Normal 2"/>
    <tableColumn id="22" xr3:uid="{3C16F020-9F72-4B92-B9D3-1CE59425C4A0}" name="Natural gas    " dataDxfId="158" dataCellStyle="Normal 2"/>
    <tableColumn id="23" xr3:uid="{BCA78185-237C-49F2-83A9-D6C3719C6C0E}" name="Bioenergy and waste     " dataDxfId="157" dataCellStyle="Normal 2"/>
    <tableColumn id="24" xr3:uid="{8EBC8C64-2924-4BC0-B3FA-EEC20F129D04}" name="Electricity   " dataDxfId="156" dataCellStyle="Normal 2"/>
    <tableColumn id="25" xr3:uid="{18466187-F241-478F-8FE9-EB1ECA5CF449}" name="Heat sold                 " dataDxfId="155" dataCellStyle="Normal 2"/>
    <tableColumn id="26" xr3:uid="{78AFDED1-F2B9-4E31-A4FE-32CEB3C89412}" name="Total transport" dataDxfId="154" dataCellStyle="Normal 2"/>
    <tableColumn id="27" xr3:uid="{05D8AE32-35DF-467E-84FD-5D62D4F0270A}" name="Coal           " dataDxfId="153" dataCellStyle="Normal 2"/>
    <tableColumn id="28" xr3:uid="{C6B85B53-5163-4D30-B68F-A17DAF2502A8}" name="Petroleum products              " dataDxfId="152" dataCellStyle="Normal 2"/>
    <tableColumn id="29" xr3:uid="{745C0CFC-70EB-4328-9E9E-CB3D60BAD961}" name="Natural gas      " dataDxfId="151" dataCellStyle="Normal 2"/>
    <tableColumn id="30" xr3:uid="{6A6BD06A-D8E5-4F12-AEEE-184C3475FC4D}" name="Bioenergy and waste        " dataDxfId="150" dataCellStyle="Normal 2"/>
    <tableColumn id="31" xr3:uid="{F7C3BEDC-5A41-4FDD-98CA-11E2E2A6590D}" name="Electricity    " dataDxfId="149" dataCellStyle="Normal 2"/>
    <tableColumn id="32" xr3:uid="{6467AB40-DC96-4332-874A-A149D8B71539}" name="Total domestic" dataDxfId="148" dataCellStyle="Normal 2"/>
    <tableColumn id="33" xr3:uid="{A9A9BF0D-2015-444D-8684-2DC2CB47DD23}" name="Coal      " dataDxfId="147" dataCellStyle="Normal 2"/>
    <tableColumn id="34" xr3:uid="{806F9974-1FE4-46CE-B837-DC645158AF3D}" name="Manufactured fuels             " dataDxfId="146" dataCellStyle="Normal 2"/>
    <tableColumn id="35" xr3:uid="{A0A3EA80-C9EF-4FDB-A443-DA08649DAD7B}" name="Petroleum products               " dataDxfId="145" dataCellStyle="Normal 2"/>
    <tableColumn id="36" xr3:uid="{16755A51-94A0-453F-B57E-D4A93AB75DDA}" name="Natural gas               " dataDxfId="144" dataCellStyle="Normal 2"/>
    <tableColumn id="37" xr3:uid="{1F6E68A7-187C-4090-851A-96F49EBC8110}" name="Bioenergy and waste         " dataDxfId="143" dataCellStyle="Normal 2"/>
    <tableColumn id="38" xr3:uid="{64CAA673-715A-4537-BA7E-B32B608ABBCB}" name="Electricity                " dataDxfId="142" dataCellStyle="Normal 2"/>
    <tableColumn id="39" xr3:uid="{4FF9FAE3-638B-41CE-88F1-46EBA01FC899}" name="Heat sold          " dataDxfId="141" dataCellStyle="Normal 2"/>
    <tableColumn id="40" xr3:uid="{475991D2-4D5C-4742-A789-386A006662CD}" name="Total other final users" dataDxfId="140" dataCellStyle="Normal 2"/>
    <tableColumn id="41" xr3:uid="{815B54A2-75EC-4C31-867D-9FC9A3EFF917}" name="Coal     " dataDxfId="139" dataCellStyle="Normal 2"/>
    <tableColumn id="42" xr3:uid="{EF60B554-7515-4990-AA8A-42ED7C130272}" name="Manufactured fuels           " dataDxfId="138" dataCellStyle="Normal 2"/>
    <tableColumn id="43" xr3:uid="{BDA09C63-913B-4E37-8E25-2E97FC910D6C}" name="Petroleum products             " dataDxfId="137" dataCellStyle="Normal 2"/>
    <tableColumn id="44" xr3:uid="{E838B44F-51ED-4E3C-8233-E00DC30BF2F5}" name="Natural gas                   " dataDxfId="136" dataCellStyle="Normal 2"/>
    <tableColumn id="45" xr3:uid="{B42833AA-05D1-460B-9372-97CA6528010C}" name="Bioenergy and waste               " dataDxfId="135" dataCellStyle="Normal 2"/>
    <tableColumn id="46" xr3:uid="{8B5BD2FB-ED4E-4285-959D-E98A49F26770}" name="Electricity                   " dataDxfId="134" dataCellStyle="Normal 2"/>
    <tableColumn id="47" xr3:uid="{CFECF902-4D68-4346-9333-28DD4100CD3A}" name="Heat sold                              " dataDxfId="133" dataCellStyle="Normal 2"/>
    <tableColumn id="48" xr3:uid="{89891E35-EC18-4B7E-A115-369E3930A164}" name="Total public administration" dataDxfId="132" dataCellStyle="Normal 2"/>
    <tableColumn id="49" xr3:uid="{9AFAADE8-96C1-41C2-823C-04AE0F6D371F}" name="Coal                       " dataDxfId="131" dataCellStyle="Normal 2"/>
    <tableColumn id="50" xr3:uid="{B4EC215E-141A-4824-A531-6D32182F7A8E}" name="Manufactured fuels                          " dataDxfId="130" dataCellStyle="Normal 2"/>
    <tableColumn id="51" xr3:uid="{D6E7C2D3-43B2-4E7E-9FC0-30A63BC0C187}" name="Petroleum products                      " dataDxfId="129" dataCellStyle="Normal 2"/>
    <tableColumn id="52" xr3:uid="{F8A5A59B-0755-4F81-9ABA-4314B4489399}" name="Natural gas              " dataDxfId="128" dataCellStyle="Normal 2"/>
    <tableColumn id="53" xr3:uid="{73585D1A-B03D-46DF-91A0-F578AB450B8B}" name="Bioenergy and waste                                " dataDxfId="127" dataCellStyle="Normal 2"/>
    <tableColumn id="54" xr3:uid="{0A6534DB-05D4-41F3-B477-EDD87FD4E030}" name="Electricity                        " dataDxfId="126" dataCellStyle="Normal 2"/>
    <tableColumn id="55" xr3:uid="{AFC8D904-AA43-49C8-89F4-BEDD525BA018}" name="Heat sold                      " dataDxfId="125" dataCellStyle="Normal 2"/>
    <tableColumn id="56" xr3:uid="{29389884-9B24-4D29-BFFF-B2B616B04666}" name="Total commercial" dataDxfId="124" dataCellStyle="Normal 2"/>
    <tableColumn id="57" xr3:uid="{8AE0FC45-2268-47EB-8F8B-9B91878B1215}" name="Coal                                    " dataDxfId="123" dataCellStyle="Normal 2"/>
    <tableColumn id="58" xr3:uid="{3F8F79F2-164B-4B1E-BDB0-7887A31E809D}" name="Manufactured fuels                           " dataDxfId="122" dataCellStyle="Normal 2"/>
    <tableColumn id="59" xr3:uid="{9492D923-0FAA-4ED8-98F6-71060FFFC140}" name="Petroleum products                             " dataDxfId="121" dataCellStyle="Normal 2"/>
    <tableColumn id="60" xr3:uid="{9DD3AE3C-2DA5-439C-92F5-918B19B6E3D4}" name="Natural gas                        " dataDxfId="120" dataCellStyle="Normal 2"/>
    <tableColumn id="61" xr3:uid="{4E264FC7-5177-4263-9FEF-26F58B2212D9}" name="Bioenergy and waste                      " dataDxfId="119" dataCellStyle="Normal 2"/>
    <tableColumn id="62" xr3:uid="{C5190B94-E442-4982-AB60-560CD8314DC1}" name="Electricity                              " dataDxfId="118" dataCellStyle="Normal 2"/>
    <tableColumn id="63" xr3:uid="{9273A386-6B1C-4CD3-B74A-D3A462D25089}" name="Heat sold                     " dataDxfId="117" dataCellStyle="Normal 2"/>
    <tableColumn id="64" xr3:uid="{99235841-5365-410E-BFEA-247C1EA313C3}" name="Total agriculture" dataDxfId="116" dataCellStyle="Normal 2"/>
    <tableColumn id="65" xr3:uid="{BA49A633-7959-4FD7-9E87-8EB8992DD892}" name="Coal                                          " dataDxfId="115" dataCellStyle="Normal 2"/>
    <tableColumn id="66" xr3:uid="{4401DA6C-6506-41F1-ACFF-55A6813F05C3}" name="Manufactured fuels                                      " dataDxfId="114" dataCellStyle="Normal 2"/>
    <tableColumn id="67" xr3:uid="{B368DC64-A474-4BE0-92F8-D8B129EC9412}" name="Petroleum products                                  " dataDxfId="113" dataCellStyle="Normal 2"/>
    <tableColumn id="68" xr3:uid="{A7915CFC-77E0-4ACB-B404-9E17115A9C4B}" name="Natural gas                              " dataDxfId="112" dataCellStyle="Normal 2"/>
    <tableColumn id="69" xr3:uid="{9EF1E2A4-03A1-4856-9497-C25895E6F867}" name="Bioenergy and waste                     " dataDxfId="111" dataCellStyle="Normal 2"/>
    <tableColumn id="70" xr3:uid="{3D84965E-7075-468A-AFD1-5B508E6F879B}" name="Electricity                                 " dataDxfId="110" dataCellStyle="Normal 2"/>
    <tableColumn id="71" xr3:uid="{5AEA4FF5-8914-4D30-ADF2-F6AB9AA971E0}" name="Heat sold                                   " dataDxfId="109" dataCellStyle="Normal 2"/>
    <tableColumn id="72" xr3:uid="{50060BC2-C45F-4409-AF82-923AF55D177E}" name="Total miscellaneous" dataDxfId="108" dataCellStyle="Normal 2"/>
    <tableColumn id="73" xr3:uid="{3C8E3948-1FC7-4693-A958-C75F66F203C4}" name="Coal                     " dataDxfId="107" dataCellStyle="Normal 2"/>
    <tableColumn id="74" xr3:uid="{C63DBE65-E39C-46FC-A881-C11B34BFA578}" name="Manufactured fuels                       " dataDxfId="106" dataCellStyle="Normal 2"/>
    <tableColumn id="75" xr3:uid="{2B09FAAF-4633-40FF-ABA2-0876B363D259}" name="Petroleum products                     " dataDxfId="105" dataCellStyle="Normal 2"/>
    <tableColumn id="76" xr3:uid="{179A4546-3707-4ED0-8C6E-161A26B5CF9F}" name="Natural gas             " dataDxfId="104" dataCellStyle="Normal 2"/>
    <tableColumn id="77" xr3:uid="{C034ABBC-1E0F-4420-938E-A25ECC2F3879}" name="Bioenergy and waste                       " dataDxfId="103" dataCellStyle="Normal 2"/>
    <tableColumn id="78" xr3:uid="{115D4B89-71E7-423D-BD01-76AF4E0CD639}" name="Electricity                                " dataDxfId="102" dataCellStyle="Normal 2"/>
    <tableColumn id="79" xr3:uid="{67E1B051-A1C6-4B16-B283-9991EA7CDEE9}" name="Heat sold                         " dataDxfId="101" dataCellStyle="Normal 2"/>
    <tableColumn id="80" xr3:uid="{6353FA22-1E16-49F5-82EE-29F22E2EDFA9}" name="Total non energy use" dataDxfId="100" dataCellStyle="Normal 2">
      <calculatedColumnFormula>SUM(CC6:CE6)</calculatedColumnFormula>
    </tableColumn>
    <tableColumn id="81" xr3:uid="{EC13C9A7-0B80-4531-A1F1-2190012FC5BF}" name="Manufactured fuels                         " dataDxfId="99" dataCellStyle="Normal 2"/>
    <tableColumn id="82" xr3:uid="{834233EB-C6C8-462F-8A2D-04318356C6FB}" name="Petroleum products                                       " dataDxfId="98" dataCellStyle="Normal 2"/>
    <tableColumn id="83" xr3:uid="{59814A26-A0FC-490A-94DB-41A5440B0A27}" name="Natural gas            " dataDxfId="97" dataCellStyle="Normal 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8022ED2-5DAE-4713-95FA-2FDB3B31EDCE}" name="Table1.3_Fossil_fuel_dependency_and_low_carbon_share_of_total_energy_consumption_import_dependency_of_primary_supply_annual_data" displayName="Table1.3_Fossil_fuel_dependency_and_low_carbon_share_of_total_energy_consumption_import_dependency_of_primary_supply_annual_data" ref="A5:P31" totalsRowShown="0" headerRowDxfId="96" dataDxfId="95" headerRowCellStyle="Normal 2" dataCellStyle="Normal 2">
  <autoFilter ref="A5:P31" xr:uid="{F8022ED2-5DAE-4713-95FA-2FDB3B31EDC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568CBD25-7348-4ED1-9C8A-5FB82015F916}" name="Year" dataDxfId="94" dataCellStyle="Normal 2"/>
    <tableColumn id="2" xr3:uid="{EF1EBD9B-452C-4A33-8652-96852DDF03C7}" name="Total energy consumption" dataDxfId="93" dataCellStyle="Normal 2"/>
    <tableColumn id="3" xr3:uid="{5B493D20-7796-49AB-A7E7-CD1950899554}" name="Fossil fuel primary consumption" dataDxfId="92" dataCellStyle="Normal 2"/>
    <tableColumn id="4" xr3:uid="{9AA539B7-3097-442D-ACF5-74B4AAF403A8}" name="Fossil fuel non-energy use" dataDxfId="91" dataCellStyle="Normal 2"/>
    <tableColumn id="5" xr3:uid="{8D2CE4CC-26C0-499B-B330-8359F50765C1}" name="Fossil fuel energy consumption" dataDxfId="90" dataCellStyle="Normal 2"/>
    <tableColumn id="6" xr3:uid="{6F01D3CA-4C00-4A7C-8020-66852E1E3CFC}" name="Electricity net imports" dataDxfId="89" dataCellStyle="Normal 2"/>
    <tableColumn id="7" xr3:uid="{26EC1BFF-D3BE-4B49-8BD7-EEA6C0CFE718}" name="Non bio-degradable wastes" dataDxfId="88" dataCellStyle="Normal 2"/>
    <tableColumn id="8" xr3:uid="{A1C619B8-6FFB-410F-87D3-C9F1BFA67273}" name="Fossil fuel dependency [note 6]" dataDxfId="87" dataCellStyle="Normal 2">
      <calculatedColumnFormula>SUM(E6/B6)</calculatedColumnFormula>
    </tableColumn>
    <tableColumn id="9" xr3:uid="{CE7ECBB2-0B92-4720-9F46-FAEB855F4A76}" name="Low carbon share [note 6]" dataDxfId="86" dataCellStyle="Normal 2">
      <calculatedColumnFormula>IF((F6+G6)&gt;0,1-(E6+F6+G6)/B6,1-H6)</calculatedColumnFormula>
    </tableColumn>
    <tableColumn id="10" xr3:uid="{4999F8B9-B7A0-4A5C-ADF1-13E6CBB7F4D1}" name="Primary supply" dataDxfId="85" dataCellStyle="Normal 2"/>
    <tableColumn id="11" xr3:uid="{392F5077-BC42-48DB-946C-CC8CEB2B7D68}" name="Imports" dataDxfId="84" dataCellStyle="Normal 2"/>
    <tableColumn id="12" xr3:uid="{4E4D3B0E-77CE-4529-B614-C75C11281BCF}" name="Exports" dataDxfId="83" dataCellStyle="Normal 2"/>
    <tableColumn id="13" xr3:uid="{EEC59448-3C5B-47D8-8FCF-D06EFCB5D9C6}" name="Net imports (+) net exports (-)" dataDxfId="82" dataCellStyle="Normal 2"/>
    <tableColumn id="14" xr3:uid="{CFAA0EE9-9C6F-49A0-89D8-26E127E14EB3}" name="Marine bunkers" dataDxfId="81" dataCellStyle="Normal 2"/>
    <tableColumn id="15" xr3:uid="{24DEA02D-14B9-4554-961D-26E63A7496B1}" name="Denominator" dataDxfId="80" dataCellStyle="Normal 2"/>
    <tableColumn id="16" xr3:uid="{68CA4E91-B9DF-417C-8D1D-2C39A268EB29}" name="Import dependency [note 6]" dataDxfId="79" dataCellStyle="Normal 2">
      <calculatedColumnFormula>SUM(M6/O6)</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5C943AF-6728-4C2A-88F5-D35F95A9C40F}" name="Table1.3_Fossil_fuel_dependency_and_low_carbon_share_of_total_energy_consumption_import_dependency_of_primary_supply_quarterly_data" displayName="Table1.3_Fossil_fuel_dependency_and_low_carbon_share_of_total_energy_consumption_import_dependency_of_primary_supply_quarterly_data" ref="A5:P109" totalsRowShown="0" headerRowDxfId="78" dataDxfId="77" headerRowCellStyle="Normal 2" dataCellStyle="Normal 2">
  <autoFilter ref="A5:P109" xr:uid="{45C943AF-6728-4C2A-88F5-D35F95A9C40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3179F7A6-D37E-4B0F-9471-CBD2E0B7F2E7}" name="Quarter" dataDxfId="76" dataCellStyle="Normal 4"/>
    <tableColumn id="2" xr3:uid="{0C0E4C5D-ECE8-4582-A4A1-5B94DFC0D09D}" name="Total energy consumption" dataDxfId="75" dataCellStyle="Normal 2"/>
    <tableColumn id="3" xr3:uid="{A37518BB-1BD7-4722-A42B-E624AF318A8A}" name="Fossil fuel primary consumption" dataDxfId="74" dataCellStyle="Normal 2"/>
    <tableColumn id="4" xr3:uid="{98C780AF-8AF8-451D-A8ED-7ED8FB588956}" name="Fossil fuel non-energy use" dataDxfId="73" dataCellStyle="Normal 2"/>
    <tableColumn id="5" xr3:uid="{90EA0562-1442-4E6B-A12C-234795AF3641}" name="Fossil fuel energy consumption" dataDxfId="72" dataCellStyle="Normal 2"/>
    <tableColumn id="6" xr3:uid="{CF1CE247-E851-45F5-8902-E7D6F64026EF}" name="Electricity net imports" dataDxfId="71" dataCellStyle="Normal 2"/>
    <tableColumn id="7" xr3:uid="{151CE92D-0571-4FD6-8E01-E7BFA7E7C28D}" name="Non bio-degradable wastes" dataDxfId="70" dataCellStyle="Normal 2"/>
    <tableColumn id="8" xr3:uid="{47492396-B159-4BB1-AFCF-88E11A7E8B31}" name="Fossil fuel dependency [note 6]" dataDxfId="69" dataCellStyle="Normal 2"/>
    <tableColumn id="9" xr3:uid="{04E45915-2C5B-43E1-9B20-13D341021BE1}" name="Low carbon share [note 6]" dataDxfId="68" dataCellStyle="Normal 2"/>
    <tableColumn id="10" xr3:uid="{2C92E40A-A16E-4853-BCC4-9647C64BED27}" name="Primary supply" dataDxfId="67" dataCellStyle="Normal 2"/>
    <tableColumn id="11" xr3:uid="{C5236A88-BF50-418D-B577-236D8ACFA4E1}" name="Imports" dataDxfId="66" dataCellStyle="Normal 2"/>
    <tableColumn id="12" xr3:uid="{DE479381-B61D-4AE8-82BD-E7854018C8F6}" name="Exports" dataDxfId="65" dataCellStyle="Normal 2"/>
    <tableColumn id="13" xr3:uid="{B532D0D1-D89A-466E-A78B-A7F213779D0B}" name="Net imports (+) net exports (-)" dataDxfId="64" dataCellStyle="Normal 2"/>
    <tableColumn id="14" xr3:uid="{C13BBA58-E742-4200-BB5C-0E215203A48B}" name="Marine bunkers" dataDxfId="63" dataCellStyle="Normal 2"/>
    <tableColumn id="15" xr3:uid="{86A1E0D8-09DE-4D05-A705-5AD72FC34D0D}" name="Denominator" dataDxfId="62" dataCellStyle="Normal 2"/>
    <tableColumn id="16" xr3:uid="{E4AC4B14-007A-42D9-B0A8-21A52B0632CC}" name="Import dependency [note 6]" dataDxfId="61" dataCellStyle="Normal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7616D78-E2C2-4305-AE84-3326A7EA1066}" name="Table1.3_Seasonally_adjusted_and_temperature_corrected_final_energy_consumption_thousand_tonnes_of_oil_equivalent_annual_data" displayName="Table1.3_Seasonally_adjusted_and_temperature_corrected_final_energy_consumption_thousand_tonnes_of_oil_equivalent_annual_data" ref="A5:AA27" totalsRowShown="0" headerRowDxfId="60" dataDxfId="58" headerRowBorderDxfId="59" tableBorderDxfId="57" headerRowCellStyle="Normal 2" dataCellStyle="Normal 2 2">
  <autoFilter ref="A5:AA27" xr:uid="{67616D78-E2C2-4305-AE84-3326A7EA10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autoFilter>
  <tableColumns count="27">
    <tableColumn id="1" xr3:uid="{135FA2F5-7DDE-4F99-A1A0-991788C3D5A4}" name="Year" dataDxfId="56" dataCellStyle="Normal 2"/>
    <tableColumn id="2" xr3:uid="{F1C95BA9-537A-4789-BAA1-DFF885048A58}" name="Total final energy consumption (unadjusted) by sector" dataDxfId="55" dataCellStyle="Normal 2 2"/>
    <tableColumn id="3" xr3:uid="{4C515040-1368-4C16-ADCF-CD73A263DAA7}" name="Industry" dataDxfId="54" dataCellStyle="Normal 2 2"/>
    <tableColumn id="4" xr3:uid="{0DC9CF85-1CD7-43B5-97F1-F6503EBE691A}" name="Transport" dataDxfId="53" dataCellStyle="Normal 2 2"/>
    <tableColumn id="5" xr3:uid="{682FFC1C-2AA6-47A4-85F6-19B79478D9FC}" name="Domestic" dataDxfId="52" dataCellStyle="Normal 2 2"/>
    <tableColumn id="6" xr3:uid="{25FDC4DC-5128-4C95-ADDD-E8C7A5E39354}" name="Other final users" dataDxfId="51" dataCellStyle="Normal 2 2"/>
    <tableColumn id="7" xr3:uid="{88099814-68D8-43F2-A1A3-D162165F319A}" name="Total final energy consumption (seasonally and temperature adjusted) by sector [note 10]" dataDxfId="50" dataCellStyle="Normal 2 2"/>
    <tableColumn id="8" xr3:uid="{DCFA7D1E-FE11-4999-80FF-9058667317BA}" name="Industry      " dataDxfId="49" dataCellStyle="Normal 2 2"/>
    <tableColumn id="9" xr3:uid="{07077E9B-CD1E-4198-B08C-02247DA37CFC}" name="Transport      " dataDxfId="48" dataCellStyle="Normal 2 2"/>
    <tableColumn id="10" xr3:uid="{257C0BBB-1C3C-49A8-B96D-1C643EE2D3BF}" name="Domestic          " dataDxfId="47" dataCellStyle="Normal 2 2"/>
    <tableColumn id="11" xr3:uid="{726FF3CF-FAB7-45F6-AD81-E228D9B42267}" name="Other final users               " dataDxfId="46" dataCellStyle="Normal 2 2"/>
    <tableColumn id="12" xr3:uid="{5EB5F72C-B076-4F78-85BF-6ECD4102F44F}" name="Total final energy consumption (unadjusted) by fuel" dataDxfId="45" dataCellStyle="Normal 2 2"/>
    <tableColumn id="13" xr3:uid="{1A66C923-E977-4A67-9FDC-9F774C25EBE2}" name="Gas" dataDxfId="44" dataCellStyle="Normal 2 2"/>
    <tableColumn id="14" xr3:uid="{C2F9E5D4-CB69-4015-8B93-9BAF84A553DA}" name="Electricity" dataDxfId="43" dataCellStyle="Normal 2 2"/>
    <tableColumn id="15" xr3:uid="{6BC7EA28-994C-445D-914D-6D077F87F6E2}" name="Other" dataDxfId="42" dataCellStyle="Normal 2 2"/>
    <tableColumn id="16" xr3:uid="{19FC80D7-53AA-409F-BAF0-94AB7DAE3214}" name="Total final energy consumption (seasonally and temperature adjusted) by fuel [note 10]" dataDxfId="41" dataCellStyle="Normal 2 2"/>
    <tableColumn id="17" xr3:uid="{266D0A8C-9AD9-4A0C-9C14-D90B3B1B818E}" name="Gas                  " dataDxfId="40" dataCellStyle="Normal 2 2"/>
    <tableColumn id="18" xr3:uid="{0C430FF1-3A6E-42E6-96F8-5EB8601A0A9D}" name="Electricity                " dataDxfId="39" dataCellStyle="Normal 2 2"/>
    <tableColumn id="19" xr3:uid="{2E9DC198-C4F5-4066-89BA-87512677707E}" name="Other                 " dataDxfId="38" dataCellStyle="Normal 2 2"/>
    <tableColumn id="20" xr3:uid="{D612BB54-BF18-4F22-AE71-4CC8E3DFFFD0}" name="Domestic energy consumption (unadjusted) by fuel" dataDxfId="37" dataCellStyle="Normal 2 2"/>
    <tableColumn id="21" xr3:uid="{4AFA174E-21D8-46FF-9BB4-323314BD5B87}" name="Gas                 " dataDxfId="36" dataCellStyle="Normal 2 2"/>
    <tableColumn id="22" xr3:uid="{3F778FBE-158A-42CC-9EEB-1F7B33B0A10E}" name="Electricity                 " dataDxfId="35" dataCellStyle="Normal 2 2"/>
    <tableColumn id="23" xr3:uid="{5EFBE81D-1D65-4E47-A5B1-161B59F2821D}" name="Other                                    " dataDxfId="34" dataCellStyle="Normal 2 2"/>
    <tableColumn id="24" xr3:uid="{F79D8822-4529-4F32-AB3A-1F9B601AAE61}" name="Domestic energy consumption (seasonally and temperature adjusted) by fuel [note 10]" dataDxfId="33" dataCellStyle="Normal 2 2"/>
    <tableColumn id="25" xr3:uid="{647BFD5C-B2F9-4D92-9F95-83D285ABB3BC}" name="Gas                            " dataDxfId="32" dataCellStyle="Normal 2 2"/>
    <tableColumn id="26" xr3:uid="{4E5BA498-BAAB-42C6-B932-D6F9923CB947}" name="Electricity               " dataDxfId="31" dataCellStyle="Normal 2 2"/>
    <tableColumn id="27" xr3:uid="{7F306489-8488-4402-AADC-5C569B2AF881}" name="Other               " dataDxfId="30" dataCellStyle="Normal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8F89D60-7B8A-496A-9C07-6A137D771081}" name="Table1.3_Seasonally_adjusted_and_temperature_corrected_final_energy_consumption_thousand_tonnes_of_oil_equivalent_quarterly_data" displayName="Table1.3_Seasonally_adjusted_and_temperature_corrected_final_energy_consumption_thousand_tonnes_of_oil_equivalent_quarterly_data" ref="A5:AA93" totalsRowShown="0" headerRowDxfId="29" dataDxfId="27" headerRowBorderDxfId="28" headerRowCellStyle="Normal 2" dataCellStyle="Normal 2 2">
  <autoFilter ref="A5:AA93" xr:uid="{48F89D60-7B8A-496A-9C07-6A137D7710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autoFilter>
  <tableColumns count="27">
    <tableColumn id="1" xr3:uid="{7D539D76-FBF0-4BA5-877C-0CA32706DBF2}" name="Quarter" dataDxfId="26" dataCellStyle="Normal 4"/>
    <tableColumn id="2" xr3:uid="{32656439-FA00-479B-A17D-FE0246B5A192}" name="Total final energy consumption (unadjusted) by sector" dataDxfId="25" dataCellStyle="Normal 2 2"/>
    <tableColumn id="3" xr3:uid="{EECE8991-DBE3-431D-875F-632F41855C1D}" name="Industry" dataDxfId="24" dataCellStyle="Normal 2 2"/>
    <tableColumn id="4" xr3:uid="{70A68B96-F443-443F-8F74-DA9635B6FD02}" name="Transport" dataDxfId="23" dataCellStyle="Normal 2 2"/>
    <tableColumn id="5" xr3:uid="{883C0F15-95FA-4EDC-A26D-98416C87FB47}" name="Domestic" dataDxfId="22" dataCellStyle="Normal 2 2"/>
    <tableColumn id="6" xr3:uid="{A2B282B6-CA61-4405-A025-3800849CA255}" name="Other final users" dataDxfId="21" dataCellStyle="Normal 2 2"/>
    <tableColumn id="7" xr3:uid="{AEAE6BA5-4B54-4D51-B7C9-937DFF8BFDFD}" name="Total final energy consumption (seasonally and temperature adjusted) by sector [note 10]" dataDxfId="20" dataCellStyle="Normal 2 2"/>
    <tableColumn id="8" xr3:uid="{2B8E7DAF-FCCC-4BE7-A857-DC865AD41B0E}" name="Industry      " dataDxfId="19" dataCellStyle="Normal 2 2"/>
    <tableColumn id="9" xr3:uid="{E7CE0E4A-BDFA-4832-91E4-120C7A5B1E46}" name="Transport      " dataDxfId="18" dataCellStyle="Normal 2 2"/>
    <tableColumn id="10" xr3:uid="{5125D3D1-7FB7-4964-A96B-A6048AE9B627}" name="Domestic          " dataDxfId="17" dataCellStyle="Normal 2 2"/>
    <tableColumn id="11" xr3:uid="{9CD58097-DAE0-4641-B8CE-91C0FAB73D8A}" name="Other final users               " dataDxfId="16" dataCellStyle="Normal 2 2"/>
    <tableColumn id="12" xr3:uid="{861CBC01-92B4-4EE7-909E-2807E9551FB2}" name="Total final energy consumption (unadjusted) by fuel" dataDxfId="15" dataCellStyle="Normal 2 2"/>
    <tableColumn id="13" xr3:uid="{48A40FDA-067F-489D-86CE-964E6B5B05BF}" name="Gas" dataDxfId="14" dataCellStyle="Normal 2 2"/>
    <tableColumn id="14" xr3:uid="{FD52F64B-F7C4-44B3-AEFC-B740DD30258A}" name="Electricity" dataDxfId="13" dataCellStyle="Normal 2 2"/>
    <tableColumn id="15" xr3:uid="{228581FF-A004-4F8B-AEEA-AEB8867DFCA4}" name="Other" dataDxfId="12" dataCellStyle="Normal 2 2"/>
    <tableColumn id="16" xr3:uid="{C4C233DD-C1A3-4DB2-91A9-CA01FBE69792}" name="Total final energy consumption (seasonally and temperature adjusted) by fuel [note 10]" dataDxfId="11" dataCellStyle="Normal 2 2"/>
    <tableColumn id="17" xr3:uid="{0AAC2A34-A2B5-47CA-B4B3-A255255FA6C8}" name="Gas                  " dataDxfId="10" dataCellStyle="Normal 2 2"/>
    <tableColumn id="18" xr3:uid="{6924D7CE-F029-422C-8241-FD54DB949052}" name="Electricity                " dataDxfId="9" dataCellStyle="Normal 2 2"/>
    <tableColumn id="19" xr3:uid="{789BB664-348A-44BA-9305-B7CCA3E6B04D}" name="Other                 " dataDxfId="8" dataCellStyle="Normal 2 2"/>
    <tableColumn id="20" xr3:uid="{66820D7E-317D-4D64-A8F4-D060EE2546BA}" name="Domestic energy consumption (unadjusted) by fuel" dataDxfId="7" dataCellStyle="Normal 2 2"/>
    <tableColumn id="21" xr3:uid="{A8EBB153-9F59-43BE-A6E5-7B7638547359}" name="Gas                 " dataDxfId="6" dataCellStyle="Normal 2 2"/>
    <tableColumn id="22" xr3:uid="{6E83C874-5273-4D26-A559-F81C14BAED34}" name="Electricity                 " dataDxfId="5" dataCellStyle="Normal 2 2"/>
    <tableColumn id="23" xr3:uid="{E5F8EC8E-EAAC-4ED1-AB4A-87560B50817B}" name="Other                                    " dataDxfId="4" dataCellStyle="Normal 2 2"/>
    <tableColumn id="24" xr3:uid="{0EC38A0A-185F-43B1-A0E7-603BE4068160}" name="Domestic energy consumption (seasonally and temperature adjusted) by fuel [note 10]" dataDxfId="3" dataCellStyle="Normal 2 2"/>
    <tableColumn id="25" xr3:uid="{1FA16DC6-FCB6-4677-94A6-9DCE3A26208F}" name="Gas                            " dataDxfId="2" dataCellStyle="Normal 2 2"/>
    <tableColumn id="26" xr3:uid="{16A18D45-C944-4497-8526-0E701B564FEE}" name="Electricity               " dataDxfId="1" dataCellStyle="Normal 2 2"/>
    <tableColumn id="27" xr3:uid="{679F7BFA-5170-4DCF-AB48-FCE7383561BC}" name="Other               " dataDxfId="0" dataCellStyle="Normal 2 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220E710-BDBA-436C-99D9-7DE7BA68FA93}" name="Notes" displayName="Notes" ref="A4:B15" totalsRowShown="0" headerRowCellStyle="Heading 2">
  <tableColumns count="2">
    <tableColumn id="1" xr3:uid="{99F764EF-C668-4F86-B042-C60AEA209695}" name="Note " dataCellStyle="Normal 4"/>
    <tableColumn id="2" xr3:uid="{766B0401-39F9-4366-8292-5EACD172A814}" name="Description" dataDxfId="488" dataCellStyle="Normal 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627DDC9-9140-41C2-944B-A372C0E63E8D}" name="Table1.3a_Supply_and_use_of_fuels_quarterly_data_thousand_tonnes_of_oil_equivalent" displayName="Table1.3a_Supply_and_use_of_fuels_quarterly_data_thousand_tonnes_of_oil_equivalent" ref="A4:N33" totalsRowShown="0" headerRowDxfId="487" dataDxfId="486" headerRowCellStyle="Normal 2" dataCellStyle="Normal 2">
  <autoFilter ref="A4:N33" xr:uid="{4627DDC9-9140-41C2-944B-A372C0E63E8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1787B059-0FA3-4AB6-96CF-CD8F1C85DC40}" name="Components of supply and demand" dataDxfId="485" dataCellStyle="Normal 2"/>
    <tableColumn id="2" xr3:uid="{B1492B5E-95CA-4918-9AA7-E1AB876C40C6}" name="2022" dataDxfId="484" dataCellStyle="Normal 2"/>
    <tableColumn id="3" xr3:uid="{D3A61146-C2C6-45C1-98F4-A8308AB7555B}" name="2023 [provisional]" dataDxfId="483" dataCellStyle="Normal 2"/>
    <tableColumn id="4" xr3:uid="{00BB6A39-4FFF-403B-B81A-7DD5325CE479}" name="Annual per cent change" dataDxfId="482"/>
    <tableColumn id="5" xr3:uid="{AF10A14F-66CD-4419-8106-56E370CD0CAB}" name="Quarter 4 2021" dataDxfId="481" dataCellStyle="Normal 2"/>
    <tableColumn id="6" xr3:uid="{1DE3B5CA-9A4B-464C-9221-BDEEB2A5F959}" name="Quarter 1 2022" dataDxfId="480" dataCellStyle="Normal 2"/>
    <tableColumn id="7" xr3:uid="{271265CF-F06C-4460-B2C0-2D3452F91DB7}" name="Quarter 2 20222" dataDxfId="479" dataCellStyle="Normal 2"/>
    <tableColumn id="8" xr3:uid="{0230DE32-CBC2-45BD-997A-F363112EB669}" name="Quarter 3 2022" dataDxfId="478" dataCellStyle="Normal 2"/>
    <tableColumn id="9" xr3:uid="{0A159153-6AD8-40E2-8FCD-C300637E6674}" name="Quarter 4 2022" dataDxfId="477" dataCellStyle="Normal 2"/>
    <tableColumn id="10" xr3:uid="{9CEE1D9F-46C0-45B3-A363-C58EBF178FE6}" name="Quarter 1 2023 " dataDxfId="476" dataCellStyle="Normal 2"/>
    <tableColumn id="11" xr3:uid="{30EB3CBB-3448-4E4B-87B2-9E406D5DE810}" name="Quarter 2 2023" dataDxfId="475" dataCellStyle="Normal 2"/>
    <tableColumn id="12" xr3:uid="{52AB509C-00A4-4665-800D-F1FC66980B69}" name="Quarter 3 2023" dataDxfId="474" dataCellStyle="Normal 2"/>
    <tableColumn id="13" xr3:uid="{CDDD5955-9D8F-4563-9C9D-F1069220025C}" name="Quarter 4 2023 [provisional]" dataDxfId="473" dataCellStyle="Normal 2"/>
    <tableColumn id="14" xr3:uid="{6B4B062C-39E0-4420-BDB3-CBEAD3C09009}" name="Quarter per cent change [note 1]" dataDxfId="472" dataCellStyle="Percent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AC0567BC-5402-4555-8419-0EA72977921E}" name="Table1.3b_Supply_and_use_of_fuels_quarterly_data_by_fuel_thousand_tonnes_of_oil_equivalent" displayName="Table1.3b_Supply_and_use_of_fuels_quarterly_data_by_fuel_thousand_tonnes_of_oil_equivalent" ref="A5:S31" totalsRowShown="0" headerRowDxfId="471" dataDxfId="469" headerRowBorderDxfId="470" tableBorderDxfId="468" headerRowCellStyle="Normal 2" dataCellStyle="Normal 2">
  <autoFilter ref="A5:S31" xr:uid="{AC0567BC-5402-4555-8419-0EA72977921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34394034-AC43-4C88-A0C8-B7335A878310}" name="Components of supply and demand" dataDxfId="467" dataCellStyle="Normal 2"/>
    <tableColumn id="2" xr3:uid="{A66F6D25-05B1-4A18-A1FB-9CDE34B5552F}" name="Coal" dataDxfId="466" dataCellStyle="Normal 2"/>
    <tableColumn id="3" xr3:uid="{C10E0B4A-5181-4F8B-8067-4C9B439A92B7}" name="Manufactured fuels [note 7]" dataDxfId="465" dataCellStyle="Normal 2"/>
    <tableColumn id="4" xr3:uid="{D6746CBF-C0C6-462A-82B1-2B2A4C4F44AF}" name="Primary oil" dataDxfId="464" dataCellStyle="Normal 2"/>
    <tableColumn id="5" xr3:uid="{664856E7-0B3B-4C54-8678-B74948F8CDA9}" name="Petroleum products" dataDxfId="463" dataCellStyle="Normal 2">
      <calculatedColumnFormula>INDIRECT(calculation3b_hide!F13,FALSE)</calculatedColumnFormula>
    </tableColumn>
    <tableColumn id="6" xr3:uid="{647AB646-6951-4270-8BF8-9201FE762617}" name="Natural gas [note 8]" dataDxfId="462" dataCellStyle="Normal 2">
      <calculatedColumnFormula>INDIRECT(calculation3b_hide!G13,FALSE)</calculatedColumnFormula>
    </tableColumn>
    <tableColumn id="7" xr3:uid="{BCC85A60-6508-40C7-B596-787208257C0E}" name="Bioenergy &amp; waste [note 9]" dataDxfId="461" dataCellStyle="Normal 2"/>
    <tableColumn id="8" xr3:uid="{9D6AA525-77D5-4830-A0BE-99E6BD1E1FFC}" name="Primary electricity" dataDxfId="460" dataCellStyle="Normal 2"/>
    <tableColumn id="9" xr3:uid="{50768596-E498-48D3-88BA-2A66A1949DC6}" name="Electricity" dataDxfId="459" dataCellStyle="Normal 2"/>
    <tableColumn id="10" xr3:uid="{C6973494-FB47-4906-BF79-6D4AA31FB6E8}" name="Heat sold" dataDxfId="458" dataCellStyle="Normal 2"/>
    <tableColumn id="11" xr3:uid="{21EE8F29-EA93-40E4-A634-4F4673172168}" name="Coal   " dataDxfId="457" dataCellStyle="Normal 2"/>
    <tableColumn id="12" xr3:uid="{A6524620-BABE-415F-8E06-629219E5B0CC}" name="Manufactured fuels [note 7]   " dataDxfId="456" dataCellStyle="Normal 2"/>
    <tableColumn id="13" xr3:uid="{FAA806EA-D718-41A3-8BF4-B8B1E6125FB7}" name="Primary oil   " dataDxfId="455" dataCellStyle="Normal 2"/>
    <tableColumn id="14" xr3:uid="{BC8975DE-4874-46A5-9568-35E8E4851A2C}" name="Petroleum products     " dataDxfId="454" dataCellStyle="Normal 2">
      <calculatedColumnFormula>INDIRECT(calculation3b_hide!R13,FALSE)</calculatedColumnFormula>
    </tableColumn>
    <tableColumn id="15" xr3:uid="{0AF25EF5-5AA9-42FB-87EE-03170F1A8D61}" name="Natural gas [note 8]  " dataDxfId="453" dataCellStyle="Normal 2">
      <calculatedColumnFormula>INDIRECT(calculation3b_hide!S13,FALSE)</calculatedColumnFormula>
    </tableColumn>
    <tableColumn id="16" xr3:uid="{1CC18440-520F-46C4-805C-ECB484ACFC59}" name="Bioenergy &amp; waste [note 9]     " dataDxfId="452" dataCellStyle="Normal 2"/>
    <tableColumn id="17" xr3:uid="{5E66D266-C5CB-4AB7-827B-4841FE3092B1}" name="Primary electricity " dataDxfId="451" dataCellStyle="Normal 2"/>
    <tableColumn id="18" xr3:uid="{2D070514-0C41-4272-9455-DC329FB84ECC}" name="Electricity " dataDxfId="450" dataCellStyle="Normal 2"/>
    <tableColumn id="19" xr3:uid="{E6A37A28-C022-4030-B48F-A25BEA52445A}" name="Heat sold " dataDxfId="449" dataCellStyle="Normal 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9F1CBF9-BA70-4DAC-A84C-19C9327E2342}" name="Table1.3b_Supply_and_use_of_fuels_annual_data_by_fuel_thousand_tonnes_of_oil_equivalent" displayName="Table1.3b_Supply_and_use_of_fuels_annual_data_by_fuel_thousand_tonnes_of_oil_equivalent" ref="A5:U31" totalsRowShown="0" headerRowDxfId="448" dataDxfId="447" tableBorderDxfId="446" headerRowCellStyle="Normal 2" dataCellStyle="Normal 2">
  <autoFilter ref="A5:U31" xr:uid="{59F1CBF9-BA70-4DAC-A84C-19C9327E234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autoFilter>
  <tableColumns count="21">
    <tableColumn id="1" xr3:uid="{7E70028F-C8CE-4718-BF4B-B0C3925E4729}" name="Components of supply and demand" dataDxfId="445" dataCellStyle="Normal 2"/>
    <tableColumn id="12" xr3:uid="{06300293-F0B9-41AC-A156-B043192B4C76}" name="Coal" dataDxfId="444" dataCellStyle="Normal 2"/>
    <tableColumn id="13" xr3:uid="{44217C31-010C-464E-8334-0F0F719C4FA2}" name="Manufactured fuels [note 7]" dataDxfId="443" dataCellStyle="Normal 2"/>
    <tableColumn id="14" xr3:uid="{A1294626-7386-47CE-87FD-3A312B1BB4EF}" name="Primary oil" dataDxfId="442" dataCellStyle="Normal 2"/>
    <tableColumn id="15" xr3:uid="{41EEF0C9-0065-4CB3-82A3-E824A51601BB}" name="Petroleum products" dataDxfId="441" dataCellStyle="Normal 2"/>
    <tableColumn id="16" xr3:uid="{F64AE626-638C-465C-98D3-7B6818B4DB42}" name="Natural gas [note 8]" dataDxfId="440" dataCellStyle="Normal 2"/>
    <tableColumn id="17" xr3:uid="{1347902A-B4BB-4230-9424-BCEF1215CDFD}" name="Bioenergy &amp; waste [note 9]" dataDxfId="439" dataCellStyle="Normal 2"/>
    <tableColumn id="18" xr3:uid="{3DE6FAFE-5660-4E6A-9DCB-8EA40B34EA13}" name="Primary electricity" dataDxfId="438" dataCellStyle="Normal 2"/>
    <tableColumn id="19" xr3:uid="{6DA4AEBB-CE43-4435-9E82-CF385A458031}" name="Electricity" dataDxfId="437" dataCellStyle="Normal 2"/>
    <tableColumn id="20" xr3:uid="{10E4FFD8-5953-4DA8-86BB-40E741CBE4EA}" name="Heat sold" dataDxfId="436" dataCellStyle="Normal 2"/>
    <tableColumn id="21" xr3:uid="{9EA885D8-12F2-49A4-ACA6-0A26D1A50BA7}" name="Total" dataDxfId="435" dataCellStyle="Normal 2">
      <calculatedColumnFormula>SUM(B6:J6)</calculatedColumnFormula>
    </tableColumn>
    <tableColumn id="2" xr3:uid="{204E81DF-D94E-4ACD-8A91-366D175CFF39}" name="Coal " dataDxfId="434" dataCellStyle="Normal 2"/>
    <tableColumn id="3" xr3:uid="{FA40BAC0-6BA1-45D8-917D-75636C3B41B2}" name="Manufactured fuels [note 7] " dataDxfId="433" dataCellStyle="Normal 2"/>
    <tableColumn id="4" xr3:uid="{1EA61B8A-1903-4D98-9B4D-2EF0710B3DBA}" name="Primary oil " dataDxfId="432" dataCellStyle="Normal 2"/>
    <tableColumn id="5" xr3:uid="{AC0B858F-40C3-4A51-BC22-A719CBCDD9F3}" name="Petroleum products " dataDxfId="431" dataCellStyle="Normal 2"/>
    <tableColumn id="6" xr3:uid="{4D21F870-3119-42AA-9CB3-19D7676F785E}" name="Natural gas [note 8] " dataDxfId="430" dataCellStyle="Normal 2"/>
    <tableColumn id="7" xr3:uid="{C673A19F-DBA5-449B-9997-0352FE9D6CC0}" name="Bioenergy &amp; waste [note 9] " dataDxfId="429" dataCellStyle="Normal 2"/>
    <tableColumn id="8" xr3:uid="{873BE9E1-9B96-4D81-8741-38B8179A97F9}" name="Primary electricity " dataDxfId="428" dataCellStyle="Normal 2"/>
    <tableColumn id="9" xr3:uid="{718354AF-8881-49C8-8D99-C59F888BB331}" name="Electricity " dataDxfId="427" dataCellStyle="Normal 2"/>
    <tableColumn id="10" xr3:uid="{7C8AB08E-F0DB-49CB-A57A-64BC9678D902}" name="Heat sold " dataDxfId="426" dataCellStyle="Normal 2"/>
    <tableColumn id="11" xr3:uid="{1DB1BD3A-3A7B-4CC7-8DE0-2F2B082D11E4}" name="Total " dataDxfId="425" dataCellStyle="Normal 2">
      <calculatedColumnFormula>SUM(L6:T6)</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F69981F-E07F-4414-95AE-81800D0629FF}" name="Table1.3c_Seasonally_adjusted_and_temperature_corrected_final_energy_consumption_data_thousand_tonnes_of_oil_equivalent" displayName="Table1.3c_Seasonally_adjusted_and_temperature_corrected_final_energy_consumption_data_thousand_tonnes_of_oil_equivalent" ref="A4:N22" totalsRowShown="0" headerRowDxfId="424" dataDxfId="422" headerRowBorderDxfId="423" tableBorderDxfId="421" headerRowCellStyle="Normal 2" dataCellStyle="Normal 2 2">
  <autoFilter ref="A4:N22" xr:uid="{AF69981F-E07F-4414-95AE-81800D0629F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4F6CA313-B695-4A18-A292-DD0936AE0793}" name="Final energy consumption by sector and fuel" dataDxfId="420" dataCellStyle="Normal 2 2"/>
    <tableColumn id="2" xr3:uid="{EB26956C-8C20-4097-B425-18ED58D9292A}" name="2022" dataDxfId="419" dataCellStyle="Normal 2 2">
      <calculatedColumnFormula>INDIRECT(calculation3c_hide!C19,FALSE)</calculatedColumnFormula>
    </tableColumn>
    <tableColumn id="3" xr3:uid="{74715B26-DF06-4894-BDB8-6DF053DE3FDC}" name="2023 [provisional]" dataDxfId="418" dataCellStyle="Normal 2 2">
      <calculatedColumnFormula>INDIRECT(calculation3c_hide!D19,FALSE)</calculatedColumnFormula>
    </tableColumn>
    <tableColumn id="4" xr3:uid="{FDA627D2-5A8E-45D3-AB34-026B13FA5757}" name="Annual per cent change" dataDxfId="417" dataCellStyle="Normal 2 2">
      <calculatedColumnFormula>(C5-B5)/B5*100</calculatedColumnFormula>
    </tableColumn>
    <tableColumn id="5" xr3:uid="{BF266192-1BE2-4996-8F48-497B6EF744C9}" name="Quarter 4 2021" dataDxfId="416" dataCellStyle="Normal 2 2">
      <calculatedColumnFormula>INDIRECT(calculation3c_hide!F19,FALSE)</calculatedColumnFormula>
    </tableColumn>
    <tableColumn id="6" xr3:uid="{87F3C039-6F27-42D3-85D6-3CDE98C74313}" name="Quarter 1 2022" dataDxfId="415" dataCellStyle="Normal 2 2">
      <calculatedColumnFormula>INDIRECT(calculation3c_hide!G19,FALSE)</calculatedColumnFormula>
    </tableColumn>
    <tableColumn id="7" xr3:uid="{60884BB9-352E-4686-999B-31C938664FF6}" name="Quarter 2 2022" dataDxfId="414" dataCellStyle="Normal 2 2">
      <calculatedColumnFormula>INDIRECT(calculation3c_hide!H19,FALSE)</calculatedColumnFormula>
    </tableColumn>
    <tableColumn id="8" xr3:uid="{B5F3046F-07F7-4464-A5DD-6BCC43F32E60}" name="Quarter 3 2022" dataDxfId="413" dataCellStyle="Normal 2 2">
      <calculatedColumnFormula>INDIRECT(calculation3c_hide!I19,FALSE)</calculatedColumnFormula>
    </tableColumn>
    <tableColumn id="9" xr3:uid="{89B8EE68-87D2-4F34-B289-48FE9E91B205}" name="Quarter 4 2022" dataDxfId="412" dataCellStyle="Normal 2 2">
      <calculatedColumnFormula>INDIRECT(calculation3c_hide!J19,FALSE)</calculatedColumnFormula>
    </tableColumn>
    <tableColumn id="10" xr3:uid="{05AAB658-F157-4C11-8907-90CEE3627CA0}" name="Quarter 1 2023" dataDxfId="411" dataCellStyle="Normal 2 2">
      <calculatedColumnFormula>INDIRECT(calculation3c_hide!K19,FALSE)</calculatedColumnFormula>
    </tableColumn>
    <tableColumn id="11" xr3:uid="{6A012A12-D9B0-4E3A-BAC7-CAAF90908DA0}" name="Quarter 2 2023" dataDxfId="410" dataCellStyle="Normal 2 2">
      <calculatedColumnFormula>INDIRECT(calculation3c_hide!L19,FALSE)</calculatedColumnFormula>
    </tableColumn>
    <tableColumn id="12" xr3:uid="{D140D674-B85D-473E-B929-59FA6980AB92}" name="Quarter 3 2023" dataDxfId="409" dataCellStyle="Normal 2 2">
      <calculatedColumnFormula>INDIRECT(calculation3c_hide!M19,FALSE)</calculatedColumnFormula>
    </tableColumn>
    <tableColumn id="13" xr3:uid="{0C5C17AC-D10D-43B2-BEF6-1D5606F55BEE}" name="Quarter 4 2023 [provisional]" dataDxfId="408" dataCellStyle="Normal 2 2">
      <calculatedColumnFormula>INDIRECT(calculation3c_hide!N19,FALSE)</calculatedColumnFormula>
    </tableColumn>
    <tableColumn id="14" xr3:uid="{9104F37D-1BD5-4DDB-99E9-730DCD5E6169}" name="Quarter per cent change [note 1]" dataDxfId="407" dataCellStyle="Normal 2 2">
      <calculatedColumnFormula>+(M5-I5)/I5*100</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043DECC-D405-4BC0-A086-5798019D3D94}" name="Table1.3_Supply_and_use_of_fuels_thousand_tonnes_of_oil_equivalent_annual_data" displayName="Table1.3_Supply_and_use_of_fuels_thousand_tonnes_of_oil_equivalent_annual_data" ref="A5:AE31" totalsRowShown="0" headerRowDxfId="406" dataDxfId="404" headerRowBorderDxfId="405" tableBorderDxfId="403" headerRowCellStyle="Normal 2" dataCellStyle="Normal 2">
  <autoFilter ref="A5:AE31" xr:uid="{4043DECC-D405-4BC0-A086-5798019D3D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autoFilter>
  <tableColumns count="31">
    <tableColumn id="1" xr3:uid="{BACE8594-E3E8-458B-BBBA-5B70A06AE4AC}" name="Year" dataDxfId="402" dataCellStyle="Normal 2"/>
    <tableColumn id="2" xr3:uid="{FECB2BC3-4C45-4C89-8A18-7EF858C691CF}" name="Indigenous production" dataDxfId="401" dataCellStyle="Normal 2"/>
    <tableColumn id="3" xr3:uid="{B9B0402E-FFED-4500-8AB9-D53EB47ED8CC}" name="Imports" dataDxfId="400" dataCellStyle="Normal 2"/>
    <tableColumn id="4" xr3:uid="{AD55F0DB-79BA-4519-B60E-57BF73A444A7}" name="Exports" dataDxfId="399" dataCellStyle="Normal 2"/>
    <tableColumn id="5" xr3:uid="{D44C7B68-3DBF-4D3E-8EF1-BA065F8D48FE}" name="Marine bunkers" dataDxfId="398" dataCellStyle="Normal 2"/>
    <tableColumn id="6" xr3:uid="{DAA8F611-567B-4738-8344-2D02AA1DE4F9}" name="Stock change [note 2]" dataDxfId="397" dataCellStyle="Normal 2"/>
    <tableColumn id="7" xr3:uid="{AF72B0D9-110D-4B9F-8433-683469CE7266}" name="Primary supply" dataDxfId="396" dataCellStyle="Normal 2"/>
    <tableColumn id="8" xr3:uid="{B03A0699-C0B5-4984-82FD-98F3CA5E86A6}" name="Statistical difference [note 3]" dataDxfId="395" dataCellStyle="Normal 2"/>
    <tableColumn id="9" xr3:uid="{B7B1B023-E0A2-4E89-94AF-D236389AE8AA}" name="Primary demand" dataDxfId="394" dataCellStyle="Normal 2"/>
    <tableColumn id="10" xr3:uid="{F51BED29-CAA4-4B1D-931B-FF00BFF87340}" name="Transfers [note 4]" dataDxfId="393" dataCellStyle="Normal 2"/>
    <tableColumn id="11" xr3:uid="{BB11EC0B-7EE4-4E30-8BCE-39D889642973}" name="Transformation" dataDxfId="392" dataCellStyle="Normal 2"/>
    <tableColumn id="12" xr3:uid="{18FE993B-A518-45AB-8C80-291DD5E112C7}" name="Electricity generation" dataDxfId="391" dataCellStyle="Normal 2"/>
    <tableColumn id="13" xr3:uid="{C49D24D1-5A2C-4C89-B77E-21F85C0711A3}" name="Heat generation" dataDxfId="390" dataCellStyle="Normal 2"/>
    <tableColumn id="14" xr3:uid="{9EDBC54F-0CC1-4E65-A067-7D1C722C9C46}" name="Petroleum refineries" dataDxfId="389" dataCellStyle="Normal 2"/>
    <tableColumn id="15" xr3:uid="{A69979D8-7B1C-4E02-85BC-1A35A4D58997}" name="Coke manufacture" dataDxfId="388" dataCellStyle="Normal 2"/>
    <tableColumn id="16" xr3:uid="{C48B4382-38E1-45E6-8D3E-0EA979E407C7}" name="Blast furnaces" dataDxfId="387" dataCellStyle="Normal 2"/>
    <tableColumn id="17" xr3:uid="{1D0E43B9-8F74-45C2-AD8E-4AB5A9FC849A}" name="Patent fuel manufacture" dataDxfId="386" dataCellStyle="Normal 2"/>
    <tableColumn id="18" xr3:uid="{D94BF0D9-BB1C-4D47-8452-1CC1BFCE579C}" name="Other [note 5]" dataDxfId="385" dataCellStyle="Normal 2"/>
    <tableColumn id="19" xr3:uid="{2FFF5E0C-A49F-476E-AA8E-9E8912D3BB9B}" name="Energy industry use" dataDxfId="384" dataCellStyle="Normal 2"/>
    <tableColumn id="20" xr3:uid="{56105871-8A2B-4F70-A097-DA4D7BDD1A35}" name="Losses" dataDxfId="383" dataCellStyle="Normal 2"/>
    <tableColumn id="21" xr3:uid="{0B5A26A6-1233-468C-98DD-6D28CC0D1667}" name="Final consumption" dataDxfId="382" dataCellStyle="Normal 2"/>
    <tableColumn id="22" xr3:uid="{BA492774-2E15-46DB-9FF4-C0750762B445}" name="Iron &amp; steel" dataDxfId="381" dataCellStyle="Normal 2"/>
    <tableColumn id="23" xr3:uid="{06411265-563D-4B13-84B8-1F51498DBA87}" name="Other industries" dataDxfId="380" dataCellStyle="Normal 2"/>
    <tableColumn id="24" xr3:uid="{C2071CD4-3775-4DEF-AF48-563650E9D8B4}" name="Transport" dataDxfId="379" dataCellStyle="Normal 2"/>
    <tableColumn id="25" xr3:uid="{E21A99C1-DABE-4E35-A028-B99C43FD21A3}" name="Domestic" dataDxfId="378" dataCellStyle="Normal 2"/>
    <tableColumn id="26" xr3:uid="{E8665D57-2A97-48C5-BE05-365DD2F318B7}" name="Other final users" dataDxfId="377" dataCellStyle="Normal 2"/>
    <tableColumn id="27" xr3:uid="{081E8970-CAD5-401A-91CD-62056FB7993C}" name="Public administration" dataDxfId="376" dataCellStyle="Normal 2"/>
    <tableColumn id="28" xr3:uid="{872F7FE3-88DD-4EFE-A596-7D4A8DBD99BD}" name="Commercial" dataDxfId="375" dataCellStyle="Normal 2"/>
    <tableColumn id="29" xr3:uid="{6725310E-F59E-4941-A9DA-4C66D7A7D311}" name="Agriculture" dataDxfId="374" dataCellStyle="Normal 2"/>
    <tableColumn id="30" xr3:uid="{818E9C77-C28A-4ED3-919C-9B87A964027A}" name="Miscellaneous" dataDxfId="373" dataCellStyle="Normal 2"/>
    <tableColumn id="31" xr3:uid="{4BE682A5-A990-4520-BC5C-54595193231B}" name="Non energy use" dataDxfId="372" dataCellStyle="Normal 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BDEB06C-F3F7-4CA3-9329-CB2FBAACE0F9}" name="Table1.3_Supply_and_use_of_fuels_thousand_tonnes_of_oil_equivalent_quarterly_data" displayName="Table1.3_Supply_and_use_of_fuels_thousand_tonnes_of_oil_equivalent_quarterly_data" ref="A5:AE109" totalsRowShown="0" headerRowDxfId="371" dataDxfId="369" headerRowBorderDxfId="370" tableBorderDxfId="368" headerRowCellStyle="Normal 2">
  <autoFilter ref="A5:AE109" xr:uid="{8BDEB06C-F3F7-4CA3-9329-CB2FBAACE0F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autoFilter>
  <tableColumns count="31">
    <tableColumn id="1" xr3:uid="{F337C329-885E-40F0-9FA3-C482E978E7E9}" name="Quarter" dataDxfId="367" dataCellStyle="Normal 4"/>
    <tableColumn id="2" xr3:uid="{E2470529-4D12-4398-88F7-584CB43408AB}" name="Indigenous production" dataDxfId="366">
      <calculatedColumnFormula>'Quarter supply'!B6</calculatedColumnFormula>
    </tableColumn>
    <tableColumn id="3" xr3:uid="{2CBE96A3-BA06-4675-ACA1-6B901B1BAC70}" name="Imports" dataDxfId="365">
      <calculatedColumnFormula>'Quarter supply'!H6</calculatedColumnFormula>
    </tableColumn>
    <tableColumn id="4" xr3:uid="{CDF39930-77C4-4920-9DD5-60B17EE757C3}" name="Exports" dataDxfId="364">
      <calculatedColumnFormula>'Quarter supply'!P6</calculatedColumnFormula>
    </tableColumn>
    <tableColumn id="5" xr3:uid="{DFA834BB-B634-4A03-A4BF-7D7AEE24F268}" name="Marine bunkers" dataDxfId="363">
      <calculatedColumnFormula>'Quarter supply'!X6</calculatedColumnFormula>
    </tableColumn>
    <tableColumn id="6" xr3:uid="{93E74B48-7FBB-4679-92AA-0C58DEA75965}" name="Stock change [note 2]" dataDxfId="362">
      <calculatedColumnFormula>'Quarter supply'!Z6</calculatedColumnFormula>
    </tableColumn>
    <tableColumn id="7" xr3:uid="{3CD1E04E-2E0D-4EF8-AB9D-14EDBCBEC0B0}" name="Primary supply" dataDxfId="361">
      <calculatedColumnFormula>'Quarter supply'!AG6</calculatedColumnFormula>
    </tableColumn>
    <tableColumn id="8" xr3:uid="{C9AA1EBC-6BF8-4497-85F7-F22B6EA490C0}" name="Statistical difference [note 3]" dataDxfId="360">
      <calculatedColumnFormula>'Quarter supply'!AP6</calculatedColumnFormula>
    </tableColumn>
    <tableColumn id="9" xr3:uid="{60E01F91-23C9-4927-BF79-0F6B2882E1E3}" name="Primary demand" dataDxfId="359">
      <calculatedColumnFormula>'Quarter demand'!B6</calculatedColumnFormula>
    </tableColumn>
    <tableColumn id="10" xr3:uid="{CDAE045B-ED1C-4459-AA3D-3C60D0A1019E}" name="Transfers [note 4]" dataDxfId="358">
      <calculatedColumnFormula>'Quarter demand'!K6</calculatedColumnFormula>
    </tableColumn>
    <tableColumn id="11" xr3:uid="{BAD882D0-A5E5-42A1-B0EF-726426E0154A}" name="Transformation" dataDxfId="357">
      <calculatedColumnFormula>'Quarter demand'!T6</calculatedColumnFormula>
    </tableColumn>
    <tableColumn id="12" xr3:uid="{34729C7B-09D9-47AA-931E-4ACF23D41C11}" name="Electricity generation" dataDxfId="356">
      <calculatedColumnFormula>'Quarter demand'!AD6</calculatedColumnFormula>
    </tableColumn>
    <tableColumn id="13" xr3:uid="{23B66FD7-CF07-4FCC-A4A9-743645D7CE7E}" name="Heat generation" dataDxfId="355">
      <calculatedColumnFormula>'Quarter demand'!AL6</calculatedColumnFormula>
    </tableColumn>
    <tableColumn id="14" xr3:uid="{DD3C2D60-3745-4D3C-825F-78DAACF6225F}" name="Petroleum refineries" dataDxfId="354">
      <calculatedColumnFormula>'Quarter demand'!AS6</calculatedColumnFormula>
    </tableColumn>
    <tableColumn id="15" xr3:uid="{4E3FA8A1-55B7-4B67-B4F4-AF10B85496E8}" name="Coke manufacture" dataDxfId="353">
      <calculatedColumnFormula>'Quarter demand'!AV6</calculatedColumnFormula>
    </tableColumn>
    <tableColumn id="16" xr3:uid="{E8741C36-C30D-4864-8723-61C0B61BA32A}" name="Blast furnaces" dataDxfId="352">
      <calculatedColumnFormula>'Quarter demand'!AZ6</calculatedColumnFormula>
    </tableColumn>
    <tableColumn id="17" xr3:uid="{B2B7382B-FA8A-4B83-B16B-ECBC79C58AEB}" name="Patent fuel manufacture" dataDxfId="351">
      <calculatedColumnFormula>'Quarter demand'!BD6</calculatedColumnFormula>
    </tableColumn>
    <tableColumn id="18" xr3:uid="{C42C892C-6666-4872-A9A2-F2573D63AA49}" name="Other [note 5]" dataDxfId="350">
      <calculatedColumnFormula>'Quarter demand'!BH6</calculatedColumnFormula>
    </tableColumn>
    <tableColumn id="19" xr3:uid="{8BD7FB12-C3FC-4BB7-9EEF-F06AA9F3F366}" name="Energy industry use" dataDxfId="349">
      <calculatedColumnFormula>'Quarter demand'!BK6</calculatedColumnFormula>
    </tableColumn>
    <tableColumn id="20" xr3:uid="{22B14362-62AA-43CA-8E0B-D2103FB8B72E}" name="Losses" dataDxfId="348">
      <calculatedColumnFormula>'Quarter demand'!BT6</calculatedColumnFormula>
    </tableColumn>
    <tableColumn id="21" xr3:uid="{07E96639-1067-4010-9A1E-6442B14F733C}" name="Final consumption" dataDxfId="347">
      <calculatedColumnFormula>'Quarter final consumption'!B6</calculatedColumnFormula>
    </tableColumn>
    <tableColumn id="22" xr3:uid="{7554E848-7C60-41CC-A20E-41D140CF442A}" name="Iron &amp; steel" dataDxfId="346">
      <calculatedColumnFormula>'Quarter final consumption'!J6</calculatedColumnFormula>
    </tableColumn>
    <tableColumn id="23" xr3:uid="{C661F8BE-49DB-428E-9313-3D7896A650FB}" name="Other industries" dataDxfId="345">
      <calculatedColumnFormula>'Quarter final consumption'!R6</calculatedColumnFormula>
    </tableColumn>
    <tableColumn id="24" xr3:uid="{08EFC119-E33C-4390-B458-5A5CED18C818}" name="Transport" dataDxfId="344">
      <calculatedColumnFormula>'Quarter final consumption'!Z6</calculatedColumnFormula>
    </tableColumn>
    <tableColumn id="25" xr3:uid="{E3F8973D-4E34-445E-91E6-78C75C0AAF19}" name="Domestic" dataDxfId="343">
      <calculatedColumnFormula>'Quarter final consumption'!AF6</calculatedColumnFormula>
    </tableColumn>
    <tableColumn id="26" xr3:uid="{43A28ACB-7202-43DD-BEDD-AE5F1D94D43E}" name="Other final users" dataDxfId="342">
      <calculatedColumnFormula>'Quarter final consumption'!AN6</calculatedColumnFormula>
    </tableColumn>
    <tableColumn id="27" xr3:uid="{C6E241DB-2FDB-4544-B741-B61381CF08A0}" name="Public administration" dataDxfId="341">
      <calculatedColumnFormula>'Quarter final consumption'!AV6</calculatedColumnFormula>
    </tableColumn>
    <tableColumn id="28" xr3:uid="{BFFA828C-832B-45A2-9CC9-15DD71086DF8}" name="Commercial" dataDxfId="340">
      <calculatedColumnFormula>'Quarter final consumption'!BD6</calculatedColumnFormula>
    </tableColumn>
    <tableColumn id="29" xr3:uid="{BECA58D3-E159-4B77-A908-2AA25CBDE426}" name="Agriculture" dataDxfId="339">
      <calculatedColumnFormula>'Quarter final consumption'!BL6</calculatedColumnFormula>
    </tableColumn>
    <tableColumn id="30" xr3:uid="{E8D39887-17F6-4C06-AC77-E79E6590CA7B}" name="Miscellaneous" dataDxfId="338">
      <calculatedColumnFormula>'Quarter final consumption'!BT6</calculatedColumnFormula>
    </tableColumn>
    <tableColumn id="31" xr3:uid="{229DD1A4-B278-40B8-A2AB-112DC60BDBFA}" name="Non energy use" dataDxfId="337">
      <calculatedColumnFormula>'Quarter final consumption'!CB6</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7388977-0A53-452F-8013-22F631764654}" name="Table1.3_Supply_and_use_of_fuels_thousand_tonnes_of_oil_equivalent_quarterly_supply_data" displayName="Table1.3_Supply_and_use_of_fuels_thousand_tonnes_of_oil_equivalent_quarterly_supply_data" ref="A5:BG109" totalsRowShown="0" headerRowDxfId="336" dataDxfId="334" headerRowBorderDxfId="335" headerRowCellStyle="Normal 2" dataCellStyle="Normal 2">
  <autoFilter ref="A5:BG109" xr:uid="{87388977-0A53-452F-8013-22F63176465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autoFilter>
  <tableColumns count="59">
    <tableColumn id="1" xr3:uid="{8187B5B0-B49D-4711-A00F-446A4CFA45FB}" name="Quarter" dataDxfId="333" dataCellStyle="Normal 4"/>
    <tableColumn id="2" xr3:uid="{4D8AABCD-252C-47DB-A882-75E8E9EEB67F}" name="Total indigenous production" dataDxfId="332" dataCellStyle="Normal 2"/>
    <tableColumn id="3" xr3:uid="{B5D13590-59AE-49A6-AE4E-3D6A4F6A83EE}" name="Coal" dataDxfId="331" dataCellStyle="Normal 2"/>
    <tableColumn id="4" xr3:uid="{0558C516-F870-480D-962E-15CF69E0DA38}" name="Primary oil" dataDxfId="330" dataCellStyle="Normal 2"/>
    <tableColumn id="5" xr3:uid="{785A5910-4B33-4BAC-916E-E08EF818A3BF}" name="Natural gas [note 8]" dataDxfId="329" dataCellStyle="Normal 2"/>
    <tableColumn id="6" xr3:uid="{38D8A128-EA43-4C8D-8941-0CA1C6CB1573}" name="Bioenergy and waste [note 9]" dataDxfId="328" dataCellStyle="Normal 2"/>
    <tableColumn id="7" xr3:uid="{AA2ACA3F-3FB8-4A01-85C7-5ECCB304C817}" name="Primary electricity" dataDxfId="327" dataCellStyle="Normal 2"/>
    <tableColumn id="8" xr3:uid="{497B3528-D747-459D-A845-9B2A603BBD0E}" name="Total imports" dataDxfId="326" dataCellStyle="Normal 2"/>
    <tableColumn id="9" xr3:uid="{9A693AC6-1C75-4DEA-80A5-362711FAEBF7}" name="Coal " dataDxfId="325" dataCellStyle="Normal 2"/>
    <tableColumn id="10" xr3:uid="{D7E5D4B0-538B-45A2-9545-08A91010C378}" name="Manufactured fuels [note 7]" dataDxfId="324" dataCellStyle="Normal 2"/>
    <tableColumn id="11" xr3:uid="{B6DFF0C9-C6A5-4FBC-9253-98BF37D7FDD9}" name="Primary oil " dataDxfId="323" dataCellStyle="Normal 2"/>
    <tableColumn id="12" xr3:uid="{0AC89639-E81F-4A74-834F-5D67C74D7CDC}" name="Petroleum" dataDxfId="322" dataCellStyle="Normal 2"/>
    <tableColumn id="13" xr3:uid="{6996E5B5-1803-478C-8A4C-8BF902F5E671}" name="Natural gas [note 8] " dataDxfId="321" dataCellStyle="Normal 2"/>
    <tableColumn id="14" xr3:uid="{61803F10-2267-483F-8847-52F5ACFA831C}" name="Bioenergy and waste [note 9] " dataDxfId="320" dataCellStyle="Normal 2"/>
    <tableColumn id="15" xr3:uid="{B5F019E4-B6DE-48B8-87A9-255F1CF84450}" name="Electricity" dataDxfId="319" dataCellStyle="Normal 2"/>
    <tableColumn id="16" xr3:uid="{8A3D3E30-4E3B-4995-AC0F-B5D44DECA603}" name="Total exports" dataDxfId="318" dataCellStyle="Normal 2"/>
    <tableColumn id="17" xr3:uid="{3983146D-4BA3-411F-937D-62AFD060EFB4}" name="Coal    " dataDxfId="317" dataCellStyle="Normal 2"/>
    <tableColumn id="18" xr3:uid="{795FFDE6-57C8-4F5C-BCCD-ED96A564F79D}" name="Manufactured fuels [note 7] " dataDxfId="316" dataCellStyle="Normal 2"/>
    <tableColumn id="19" xr3:uid="{DADF673A-0A3E-4BBF-87B6-48F9BF049CBD}" name="Primary oil   " dataDxfId="315" dataCellStyle="Normal 2"/>
    <tableColumn id="20" xr3:uid="{D99EDF62-3A2A-4290-8E06-13F773B2D9D0}" name="Petroleum   " dataDxfId="314" dataCellStyle="Normal 2"/>
    <tableColumn id="21" xr3:uid="{A622912B-0614-4F05-B1DC-74A371133872}" name="Natural gas [note 8]  " dataDxfId="313" dataCellStyle="Normal 2"/>
    <tableColumn id="22" xr3:uid="{94A170C2-7D95-4F6D-9E08-41B3C86AE87D}" name="Bioenergy and waste [note 9]   " dataDxfId="312" dataCellStyle="Normal 2"/>
    <tableColumn id="23" xr3:uid="{50A0BF49-44EE-4A22-B76A-01DCAC8A5598}" name="Electricity   " dataDxfId="311" dataCellStyle="Normal 2"/>
    <tableColumn id="25" xr3:uid="{7111B4E1-47DC-43D8-8661-55202E3F800F}" name="Total marine bunkers" dataDxfId="310" dataCellStyle="Normal 2"/>
    <tableColumn id="26" xr3:uid="{024C7ED8-B0B9-49C7-BA66-0603D4833DA8}" name="Petroleum    " dataDxfId="309" dataCellStyle="Normal 2"/>
    <tableColumn id="28" xr3:uid="{1C421721-7DC7-46F1-9442-C5224AE5C74D}" name="Total stock change [note 2]" dataDxfId="308" dataCellStyle="Normal 2"/>
    <tableColumn id="29" xr3:uid="{4C8B7FDE-3C3C-4062-A2BF-E90B2612FAFB}" name="Coal      " dataDxfId="307" dataCellStyle="Normal 2"/>
    <tableColumn id="30" xr3:uid="{26EFABCE-75CD-4C97-8CA8-A3534F42E3BA}" name="Manufactured fuels [note 7]   " dataDxfId="306" dataCellStyle="Normal 2"/>
    <tableColumn id="31" xr3:uid="{20D51B64-161F-4609-B3B1-D80237F718C3}" name="Primary oil     " dataDxfId="305" dataCellStyle="Normal 2"/>
    <tableColumn id="32" xr3:uid="{61B9EB0F-285F-4DA3-8805-9118B7700495}" name="Petroleum  " dataDxfId="304" dataCellStyle="Normal 2"/>
    <tableColumn id="33" xr3:uid="{A6A63AA9-6AA1-476F-BEEB-B12586A64149}" name="Natural gas [note 8]    " dataDxfId="303" dataCellStyle="Normal 2"/>
    <tableColumn id="34" xr3:uid="{843E633D-FDE8-4749-81ED-5A2CDEF30BD3}" name="Bioenergy and waste [note 9]    " dataDxfId="302" dataCellStyle="Normal 2"/>
    <tableColumn id="36" xr3:uid="{D23B689A-FBE2-4B3C-A8D6-25860620D47C}" name="Total primary supply" dataDxfId="301" dataCellStyle="Normal 2"/>
    <tableColumn id="37" xr3:uid="{36DBE64F-0644-4403-85F7-0DFD234FBFDF}" name="Coal   " dataDxfId="300" dataCellStyle="Normal 2"/>
    <tableColumn id="38" xr3:uid="{5B5C94FC-B35F-46B5-99EA-CC97BD50D208}" name="Manufactured fuels [note 7]    " dataDxfId="299" dataCellStyle="Normal 2"/>
    <tableColumn id="39" xr3:uid="{9B81D041-E053-4417-AC68-B5551C60B84D}" name="Primary oil      " dataDxfId="298" dataCellStyle="Normal 2"/>
    <tableColumn id="40" xr3:uid="{B181CC5B-8532-41E0-A8B1-EB176560A81E}" name="Petroleum       " dataDxfId="297" dataCellStyle="Normal 2"/>
    <tableColumn id="41" xr3:uid="{C00B7F72-FC81-4DFD-A82F-3645DFF37ADE}" name="Natural gas [note 8]     " dataDxfId="296" dataCellStyle="Normal 2"/>
    <tableColumn id="42" xr3:uid="{51C86403-55CC-47D8-82E6-4D3B14E00E75}" name="Bioenergy and waste [note 9]     " dataDxfId="295" dataCellStyle="Normal 2"/>
    <tableColumn id="43" xr3:uid="{63B541EA-807E-46B7-B693-4CF5DB1FF809}" name="Primary electricity      " dataDxfId="294" dataCellStyle="Normal 2"/>
    <tableColumn id="44" xr3:uid="{C3C2DA94-0B98-46BD-BEFD-40BE91071D39}" name="Electricity      " dataDxfId="293" dataCellStyle="Normal 2"/>
    <tableColumn id="46" xr3:uid="{B6AD4B3D-5A37-4B65-A181-F3474B2B43C3}" name="Total statistical difference [note 3]" dataDxfId="292" dataCellStyle="Normal 2"/>
    <tableColumn id="47" xr3:uid="{8D15197F-BE07-46DB-8CFC-FC0061BD9440}" name="Coal     " dataDxfId="291" dataCellStyle="Normal 2"/>
    <tableColumn id="48" xr3:uid="{CA118D47-63FB-4076-8EA4-E44711DDC590}" name="Manufactured fuels           " dataDxfId="290" dataCellStyle="Normal 2"/>
    <tableColumn id="49" xr3:uid="{F2438626-92B8-45E9-8A4E-94C6B8CC5647}" name="Primary oil        " dataDxfId="289" dataCellStyle="Normal 2"/>
    <tableColumn id="50" xr3:uid="{9CE44D11-0B84-4BFF-A576-6061FCD850E4}" name="Petroleum           " dataDxfId="288" dataCellStyle="Normal 2"/>
    <tableColumn id="51" xr3:uid="{17CFF53D-D8D1-4D32-ADB6-DB629E0791F1}" name="Natural gas            " dataDxfId="287" dataCellStyle="Normal 2"/>
    <tableColumn id="52" xr3:uid="{33A9B2B7-7A60-4567-8801-08213165EEC5}" name="Bioenergy and waste           " dataDxfId="286" dataCellStyle="Normal 2"/>
    <tableColumn id="53" xr3:uid="{BAC04067-1EBB-4AC0-9355-EA911B66DF11}" name="Primary electricity          " dataDxfId="285" dataCellStyle="Normal 2"/>
    <tableColumn id="54" xr3:uid="{EA40644D-E005-4F50-B1A5-DC30BBC3A50D}" name="Electricity            " dataDxfId="284" dataCellStyle="Normal 2"/>
    <tableColumn id="56" xr3:uid="{C8311954-1C01-4CD8-BB50-F93725972523}" name="Total primary demand" dataDxfId="283" dataCellStyle="Normal 2"/>
    <tableColumn id="57" xr3:uid="{A80F9B97-BE9D-4C57-B3B1-982BBDA4726C}" name="Coal              " dataDxfId="282" dataCellStyle="Normal 2"/>
    <tableColumn id="58" xr3:uid="{FF24CD4A-7148-4C19-9846-B46AB41A140A}" name="Manufactured fuels [note 7]     " dataDxfId="281" dataCellStyle="Normal 2"/>
    <tableColumn id="59" xr3:uid="{29C8D1DD-C5C7-460D-86E8-B8E1A5156EAB}" name="Primary oil              " dataDxfId="280" dataCellStyle="Normal 2"/>
    <tableColumn id="60" xr3:uid="{86B6010F-7B61-4040-9CCC-5C428B1457E4}" name="Petroleum            " dataDxfId="279" dataCellStyle="Normal 2"/>
    <tableColumn id="61" xr3:uid="{6E44C1C6-A841-4E41-BCF6-FAD6E2E6F215}" name="Natural gas [note 8]      " dataDxfId="278" dataCellStyle="Normal 2"/>
    <tableColumn id="62" xr3:uid="{EBA59BF6-3A3D-4418-8027-E5784AE12725}" name="Bioenergy and waste [note 9]      " dataDxfId="277" dataCellStyle="Normal 2"/>
    <tableColumn id="63" xr3:uid="{C0ECAC42-254B-4130-AC6C-88C0286E02CA}" name="Primary electricity             " dataDxfId="276" dataCellStyle="Normal 2"/>
    <tableColumn id="64" xr3:uid="{BE408725-AFD7-42BA-9461-B9D118E102B4}" name="Electricity                " dataDxfId="275" dataCellStyle="Normal 2"/>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gov.uk/government/statistics/digest-of-uk-energy-statistics-dukes-2023" TargetMode="External"/><Relationship Id="rId7" Type="http://schemas.openxmlformats.org/officeDocument/2006/relationships/hyperlink" Target="mailto:energy.stats@energysecurity.gov.uk" TargetMode="External"/><Relationship Id="rId2" Type="http://schemas.openxmlformats.org/officeDocument/2006/relationships/hyperlink" Target="https://www.gov.uk/government/publications/energy-balance-methodology-note" TargetMode="External"/><Relationship Id="rId1" Type="http://schemas.openxmlformats.org/officeDocument/2006/relationships/hyperlink" Target="https://www.gov.uk/government/collections/energy-trends" TargetMode="External"/><Relationship Id="rId6" Type="http://schemas.openxmlformats.org/officeDocument/2006/relationships/hyperlink" Target="mailto:energy.stats@energysecurity.gov.uk" TargetMode="External"/><Relationship Id="rId5" Type="http://schemas.openxmlformats.org/officeDocument/2006/relationships/hyperlink" Target="mailto:newsdesk@energysecurity.gov.uk" TargetMode="External"/><Relationship Id="rId4" Type="http://schemas.openxmlformats.org/officeDocument/2006/relationships/hyperlink" Target="https://www.gov.uk/government/publications/desnz-standards-for-official-statistics/statistical-revisions-policy"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ebarchive.nationalarchives.gov.uk/ukgwa/20121230135252/http:/www.decc.gov.uk/en/content/cms/statistics/publications/trends/trends.aspx" TargetMode="External"/><Relationship Id="rId1" Type="http://schemas.openxmlformats.org/officeDocument/2006/relationships/hyperlink" Target="https://www.gov.uk/government/statistics/energy-trends-june-2016" TargetMode="Externa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D053-1D6E-409C-9310-02B9DE8E8E30}">
  <dimension ref="A1:IW26"/>
  <sheetViews>
    <sheetView showGridLines="0" tabSelected="1" zoomScaleNormal="100" zoomScaleSheetLayoutView="100" workbookViewId="0"/>
  </sheetViews>
  <sheetFormatPr defaultColWidth="8.81640625" defaultRowHeight="15.5" x14ac:dyDescent="0.35"/>
  <cols>
    <col min="1" max="1" width="149.54296875" style="10" customWidth="1"/>
    <col min="2" max="256" width="9.1796875" style="2" customWidth="1"/>
    <col min="257" max="16384" width="8.81640625" style="2"/>
  </cols>
  <sheetData>
    <row r="1" spans="1:257" s="3" customFormat="1" ht="57" x14ac:dyDescent="0.35">
      <c r="A1" s="1" t="s">
        <v>127</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row>
    <row r="2" spans="1:257" s="3" customFormat="1" ht="45" customHeight="1" x14ac:dyDescent="0.35">
      <c r="A2" s="2" t="s">
        <v>498</v>
      </c>
    </row>
    <row r="3" spans="1:257" s="5" customFormat="1" ht="30" customHeight="1" x14ac:dyDescent="0.55000000000000004">
      <c r="A3" s="4" t="s">
        <v>0</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row>
    <row r="4" spans="1:257" s="3" customFormat="1" ht="45" customHeight="1" x14ac:dyDescent="0.35">
      <c r="A4" s="2" t="s">
        <v>516</v>
      </c>
    </row>
    <row r="5" spans="1:257" s="5" customFormat="1" ht="30" customHeight="1" x14ac:dyDescent="0.55000000000000004">
      <c r="A5" s="4" t="s">
        <v>1</v>
      </c>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row>
    <row r="6" spans="1:257" s="3" customFormat="1" x14ac:dyDescent="0.35">
      <c r="A6" s="2" t="s">
        <v>517</v>
      </c>
    </row>
    <row r="7" spans="1:257" s="3" customFormat="1" ht="30" customHeight="1" x14ac:dyDescent="0.55000000000000004">
      <c r="A7" s="4" t="s">
        <v>2</v>
      </c>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row>
    <row r="8" spans="1:257" s="3" customFormat="1" ht="62" x14ac:dyDescent="0.35">
      <c r="A8" s="284" t="s">
        <v>530</v>
      </c>
    </row>
    <row r="9" spans="1:257" s="3" customFormat="1" ht="30" customHeight="1" x14ac:dyDescent="0.55000000000000004">
      <c r="A9" s="6" t="s">
        <v>3</v>
      </c>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row>
    <row r="10" spans="1:257" s="3" customFormat="1" ht="45" customHeight="1" x14ac:dyDescent="0.35">
      <c r="A10" s="2" t="s">
        <v>4</v>
      </c>
    </row>
    <row r="11" spans="1:257" s="3" customFormat="1" ht="20.25" customHeight="1" x14ac:dyDescent="0.35">
      <c r="A11" s="297" t="s">
        <v>504</v>
      </c>
    </row>
    <row r="12" spans="1:257" s="3" customFormat="1" ht="45" customHeight="1" x14ac:dyDescent="0.35">
      <c r="A12" s="2" t="s">
        <v>5</v>
      </c>
    </row>
    <row r="13" spans="1:257" s="3" customFormat="1" ht="45" customHeight="1" x14ac:dyDescent="0.35">
      <c r="A13" s="2" t="s">
        <v>6</v>
      </c>
    </row>
    <row r="14" spans="1:257" s="3" customFormat="1" ht="20.25" customHeight="1" x14ac:dyDescent="0.35">
      <c r="A14" s="2" t="s">
        <v>7</v>
      </c>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row>
    <row r="15" spans="1:257" s="3" customFormat="1" ht="20.25" customHeight="1" x14ac:dyDescent="0.35">
      <c r="A15" s="7" t="s">
        <v>8</v>
      </c>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row>
    <row r="16" spans="1:257" s="3" customFormat="1" ht="20.25" customHeight="1" x14ac:dyDescent="0.35">
      <c r="A16" s="7" t="s">
        <v>128</v>
      </c>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row>
    <row r="17" spans="1:257" s="3" customFormat="1" ht="20.25" customHeight="1" x14ac:dyDescent="0.35">
      <c r="A17" s="7" t="s">
        <v>9</v>
      </c>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row>
    <row r="18" spans="1:257" s="3" customFormat="1" ht="20.25" customHeight="1" x14ac:dyDescent="0.35">
      <c r="A18" s="7" t="s">
        <v>492</v>
      </c>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row>
    <row r="19" spans="1:257" s="5" customFormat="1" ht="30" customHeight="1" x14ac:dyDescent="0.55000000000000004">
      <c r="A19" s="6" t="s">
        <v>10</v>
      </c>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row>
    <row r="20" spans="1:257" s="3" customFormat="1" ht="20.25" customHeight="1" x14ac:dyDescent="0.45">
      <c r="A20" s="8" t="s">
        <v>11</v>
      </c>
    </row>
    <row r="21" spans="1:257" s="3" customFormat="1" ht="20.25" customHeight="1" x14ac:dyDescent="0.35">
      <c r="A21" s="2" t="s">
        <v>129</v>
      </c>
    </row>
    <row r="22" spans="1:257" s="3" customFormat="1" ht="20.25" customHeight="1" x14ac:dyDescent="0.35">
      <c r="A22" s="297" t="s">
        <v>504</v>
      </c>
    </row>
    <row r="23" spans="1:257" s="3" customFormat="1" ht="20.25" customHeight="1" x14ac:dyDescent="0.35">
      <c r="A23" s="2" t="s">
        <v>491</v>
      </c>
    </row>
    <row r="24" spans="1:257" s="3" customFormat="1" ht="20.25" customHeight="1" x14ac:dyDescent="0.45">
      <c r="A24" s="8" t="s">
        <v>12</v>
      </c>
    </row>
    <row r="25" spans="1:257" s="3" customFormat="1" ht="20.25" customHeight="1" x14ac:dyDescent="0.35">
      <c r="A25" s="9" t="s">
        <v>500</v>
      </c>
    </row>
    <row r="26" spans="1:257" s="3" customFormat="1" ht="20.25" customHeight="1" x14ac:dyDescent="0.35">
      <c r="A26" s="3" t="s">
        <v>13</v>
      </c>
    </row>
  </sheetData>
  <hyperlinks>
    <hyperlink ref="A15" r:id="rId1" display="Energy trends publication (opens in a new window) " xr:uid="{B5060C5D-B15A-4904-91DD-9C0A0E5DF5B5}"/>
    <hyperlink ref="A16" r:id="rId2" xr:uid="{4D65A4E8-909B-46E6-9F5F-5EAB090A5EA8}"/>
    <hyperlink ref="A18" r:id="rId3" xr:uid="{6ED7B973-03E8-43EF-890C-03D3AD5518EB}"/>
    <hyperlink ref="A17" r:id="rId4" xr:uid="{7EF400B4-F95B-4D8F-9131-B8ABBF44E19C}"/>
    <hyperlink ref="A25" r:id="rId5" xr:uid="{575AA3A8-4945-49B7-B0AC-075F032E88BD}"/>
    <hyperlink ref="A11" r:id="rId6" xr:uid="{88913576-B7F8-44A5-9454-324C4613D153}"/>
    <hyperlink ref="A22" r:id="rId7" xr:uid="{73293111-2C06-4FC5-A3C4-EC358E351B28}"/>
  </hyperlinks>
  <pageMargins left="0.7" right="0.7" top="0.75" bottom="0.75" header="0.3" footer="0.3"/>
  <pageSetup paperSize="9" scale="46" orientation="portrait" verticalDpi="4"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A5947-1C31-4162-B21D-0B25C0F395BC}">
  <sheetPr>
    <pageSetUpPr fitToPage="1"/>
  </sheetPr>
  <dimension ref="A1:AE111"/>
  <sheetViews>
    <sheetView showGridLines="0" zoomScaleNormal="100" workbookViewId="0">
      <pane xSplit="1" ySplit="5" topLeftCell="B102" activePane="bottomRight" state="frozen"/>
      <selection pane="topRight"/>
      <selection pane="bottomLeft"/>
      <selection pane="bottomRight" activeCell="A102" sqref="A102"/>
    </sheetView>
  </sheetViews>
  <sheetFormatPr defaultRowHeight="15.5" x14ac:dyDescent="0.35"/>
  <cols>
    <col min="1" max="1" width="27.26953125" style="67" customWidth="1"/>
    <col min="2" max="2" width="23.1796875" style="67" customWidth="1"/>
    <col min="3" max="3" width="9.7265625" style="67" customWidth="1"/>
    <col min="4" max="4" width="9.453125" style="67" customWidth="1"/>
    <col min="5" max="5" width="17" style="67" customWidth="1"/>
    <col min="6" max="6" width="22" style="67" customWidth="1"/>
    <col min="7" max="7" width="16.1796875" style="67" customWidth="1"/>
    <col min="8" max="8" width="26.81640625" style="67" bestFit="1" customWidth="1"/>
    <col min="9" max="9" width="17.54296875" style="67" customWidth="1"/>
    <col min="10" max="10" width="18.453125" style="67" customWidth="1"/>
    <col min="11" max="11" width="16.7265625" style="67" customWidth="1"/>
    <col min="12" max="12" width="21.81640625" style="67" customWidth="1"/>
    <col min="13" max="13" width="17.453125" style="67" customWidth="1"/>
    <col min="14" max="14" width="21.1796875" style="67" customWidth="1"/>
    <col min="15" max="15" width="19.26953125" style="67" customWidth="1"/>
    <col min="16" max="16" width="15.26953125" style="67" customWidth="1"/>
    <col min="17" max="17" width="24.54296875" style="67" customWidth="1"/>
    <col min="18" max="18" width="15.453125" style="67" customWidth="1"/>
    <col min="19" max="19" width="20.26953125" style="67" customWidth="1"/>
    <col min="20" max="20" width="9.26953125" style="67" customWidth="1"/>
    <col min="21" max="21" width="19.453125" style="67" customWidth="1"/>
    <col min="22" max="22" width="13.1796875" style="67" customWidth="1"/>
    <col min="23" max="23" width="17.26953125" style="67" customWidth="1"/>
    <col min="24" max="24" width="11.54296875" style="67" customWidth="1"/>
    <col min="25" max="25" width="11.1796875" style="67" customWidth="1"/>
    <col min="26" max="26" width="17.54296875" style="67" customWidth="1"/>
    <col min="27" max="27" width="22" style="67" customWidth="1"/>
    <col min="28" max="28" width="13.54296875" style="67" customWidth="1"/>
    <col min="29" max="29" width="12.7265625" style="67" customWidth="1"/>
    <col min="30" max="30" width="15.7265625" style="67" customWidth="1"/>
    <col min="31" max="31" width="16.7265625" style="67" customWidth="1"/>
    <col min="32" max="34" width="8.7265625" style="67"/>
    <col min="35" max="35" width="12.453125" style="67" customWidth="1"/>
    <col min="36" max="257" width="8.7265625" style="67"/>
    <col min="258" max="258" width="11.81640625" style="67" bestFit="1" customWidth="1"/>
    <col min="259" max="263" width="9.26953125" style="67" bestFit="1" customWidth="1"/>
    <col min="264" max="264" width="9.54296875" style="67" bestFit="1" customWidth="1"/>
    <col min="265" max="265" width="9.26953125" style="67" bestFit="1" customWidth="1"/>
    <col min="266" max="266" width="9.54296875" style="67" bestFit="1" customWidth="1"/>
    <col min="267" max="267" width="3.26953125" style="67" customWidth="1"/>
    <col min="268" max="268" width="9.26953125" style="67" bestFit="1" customWidth="1"/>
    <col min="269" max="269" width="10.453125" style="67" bestFit="1" customWidth="1"/>
    <col min="270" max="270" width="9.26953125" style="67" bestFit="1" customWidth="1"/>
    <col min="271" max="271" width="9.26953125" style="67" customWidth="1"/>
    <col min="272" max="275" width="9.26953125" style="67" bestFit="1" customWidth="1"/>
    <col min="276" max="276" width="9.26953125" style="67" customWidth="1"/>
    <col min="277" max="278" width="9.26953125" style="67" bestFit="1" customWidth="1"/>
    <col min="279" max="279" width="3.26953125" style="67" customWidth="1"/>
    <col min="280" max="280" width="9.54296875" style="67" bestFit="1" customWidth="1"/>
    <col min="281" max="283" width="9.26953125" style="67" bestFit="1" customWidth="1"/>
    <col min="284" max="290" width="8.7265625" style="67"/>
    <col min="291" max="291" width="12.453125" style="67" customWidth="1"/>
    <col min="292" max="513" width="8.7265625" style="67"/>
    <col min="514" max="514" width="11.81640625" style="67" bestFit="1" customWidth="1"/>
    <col min="515" max="519" width="9.26953125" style="67" bestFit="1" customWidth="1"/>
    <col min="520" max="520" width="9.54296875" style="67" bestFit="1" customWidth="1"/>
    <col min="521" max="521" width="9.26953125" style="67" bestFit="1" customWidth="1"/>
    <col min="522" max="522" width="9.54296875" style="67" bestFit="1" customWidth="1"/>
    <col min="523" max="523" width="3.26953125" style="67" customWidth="1"/>
    <col min="524" max="524" width="9.26953125" style="67" bestFit="1" customWidth="1"/>
    <col min="525" max="525" width="10.453125" style="67" bestFit="1" customWidth="1"/>
    <col min="526" max="526" width="9.26953125" style="67" bestFit="1" customWidth="1"/>
    <col min="527" max="527" width="9.26953125" style="67" customWidth="1"/>
    <col min="528" max="531" width="9.26953125" style="67" bestFit="1" customWidth="1"/>
    <col min="532" max="532" width="9.26953125" style="67" customWidth="1"/>
    <col min="533" max="534" width="9.26953125" style="67" bestFit="1" customWidth="1"/>
    <col min="535" max="535" width="3.26953125" style="67" customWidth="1"/>
    <col min="536" max="536" width="9.54296875" style="67" bestFit="1" customWidth="1"/>
    <col min="537" max="539" width="9.26953125" style="67" bestFit="1" customWidth="1"/>
    <col min="540" max="546" width="8.7265625" style="67"/>
    <col min="547" max="547" width="12.453125" style="67" customWidth="1"/>
    <col min="548" max="769" width="8.7265625" style="67"/>
    <col min="770" max="770" width="11.81640625" style="67" bestFit="1" customWidth="1"/>
    <col min="771" max="775" width="9.26953125" style="67" bestFit="1" customWidth="1"/>
    <col min="776" max="776" width="9.54296875" style="67" bestFit="1" customWidth="1"/>
    <col min="777" max="777" width="9.26953125" style="67" bestFit="1" customWidth="1"/>
    <col min="778" max="778" width="9.54296875" style="67" bestFit="1" customWidth="1"/>
    <col min="779" max="779" width="3.26953125" style="67" customWidth="1"/>
    <col min="780" max="780" width="9.26953125" style="67" bestFit="1" customWidth="1"/>
    <col min="781" max="781" width="10.453125" style="67" bestFit="1" customWidth="1"/>
    <col min="782" max="782" width="9.26953125" style="67" bestFit="1" customWidth="1"/>
    <col min="783" max="783" width="9.26953125" style="67" customWidth="1"/>
    <col min="784" max="787" width="9.26953125" style="67" bestFit="1" customWidth="1"/>
    <col min="788" max="788" width="9.26953125" style="67" customWidth="1"/>
    <col min="789" max="790" width="9.26953125" style="67" bestFit="1" customWidth="1"/>
    <col min="791" max="791" width="3.26953125" style="67" customWidth="1"/>
    <col min="792" max="792" width="9.54296875" style="67" bestFit="1" customWidth="1"/>
    <col min="793" max="795" width="9.26953125" style="67" bestFit="1" customWidth="1"/>
    <col min="796" max="802" width="8.7265625" style="67"/>
    <col min="803" max="803" width="12.453125" style="67" customWidth="1"/>
    <col min="804" max="1025" width="8.7265625" style="67"/>
    <col min="1026" max="1026" width="11.81640625" style="67" bestFit="1" customWidth="1"/>
    <col min="1027" max="1031" width="9.26953125" style="67" bestFit="1" customWidth="1"/>
    <col min="1032" max="1032" width="9.54296875" style="67" bestFit="1" customWidth="1"/>
    <col min="1033" max="1033" width="9.26953125" style="67" bestFit="1" customWidth="1"/>
    <col min="1034" max="1034" width="9.54296875" style="67" bestFit="1" customWidth="1"/>
    <col min="1035" max="1035" width="3.26953125" style="67" customWidth="1"/>
    <col min="1036" max="1036" width="9.26953125" style="67" bestFit="1" customWidth="1"/>
    <col min="1037" max="1037" width="10.453125" style="67" bestFit="1" customWidth="1"/>
    <col min="1038" max="1038" width="9.26953125" style="67" bestFit="1" customWidth="1"/>
    <col min="1039" max="1039" width="9.26953125" style="67" customWidth="1"/>
    <col min="1040" max="1043" width="9.26953125" style="67" bestFit="1" customWidth="1"/>
    <col min="1044" max="1044" width="9.26953125" style="67" customWidth="1"/>
    <col min="1045" max="1046" width="9.26953125" style="67" bestFit="1" customWidth="1"/>
    <col min="1047" max="1047" width="3.26953125" style="67" customWidth="1"/>
    <col min="1048" max="1048" width="9.54296875" style="67" bestFit="1" customWidth="1"/>
    <col min="1049" max="1051" width="9.26953125" style="67" bestFit="1" customWidth="1"/>
    <col min="1052" max="1058" width="8.7265625" style="67"/>
    <col min="1059" max="1059" width="12.453125" style="67" customWidth="1"/>
    <col min="1060" max="1281" width="8.7265625" style="67"/>
    <col min="1282" max="1282" width="11.81640625" style="67" bestFit="1" customWidth="1"/>
    <col min="1283" max="1287" width="9.26953125" style="67" bestFit="1" customWidth="1"/>
    <col min="1288" max="1288" width="9.54296875" style="67" bestFit="1" customWidth="1"/>
    <col min="1289" max="1289" width="9.26953125" style="67" bestFit="1" customWidth="1"/>
    <col min="1290" max="1290" width="9.54296875" style="67" bestFit="1" customWidth="1"/>
    <col min="1291" max="1291" width="3.26953125" style="67" customWidth="1"/>
    <col min="1292" max="1292" width="9.26953125" style="67" bestFit="1" customWidth="1"/>
    <col min="1293" max="1293" width="10.453125" style="67" bestFit="1" customWidth="1"/>
    <col min="1294" max="1294" width="9.26953125" style="67" bestFit="1" customWidth="1"/>
    <col min="1295" max="1295" width="9.26953125" style="67" customWidth="1"/>
    <col min="1296" max="1299" width="9.26953125" style="67" bestFit="1" customWidth="1"/>
    <col min="1300" max="1300" width="9.26953125" style="67" customWidth="1"/>
    <col min="1301" max="1302" width="9.26953125" style="67" bestFit="1" customWidth="1"/>
    <col min="1303" max="1303" width="3.26953125" style="67" customWidth="1"/>
    <col min="1304" max="1304" width="9.54296875" style="67" bestFit="1" customWidth="1"/>
    <col min="1305" max="1307" width="9.26953125" style="67" bestFit="1" customWidth="1"/>
    <col min="1308" max="1314" width="8.7265625" style="67"/>
    <col min="1315" max="1315" width="12.453125" style="67" customWidth="1"/>
    <col min="1316" max="1537" width="8.7265625" style="67"/>
    <col min="1538" max="1538" width="11.81640625" style="67" bestFit="1" customWidth="1"/>
    <col min="1539" max="1543" width="9.26953125" style="67" bestFit="1" customWidth="1"/>
    <col min="1544" max="1544" width="9.54296875" style="67" bestFit="1" customWidth="1"/>
    <col min="1545" max="1545" width="9.26953125" style="67" bestFit="1" customWidth="1"/>
    <col min="1546" max="1546" width="9.54296875" style="67" bestFit="1" customWidth="1"/>
    <col min="1547" max="1547" width="3.26953125" style="67" customWidth="1"/>
    <col min="1548" max="1548" width="9.26953125" style="67" bestFit="1" customWidth="1"/>
    <col min="1549" max="1549" width="10.453125" style="67" bestFit="1" customWidth="1"/>
    <col min="1550" max="1550" width="9.26953125" style="67" bestFit="1" customWidth="1"/>
    <col min="1551" max="1551" width="9.26953125" style="67" customWidth="1"/>
    <col min="1552" max="1555" width="9.26953125" style="67" bestFit="1" customWidth="1"/>
    <col min="1556" max="1556" width="9.26953125" style="67" customWidth="1"/>
    <col min="1557" max="1558" width="9.26953125" style="67" bestFit="1" customWidth="1"/>
    <col min="1559" max="1559" width="3.26953125" style="67" customWidth="1"/>
    <col min="1560" max="1560" width="9.54296875" style="67" bestFit="1" customWidth="1"/>
    <col min="1561" max="1563" width="9.26953125" style="67" bestFit="1" customWidth="1"/>
    <col min="1564" max="1570" width="8.7265625" style="67"/>
    <col min="1571" max="1571" width="12.453125" style="67" customWidth="1"/>
    <col min="1572" max="1793" width="8.7265625" style="67"/>
    <col min="1794" max="1794" width="11.81640625" style="67" bestFit="1" customWidth="1"/>
    <col min="1795" max="1799" width="9.26953125" style="67" bestFit="1" customWidth="1"/>
    <col min="1800" max="1800" width="9.54296875" style="67" bestFit="1" customWidth="1"/>
    <col min="1801" max="1801" width="9.26953125" style="67" bestFit="1" customWidth="1"/>
    <col min="1802" max="1802" width="9.54296875" style="67" bestFit="1" customWidth="1"/>
    <col min="1803" max="1803" width="3.26953125" style="67" customWidth="1"/>
    <col min="1804" max="1804" width="9.26953125" style="67" bestFit="1" customWidth="1"/>
    <col min="1805" max="1805" width="10.453125" style="67" bestFit="1" customWidth="1"/>
    <col min="1806" max="1806" width="9.26953125" style="67" bestFit="1" customWidth="1"/>
    <col min="1807" max="1807" width="9.26953125" style="67" customWidth="1"/>
    <col min="1808" max="1811" width="9.26953125" style="67" bestFit="1" customWidth="1"/>
    <col min="1812" max="1812" width="9.26953125" style="67" customWidth="1"/>
    <col min="1813" max="1814" width="9.26953125" style="67" bestFit="1" customWidth="1"/>
    <col min="1815" max="1815" width="3.26953125" style="67" customWidth="1"/>
    <col min="1816" max="1816" width="9.54296875" style="67" bestFit="1" customWidth="1"/>
    <col min="1817" max="1819" width="9.26953125" style="67" bestFit="1" customWidth="1"/>
    <col min="1820" max="1826" width="8.7265625" style="67"/>
    <col min="1827" max="1827" width="12.453125" style="67" customWidth="1"/>
    <col min="1828" max="2049" width="8.7265625" style="67"/>
    <col min="2050" max="2050" width="11.81640625" style="67" bestFit="1" customWidth="1"/>
    <col min="2051" max="2055" width="9.26953125" style="67" bestFit="1" customWidth="1"/>
    <col min="2056" max="2056" width="9.54296875" style="67" bestFit="1" customWidth="1"/>
    <col min="2057" max="2057" width="9.26953125" style="67" bestFit="1" customWidth="1"/>
    <col min="2058" max="2058" width="9.54296875" style="67" bestFit="1" customWidth="1"/>
    <col min="2059" max="2059" width="3.26953125" style="67" customWidth="1"/>
    <col min="2060" max="2060" width="9.26953125" style="67" bestFit="1" customWidth="1"/>
    <col min="2061" max="2061" width="10.453125" style="67" bestFit="1" customWidth="1"/>
    <col min="2062" max="2062" width="9.26953125" style="67" bestFit="1" customWidth="1"/>
    <col min="2063" max="2063" width="9.26953125" style="67" customWidth="1"/>
    <col min="2064" max="2067" width="9.26953125" style="67" bestFit="1" customWidth="1"/>
    <col min="2068" max="2068" width="9.26953125" style="67" customWidth="1"/>
    <col min="2069" max="2070" width="9.26953125" style="67" bestFit="1" customWidth="1"/>
    <col min="2071" max="2071" width="3.26953125" style="67" customWidth="1"/>
    <col min="2072" max="2072" width="9.54296875" style="67" bestFit="1" customWidth="1"/>
    <col min="2073" max="2075" width="9.26953125" style="67" bestFit="1" customWidth="1"/>
    <col min="2076" max="2082" width="8.7265625" style="67"/>
    <col min="2083" max="2083" width="12.453125" style="67" customWidth="1"/>
    <col min="2084" max="2305" width="8.7265625" style="67"/>
    <col min="2306" max="2306" width="11.81640625" style="67" bestFit="1" customWidth="1"/>
    <col min="2307" max="2311" width="9.26953125" style="67" bestFit="1" customWidth="1"/>
    <col min="2312" max="2312" width="9.54296875" style="67" bestFit="1" customWidth="1"/>
    <col min="2313" max="2313" width="9.26953125" style="67" bestFit="1" customWidth="1"/>
    <col min="2314" max="2314" width="9.54296875" style="67" bestFit="1" customWidth="1"/>
    <col min="2315" max="2315" width="3.26953125" style="67" customWidth="1"/>
    <col min="2316" max="2316" width="9.26953125" style="67" bestFit="1" customWidth="1"/>
    <col min="2317" max="2317" width="10.453125" style="67" bestFit="1" customWidth="1"/>
    <col min="2318" max="2318" width="9.26953125" style="67" bestFit="1" customWidth="1"/>
    <col min="2319" max="2319" width="9.26953125" style="67" customWidth="1"/>
    <col min="2320" max="2323" width="9.26953125" style="67" bestFit="1" customWidth="1"/>
    <col min="2324" max="2324" width="9.26953125" style="67" customWidth="1"/>
    <col min="2325" max="2326" width="9.26953125" style="67" bestFit="1" customWidth="1"/>
    <col min="2327" max="2327" width="3.26953125" style="67" customWidth="1"/>
    <col min="2328" max="2328" width="9.54296875" style="67" bestFit="1" customWidth="1"/>
    <col min="2329" max="2331" width="9.26953125" style="67" bestFit="1" customWidth="1"/>
    <col min="2332" max="2338" width="8.7265625" style="67"/>
    <col min="2339" max="2339" width="12.453125" style="67" customWidth="1"/>
    <col min="2340" max="2561" width="8.7265625" style="67"/>
    <col min="2562" max="2562" width="11.81640625" style="67" bestFit="1" customWidth="1"/>
    <col min="2563" max="2567" width="9.26953125" style="67" bestFit="1" customWidth="1"/>
    <col min="2568" max="2568" width="9.54296875" style="67" bestFit="1" customWidth="1"/>
    <col min="2569" max="2569" width="9.26953125" style="67" bestFit="1" customWidth="1"/>
    <col min="2570" max="2570" width="9.54296875" style="67" bestFit="1" customWidth="1"/>
    <col min="2571" max="2571" width="3.26953125" style="67" customWidth="1"/>
    <col min="2572" max="2572" width="9.26953125" style="67" bestFit="1" customWidth="1"/>
    <col min="2573" max="2573" width="10.453125" style="67" bestFit="1" customWidth="1"/>
    <col min="2574" max="2574" width="9.26953125" style="67" bestFit="1" customWidth="1"/>
    <col min="2575" max="2575" width="9.26953125" style="67" customWidth="1"/>
    <col min="2576" max="2579" width="9.26953125" style="67" bestFit="1" customWidth="1"/>
    <col min="2580" max="2580" width="9.26953125" style="67" customWidth="1"/>
    <col min="2581" max="2582" width="9.26953125" style="67" bestFit="1" customWidth="1"/>
    <col min="2583" max="2583" width="3.26953125" style="67" customWidth="1"/>
    <col min="2584" max="2584" width="9.54296875" style="67" bestFit="1" customWidth="1"/>
    <col min="2585" max="2587" width="9.26953125" style="67" bestFit="1" customWidth="1"/>
    <col min="2588" max="2594" width="8.7265625" style="67"/>
    <col min="2595" max="2595" width="12.453125" style="67" customWidth="1"/>
    <col min="2596" max="2817" width="8.7265625" style="67"/>
    <col min="2818" max="2818" width="11.81640625" style="67" bestFit="1" customWidth="1"/>
    <col min="2819" max="2823" width="9.26953125" style="67" bestFit="1" customWidth="1"/>
    <col min="2824" max="2824" width="9.54296875" style="67" bestFit="1" customWidth="1"/>
    <col min="2825" max="2825" width="9.26953125" style="67" bestFit="1" customWidth="1"/>
    <col min="2826" max="2826" width="9.54296875" style="67" bestFit="1" customWidth="1"/>
    <col min="2827" max="2827" width="3.26953125" style="67" customWidth="1"/>
    <col min="2828" max="2828" width="9.26953125" style="67" bestFit="1" customWidth="1"/>
    <col min="2829" max="2829" width="10.453125" style="67" bestFit="1" customWidth="1"/>
    <col min="2830" max="2830" width="9.26953125" style="67" bestFit="1" customWidth="1"/>
    <col min="2831" max="2831" width="9.26953125" style="67" customWidth="1"/>
    <col min="2832" max="2835" width="9.26953125" style="67" bestFit="1" customWidth="1"/>
    <col min="2836" max="2836" width="9.26953125" style="67" customWidth="1"/>
    <col min="2837" max="2838" width="9.26953125" style="67" bestFit="1" customWidth="1"/>
    <col min="2839" max="2839" width="3.26953125" style="67" customWidth="1"/>
    <col min="2840" max="2840" width="9.54296875" style="67" bestFit="1" customWidth="1"/>
    <col min="2841" max="2843" width="9.26953125" style="67" bestFit="1" customWidth="1"/>
    <col min="2844" max="2850" width="8.7265625" style="67"/>
    <col min="2851" max="2851" width="12.453125" style="67" customWidth="1"/>
    <col min="2852" max="3073" width="8.7265625" style="67"/>
    <col min="3074" max="3074" width="11.81640625" style="67" bestFit="1" customWidth="1"/>
    <col min="3075" max="3079" width="9.26953125" style="67" bestFit="1" customWidth="1"/>
    <col min="3080" max="3080" width="9.54296875" style="67" bestFit="1" customWidth="1"/>
    <col min="3081" max="3081" width="9.26953125" style="67" bestFit="1" customWidth="1"/>
    <col min="3082" max="3082" width="9.54296875" style="67" bestFit="1" customWidth="1"/>
    <col min="3083" max="3083" width="3.26953125" style="67" customWidth="1"/>
    <col min="3084" max="3084" width="9.26953125" style="67" bestFit="1" customWidth="1"/>
    <col min="3085" max="3085" width="10.453125" style="67" bestFit="1" customWidth="1"/>
    <col min="3086" max="3086" width="9.26953125" style="67" bestFit="1" customWidth="1"/>
    <col min="3087" max="3087" width="9.26953125" style="67" customWidth="1"/>
    <col min="3088" max="3091" width="9.26953125" style="67" bestFit="1" customWidth="1"/>
    <col min="3092" max="3092" width="9.26953125" style="67" customWidth="1"/>
    <col min="3093" max="3094" width="9.26953125" style="67" bestFit="1" customWidth="1"/>
    <col min="3095" max="3095" width="3.26953125" style="67" customWidth="1"/>
    <col min="3096" max="3096" width="9.54296875" style="67" bestFit="1" customWidth="1"/>
    <col min="3097" max="3099" width="9.26953125" style="67" bestFit="1" customWidth="1"/>
    <col min="3100" max="3106" width="8.7265625" style="67"/>
    <col min="3107" max="3107" width="12.453125" style="67" customWidth="1"/>
    <col min="3108" max="3329" width="8.7265625" style="67"/>
    <col min="3330" max="3330" width="11.81640625" style="67" bestFit="1" customWidth="1"/>
    <col min="3331" max="3335" width="9.26953125" style="67" bestFit="1" customWidth="1"/>
    <col min="3336" max="3336" width="9.54296875" style="67" bestFit="1" customWidth="1"/>
    <col min="3337" max="3337" width="9.26953125" style="67" bestFit="1" customWidth="1"/>
    <col min="3338" max="3338" width="9.54296875" style="67" bestFit="1" customWidth="1"/>
    <col min="3339" max="3339" width="3.26953125" style="67" customWidth="1"/>
    <col min="3340" max="3340" width="9.26953125" style="67" bestFit="1" customWidth="1"/>
    <col min="3341" max="3341" width="10.453125" style="67" bestFit="1" customWidth="1"/>
    <col min="3342" max="3342" width="9.26953125" style="67" bestFit="1" customWidth="1"/>
    <col min="3343" max="3343" width="9.26953125" style="67" customWidth="1"/>
    <col min="3344" max="3347" width="9.26953125" style="67" bestFit="1" customWidth="1"/>
    <col min="3348" max="3348" width="9.26953125" style="67" customWidth="1"/>
    <col min="3349" max="3350" width="9.26953125" style="67" bestFit="1" customWidth="1"/>
    <col min="3351" max="3351" width="3.26953125" style="67" customWidth="1"/>
    <col min="3352" max="3352" width="9.54296875" style="67" bestFit="1" customWidth="1"/>
    <col min="3353" max="3355" width="9.26953125" style="67" bestFit="1" customWidth="1"/>
    <col min="3356" max="3362" width="8.7265625" style="67"/>
    <col min="3363" max="3363" width="12.453125" style="67" customWidth="1"/>
    <col min="3364" max="3585" width="8.7265625" style="67"/>
    <col min="3586" max="3586" width="11.81640625" style="67" bestFit="1" customWidth="1"/>
    <col min="3587" max="3591" width="9.26953125" style="67" bestFit="1" customWidth="1"/>
    <col min="3592" max="3592" width="9.54296875" style="67" bestFit="1" customWidth="1"/>
    <col min="3593" max="3593" width="9.26953125" style="67" bestFit="1" customWidth="1"/>
    <col min="3594" max="3594" width="9.54296875" style="67" bestFit="1" customWidth="1"/>
    <col min="3595" max="3595" width="3.26953125" style="67" customWidth="1"/>
    <col min="3596" max="3596" width="9.26953125" style="67" bestFit="1" customWidth="1"/>
    <col min="3597" max="3597" width="10.453125" style="67" bestFit="1" customWidth="1"/>
    <col min="3598" max="3598" width="9.26953125" style="67" bestFit="1" customWidth="1"/>
    <col min="3599" max="3599" width="9.26953125" style="67" customWidth="1"/>
    <col min="3600" max="3603" width="9.26953125" style="67" bestFit="1" customWidth="1"/>
    <col min="3604" max="3604" width="9.26953125" style="67" customWidth="1"/>
    <col min="3605" max="3606" width="9.26953125" style="67" bestFit="1" customWidth="1"/>
    <col min="3607" max="3607" width="3.26953125" style="67" customWidth="1"/>
    <col min="3608" max="3608" width="9.54296875" style="67" bestFit="1" customWidth="1"/>
    <col min="3609" max="3611" width="9.26953125" style="67" bestFit="1" customWidth="1"/>
    <col min="3612" max="3618" width="8.7265625" style="67"/>
    <col min="3619" max="3619" width="12.453125" style="67" customWidth="1"/>
    <col min="3620" max="3841" width="8.7265625" style="67"/>
    <col min="3842" max="3842" width="11.81640625" style="67" bestFit="1" customWidth="1"/>
    <col min="3843" max="3847" width="9.26953125" style="67" bestFit="1" customWidth="1"/>
    <col min="3848" max="3848" width="9.54296875" style="67" bestFit="1" customWidth="1"/>
    <col min="3849" max="3849" width="9.26953125" style="67" bestFit="1" customWidth="1"/>
    <col min="3850" max="3850" width="9.54296875" style="67" bestFit="1" customWidth="1"/>
    <col min="3851" max="3851" width="3.26953125" style="67" customWidth="1"/>
    <col min="3852" max="3852" width="9.26953125" style="67" bestFit="1" customWidth="1"/>
    <col min="3853" max="3853" width="10.453125" style="67" bestFit="1" customWidth="1"/>
    <col min="3854" max="3854" width="9.26953125" style="67" bestFit="1" customWidth="1"/>
    <col min="3855" max="3855" width="9.26953125" style="67" customWidth="1"/>
    <col min="3856" max="3859" width="9.26953125" style="67" bestFit="1" customWidth="1"/>
    <col min="3860" max="3860" width="9.26953125" style="67" customWidth="1"/>
    <col min="3861" max="3862" width="9.26953125" style="67" bestFit="1" customWidth="1"/>
    <col min="3863" max="3863" width="3.26953125" style="67" customWidth="1"/>
    <col min="3864" max="3864" width="9.54296875" style="67" bestFit="1" customWidth="1"/>
    <col min="3865" max="3867" width="9.26953125" style="67" bestFit="1" customWidth="1"/>
    <col min="3868" max="3874" width="8.7265625" style="67"/>
    <col min="3875" max="3875" width="12.453125" style="67" customWidth="1"/>
    <col min="3876" max="4097" width="8.7265625" style="67"/>
    <col min="4098" max="4098" width="11.81640625" style="67" bestFit="1" customWidth="1"/>
    <col min="4099" max="4103" width="9.26953125" style="67" bestFit="1" customWidth="1"/>
    <col min="4104" max="4104" width="9.54296875" style="67" bestFit="1" customWidth="1"/>
    <col min="4105" max="4105" width="9.26953125" style="67" bestFit="1" customWidth="1"/>
    <col min="4106" max="4106" width="9.54296875" style="67" bestFit="1" customWidth="1"/>
    <col min="4107" max="4107" width="3.26953125" style="67" customWidth="1"/>
    <col min="4108" max="4108" width="9.26953125" style="67" bestFit="1" customWidth="1"/>
    <col min="4109" max="4109" width="10.453125" style="67" bestFit="1" customWidth="1"/>
    <col min="4110" max="4110" width="9.26953125" style="67" bestFit="1" customWidth="1"/>
    <col min="4111" max="4111" width="9.26953125" style="67" customWidth="1"/>
    <col min="4112" max="4115" width="9.26953125" style="67" bestFit="1" customWidth="1"/>
    <col min="4116" max="4116" width="9.26953125" style="67" customWidth="1"/>
    <col min="4117" max="4118" width="9.26953125" style="67" bestFit="1" customWidth="1"/>
    <col min="4119" max="4119" width="3.26953125" style="67" customWidth="1"/>
    <col min="4120" max="4120" width="9.54296875" style="67" bestFit="1" customWidth="1"/>
    <col min="4121" max="4123" width="9.26953125" style="67" bestFit="1" customWidth="1"/>
    <col min="4124" max="4130" width="8.7265625" style="67"/>
    <col min="4131" max="4131" width="12.453125" style="67" customWidth="1"/>
    <col min="4132" max="4353" width="8.7265625" style="67"/>
    <col min="4354" max="4354" width="11.81640625" style="67" bestFit="1" customWidth="1"/>
    <col min="4355" max="4359" width="9.26953125" style="67" bestFit="1" customWidth="1"/>
    <col min="4360" max="4360" width="9.54296875" style="67" bestFit="1" customWidth="1"/>
    <col min="4361" max="4361" width="9.26953125" style="67" bestFit="1" customWidth="1"/>
    <col min="4362" max="4362" width="9.54296875" style="67" bestFit="1" customWidth="1"/>
    <col min="4363" max="4363" width="3.26953125" style="67" customWidth="1"/>
    <col min="4364" max="4364" width="9.26953125" style="67" bestFit="1" customWidth="1"/>
    <col min="4365" max="4365" width="10.453125" style="67" bestFit="1" customWidth="1"/>
    <col min="4366" max="4366" width="9.26953125" style="67" bestFit="1" customWidth="1"/>
    <col min="4367" max="4367" width="9.26953125" style="67" customWidth="1"/>
    <col min="4368" max="4371" width="9.26953125" style="67" bestFit="1" customWidth="1"/>
    <col min="4372" max="4372" width="9.26953125" style="67" customWidth="1"/>
    <col min="4373" max="4374" width="9.26953125" style="67" bestFit="1" customWidth="1"/>
    <col min="4375" max="4375" width="3.26953125" style="67" customWidth="1"/>
    <col min="4376" max="4376" width="9.54296875" style="67" bestFit="1" customWidth="1"/>
    <col min="4377" max="4379" width="9.26953125" style="67" bestFit="1" customWidth="1"/>
    <col min="4380" max="4386" width="8.7265625" style="67"/>
    <col min="4387" max="4387" width="12.453125" style="67" customWidth="1"/>
    <col min="4388" max="4609" width="8.7265625" style="67"/>
    <col min="4610" max="4610" width="11.81640625" style="67" bestFit="1" customWidth="1"/>
    <col min="4611" max="4615" width="9.26953125" style="67" bestFit="1" customWidth="1"/>
    <col min="4616" max="4616" width="9.54296875" style="67" bestFit="1" customWidth="1"/>
    <col min="4617" max="4617" width="9.26953125" style="67" bestFit="1" customWidth="1"/>
    <col min="4618" max="4618" width="9.54296875" style="67" bestFit="1" customWidth="1"/>
    <col min="4619" max="4619" width="3.26953125" style="67" customWidth="1"/>
    <col min="4620" max="4620" width="9.26953125" style="67" bestFit="1" customWidth="1"/>
    <col min="4621" max="4621" width="10.453125" style="67" bestFit="1" customWidth="1"/>
    <col min="4622" max="4622" width="9.26953125" style="67" bestFit="1" customWidth="1"/>
    <col min="4623" max="4623" width="9.26953125" style="67" customWidth="1"/>
    <col min="4624" max="4627" width="9.26953125" style="67" bestFit="1" customWidth="1"/>
    <col min="4628" max="4628" width="9.26953125" style="67" customWidth="1"/>
    <col min="4629" max="4630" width="9.26953125" style="67" bestFit="1" customWidth="1"/>
    <col min="4631" max="4631" width="3.26953125" style="67" customWidth="1"/>
    <col min="4632" max="4632" width="9.54296875" style="67" bestFit="1" customWidth="1"/>
    <col min="4633" max="4635" width="9.26953125" style="67" bestFit="1" customWidth="1"/>
    <col min="4636" max="4642" width="8.7265625" style="67"/>
    <col min="4643" max="4643" width="12.453125" style="67" customWidth="1"/>
    <col min="4644" max="4865" width="8.7265625" style="67"/>
    <col min="4866" max="4866" width="11.81640625" style="67" bestFit="1" customWidth="1"/>
    <col min="4867" max="4871" width="9.26953125" style="67" bestFit="1" customWidth="1"/>
    <col min="4872" max="4872" width="9.54296875" style="67" bestFit="1" customWidth="1"/>
    <col min="4873" max="4873" width="9.26953125" style="67" bestFit="1" customWidth="1"/>
    <col min="4874" max="4874" width="9.54296875" style="67" bestFit="1" customWidth="1"/>
    <col min="4875" max="4875" width="3.26953125" style="67" customWidth="1"/>
    <col min="4876" max="4876" width="9.26953125" style="67" bestFit="1" customWidth="1"/>
    <col min="4877" max="4877" width="10.453125" style="67" bestFit="1" customWidth="1"/>
    <col min="4878" max="4878" width="9.26953125" style="67" bestFit="1" customWidth="1"/>
    <col min="4879" max="4879" width="9.26953125" style="67" customWidth="1"/>
    <col min="4880" max="4883" width="9.26953125" style="67" bestFit="1" customWidth="1"/>
    <col min="4884" max="4884" width="9.26953125" style="67" customWidth="1"/>
    <col min="4885" max="4886" width="9.26953125" style="67" bestFit="1" customWidth="1"/>
    <col min="4887" max="4887" width="3.26953125" style="67" customWidth="1"/>
    <col min="4888" max="4888" width="9.54296875" style="67" bestFit="1" customWidth="1"/>
    <col min="4889" max="4891" width="9.26953125" style="67" bestFit="1" customWidth="1"/>
    <col min="4892" max="4898" width="8.7265625" style="67"/>
    <col min="4899" max="4899" width="12.453125" style="67" customWidth="1"/>
    <col min="4900" max="5121" width="8.7265625" style="67"/>
    <col min="5122" max="5122" width="11.81640625" style="67" bestFit="1" customWidth="1"/>
    <col min="5123" max="5127" width="9.26953125" style="67" bestFit="1" customWidth="1"/>
    <col min="5128" max="5128" width="9.54296875" style="67" bestFit="1" customWidth="1"/>
    <col min="5129" max="5129" width="9.26953125" style="67" bestFit="1" customWidth="1"/>
    <col min="5130" max="5130" width="9.54296875" style="67" bestFit="1" customWidth="1"/>
    <col min="5131" max="5131" width="3.26953125" style="67" customWidth="1"/>
    <col min="5132" max="5132" width="9.26953125" style="67" bestFit="1" customWidth="1"/>
    <col min="5133" max="5133" width="10.453125" style="67" bestFit="1" customWidth="1"/>
    <col min="5134" max="5134" width="9.26953125" style="67" bestFit="1" customWidth="1"/>
    <col min="5135" max="5135" width="9.26953125" style="67" customWidth="1"/>
    <col min="5136" max="5139" width="9.26953125" style="67" bestFit="1" customWidth="1"/>
    <col min="5140" max="5140" width="9.26953125" style="67" customWidth="1"/>
    <col min="5141" max="5142" width="9.26953125" style="67" bestFit="1" customWidth="1"/>
    <col min="5143" max="5143" width="3.26953125" style="67" customWidth="1"/>
    <col min="5144" max="5144" width="9.54296875" style="67" bestFit="1" customWidth="1"/>
    <col min="5145" max="5147" width="9.26953125" style="67" bestFit="1" customWidth="1"/>
    <col min="5148" max="5154" width="8.7265625" style="67"/>
    <col min="5155" max="5155" width="12.453125" style="67" customWidth="1"/>
    <col min="5156" max="5377" width="8.7265625" style="67"/>
    <col min="5378" max="5378" width="11.81640625" style="67" bestFit="1" customWidth="1"/>
    <col min="5379" max="5383" width="9.26953125" style="67" bestFit="1" customWidth="1"/>
    <col min="5384" max="5384" width="9.54296875" style="67" bestFit="1" customWidth="1"/>
    <col min="5385" max="5385" width="9.26953125" style="67" bestFit="1" customWidth="1"/>
    <col min="5386" max="5386" width="9.54296875" style="67" bestFit="1" customWidth="1"/>
    <col min="5387" max="5387" width="3.26953125" style="67" customWidth="1"/>
    <col min="5388" max="5388" width="9.26953125" style="67" bestFit="1" customWidth="1"/>
    <col min="5389" max="5389" width="10.453125" style="67" bestFit="1" customWidth="1"/>
    <col min="5390" max="5390" width="9.26953125" style="67" bestFit="1" customWidth="1"/>
    <col min="5391" max="5391" width="9.26953125" style="67" customWidth="1"/>
    <col min="5392" max="5395" width="9.26953125" style="67" bestFit="1" customWidth="1"/>
    <col min="5396" max="5396" width="9.26953125" style="67" customWidth="1"/>
    <col min="5397" max="5398" width="9.26953125" style="67" bestFit="1" customWidth="1"/>
    <col min="5399" max="5399" width="3.26953125" style="67" customWidth="1"/>
    <col min="5400" max="5400" width="9.54296875" style="67" bestFit="1" customWidth="1"/>
    <col min="5401" max="5403" width="9.26953125" style="67" bestFit="1" customWidth="1"/>
    <col min="5404" max="5410" width="8.7265625" style="67"/>
    <col min="5411" max="5411" width="12.453125" style="67" customWidth="1"/>
    <col min="5412" max="5633" width="8.7265625" style="67"/>
    <col min="5634" max="5634" width="11.81640625" style="67" bestFit="1" customWidth="1"/>
    <col min="5635" max="5639" width="9.26953125" style="67" bestFit="1" customWidth="1"/>
    <col min="5640" max="5640" width="9.54296875" style="67" bestFit="1" customWidth="1"/>
    <col min="5641" max="5641" width="9.26953125" style="67" bestFit="1" customWidth="1"/>
    <col min="5642" max="5642" width="9.54296875" style="67" bestFit="1" customWidth="1"/>
    <col min="5643" max="5643" width="3.26953125" style="67" customWidth="1"/>
    <col min="5644" max="5644" width="9.26953125" style="67" bestFit="1" customWidth="1"/>
    <col min="5645" max="5645" width="10.453125" style="67" bestFit="1" customWidth="1"/>
    <col min="5646" max="5646" width="9.26953125" style="67" bestFit="1" customWidth="1"/>
    <col min="5647" max="5647" width="9.26953125" style="67" customWidth="1"/>
    <col min="5648" max="5651" width="9.26953125" style="67" bestFit="1" customWidth="1"/>
    <col min="5652" max="5652" width="9.26953125" style="67" customWidth="1"/>
    <col min="5653" max="5654" width="9.26953125" style="67" bestFit="1" customWidth="1"/>
    <col min="5655" max="5655" width="3.26953125" style="67" customWidth="1"/>
    <col min="5656" max="5656" width="9.54296875" style="67" bestFit="1" customWidth="1"/>
    <col min="5657" max="5659" width="9.26953125" style="67" bestFit="1" customWidth="1"/>
    <col min="5660" max="5666" width="8.7265625" style="67"/>
    <col min="5667" max="5667" width="12.453125" style="67" customWidth="1"/>
    <col min="5668" max="5889" width="8.7265625" style="67"/>
    <col min="5890" max="5890" width="11.81640625" style="67" bestFit="1" customWidth="1"/>
    <col min="5891" max="5895" width="9.26953125" style="67" bestFit="1" customWidth="1"/>
    <col min="5896" max="5896" width="9.54296875" style="67" bestFit="1" customWidth="1"/>
    <col min="5897" max="5897" width="9.26953125" style="67" bestFit="1" customWidth="1"/>
    <col min="5898" max="5898" width="9.54296875" style="67" bestFit="1" customWidth="1"/>
    <col min="5899" max="5899" width="3.26953125" style="67" customWidth="1"/>
    <col min="5900" max="5900" width="9.26953125" style="67" bestFit="1" customWidth="1"/>
    <col min="5901" max="5901" width="10.453125" style="67" bestFit="1" customWidth="1"/>
    <col min="5902" max="5902" width="9.26953125" style="67" bestFit="1" customWidth="1"/>
    <col min="5903" max="5903" width="9.26953125" style="67" customWidth="1"/>
    <col min="5904" max="5907" width="9.26953125" style="67" bestFit="1" customWidth="1"/>
    <col min="5908" max="5908" width="9.26953125" style="67" customWidth="1"/>
    <col min="5909" max="5910" width="9.26953125" style="67" bestFit="1" customWidth="1"/>
    <col min="5911" max="5911" width="3.26953125" style="67" customWidth="1"/>
    <col min="5912" max="5912" width="9.54296875" style="67" bestFit="1" customWidth="1"/>
    <col min="5913" max="5915" width="9.26953125" style="67" bestFit="1" customWidth="1"/>
    <col min="5916" max="5922" width="8.7265625" style="67"/>
    <col min="5923" max="5923" width="12.453125" style="67" customWidth="1"/>
    <col min="5924" max="6145" width="8.7265625" style="67"/>
    <col min="6146" max="6146" width="11.81640625" style="67" bestFit="1" customWidth="1"/>
    <col min="6147" max="6151" width="9.26953125" style="67" bestFit="1" customWidth="1"/>
    <col min="6152" max="6152" width="9.54296875" style="67" bestFit="1" customWidth="1"/>
    <col min="6153" max="6153" width="9.26953125" style="67" bestFit="1" customWidth="1"/>
    <col min="6154" max="6154" width="9.54296875" style="67" bestFit="1" customWidth="1"/>
    <col min="6155" max="6155" width="3.26953125" style="67" customWidth="1"/>
    <col min="6156" max="6156" width="9.26953125" style="67" bestFit="1" customWidth="1"/>
    <col min="6157" max="6157" width="10.453125" style="67" bestFit="1" customWidth="1"/>
    <col min="6158" max="6158" width="9.26953125" style="67" bestFit="1" customWidth="1"/>
    <col min="6159" max="6159" width="9.26953125" style="67" customWidth="1"/>
    <col min="6160" max="6163" width="9.26953125" style="67" bestFit="1" customWidth="1"/>
    <col min="6164" max="6164" width="9.26953125" style="67" customWidth="1"/>
    <col min="6165" max="6166" width="9.26953125" style="67" bestFit="1" customWidth="1"/>
    <col min="6167" max="6167" width="3.26953125" style="67" customWidth="1"/>
    <col min="6168" max="6168" width="9.54296875" style="67" bestFit="1" customWidth="1"/>
    <col min="6169" max="6171" width="9.26953125" style="67" bestFit="1" customWidth="1"/>
    <col min="6172" max="6178" width="8.7265625" style="67"/>
    <col min="6179" max="6179" width="12.453125" style="67" customWidth="1"/>
    <col min="6180" max="6401" width="8.7265625" style="67"/>
    <col min="6402" max="6402" width="11.81640625" style="67" bestFit="1" customWidth="1"/>
    <col min="6403" max="6407" width="9.26953125" style="67" bestFit="1" customWidth="1"/>
    <col min="6408" max="6408" width="9.54296875" style="67" bestFit="1" customWidth="1"/>
    <col min="6409" max="6409" width="9.26953125" style="67" bestFit="1" customWidth="1"/>
    <col min="6410" max="6410" width="9.54296875" style="67" bestFit="1" customWidth="1"/>
    <col min="6411" max="6411" width="3.26953125" style="67" customWidth="1"/>
    <col min="6412" max="6412" width="9.26953125" style="67" bestFit="1" customWidth="1"/>
    <col min="6413" max="6413" width="10.453125" style="67" bestFit="1" customWidth="1"/>
    <col min="6414" max="6414" width="9.26953125" style="67" bestFit="1" customWidth="1"/>
    <col min="6415" max="6415" width="9.26953125" style="67" customWidth="1"/>
    <col min="6416" max="6419" width="9.26953125" style="67" bestFit="1" customWidth="1"/>
    <col min="6420" max="6420" width="9.26953125" style="67" customWidth="1"/>
    <col min="6421" max="6422" width="9.26953125" style="67" bestFit="1" customWidth="1"/>
    <col min="6423" max="6423" width="3.26953125" style="67" customWidth="1"/>
    <col min="6424" max="6424" width="9.54296875" style="67" bestFit="1" customWidth="1"/>
    <col min="6425" max="6427" width="9.26953125" style="67" bestFit="1" customWidth="1"/>
    <col min="6428" max="6434" width="8.7265625" style="67"/>
    <col min="6435" max="6435" width="12.453125" style="67" customWidth="1"/>
    <col min="6436" max="6657" width="8.7265625" style="67"/>
    <col min="6658" max="6658" width="11.81640625" style="67" bestFit="1" customWidth="1"/>
    <col min="6659" max="6663" width="9.26953125" style="67" bestFit="1" customWidth="1"/>
    <col min="6664" max="6664" width="9.54296875" style="67" bestFit="1" customWidth="1"/>
    <col min="6665" max="6665" width="9.26953125" style="67" bestFit="1" customWidth="1"/>
    <col min="6666" max="6666" width="9.54296875" style="67" bestFit="1" customWidth="1"/>
    <col min="6667" max="6667" width="3.26953125" style="67" customWidth="1"/>
    <col min="6668" max="6668" width="9.26953125" style="67" bestFit="1" customWidth="1"/>
    <col min="6669" max="6669" width="10.453125" style="67" bestFit="1" customWidth="1"/>
    <col min="6670" max="6670" width="9.26953125" style="67" bestFit="1" customWidth="1"/>
    <col min="6671" max="6671" width="9.26953125" style="67" customWidth="1"/>
    <col min="6672" max="6675" width="9.26953125" style="67" bestFit="1" customWidth="1"/>
    <col min="6676" max="6676" width="9.26953125" style="67" customWidth="1"/>
    <col min="6677" max="6678" width="9.26953125" style="67" bestFit="1" customWidth="1"/>
    <col min="6679" max="6679" width="3.26953125" style="67" customWidth="1"/>
    <col min="6680" max="6680" width="9.54296875" style="67" bestFit="1" customWidth="1"/>
    <col min="6681" max="6683" width="9.26953125" style="67" bestFit="1" customWidth="1"/>
    <col min="6684" max="6690" width="8.7265625" style="67"/>
    <col min="6691" max="6691" width="12.453125" style="67" customWidth="1"/>
    <col min="6692" max="6913" width="8.7265625" style="67"/>
    <col min="6914" max="6914" width="11.81640625" style="67" bestFit="1" customWidth="1"/>
    <col min="6915" max="6919" width="9.26953125" style="67" bestFit="1" customWidth="1"/>
    <col min="6920" max="6920" width="9.54296875" style="67" bestFit="1" customWidth="1"/>
    <col min="6921" max="6921" width="9.26953125" style="67" bestFit="1" customWidth="1"/>
    <col min="6922" max="6922" width="9.54296875" style="67" bestFit="1" customWidth="1"/>
    <col min="6923" max="6923" width="3.26953125" style="67" customWidth="1"/>
    <col min="6924" max="6924" width="9.26953125" style="67" bestFit="1" customWidth="1"/>
    <col min="6925" max="6925" width="10.453125" style="67" bestFit="1" customWidth="1"/>
    <col min="6926" max="6926" width="9.26953125" style="67" bestFit="1" customWidth="1"/>
    <col min="6927" max="6927" width="9.26953125" style="67" customWidth="1"/>
    <col min="6928" max="6931" width="9.26953125" style="67" bestFit="1" customWidth="1"/>
    <col min="6932" max="6932" width="9.26953125" style="67" customWidth="1"/>
    <col min="6933" max="6934" width="9.26953125" style="67" bestFit="1" customWidth="1"/>
    <col min="6935" max="6935" width="3.26953125" style="67" customWidth="1"/>
    <col min="6936" max="6936" width="9.54296875" style="67" bestFit="1" customWidth="1"/>
    <col min="6937" max="6939" width="9.26953125" style="67" bestFit="1" customWidth="1"/>
    <col min="6940" max="6946" width="8.7265625" style="67"/>
    <col min="6947" max="6947" width="12.453125" style="67" customWidth="1"/>
    <col min="6948" max="7169" width="8.7265625" style="67"/>
    <col min="7170" max="7170" width="11.81640625" style="67" bestFit="1" customWidth="1"/>
    <col min="7171" max="7175" width="9.26953125" style="67" bestFit="1" customWidth="1"/>
    <col min="7176" max="7176" width="9.54296875" style="67" bestFit="1" customWidth="1"/>
    <col min="7177" max="7177" width="9.26953125" style="67" bestFit="1" customWidth="1"/>
    <col min="7178" max="7178" width="9.54296875" style="67" bestFit="1" customWidth="1"/>
    <col min="7179" max="7179" width="3.26953125" style="67" customWidth="1"/>
    <col min="7180" max="7180" width="9.26953125" style="67" bestFit="1" customWidth="1"/>
    <col min="7181" max="7181" width="10.453125" style="67" bestFit="1" customWidth="1"/>
    <col min="7182" max="7182" width="9.26953125" style="67" bestFit="1" customWidth="1"/>
    <col min="7183" max="7183" width="9.26953125" style="67" customWidth="1"/>
    <col min="7184" max="7187" width="9.26953125" style="67" bestFit="1" customWidth="1"/>
    <col min="7188" max="7188" width="9.26953125" style="67" customWidth="1"/>
    <col min="7189" max="7190" width="9.26953125" style="67" bestFit="1" customWidth="1"/>
    <col min="7191" max="7191" width="3.26953125" style="67" customWidth="1"/>
    <col min="7192" max="7192" width="9.54296875" style="67" bestFit="1" customWidth="1"/>
    <col min="7193" max="7195" width="9.26953125" style="67" bestFit="1" customWidth="1"/>
    <col min="7196" max="7202" width="8.7265625" style="67"/>
    <col min="7203" max="7203" width="12.453125" style="67" customWidth="1"/>
    <col min="7204" max="7425" width="8.7265625" style="67"/>
    <col min="7426" max="7426" width="11.81640625" style="67" bestFit="1" customWidth="1"/>
    <col min="7427" max="7431" width="9.26953125" style="67" bestFit="1" customWidth="1"/>
    <col min="7432" max="7432" width="9.54296875" style="67" bestFit="1" customWidth="1"/>
    <col min="7433" max="7433" width="9.26953125" style="67" bestFit="1" customWidth="1"/>
    <col min="7434" max="7434" width="9.54296875" style="67" bestFit="1" customWidth="1"/>
    <col min="7435" max="7435" width="3.26953125" style="67" customWidth="1"/>
    <col min="7436" max="7436" width="9.26953125" style="67" bestFit="1" customWidth="1"/>
    <col min="7437" max="7437" width="10.453125" style="67" bestFit="1" customWidth="1"/>
    <col min="7438" max="7438" width="9.26953125" style="67" bestFit="1" customWidth="1"/>
    <col min="7439" max="7439" width="9.26953125" style="67" customWidth="1"/>
    <col min="7440" max="7443" width="9.26953125" style="67" bestFit="1" customWidth="1"/>
    <col min="7444" max="7444" width="9.26953125" style="67" customWidth="1"/>
    <col min="7445" max="7446" width="9.26953125" style="67" bestFit="1" customWidth="1"/>
    <col min="7447" max="7447" width="3.26953125" style="67" customWidth="1"/>
    <col min="7448" max="7448" width="9.54296875" style="67" bestFit="1" customWidth="1"/>
    <col min="7449" max="7451" width="9.26953125" style="67" bestFit="1" customWidth="1"/>
    <col min="7452" max="7458" width="8.7265625" style="67"/>
    <col min="7459" max="7459" width="12.453125" style="67" customWidth="1"/>
    <col min="7460" max="7681" width="8.7265625" style="67"/>
    <col min="7682" max="7682" width="11.81640625" style="67" bestFit="1" customWidth="1"/>
    <col min="7683" max="7687" width="9.26953125" style="67" bestFit="1" customWidth="1"/>
    <col min="7688" max="7688" width="9.54296875" style="67" bestFit="1" customWidth="1"/>
    <col min="7689" max="7689" width="9.26953125" style="67" bestFit="1" customWidth="1"/>
    <col min="7690" max="7690" width="9.54296875" style="67" bestFit="1" customWidth="1"/>
    <col min="7691" max="7691" width="3.26953125" style="67" customWidth="1"/>
    <col min="7692" max="7692" width="9.26953125" style="67" bestFit="1" customWidth="1"/>
    <col min="7693" max="7693" width="10.453125" style="67" bestFit="1" customWidth="1"/>
    <col min="7694" max="7694" width="9.26953125" style="67" bestFit="1" customWidth="1"/>
    <col min="7695" max="7695" width="9.26953125" style="67" customWidth="1"/>
    <col min="7696" max="7699" width="9.26953125" style="67" bestFit="1" customWidth="1"/>
    <col min="7700" max="7700" width="9.26953125" style="67" customWidth="1"/>
    <col min="7701" max="7702" width="9.26953125" style="67" bestFit="1" customWidth="1"/>
    <col min="7703" max="7703" width="3.26953125" style="67" customWidth="1"/>
    <col min="7704" max="7704" width="9.54296875" style="67" bestFit="1" customWidth="1"/>
    <col min="7705" max="7707" width="9.26953125" style="67" bestFit="1" customWidth="1"/>
    <col min="7708" max="7714" width="8.7265625" style="67"/>
    <col min="7715" max="7715" width="12.453125" style="67" customWidth="1"/>
    <col min="7716" max="7937" width="8.7265625" style="67"/>
    <col min="7938" max="7938" width="11.81640625" style="67" bestFit="1" customWidth="1"/>
    <col min="7939" max="7943" width="9.26953125" style="67" bestFit="1" customWidth="1"/>
    <col min="7944" max="7944" width="9.54296875" style="67" bestFit="1" customWidth="1"/>
    <col min="7945" max="7945" width="9.26953125" style="67" bestFit="1" customWidth="1"/>
    <col min="7946" max="7946" width="9.54296875" style="67" bestFit="1" customWidth="1"/>
    <col min="7947" max="7947" width="3.26953125" style="67" customWidth="1"/>
    <col min="7948" max="7948" width="9.26953125" style="67" bestFit="1" customWidth="1"/>
    <col min="7949" max="7949" width="10.453125" style="67" bestFit="1" customWidth="1"/>
    <col min="7950" max="7950" width="9.26953125" style="67" bestFit="1" customWidth="1"/>
    <col min="7951" max="7951" width="9.26953125" style="67" customWidth="1"/>
    <col min="7952" max="7955" width="9.26953125" style="67" bestFit="1" customWidth="1"/>
    <col min="7956" max="7956" width="9.26953125" style="67" customWidth="1"/>
    <col min="7957" max="7958" width="9.26953125" style="67" bestFit="1" customWidth="1"/>
    <col min="7959" max="7959" width="3.26953125" style="67" customWidth="1"/>
    <col min="7960" max="7960" width="9.54296875" style="67" bestFit="1" customWidth="1"/>
    <col min="7961" max="7963" width="9.26953125" style="67" bestFit="1" customWidth="1"/>
    <col min="7964" max="7970" width="8.7265625" style="67"/>
    <col min="7971" max="7971" width="12.453125" style="67" customWidth="1"/>
    <col min="7972" max="8193" width="8.7265625" style="67"/>
    <col min="8194" max="8194" width="11.81640625" style="67" bestFit="1" customWidth="1"/>
    <col min="8195" max="8199" width="9.26953125" style="67" bestFit="1" customWidth="1"/>
    <col min="8200" max="8200" width="9.54296875" style="67" bestFit="1" customWidth="1"/>
    <col min="8201" max="8201" width="9.26953125" style="67" bestFit="1" customWidth="1"/>
    <col min="8202" max="8202" width="9.54296875" style="67" bestFit="1" customWidth="1"/>
    <col min="8203" max="8203" width="3.26953125" style="67" customWidth="1"/>
    <col min="8204" max="8204" width="9.26953125" style="67" bestFit="1" customWidth="1"/>
    <col min="8205" max="8205" width="10.453125" style="67" bestFit="1" customWidth="1"/>
    <col min="8206" max="8206" width="9.26953125" style="67" bestFit="1" customWidth="1"/>
    <col min="8207" max="8207" width="9.26953125" style="67" customWidth="1"/>
    <col min="8208" max="8211" width="9.26953125" style="67" bestFit="1" customWidth="1"/>
    <col min="8212" max="8212" width="9.26953125" style="67" customWidth="1"/>
    <col min="8213" max="8214" width="9.26953125" style="67" bestFit="1" customWidth="1"/>
    <col min="8215" max="8215" width="3.26953125" style="67" customWidth="1"/>
    <col min="8216" max="8216" width="9.54296875" style="67" bestFit="1" customWidth="1"/>
    <col min="8217" max="8219" width="9.26953125" style="67" bestFit="1" customWidth="1"/>
    <col min="8220" max="8226" width="8.7265625" style="67"/>
    <col min="8227" max="8227" width="12.453125" style="67" customWidth="1"/>
    <col min="8228" max="8449" width="8.7265625" style="67"/>
    <col min="8450" max="8450" width="11.81640625" style="67" bestFit="1" customWidth="1"/>
    <col min="8451" max="8455" width="9.26953125" style="67" bestFit="1" customWidth="1"/>
    <col min="8456" max="8456" width="9.54296875" style="67" bestFit="1" customWidth="1"/>
    <col min="8457" max="8457" width="9.26953125" style="67" bestFit="1" customWidth="1"/>
    <col min="8458" max="8458" width="9.54296875" style="67" bestFit="1" customWidth="1"/>
    <col min="8459" max="8459" width="3.26953125" style="67" customWidth="1"/>
    <col min="8460" max="8460" width="9.26953125" style="67" bestFit="1" customWidth="1"/>
    <col min="8461" max="8461" width="10.453125" style="67" bestFit="1" customWidth="1"/>
    <col min="8462" max="8462" width="9.26953125" style="67" bestFit="1" customWidth="1"/>
    <col min="8463" max="8463" width="9.26953125" style="67" customWidth="1"/>
    <col min="8464" max="8467" width="9.26953125" style="67" bestFit="1" customWidth="1"/>
    <col min="8468" max="8468" width="9.26953125" style="67" customWidth="1"/>
    <col min="8469" max="8470" width="9.26953125" style="67" bestFit="1" customWidth="1"/>
    <col min="8471" max="8471" width="3.26953125" style="67" customWidth="1"/>
    <col min="8472" max="8472" width="9.54296875" style="67" bestFit="1" customWidth="1"/>
    <col min="8473" max="8475" width="9.26953125" style="67" bestFit="1" customWidth="1"/>
    <col min="8476" max="8482" width="8.7265625" style="67"/>
    <col min="8483" max="8483" width="12.453125" style="67" customWidth="1"/>
    <col min="8484" max="8705" width="8.7265625" style="67"/>
    <col min="8706" max="8706" width="11.81640625" style="67" bestFit="1" customWidth="1"/>
    <col min="8707" max="8711" width="9.26953125" style="67" bestFit="1" customWidth="1"/>
    <col min="8712" max="8712" width="9.54296875" style="67" bestFit="1" customWidth="1"/>
    <col min="8713" max="8713" width="9.26953125" style="67" bestFit="1" customWidth="1"/>
    <col min="8714" max="8714" width="9.54296875" style="67" bestFit="1" customWidth="1"/>
    <col min="8715" max="8715" width="3.26953125" style="67" customWidth="1"/>
    <col min="8716" max="8716" width="9.26953125" style="67" bestFit="1" customWidth="1"/>
    <col min="8717" max="8717" width="10.453125" style="67" bestFit="1" customWidth="1"/>
    <col min="8718" max="8718" width="9.26953125" style="67" bestFit="1" customWidth="1"/>
    <col min="8719" max="8719" width="9.26953125" style="67" customWidth="1"/>
    <col min="8720" max="8723" width="9.26953125" style="67" bestFit="1" customWidth="1"/>
    <col min="8724" max="8724" width="9.26953125" style="67" customWidth="1"/>
    <col min="8725" max="8726" width="9.26953125" style="67" bestFit="1" customWidth="1"/>
    <col min="8727" max="8727" width="3.26953125" style="67" customWidth="1"/>
    <col min="8728" max="8728" width="9.54296875" style="67" bestFit="1" customWidth="1"/>
    <col min="8729" max="8731" width="9.26953125" style="67" bestFit="1" customWidth="1"/>
    <col min="8732" max="8738" width="8.7265625" style="67"/>
    <col min="8739" max="8739" width="12.453125" style="67" customWidth="1"/>
    <col min="8740" max="8961" width="8.7265625" style="67"/>
    <col min="8962" max="8962" width="11.81640625" style="67" bestFit="1" customWidth="1"/>
    <col min="8963" max="8967" width="9.26953125" style="67" bestFit="1" customWidth="1"/>
    <col min="8968" max="8968" width="9.54296875" style="67" bestFit="1" customWidth="1"/>
    <col min="8969" max="8969" width="9.26953125" style="67" bestFit="1" customWidth="1"/>
    <col min="8970" max="8970" width="9.54296875" style="67" bestFit="1" customWidth="1"/>
    <col min="8971" max="8971" width="3.26953125" style="67" customWidth="1"/>
    <col min="8972" max="8972" width="9.26953125" style="67" bestFit="1" customWidth="1"/>
    <col min="8973" max="8973" width="10.453125" style="67" bestFit="1" customWidth="1"/>
    <col min="8974" max="8974" width="9.26953125" style="67" bestFit="1" customWidth="1"/>
    <col min="8975" max="8975" width="9.26953125" style="67" customWidth="1"/>
    <col min="8976" max="8979" width="9.26953125" style="67" bestFit="1" customWidth="1"/>
    <col min="8980" max="8980" width="9.26953125" style="67" customWidth="1"/>
    <col min="8981" max="8982" width="9.26953125" style="67" bestFit="1" customWidth="1"/>
    <col min="8983" max="8983" width="3.26953125" style="67" customWidth="1"/>
    <col min="8984" max="8984" width="9.54296875" style="67" bestFit="1" customWidth="1"/>
    <col min="8985" max="8987" width="9.26953125" style="67" bestFit="1" customWidth="1"/>
    <col min="8988" max="8994" width="8.7265625" style="67"/>
    <col min="8995" max="8995" width="12.453125" style="67" customWidth="1"/>
    <col min="8996" max="9217" width="8.7265625" style="67"/>
    <col min="9218" max="9218" width="11.81640625" style="67" bestFit="1" customWidth="1"/>
    <col min="9219" max="9223" width="9.26953125" style="67" bestFit="1" customWidth="1"/>
    <col min="9224" max="9224" width="9.54296875" style="67" bestFit="1" customWidth="1"/>
    <col min="9225" max="9225" width="9.26953125" style="67" bestFit="1" customWidth="1"/>
    <col min="9226" max="9226" width="9.54296875" style="67" bestFit="1" customWidth="1"/>
    <col min="9227" max="9227" width="3.26953125" style="67" customWidth="1"/>
    <col min="9228" max="9228" width="9.26953125" style="67" bestFit="1" customWidth="1"/>
    <col min="9229" max="9229" width="10.453125" style="67" bestFit="1" customWidth="1"/>
    <col min="9230" max="9230" width="9.26953125" style="67" bestFit="1" customWidth="1"/>
    <col min="9231" max="9231" width="9.26953125" style="67" customWidth="1"/>
    <col min="9232" max="9235" width="9.26953125" style="67" bestFit="1" customWidth="1"/>
    <col min="9236" max="9236" width="9.26953125" style="67" customWidth="1"/>
    <col min="9237" max="9238" width="9.26953125" style="67" bestFit="1" customWidth="1"/>
    <col min="9239" max="9239" width="3.26953125" style="67" customWidth="1"/>
    <col min="9240" max="9240" width="9.54296875" style="67" bestFit="1" customWidth="1"/>
    <col min="9241" max="9243" width="9.26953125" style="67" bestFit="1" customWidth="1"/>
    <col min="9244" max="9250" width="8.7265625" style="67"/>
    <col min="9251" max="9251" width="12.453125" style="67" customWidth="1"/>
    <col min="9252" max="9473" width="8.7265625" style="67"/>
    <col min="9474" max="9474" width="11.81640625" style="67" bestFit="1" customWidth="1"/>
    <col min="9475" max="9479" width="9.26953125" style="67" bestFit="1" customWidth="1"/>
    <col min="9480" max="9480" width="9.54296875" style="67" bestFit="1" customWidth="1"/>
    <col min="9481" max="9481" width="9.26953125" style="67" bestFit="1" customWidth="1"/>
    <col min="9482" max="9482" width="9.54296875" style="67" bestFit="1" customWidth="1"/>
    <col min="9483" max="9483" width="3.26953125" style="67" customWidth="1"/>
    <col min="9484" max="9484" width="9.26953125" style="67" bestFit="1" customWidth="1"/>
    <col min="9485" max="9485" width="10.453125" style="67" bestFit="1" customWidth="1"/>
    <col min="9486" max="9486" width="9.26953125" style="67" bestFit="1" customWidth="1"/>
    <col min="9487" max="9487" width="9.26953125" style="67" customWidth="1"/>
    <col min="9488" max="9491" width="9.26953125" style="67" bestFit="1" customWidth="1"/>
    <col min="9492" max="9492" width="9.26953125" style="67" customWidth="1"/>
    <col min="9493" max="9494" width="9.26953125" style="67" bestFit="1" customWidth="1"/>
    <col min="9495" max="9495" width="3.26953125" style="67" customWidth="1"/>
    <col min="9496" max="9496" width="9.54296875" style="67" bestFit="1" customWidth="1"/>
    <col min="9497" max="9499" width="9.26953125" style="67" bestFit="1" customWidth="1"/>
    <col min="9500" max="9506" width="8.7265625" style="67"/>
    <col min="9507" max="9507" width="12.453125" style="67" customWidth="1"/>
    <col min="9508" max="9729" width="8.7265625" style="67"/>
    <col min="9730" max="9730" width="11.81640625" style="67" bestFit="1" customWidth="1"/>
    <col min="9731" max="9735" width="9.26953125" style="67" bestFit="1" customWidth="1"/>
    <col min="9736" max="9736" width="9.54296875" style="67" bestFit="1" customWidth="1"/>
    <col min="9737" max="9737" width="9.26953125" style="67" bestFit="1" customWidth="1"/>
    <col min="9738" max="9738" width="9.54296875" style="67" bestFit="1" customWidth="1"/>
    <col min="9739" max="9739" width="3.26953125" style="67" customWidth="1"/>
    <col min="9740" max="9740" width="9.26953125" style="67" bestFit="1" customWidth="1"/>
    <col min="9741" max="9741" width="10.453125" style="67" bestFit="1" customWidth="1"/>
    <col min="9742" max="9742" width="9.26953125" style="67" bestFit="1" customWidth="1"/>
    <col min="9743" max="9743" width="9.26953125" style="67" customWidth="1"/>
    <col min="9744" max="9747" width="9.26953125" style="67" bestFit="1" customWidth="1"/>
    <col min="9748" max="9748" width="9.26953125" style="67" customWidth="1"/>
    <col min="9749" max="9750" width="9.26953125" style="67" bestFit="1" customWidth="1"/>
    <col min="9751" max="9751" width="3.26953125" style="67" customWidth="1"/>
    <col min="9752" max="9752" width="9.54296875" style="67" bestFit="1" customWidth="1"/>
    <col min="9753" max="9755" width="9.26953125" style="67" bestFit="1" customWidth="1"/>
    <col min="9756" max="9762" width="8.7265625" style="67"/>
    <col min="9763" max="9763" width="12.453125" style="67" customWidth="1"/>
    <col min="9764" max="9985" width="8.7265625" style="67"/>
    <col min="9986" max="9986" width="11.81640625" style="67" bestFit="1" customWidth="1"/>
    <col min="9987" max="9991" width="9.26953125" style="67" bestFit="1" customWidth="1"/>
    <col min="9992" max="9992" width="9.54296875" style="67" bestFit="1" customWidth="1"/>
    <col min="9993" max="9993" width="9.26953125" style="67" bestFit="1" customWidth="1"/>
    <col min="9994" max="9994" width="9.54296875" style="67" bestFit="1" customWidth="1"/>
    <col min="9995" max="9995" width="3.26953125" style="67" customWidth="1"/>
    <col min="9996" max="9996" width="9.26953125" style="67" bestFit="1" customWidth="1"/>
    <col min="9997" max="9997" width="10.453125" style="67" bestFit="1" customWidth="1"/>
    <col min="9998" max="9998" width="9.26953125" style="67" bestFit="1" customWidth="1"/>
    <col min="9999" max="9999" width="9.26953125" style="67" customWidth="1"/>
    <col min="10000" max="10003" width="9.26953125" style="67" bestFit="1" customWidth="1"/>
    <col min="10004" max="10004" width="9.26953125" style="67" customWidth="1"/>
    <col min="10005" max="10006" width="9.26953125" style="67" bestFit="1" customWidth="1"/>
    <col min="10007" max="10007" width="3.26953125" style="67" customWidth="1"/>
    <col min="10008" max="10008" width="9.54296875" style="67" bestFit="1" customWidth="1"/>
    <col min="10009" max="10011" width="9.26953125" style="67" bestFit="1" customWidth="1"/>
    <col min="10012" max="10018" width="8.7265625" style="67"/>
    <col min="10019" max="10019" width="12.453125" style="67" customWidth="1"/>
    <col min="10020" max="10241" width="8.7265625" style="67"/>
    <col min="10242" max="10242" width="11.81640625" style="67" bestFit="1" customWidth="1"/>
    <col min="10243" max="10247" width="9.26953125" style="67" bestFit="1" customWidth="1"/>
    <col min="10248" max="10248" width="9.54296875" style="67" bestFit="1" customWidth="1"/>
    <col min="10249" max="10249" width="9.26953125" style="67" bestFit="1" customWidth="1"/>
    <col min="10250" max="10250" width="9.54296875" style="67" bestFit="1" customWidth="1"/>
    <col min="10251" max="10251" width="3.26953125" style="67" customWidth="1"/>
    <col min="10252" max="10252" width="9.26953125" style="67" bestFit="1" customWidth="1"/>
    <col min="10253" max="10253" width="10.453125" style="67" bestFit="1" customWidth="1"/>
    <col min="10254" max="10254" width="9.26953125" style="67" bestFit="1" customWidth="1"/>
    <col min="10255" max="10255" width="9.26953125" style="67" customWidth="1"/>
    <col min="10256" max="10259" width="9.26953125" style="67" bestFit="1" customWidth="1"/>
    <col min="10260" max="10260" width="9.26953125" style="67" customWidth="1"/>
    <col min="10261" max="10262" width="9.26953125" style="67" bestFit="1" customWidth="1"/>
    <col min="10263" max="10263" width="3.26953125" style="67" customWidth="1"/>
    <col min="10264" max="10264" width="9.54296875" style="67" bestFit="1" customWidth="1"/>
    <col min="10265" max="10267" width="9.26953125" style="67" bestFit="1" customWidth="1"/>
    <col min="10268" max="10274" width="8.7265625" style="67"/>
    <col min="10275" max="10275" width="12.453125" style="67" customWidth="1"/>
    <col min="10276" max="10497" width="8.7265625" style="67"/>
    <col min="10498" max="10498" width="11.81640625" style="67" bestFit="1" customWidth="1"/>
    <col min="10499" max="10503" width="9.26953125" style="67" bestFit="1" customWidth="1"/>
    <col min="10504" max="10504" width="9.54296875" style="67" bestFit="1" customWidth="1"/>
    <col min="10505" max="10505" width="9.26953125" style="67" bestFit="1" customWidth="1"/>
    <col min="10506" max="10506" width="9.54296875" style="67" bestFit="1" customWidth="1"/>
    <col min="10507" max="10507" width="3.26953125" style="67" customWidth="1"/>
    <col min="10508" max="10508" width="9.26953125" style="67" bestFit="1" customWidth="1"/>
    <col min="10509" max="10509" width="10.453125" style="67" bestFit="1" customWidth="1"/>
    <col min="10510" max="10510" width="9.26953125" style="67" bestFit="1" customWidth="1"/>
    <col min="10511" max="10511" width="9.26953125" style="67" customWidth="1"/>
    <col min="10512" max="10515" width="9.26953125" style="67" bestFit="1" customWidth="1"/>
    <col min="10516" max="10516" width="9.26953125" style="67" customWidth="1"/>
    <col min="10517" max="10518" width="9.26953125" style="67" bestFit="1" customWidth="1"/>
    <col min="10519" max="10519" width="3.26953125" style="67" customWidth="1"/>
    <col min="10520" max="10520" width="9.54296875" style="67" bestFit="1" customWidth="1"/>
    <col min="10521" max="10523" width="9.26953125" style="67" bestFit="1" customWidth="1"/>
    <col min="10524" max="10530" width="8.7265625" style="67"/>
    <col min="10531" max="10531" width="12.453125" style="67" customWidth="1"/>
    <col min="10532" max="10753" width="8.7265625" style="67"/>
    <col min="10754" max="10754" width="11.81640625" style="67" bestFit="1" customWidth="1"/>
    <col min="10755" max="10759" width="9.26953125" style="67" bestFit="1" customWidth="1"/>
    <col min="10760" max="10760" width="9.54296875" style="67" bestFit="1" customWidth="1"/>
    <col min="10761" max="10761" width="9.26953125" style="67" bestFit="1" customWidth="1"/>
    <col min="10762" max="10762" width="9.54296875" style="67" bestFit="1" customWidth="1"/>
    <col min="10763" max="10763" width="3.26953125" style="67" customWidth="1"/>
    <col min="10764" max="10764" width="9.26953125" style="67" bestFit="1" customWidth="1"/>
    <col min="10765" max="10765" width="10.453125" style="67" bestFit="1" customWidth="1"/>
    <col min="10766" max="10766" width="9.26953125" style="67" bestFit="1" customWidth="1"/>
    <col min="10767" max="10767" width="9.26953125" style="67" customWidth="1"/>
    <col min="10768" max="10771" width="9.26953125" style="67" bestFit="1" customWidth="1"/>
    <col min="10772" max="10772" width="9.26953125" style="67" customWidth="1"/>
    <col min="10773" max="10774" width="9.26953125" style="67" bestFit="1" customWidth="1"/>
    <col min="10775" max="10775" width="3.26953125" style="67" customWidth="1"/>
    <col min="10776" max="10776" width="9.54296875" style="67" bestFit="1" customWidth="1"/>
    <col min="10777" max="10779" width="9.26953125" style="67" bestFit="1" customWidth="1"/>
    <col min="10780" max="10786" width="8.7265625" style="67"/>
    <col min="10787" max="10787" width="12.453125" style="67" customWidth="1"/>
    <col min="10788" max="11009" width="8.7265625" style="67"/>
    <col min="11010" max="11010" width="11.81640625" style="67" bestFit="1" customWidth="1"/>
    <col min="11011" max="11015" width="9.26953125" style="67" bestFit="1" customWidth="1"/>
    <col min="11016" max="11016" width="9.54296875" style="67" bestFit="1" customWidth="1"/>
    <col min="11017" max="11017" width="9.26953125" style="67" bestFit="1" customWidth="1"/>
    <col min="11018" max="11018" width="9.54296875" style="67" bestFit="1" customWidth="1"/>
    <col min="11019" max="11019" width="3.26953125" style="67" customWidth="1"/>
    <col min="11020" max="11020" width="9.26953125" style="67" bestFit="1" customWidth="1"/>
    <col min="11021" max="11021" width="10.453125" style="67" bestFit="1" customWidth="1"/>
    <col min="11022" max="11022" width="9.26953125" style="67" bestFit="1" customWidth="1"/>
    <col min="11023" max="11023" width="9.26953125" style="67" customWidth="1"/>
    <col min="11024" max="11027" width="9.26953125" style="67" bestFit="1" customWidth="1"/>
    <col min="11028" max="11028" width="9.26953125" style="67" customWidth="1"/>
    <col min="11029" max="11030" width="9.26953125" style="67" bestFit="1" customWidth="1"/>
    <col min="11031" max="11031" width="3.26953125" style="67" customWidth="1"/>
    <col min="11032" max="11032" width="9.54296875" style="67" bestFit="1" customWidth="1"/>
    <col min="11033" max="11035" width="9.26953125" style="67" bestFit="1" customWidth="1"/>
    <col min="11036" max="11042" width="8.7265625" style="67"/>
    <col min="11043" max="11043" width="12.453125" style="67" customWidth="1"/>
    <col min="11044" max="11265" width="8.7265625" style="67"/>
    <col min="11266" max="11266" width="11.81640625" style="67" bestFit="1" customWidth="1"/>
    <col min="11267" max="11271" width="9.26953125" style="67" bestFit="1" customWidth="1"/>
    <col min="11272" max="11272" width="9.54296875" style="67" bestFit="1" customWidth="1"/>
    <col min="11273" max="11273" width="9.26953125" style="67" bestFit="1" customWidth="1"/>
    <col min="11274" max="11274" width="9.54296875" style="67" bestFit="1" customWidth="1"/>
    <col min="11275" max="11275" width="3.26953125" style="67" customWidth="1"/>
    <col min="11276" max="11276" width="9.26953125" style="67" bestFit="1" customWidth="1"/>
    <col min="11277" max="11277" width="10.453125" style="67" bestFit="1" customWidth="1"/>
    <col min="11278" max="11278" width="9.26953125" style="67" bestFit="1" customWidth="1"/>
    <col min="11279" max="11279" width="9.26953125" style="67" customWidth="1"/>
    <col min="11280" max="11283" width="9.26953125" style="67" bestFit="1" customWidth="1"/>
    <col min="11284" max="11284" width="9.26953125" style="67" customWidth="1"/>
    <col min="11285" max="11286" width="9.26953125" style="67" bestFit="1" customWidth="1"/>
    <col min="11287" max="11287" width="3.26953125" style="67" customWidth="1"/>
    <col min="11288" max="11288" width="9.54296875" style="67" bestFit="1" customWidth="1"/>
    <col min="11289" max="11291" width="9.26953125" style="67" bestFit="1" customWidth="1"/>
    <col min="11292" max="11298" width="8.7265625" style="67"/>
    <col min="11299" max="11299" width="12.453125" style="67" customWidth="1"/>
    <col min="11300" max="11521" width="8.7265625" style="67"/>
    <col min="11522" max="11522" width="11.81640625" style="67" bestFit="1" customWidth="1"/>
    <col min="11523" max="11527" width="9.26953125" style="67" bestFit="1" customWidth="1"/>
    <col min="11528" max="11528" width="9.54296875" style="67" bestFit="1" customWidth="1"/>
    <col min="11529" max="11529" width="9.26953125" style="67" bestFit="1" customWidth="1"/>
    <col min="11530" max="11530" width="9.54296875" style="67" bestFit="1" customWidth="1"/>
    <col min="11531" max="11531" width="3.26953125" style="67" customWidth="1"/>
    <col min="11532" max="11532" width="9.26953125" style="67" bestFit="1" customWidth="1"/>
    <col min="11533" max="11533" width="10.453125" style="67" bestFit="1" customWidth="1"/>
    <col min="11534" max="11534" width="9.26953125" style="67" bestFit="1" customWidth="1"/>
    <col min="11535" max="11535" width="9.26953125" style="67" customWidth="1"/>
    <col min="11536" max="11539" width="9.26953125" style="67" bestFit="1" customWidth="1"/>
    <col min="11540" max="11540" width="9.26953125" style="67" customWidth="1"/>
    <col min="11541" max="11542" width="9.26953125" style="67" bestFit="1" customWidth="1"/>
    <col min="11543" max="11543" width="3.26953125" style="67" customWidth="1"/>
    <col min="11544" max="11544" width="9.54296875" style="67" bestFit="1" customWidth="1"/>
    <col min="11545" max="11547" width="9.26953125" style="67" bestFit="1" customWidth="1"/>
    <col min="11548" max="11554" width="8.7265625" style="67"/>
    <col min="11555" max="11555" width="12.453125" style="67" customWidth="1"/>
    <col min="11556" max="11777" width="8.7265625" style="67"/>
    <col min="11778" max="11778" width="11.81640625" style="67" bestFit="1" customWidth="1"/>
    <col min="11779" max="11783" width="9.26953125" style="67" bestFit="1" customWidth="1"/>
    <col min="11784" max="11784" width="9.54296875" style="67" bestFit="1" customWidth="1"/>
    <col min="11785" max="11785" width="9.26953125" style="67" bestFit="1" customWidth="1"/>
    <col min="11786" max="11786" width="9.54296875" style="67" bestFit="1" customWidth="1"/>
    <col min="11787" max="11787" width="3.26953125" style="67" customWidth="1"/>
    <col min="11788" max="11788" width="9.26953125" style="67" bestFit="1" customWidth="1"/>
    <col min="11789" max="11789" width="10.453125" style="67" bestFit="1" customWidth="1"/>
    <col min="11790" max="11790" width="9.26953125" style="67" bestFit="1" customWidth="1"/>
    <col min="11791" max="11791" width="9.26953125" style="67" customWidth="1"/>
    <col min="11792" max="11795" width="9.26953125" style="67" bestFit="1" customWidth="1"/>
    <col min="11796" max="11796" width="9.26953125" style="67" customWidth="1"/>
    <col min="11797" max="11798" width="9.26953125" style="67" bestFit="1" customWidth="1"/>
    <col min="11799" max="11799" width="3.26953125" style="67" customWidth="1"/>
    <col min="11800" max="11800" width="9.54296875" style="67" bestFit="1" customWidth="1"/>
    <col min="11801" max="11803" width="9.26953125" style="67" bestFit="1" customWidth="1"/>
    <col min="11804" max="11810" width="8.7265625" style="67"/>
    <col min="11811" max="11811" width="12.453125" style="67" customWidth="1"/>
    <col min="11812" max="12033" width="8.7265625" style="67"/>
    <col min="12034" max="12034" width="11.81640625" style="67" bestFit="1" customWidth="1"/>
    <col min="12035" max="12039" width="9.26953125" style="67" bestFit="1" customWidth="1"/>
    <col min="12040" max="12040" width="9.54296875" style="67" bestFit="1" customWidth="1"/>
    <col min="12041" max="12041" width="9.26953125" style="67" bestFit="1" customWidth="1"/>
    <col min="12042" max="12042" width="9.54296875" style="67" bestFit="1" customWidth="1"/>
    <col min="12043" max="12043" width="3.26953125" style="67" customWidth="1"/>
    <col min="12044" max="12044" width="9.26953125" style="67" bestFit="1" customWidth="1"/>
    <col min="12045" max="12045" width="10.453125" style="67" bestFit="1" customWidth="1"/>
    <col min="12046" max="12046" width="9.26953125" style="67" bestFit="1" customWidth="1"/>
    <col min="12047" max="12047" width="9.26953125" style="67" customWidth="1"/>
    <col min="12048" max="12051" width="9.26953125" style="67" bestFit="1" customWidth="1"/>
    <col min="12052" max="12052" width="9.26953125" style="67" customWidth="1"/>
    <col min="12053" max="12054" width="9.26953125" style="67" bestFit="1" customWidth="1"/>
    <col min="12055" max="12055" width="3.26953125" style="67" customWidth="1"/>
    <col min="12056" max="12056" width="9.54296875" style="67" bestFit="1" customWidth="1"/>
    <col min="12057" max="12059" width="9.26953125" style="67" bestFit="1" customWidth="1"/>
    <col min="12060" max="12066" width="8.7265625" style="67"/>
    <col min="12067" max="12067" width="12.453125" style="67" customWidth="1"/>
    <col min="12068" max="12289" width="8.7265625" style="67"/>
    <col min="12290" max="12290" width="11.81640625" style="67" bestFit="1" customWidth="1"/>
    <col min="12291" max="12295" width="9.26953125" style="67" bestFit="1" customWidth="1"/>
    <col min="12296" max="12296" width="9.54296875" style="67" bestFit="1" customWidth="1"/>
    <col min="12297" max="12297" width="9.26953125" style="67" bestFit="1" customWidth="1"/>
    <col min="12298" max="12298" width="9.54296875" style="67" bestFit="1" customWidth="1"/>
    <col min="12299" max="12299" width="3.26953125" style="67" customWidth="1"/>
    <col min="12300" max="12300" width="9.26953125" style="67" bestFit="1" customWidth="1"/>
    <col min="12301" max="12301" width="10.453125" style="67" bestFit="1" customWidth="1"/>
    <col min="12302" max="12302" width="9.26953125" style="67" bestFit="1" customWidth="1"/>
    <col min="12303" max="12303" width="9.26953125" style="67" customWidth="1"/>
    <col min="12304" max="12307" width="9.26953125" style="67" bestFit="1" customWidth="1"/>
    <col min="12308" max="12308" width="9.26953125" style="67" customWidth="1"/>
    <col min="12309" max="12310" width="9.26953125" style="67" bestFit="1" customWidth="1"/>
    <col min="12311" max="12311" width="3.26953125" style="67" customWidth="1"/>
    <col min="12312" max="12312" width="9.54296875" style="67" bestFit="1" customWidth="1"/>
    <col min="12313" max="12315" width="9.26953125" style="67" bestFit="1" customWidth="1"/>
    <col min="12316" max="12322" width="8.7265625" style="67"/>
    <col min="12323" max="12323" width="12.453125" style="67" customWidth="1"/>
    <col min="12324" max="12545" width="8.7265625" style="67"/>
    <col min="12546" max="12546" width="11.81640625" style="67" bestFit="1" customWidth="1"/>
    <col min="12547" max="12551" width="9.26953125" style="67" bestFit="1" customWidth="1"/>
    <col min="12552" max="12552" width="9.54296875" style="67" bestFit="1" customWidth="1"/>
    <col min="12553" max="12553" width="9.26953125" style="67" bestFit="1" customWidth="1"/>
    <col min="12554" max="12554" width="9.54296875" style="67" bestFit="1" customWidth="1"/>
    <col min="12555" max="12555" width="3.26953125" style="67" customWidth="1"/>
    <col min="12556" max="12556" width="9.26953125" style="67" bestFit="1" customWidth="1"/>
    <col min="12557" max="12557" width="10.453125" style="67" bestFit="1" customWidth="1"/>
    <col min="12558" max="12558" width="9.26953125" style="67" bestFit="1" customWidth="1"/>
    <col min="12559" max="12559" width="9.26953125" style="67" customWidth="1"/>
    <col min="12560" max="12563" width="9.26953125" style="67" bestFit="1" customWidth="1"/>
    <col min="12564" max="12564" width="9.26953125" style="67" customWidth="1"/>
    <col min="12565" max="12566" width="9.26953125" style="67" bestFit="1" customWidth="1"/>
    <col min="12567" max="12567" width="3.26953125" style="67" customWidth="1"/>
    <col min="12568" max="12568" width="9.54296875" style="67" bestFit="1" customWidth="1"/>
    <col min="12569" max="12571" width="9.26953125" style="67" bestFit="1" customWidth="1"/>
    <col min="12572" max="12578" width="8.7265625" style="67"/>
    <col min="12579" max="12579" width="12.453125" style="67" customWidth="1"/>
    <col min="12580" max="12801" width="8.7265625" style="67"/>
    <col min="12802" max="12802" width="11.81640625" style="67" bestFit="1" customWidth="1"/>
    <col min="12803" max="12807" width="9.26953125" style="67" bestFit="1" customWidth="1"/>
    <col min="12808" max="12808" width="9.54296875" style="67" bestFit="1" customWidth="1"/>
    <col min="12809" max="12809" width="9.26953125" style="67" bestFit="1" customWidth="1"/>
    <col min="12810" max="12810" width="9.54296875" style="67" bestFit="1" customWidth="1"/>
    <col min="12811" max="12811" width="3.26953125" style="67" customWidth="1"/>
    <col min="12812" max="12812" width="9.26953125" style="67" bestFit="1" customWidth="1"/>
    <col min="12813" max="12813" width="10.453125" style="67" bestFit="1" customWidth="1"/>
    <col min="12814" max="12814" width="9.26953125" style="67" bestFit="1" customWidth="1"/>
    <col min="12815" max="12815" width="9.26953125" style="67" customWidth="1"/>
    <col min="12816" max="12819" width="9.26953125" style="67" bestFit="1" customWidth="1"/>
    <col min="12820" max="12820" width="9.26953125" style="67" customWidth="1"/>
    <col min="12821" max="12822" width="9.26953125" style="67" bestFit="1" customWidth="1"/>
    <col min="12823" max="12823" width="3.26953125" style="67" customWidth="1"/>
    <col min="12824" max="12824" width="9.54296875" style="67" bestFit="1" customWidth="1"/>
    <col min="12825" max="12827" width="9.26953125" style="67" bestFit="1" customWidth="1"/>
    <col min="12828" max="12834" width="8.7265625" style="67"/>
    <col min="12835" max="12835" width="12.453125" style="67" customWidth="1"/>
    <col min="12836" max="13057" width="8.7265625" style="67"/>
    <col min="13058" max="13058" width="11.81640625" style="67" bestFit="1" customWidth="1"/>
    <col min="13059" max="13063" width="9.26953125" style="67" bestFit="1" customWidth="1"/>
    <col min="13064" max="13064" width="9.54296875" style="67" bestFit="1" customWidth="1"/>
    <col min="13065" max="13065" width="9.26953125" style="67" bestFit="1" customWidth="1"/>
    <col min="13066" max="13066" width="9.54296875" style="67" bestFit="1" customWidth="1"/>
    <col min="13067" max="13067" width="3.26953125" style="67" customWidth="1"/>
    <col min="13068" max="13068" width="9.26953125" style="67" bestFit="1" customWidth="1"/>
    <col min="13069" max="13069" width="10.453125" style="67" bestFit="1" customWidth="1"/>
    <col min="13070" max="13070" width="9.26953125" style="67" bestFit="1" customWidth="1"/>
    <col min="13071" max="13071" width="9.26953125" style="67" customWidth="1"/>
    <col min="13072" max="13075" width="9.26953125" style="67" bestFit="1" customWidth="1"/>
    <col min="13076" max="13076" width="9.26953125" style="67" customWidth="1"/>
    <col min="13077" max="13078" width="9.26953125" style="67" bestFit="1" customWidth="1"/>
    <col min="13079" max="13079" width="3.26953125" style="67" customWidth="1"/>
    <col min="13080" max="13080" width="9.54296875" style="67" bestFit="1" customWidth="1"/>
    <col min="13081" max="13083" width="9.26953125" style="67" bestFit="1" customWidth="1"/>
    <col min="13084" max="13090" width="8.7265625" style="67"/>
    <col min="13091" max="13091" width="12.453125" style="67" customWidth="1"/>
    <col min="13092" max="13313" width="8.7265625" style="67"/>
    <col min="13314" max="13314" width="11.81640625" style="67" bestFit="1" customWidth="1"/>
    <col min="13315" max="13319" width="9.26953125" style="67" bestFit="1" customWidth="1"/>
    <col min="13320" max="13320" width="9.54296875" style="67" bestFit="1" customWidth="1"/>
    <col min="13321" max="13321" width="9.26953125" style="67" bestFit="1" customWidth="1"/>
    <col min="13322" max="13322" width="9.54296875" style="67" bestFit="1" customWidth="1"/>
    <col min="13323" max="13323" width="3.26953125" style="67" customWidth="1"/>
    <col min="13324" max="13324" width="9.26953125" style="67" bestFit="1" customWidth="1"/>
    <col min="13325" max="13325" width="10.453125" style="67" bestFit="1" customWidth="1"/>
    <col min="13326" max="13326" width="9.26953125" style="67" bestFit="1" customWidth="1"/>
    <col min="13327" max="13327" width="9.26953125" style="67" customWidth="1"/>
    <col min="13328" max="13331" width="9.26953125" style="67" bestFit="1" customWidth="1"/>
    <col min="13332" max="13332" width="9.26953125" style="67" customWidth="1"/>
    <col min="13333" max="13334" width="9.26953125" style="67" bestFit="1" customWidth="1"/>
    <col min="13335" max="13335" width="3.26953125" style="67" customWidth="1"/>
    <col min="13336" max="13336" width="9.54296875" style="67" bestFit="1" customWidth="1"/>
    <col min="13337" max="13339" width="9.26953125" style="67" bestFit="1" customWidth="1"/>
    <col min="13340" max="13346" width="8.7265625" style="67"/>
    <col min="13347" max="13347" width="12.453125" style="67" customWidth="1"/>
    <col min="13348" max="13569" width="8.7265625" style="67"/>
    <col min="13570" max="13570" width="11.81640625" style="67" bestFit="1" customWidth="1"/>
    <col min="13571" max="13575" width="9.26953125" style="67" bestFit="1" customWidth="1"/>
    <col min="13576" max="13576" width="9.54296875" style="67" bestFit="1" customWidth="1"/>
    <col min="13577" max="13577" width="9.26953125" style="67" bestFit="1" customWidth="1"/>
    <col min="13578" max="13578" width="9.54296875" style="67" bestFit="1" customWidth="1"/>
    <col min="13579" max="13579" width="3.26953125" style="67" customWidth="1"/>
    <col min="13580" max="13580" width="9.26953125" style="67" bestFit="1" customWidth="1"/>
    <col min="13581" max="13581" width="10.453125" style="67" bestFit="1" customWidth="1"/>
    <col min="13582" max="13582" width="9.26953125" style="67" bestFit="1" customWidth="1"/>
    <col min="13583" max="13583" width="9.26953125" style="67" customWidth="1"/>
    <col min="13584" max="13587" width="9.26953125" style="67" bestFit="1" customWidth="1"/>
    <col min="13588" max="13588" width="9.26953125" style="67" customWidth="1"/>
    <col min="13589" max="13590" width="9.26953125" style="67" bestFit="1" customWidth="1"/>
    <col min="13591" max="13591" width="3.26953125" style="67" customWidth="1"/>
    <col min="13592" max="13592" width="9.54296875" style="67" bestFit="1" customWidth="1"/>
    <col min="13593" max="13595" width="9.26953125" style="67" bestFit="1" customWidth="1"/>
    <col min="13596" max="13602" width="8.7265625" style="67"/>
    <col min="13603" max="13603" width="12.453125" style="67" customWidth="1"/>
    <col min="13604" max="13825" width="8.7265625" style="67"/>
    <col min="13826" max="13826" width="11.81640625" style="67" bestFit="1" customWidth="1"/>
    <col min="13827" max="13831" width="9.26953125" style="67" bestFit="1" customWidth="1"/>
    <col min="13832" max="13832" width="9.54296875" style="67" bestFit="1" customWidth="1"/>
    <col min="13833" max="13833" width="9.26953125" style="67" bestFit="1" customWidth="1"/>
    <col min="13834" max="13834" width="9.54296875" style="67" bestFit="1" customWidth="1"/>
    <col min="13835" max="13835" width="3.26953125" style="67" customWidth="1"/>
    <col min="13836" max="13836" width="9.26953125" style="67" bestFit="1" customWidth="1"/>
    <col min="13837" max="13837" width="10.453125" style="67" bestFit="1" customWidth="1"/>
    <col min="13838" max="13838" width="9.26953125" style="67" bestFit="1" customWidth="1"/>
    <col min="13839" max="13839" width="9.26953125" style="67" customWidth="1"/>
    <col min="13840" max="13843" width="9.26953125" style="67" bestFit="1" customWidth="1"/>
    <col min="13844" max="13844" width="9.26953125" style="67" customWidth="1"/>
    <col min="13845" max="13846" width="9.26953125" style="67" bestFit="1" customWidth="1"/>
    <col min="13847" max="13847" width="3.26953125" style="67" customWidth="1"/>
    <col min="13848" max="13848" width="9.54296875" style="67" bestFit="1" customWidth="1"/>
    <col min="13849" max="13851" width="9.26953125" style="67" bestFit="1" customWidth="1"/>
    <col min="13852" max="13858" width="8.7265625" style="67"/>
    <col min="13859" max="13859" width="12.453125" style="67" customWidth="1"/>
    <col min="13860" max="14081" width="8.7265625" style="67"/>
    <col min="14082" max="14082" width="11.81640625" style="67" bestFit="1" customWidth="1"/>
    <col min="14083" max="14087" width="9.26953125" style="67" bestFit="1" customWidth="1"/>
    <col min="14088" max="14088" width="9.54296875" style="67" bestFit="1" customWidth="1"/>
    <col min="14089" max="14089" width="9.26953125" style="67" bestFit="1" customWidth="1"/>
    <col min="14090" max="14090" width="9.54296875" style="67" bestFit="1" customWidth="1"/>
    <col min="14091" max="14091" width="3.26953125" style="67" customWidth="1"/>
    <col min="14092" max="14092" width="9.26953125" style="67" bestFit="1" customWidth="1"/>
    <col min="14093" max="14093" width="10.453125" style="67" bestFit="1" customWidth="1"/>
    <col min="14094" max="14094" width="9.26953125" style="67" bestFit="1" customWidth="1"/>
    <col min="14095" max="14095" width="9.26953125" style="67" customWidth="1"/>
    <col min="14096" max="14099" width="9.26953125" style="67" bestFit="1" customWidth="1"/>
    <col min="14100" max="14100" width="9.26953125" style="67" customWidth="1"/>
    <col min="14101" max="14102" width="9.26953125" style="67" bestFit="1" customWidth="1"/>
    <col min="14103" max="14103" width="3.26953125" style="67" customWidth="1"/>
    <col min="14104" max="14104" width="9.54296875" style="67" bestFit="1" customWidth="1"/>
    <col min="14105" max="14107" width="9.26953125" style="67" bestFit="1" customWidth="1"/>
    <col min="14108" max="14114" width="8.7265625" style="67"/>
    <col min="14115" max="14115" width="12.453125" style="67" customWidth="1"/>
    <col min="14116" max="14337" width="8.7265625" style="67"/>
    <col min="14338" max="14338" width="11.81640625" style="67" bestFit="1" customWidth="1"/>
    <col min="14339" max="14343" width="9.26953125" style="67" bestFit="1" customWidth="1"/>
    <col min="14344" max="14344" width="9.54296875" style="67" bestFit="1" customWidth="1"/>
    <col min="14345" max="14345" width="9.26953125" style="67" bestFit="1" customWidth="1"/>
    <col min="14346" max="14346" width="9.54296875" style="67" bestFit="1" customWidth="1"/>
    <col min="14347" max="14347" width="3.26953125" style="67" customWidth="1"/>
    <col min="14348" max="14348" width="9.26953125" style="67" bestFit="1" customWidth="1"/>
    <col min="14349" max="14349" width="10.453125" style="67" bestFit="1" customWidth="1"/>
    <col min="14350" max="14350" width="9.26953125" style="67" bestFit="1" customWidth="1"/>
    <col min="14351" max="14351" width="9.26953125" style="67" customWidth="1"/>
    <col min="14352" max="14355" width="9.26953125" style="67" bestFit="1" customWidth="1"/>
    <col min="14356" max="14356" width="9.26953125" style="67" customWidth="1"/>
    <col min="14357" max="14358" width="9.26953125" style="67" bestFit="1" customWidth="1"/>
    <col min="14359" max="14359" width="3.26953125" style="67" customWidth="1"/>
    <col min="14360" max="14360" width="9.54296875" style="67" bestFit="1" customWidth="1"/>
    <col min="14361" max="14363" width="9.26953125" style="67" bestFit="1" customWidth="1"/>
    <col min="14364" max="14370" width="8.7265625" style="67"/>
    <col min="14371" max="14371" width="12.453125" style="67" customWidth="1"/>
    <col min="14372" max="14593" width="8.7265625" style="67"/>
    <col min="14594" max="14594" width="11.81640625" style="67" bestFit="1" customWidth="1"/>
    <col min="14595" max="14599" width="9.26953125" style="67" bestFit="1" customWidth="1"/>
    <col min="14600" max="14600" width="9.54296875" style="67" bestFit="1" customWidth="1"/>
    <col min="14601" max="14601" width="9.26953125" style="67" bestFit="1" customWidth="1"/>
    <col min="14602" max="14602" width="9.54296875" style="67" bestFit="1" customWidth="1"/>
    <col min="14603" max="14603" width="3.26953125" style="67" customWidth="1"/>
    <col min="14604" max="14604" width="9.26953125" style="67" bestFit="1" customWidth="1"/>
    <col min="14605" max="14605" width="10.453125" style="67" bestFit="1" customWidth="1"/>
    <col min="14606" max="14606" width="9.26953125" style="67" bestFit="1" customWidth="1"/>
    <col min="14607" max="14607" width="9.26953125" style="67" customWidth="1"/>
    <col min="14608" max="14611" width="9.26953125" style="67" bestFit="1" customWidth="1"/>
    <col min="14612" max="14612" width="9.26953125" style="67" customWidth="1"/>
    <col min="14613" max="14614" width="9.26953125" style="67" bestFit="1" customWidth="1"/>
    <col min="14615" max="14615" width="3.26953125" style="67" customWidth="1"/>
    <col min="14616" max="14616" width="9.54296875" style="67" bestFit="1" customWidth="1"/>
    <col min="14617" max="14619" width="9.26953125" style="67" bestFit="1" customWidth="1"/>
    <col min="14620" max="14626" width="8.7265625" style="67"/>
    <col min="14627" max="14627" width="12.453125" style="67" customWidth="1"/>
    <col min="14628" max="14849" width="8.7265625" style="67"/>
    <col min="14850" max="14850" width="11.81640625" style="67" bestFit="1" customWidth="1"/>
    <col min="14851" max="14855" width="9.26953125" style="67" bestFit="1" customWidth="1"/>
    <col min="14856" max="14856" width="9.54296875" style="67" bestFit="1" customWidth="1"/>
    <col min="14857" max="14857" width="9.26953125" style="67" bestFit="1" customWidth="1"/>
    <col min="14858" max="14858" width="9.54296875" style="67" bestFit="1" customWidth="1"/>
    <col min="14859" max="14859" width="3.26953125" style="67" customWidth="1"/>
    <col min="14860" max="14860" width="9.26953125" style="67" bestFit="1" customWidth="1"/>
    <col min="14861" max="14861" width="10.453125" style="67" bestFit="1" customWidth="1"/>
    <col min="14862" max="14862" width="9.26953125" style="67" bestFit="1" customWidth="1"/>
    <col min="14863" max="14863" width="9.26953125" style="67" customWidth="1"/>
    <col min="14864" max="14867" width="9.26953125" style="67" bestFit="1" customWidth="1"/>
    <col min="14868" max="14868" width="9.26953125" style="67" customWidth="1"/>
    <col min="14869" max="14870" width="9.26953125" style="67" bestFit="1" customWidth="1"/>
    <col min="14871" max="14871" width="3.26953125" style="67" customWidth="1"/>
    <col min="14872" max="14872" width="9.54296875" style="67" bestFit="1" customWidth="1"/>
    <col min="14873" max="14875" width="9.26953125" style="67" bestFit="1" customWidth="1"/>
    <col min="14876" max="14882" width="8.7265625" style="67"/>
    <col min="14883" max="14883" width="12.453125" style="67" customWidth="1"/>
    <col min="14884" max="15105" width="8.7265625" style="67"/>
    <col min="15106" max="15106" width="11.81640625" style="67" bestFit="1" customWidth="1"/>
    <col min="15107" max="15111" width="9.26953125" style="67" bestFit="1" customWidth="1"/>
    <col min="15112" max="15112" width="9.54296875" style="67" bestFit="1" customWidth="1"/>
    <col min="15113" max="15113" width="9.26953125" style="67" bestFit="1" customWidth="1"/>
    <col min="15114" max="15114" width="9.54296875" style="67" bestFit="1" customWidth="1"/>
    <col min="15115" max="15115" width="3.26953125" style="67" customWidth="1"/>
    <col min="15116" max="15116" width="9.26953125" style="67" bestFit="1" customWidth="1"/>
    <col min="15117" max="15117" width="10.453125" style="67" bestFit="1" customWidth="1"/>
    <col min="15118" max="15118" width="9.26953125" style="67" bestFit="1" customWidth="1"/>
    <col min="15119" max="15119" width="9.26953125" style="67" customWidth="1"/>
    <col min="15120" max="15123" width="9.26953125" style="67" bestFit="1" customWidth="1"/>
    <col min="15124" max="15124" width="9.26953125" style="67" customWidth="1"/>
    <col min="15125" max="15126" width="9.26953125" style="67" bestFit="1" customWidth="1"/>
    <col min="15127" max="15127" width="3.26953125" style="67" customWidth="1"/>
    <col min="15128" max="15128" width="9.54296875" style="67" bestFit="1" customWidth="1"/>
    <col min="15129" max="15131" width="9.26953125" style="67" bestFit="1" customWidth="1"/>
    <col min="15132" max="15138" width="8.7265625" style="67"/>
    <col min="15139" max="15139" width="12.453125" style="67" customWidth="1"/>
    <col min="15140" max="15361" width="8.7265625" style="67"/>
    <col min="15362" max="15362" width="11.81640625" style="67" bestFit="1" customWidth="1"/>
    <col min="15363" max="15367" width="9.26953125" style="67" bestFit="1" customWidth="1"/>
    <col min="15368" max="15368" width="9.54296875" style="67" bestFit="1" customWidth="1"/>
    <col min="15369" max="15369" width="9.26953125" style="67" bestFit="1" customWidth="1"/>
    <col min="15370" max="15370" width="9.54296875" style="67" bestFit="1" customWidth="1"/>
    <col min="15371" max="15371" width="3.26953125" style="67" customWidth="1"/>
    <col min="15372" max="15372" width="9.26953125" style="67" bestFit="1" customWidth="1"/>
    <col min="15373" max="15373" width="10.453125" style="67" bestFit="1" customWidth="1"/>
    <col min="15374" max="15374" width="9.26953125" style="67" bestFit="1" customWidth="1"/>
    <col min="15375" max="15375" width="9.26953125" style="67" customWidth="1"/>
    <col min="15376" max="15379" width="9.26953125" style="67" bestFit="1" customWidth="1"/>
    <col min="15380" max="15380" width="9.26953125" style="67" customWidth="1"/>
    <col min="15381" max="15382" width="9.26953125" style="67" bestFit="1" customWidth="1"/>
    <col min="15383" max="15383" width="3.26953125" style="67" customWidth="1"/>
    <col min="15384" max="15384" width="9.54296875" style="67" bestFit="1" customWidth="1"/>
    <col min="15385" max="15387" width="9.26953125" style="67" bestFit="1" customWidth="1"/>
    <col min="15388" max="15394" width="8.7265625" style="67"/>
    <col min="15395" max="15395" width="12.453125" style="67" customWidth="1"/>
    <col min="15396" max="15617" width="8.7265625" style="67"/>
    <col min="15618" max="15618" width="11.81640625" style="67" bestFit="1" customWidth="1"/>
    <col min="15619" max="15623" width="9.26953125" style="67" bestFit="1" customWidth="1"/>
    <col min="15624" max="15624" width="9.54296875" style="67" bestFit="1" customWidth="1"/>
    <col min="15625" max="15625" width="9.26953125" style="67" bestFit="1" customWidth="1"/>
    <col min="15626" max="15626" width="9.54296875" style="67" bestFit="1" customWidth="1"/>
    <col min="15627" max="15627" width="3.26953125" style="67" customWidth="1"/>
    <col min="15628" max="15628" width="9.26953125" style="67" bestFit="1" customWidth="1"/>
    <col min="15629" max="15629" width="10.453125" style="67" bestFit="1" customWidth="1"/>
    <col min="15630" max="15630" width="9.26953125" style="67" bestFit="1" customWidth="1"/>
    <col min="15631" max="15631" width="9.26953125" style="67" customWidth="1"/>
    <col min="15632" max="15635" width="9.26953125" style="67" bestFit="1" customWidth="1"/>
    <col min="15636" max="15636" width="9.26953125" style="67" customWidth="1"/>
    <col min="15637" max="15638" width="9.26953125" style="67" bestFit="1" customWidth="1"/>
    <col min="15639" max="15639" width="3.26953125" style="67" customWidth="1"/>
    <col min="15640" max="15640" width="9.54296875" style="67" bestFit="1" customWidth="1"/>
    <col min="15641" max="15643" width="9.26953125" style="67" bestFit="1" customWidth="1"/>
    <col min="15644" max="15650" width="8.7265625" style="67"/>
    <col min="15651" max="15651" width="12.453125" style="67" customWidth="1"/>
    <col min="15652" max="15873" width="8.7265625" style="67"/>
    <col min="15874" max="15874" width="11.81640625" style="67" bestFit="1" customWidth="1"/>
    <col min="15875" max="15879" width="9.26953125" style="67" bestFit="1" customWidth="1"/>
    <col min="15880" max="15880" width="9.54296875" style="67" bestFit="1" customWidth="1"/>
    <col min="15881" max="15881" width="9.26953125" style="67" bestFit="1" customWidth="1"/>
    <col min="15882" max="15882" width="9.54296875" style="67" bestFit="1" customWidth="1"/>
    <col min="15883" max="15883" width="3.26953125" style="67" customWidth="1"/>
    <col min="15884" max="15884" width="9.26953125" style="67" bestFit="1" customWidth="1"/>
    <col min="15885" max="15885" width="10.453125" style="67" bestFit="1" customWidth="1"/>
    <col min="15886" max="15886" width="9.26953125" style="67" bestFit="1" customWidth="1"/>
    <col min="15887" max="15887" width="9.26953125" style="67" customWidth="1"/>
    <col min="15888" max="15891" width="9.26953125" style="67" bestFit="1" customWidth="1"/>
    <col min="15892" max="15892" width="9.26953125" style="67" customWidth="1"/>
    <col min="15893" max="15894" width="9.26953125" style="67" bestFit="1" customWidth="1"/>
    <col min="15895" max="15895" width="3.26953125" style="67" customWidth="1"/>
    <col min="15896" max="15896" width="9.54296875" style="67" bestFit="1" customWidth="1"/>
    <col min="15897" max="15899" width="9.26953125" style="67" bestFit="1" customWidth="1"/>
    <col min="15900" max="15906" width="8.7265625" style="67"/>
    <col min="15907" max="15907" width="12.453125" style="67" customWidth="1"/>
    <col min="15908" max="16129" width="8.7265625" style="67"/>
    <col min="16130" max="16130" width="11.81640625" style="67" bestFit="1" customWidth="1"/>
    <col min="16131" max="16135" width="9.26953125" style="67" bestFit="1" customWidth="1"/>
    <col min="16136" max="16136" width="9.54296875" style="67" bestFit="1" customWidth="1"/>
    <col min="16137" max="16137" width="9.26953125" style="67" bestFit="1" customWidth="1"/>
    <col min="16138" max="16138" width="9.54296875" style="67" bestFit="1" customWidth="1"/>
    <col min="16139" max="16139" width="3.26953125" style="67" customWidth="1"/>
    <col min="16140" max="16140" width="9.26953125" style="67" bestFit="1" customWidth="1"/>
    <col min="16141" max="16141" width="10.453125" style="67" bestFit="1" customWidth="1"/>
    <col min="16142" max="16142" width="9.26953125" style="67" bestFit="1" customWidth="1"/>
    <col min="16143" max="16143" width="9.26953125" style="67" customWidth="1"/>
    <col min="16144" max="16147" width="9.26953125" style="67" bestFit="1" customWidth="1"/>
    <col min="16148" max="16148" width="9.26953125" style="67" customWidth="1"/>
    <col min="16149" max="16150" width="9.26953125" style="67" bestFit="1" customWidth="1"/>
    <col min="16151" max="16151" width="3.26953125" style="67" customWidth="1"/>
    <col min="16152" max="16152" width="9.54296875" style="67" bestFit="1" customWidth="1"/>
    <col min="16153" max="16155" width="9.26953125" style="67" bestFit="1" customWidth="1"/>
    <col min="16156" max="16162" width="8.7265625" style="67"/>
    <col min="16163" max="16163" width="12.453125" style="67" customWidth="1"/>
    <col min="16164" max="16384" width="8.7265625" style="67"/>
  </cols>
  <sheetData>
    <row r="1" spans="1:31" s="2" customFormat="1" ht="45" customHeight="1" x14ac:dyDescent="0.35">
      <c r="A1" s="56" t="s">
        <v>171</v>
      </c>
    </row>
    <row r="2" spans="1:31" s="3" customFormat="1" ht="20.25" customHeight="1" x14ac:dyDescent="0.35">
      <c r="A2" s="3" t="s">
        <v>15</v>
      </c>
    </row>
    <row r="3" spans="1:31" s="3" customFormat="1" ht="20.25" customHeight="1" x14ac:dyDescent="0.35">
      <c r="A3" s="62" t="s">
        <v>159</v>
      </c>
    </row>
    <row r="4" spans="1:31" s="3" customFormat="1" ht="20.25" customHeight="1" x14ac:dyDescent="0.35">
      <c r="A4" s="3" t="s">
        <v>160</v>
      </c>
    </row>
    <row r="5" spans="1:31" s="57" customFormat="1" ht="47.5" customHeight="1" x14ac:dyDescent="0.35">
      <c r="A5" s="77" t="s">
        <v>88</v>
      </c>
      <c r="B5" s="63" t="s">
        <v>162</v>
      </c>
      <c r="C5" s="63" t="s">
        <v>70</v>
      </c>
      <c r="D5" s="63" t="s">
        <v>71</v>
      </c>
      <c r="E5" s="63" t="s">
        <v>72</v>
      </c>
      <c r="F5" s="63" t="s">
        <v>167</v>
      </c>
      <c r="G5" s="64" t="s">
        <v>36</v>
      </c>
      <c r="H5" s="63" t="s">
        <v>168</v>
      </c>
      <c r="I5" s="63" t="s">
        <v>163</v>
      </c>
      <c r="J5" s="63" t="s">
        <v>169</v>
      </c>
      <c r="K5" s="63" t="s">
        <v>164</v>
      </c>
      <c r="L5" s="63" t="s">
        <v>91</v>
      </c>
      <c r="M5" s="63" t="s">
        <v>74</v>
      </c>
      <c r="N5" s="63" t="s">
        <v>75</v>
      </c>
      <c r="O5" s="63" t="s">
        <v>76</v>
      </c>
      <c r="P5" s="84" t="s">
        <v>77</v>
      </c>
      <c r="Q5" s="84" t="s">
        <v>78</v>
      </c>
      <c r="R5" s="84" t="s">
        <v>170</v>
      </c>
      <c r="S5" s="84" t="s">
        <v>45</v>
      </c>
      <c r="T5" s="84" t="s">
        <v>46</v>
      </c>
      <c r="U5" s="84" t="s">
        <v>165</v>
      </c>
      <c r="V5" s="84" t="s">
        <v>80</v>
      </c>
      <c r="W5" s="84" t="s">
        <v>81</v>
      </c>
      <c r="X5" s="84" t="s">
        <v>64</v>
      </c>
      <c r="Y5" s="84" t="s">
        <v>65</v>
      </c>
      <c r="Z5" s="84" t="s">
        <v>66</v>
      </c>
      <c r="AA5" s="84" t="s">
        <v>83</v>
      </c>
      <c r="AB5" s="84" t="s">
        <v>84</v>
      </c>
      <c r="AC5" s="84" t="s">
        <v>85</v>
      </c>
      <c r="AD5" s="84" t="s">
        <v>86</v>
      </c>
      <c r="AE5" s="84" t="s">
        <v>87</v>
      </c>
    </row>
    <row r="6" spans="1:31" x14ac:dyDescent="0.35">
      <c r="A6" s="68" t="s">
        <v>172</v>
      </c>
      <c r="B6" s="69">
        <f>'Quarter supply'!B6</f>
        <v>76593.349999999991</v>
      </c>
      <c r="C6" s="69">
        <f>'Quarter supply'!H6</f>
        <v>19918.400000000001</v>
      </c>
      <c r="D6" s="69">
        <f>'Quarter supply'!P6</f>
        <v>-30606.929999999997</v>
      </c>
      <c r="E6" s="69">
        <f>'Quarter supply'!X6</f>
        <v>-768.76</v>
      </c>
      <c r="F6" s="69">
        <f>'Quarter supply'!Z6</f>
        <v>1811.5500000000002</v>
      </c>
      <c r="G6" s="69">
        <f>'Quarter supply'!AG6</f>
        <v>66947.610000000015</v>
      </c>
      <c r="H6" s="69">
        <f>'Quarter supply'!AP6</f>
        <v>-1320.4599999999773</v>
      </c>
      <c r="I6" s="69">
        <f>'Quarter demand'!B6</f>
        <v>68268.069999999992</v>
      </c>
      <c r="J6" s="69">
        <f>'Quarter demand'!K6</f>
        <v>-44.999999999999943</v>
      </c>
      <c r="K6" s="69">
        <f>'Quarter demand'!T6</f>
        <v>-14398.679999999997</v>
      </c>
      <c r="L6" s="69">
        <f>'Quarter demand'!AD6</f>
        <v>-13387.259999999998</v>
      </c>
      <c r="M6" s="69">
        <f>'Quarter demand'!AL6</f>
        <v>0</v>
      </c>
      <c r="N6" s="69">
        <f>'Quarter demand'!AS6</f>
        <v>-246.5</v>
      </c>
      <c r="O6" s="69">
        <f>'Quarter demand'!AV6</f>
        <v>-90.039999999999964</v>
      </c>
      <c r="P6" s="69">
        <f>'Quarter demand'!AZ6</f>
        <v>-670.86999999999989</v>
      </c>
      <c r="Q6" s="69">
        <f>'Quarter demand'!BD6</f>
        <v>-4.0099999999999909</v>
      </c>
      <c r="R6" s="69">
        <f>'Quarter demand'!BH6</f>
        <v>0</v>
      </c>
      <c r="S6" s="69">
        <f>'Quarter demand'!BK6</f>
        <v>4349.01</v>
      </c>
      <c r="T6" s="69">
        <f>'Quarter demand'!BT6</f>
        <v>996.01</v>
      </c>
      <c r="U6" s="69">
        <f>'Quarter final consumption'!B6</f>
        <v>48479.37</v>
      </c>
      <c r="V6" s="69">
        <f>'Quarter final consumption'!J6</f>
        <v>1123.97</v>
      </c>
      <c r="W6" s="69">
        <f>'Quarter final consumption'!R6</f>
        <v>8579.08</v>
      </c>
      <c r="X6" s="69">
        <f>'Quarter final consumption'!Z6</f>
        <v>13082.650000000001</v>
      </c>
      <c r="Y6" s="69">
        <f>'Quarter final consumption'!AF6</f>
        <v>16080.11</v>
      </c>
      <c r="Z6" s="69">
        <f>'Quarter final consumption'!AN6</f>
        <v>6372.8</v>
      </c>
      <c r="AA6" s="69">
        <f>'Quarter final consumption'!AV6</f>
        <v>2470.86</v>
      </c>
      <c r="AB6" s="69">
        <f>'Quarter final consumption'!BD6</f>
        <v>2781.1400000000003</v>
      </c>
      <c r="AC6" s="69">
        <f>'Quarter final consumption'!BL6</f>
        <v>389.29999999999995</v>
      </c>
      <c r="AD6" s="69">
        <f>'Quarter final consumption'!BT6</f>
        <v>731.5</v>
      </c>
      <c r="AE6" s="69">
        <f>'Quarter final consumption'!CB6</f>
        <v>3240.76</v>
      </c>
    </row>
    <row r="7" spans="1:31" x14ac:dyDescent="0.35">
      <c r="A7" s="68" t="s">
        <v>173</v>
      </c>
      <c r="B7" s="69">
        <f>'Quarter supply'!B7</f>
        <v>66988.460000000006</v>
      </c>
      <c r="C7" s="69">
        <f>'Quarter supply'!H7</f>
        <v>22100.43</v>
      </c>
      <c r="D7" s="69">
        <f>'Quarter supply'!P7</f>
        <v>-30763.66</v>
      </c>
      <c r="E7" s="69">
        <f>'Quarter supply'!X7</f>
        <v>-861.8</v>
      </c>
      <c r="F7" s="69">
        <f>'Quarter supply'!Z7</f>
        <v>168.29</v>
      </c>
      <c r="G7" s="69">
        <f>'Quarter supply'!AG7</f>
        <v>57631.720000000008</v>
      </c>
      <c r="H7" s="69">
        <f>'Quarter supply'!AP7</f>
        <v>1245.8200000000143</v>
      </c>
      <c r="I7" s="69">
        <f>'Quarter demand'!B7</f>
        <v>56385.899999999994</v>
      </c>
      <c r="J7" s="69">
        <f>'Quarter demand'!K7</f>
        <v>-24.870000000000061</v>
      </c>
      <c r="K7" s="69">
        <f>'Quarter demand'!T7</f>
        <v>-12531.01</v>
      </c>
      <c r="L7" s="69">
        <f>'Quarter demand'!AD7</f>
        <v>-11574.479999999998</v>
      </c>
      <c r="M7" s="69">
        <f>'Quarter demand'!AL7</f>
        <v>0</v>
      </c>
      <c r="N7" s="69">
        <f>'Quarter demand'!AS7</f>
        <v>-152.68000000000029</v>
      </c>
      <c r="O7" s="69">
        <f>'Quarter demand'!AV7</f>
        <v>-77.940000000000055</v>
      </c>
      <c r="P7" s="69">
        <f>'Quarter demand'!AZ7</f>
        <v>-724.56999999999994</v>
      </c>
      <c r="Q7" s="69">
        <f>'Quarter demand'!BD7</f>
        <v>-1.3400000000000034</v>
      </c>
      <c r="R7" s="69">
        <f>'Quarter demand'!BH7</f>
        <v>0</v>
      </c>
      <c r="S7" s="69">
        <f>'Quarter demand'!BK7</f>
        <v>4431.16</v>
      </c>
      <c r="T7" s="69">
        <f>'Quarter demand'!BT7</f>
        <v>854.43</v>
      </c>
      <c r="U7" s="69">
        <f>'Quarter final consumption'!B7</f>
        <v>38544.429999999993</v>
      </c>
      <c r="V7" s="69">
        <f>'Quarter final consumption'!J7</f>
        <v>985.23</v>
      </c>
      <c r="W7" s="69">
        <f>'Quarter final consumption'!R7</f>
        <v>7268.4800000000005</v>
      </c>
      <c r="X7" s="69">
        <f>'Quarter final consumption'!Z7</f>
        <v>13106.029999999999</v>
      </c>
      <c r="Y7" s="69">
        <f>'Quarter final consumption'!AF7</f>
        <v>9293.27</v>
      </c>
      <c r="Z7" s="69">
        <f>'Quarter final consumption'!AN7</f>
        <v>4784.03</v>
      </c>
      <c r="AA7" s="69">
        <f>'Quarter final consumption'!AV7</f>
        <v>1812.4299999999998</v>
      </c>
      <c r="AB7" s="69">
        <f>'Quarter final consumption'!BD7</f>
        <v>2177.29</v>
      </c>
      <c r="AC7" s="69">
        <f>'Quarter final consumption'!BL7</f>
        <v>287.62</v>
      </c>
      <c r="AD7" s="69">
        <f>'Quarter final consumption'!BT7</f>
        <v>506.69</v>
      </c>
      <c r="AE7" s="69">
        <f>'Quarter final consumption'!CB7</f>
        <v>3107.39</v>
      </c>
    </row>
    <row r="8" spans="1:31" x14ac:dyDescent="0.35">
      <c r="A8" s="68" t="s">
        <v>174</v>
      </c>
      <c r="B8" s="69">
        <f>'Quarter supply'!B8</f>
        <v>63631.94</v>
      </c>
      <c r="C8" s="69">
        <f>'Quarter supply'!H8</f>
        <v>19663.82</v>
      </c>
      <c r="D8" s="69">
        <f>'Quarter supply'!P8</f>
        <v>-29405.169999999995</v>
      </c>
      <c r="E8" s="69">
        <f>'Quarter supply'!X8</f>
        <v>-815.16</v>
      </c>
      <c r="F8" s="69">
        <f>'Quarter supply'!Z8</f>
        <v>-1125.3399999999999</v>
      </c>
      <c r="G8" s="69">
        <f>'Quarter supply'!AG8</f>
        <v>51950.090000000011</v>
      </c>
      <c r="H8" s="69">
        <f>'Quarter supply'!AP8</f>
        <v>263.3300000000163</v>
      </c>
      <c r="I8" s="69">
        <f>'Quarter demand'!B8</f>
        <v>51686.759999999995</v>
      </c>
      <c r="J8" s="69">
        <f>'Quarter demand'!K8</f>
        <v>-60.67000000000003</v>
      </c>
      <c r="K8" s="69">
        <f>'Quarter demand'!T8</f>
        <v>-12234.179999999997</v>
      </c>
      <c r="L8" s="69">
        <f>'Quarter demand'!AD8</f>
        <v>-11368.59</v>
      </c>
      <c r="M8" s="69">
        <f>'Quarter demand'!AL8</f>
        <v>0</v>
      </c>
      <c r="N8" s="69">
        <f>'Quarter demand'!AS8</f>
        <v>-179.43999999999869</v>
      </c>
      <c r="O8" s="69">
        <f>'Quarter demand'!AV8</f>
        <v>-79.279999999999973</v>
      </c>
      <c r="P8" s="69">
        <f>'Quarter demand'!AZ8</f>
        <v>-606.94999999999993</v>
      </c>
      <c r="Q8" s="69">
        <f>'Quarter demand'!BD8</f>
        <v>7.9999999999984084E-2</v>
      </c>
      <c r="R8" s="69">
        <f>'Quarter demand'!BH8</f>
        <v>0</v>
      </c>
      <c r="S8" s="69">
        <f>'Quarter demand'!BK8</f>
        <v>4055.4500000000003</v>
      </c>
      <c r="T8" s="69">
        <f>'Quarter demand'!BT8</f>
        <v>924.92000000000007</v>
      </c>
      <c r="U8" s="69">
        <f>'Quarter final consumption'!B8</f>
        <v>34411.54</v>
      </c>
      <c r="V8" s="69">
        <f>'Quarter final consumption'!J8</f>
        <v>906.24999999999989</v>
      </c>
      <c r="W8" s="69">
        <f>'Quarter final consumption'!R8</f>
        <v>6410.11</v>
      </c>
      <c r="X8" s="69">
        <f>'Quarter final consumption'!Z8</f>
        <v>13881.210000000001</v>
      </c>
      <c r="Y8" s="69">
        <f>'Quarter final consumption'!AF8</f>
        <v>5935.93</v>
      </c>
      <c r="Z8" s="69">
        <f>'Quarter final consumption'!AN8</f>
        <v>4090.59</v>
      </c>
      <c r="AA8" s="69">
        <f>'Quarter final consumption'!AV8</f>
        <v>1487.09</v>
      </c>
      <c r="AB8" s="69">
        <f>'Quarter final consumption'!BD8</f>
        <v>1923.84</v>
      </c>
      <c r="AC8" s="69">
        <f>'Quarter final consumption'!BL8</f>
        <v>307.46999999999997</v>
      </c>
      <c r="AD8" s="69">
        <f>'Quarter final consumption'!BT8</f>
        <v>372.19</v>
      </c>
      <c r="AE8" s="69">
        <f>'Quarter final consumption'!CB8</f>
        <v>3187.45</v>
      </c>
    </row>
    <row r="9" spans="1:31" x14ac:dyDescent="0.35">
      <c r="A9" s="68" t="s">
        <v>175</v>
      </c>
      <c r="B9" s="69">
        <f>'Quarter supply'!B9</f>
        <v>80019.28</v>
      </c>
      <c r="C9" s="69">
        <f>'Quarter supply'!H9</f>
        <v>20377.87</v>
      </c>
      <c r="D9" s="69">
        <f>'Quarter supply'!P9</f>
        <v>-31780.22</v>
      </c>
      <c r="E9" s="69">
        <f>'Quarter supply'!X9</f>
        <v>-811.65</v>
      </c>
      <c r="F9" s="69">
        <f>'Quarter supply'!Z9</f>
        <v>-854.98</v>
      </c>
      <c r="G9" s="69">
        <f>'Quarter supply'!AG9</f>
        <v>66950.3</v>
      </c>
      <c r="H9" s="69">
        <f>'Quarter supply'!AP9</f>
        <v>-226.67999999999302</v>
      </c>
      <c r="I9" s="69">
        <f>'Quarter demand'!B9</f>
        <v>67176.98</v>
      </c>
      <c r="J9" s="69">
        <f>'Quarter demand'!K9</f>
        <v>-75.259999999999934</v>
      </c>
      <c r="K9" s="69">
        <f>'Quarter demand'!T9</f>
        <v>-14365.130000000001</v>
      </c>
      <c r="L9" s="69">
        <f>'Quarter demand'!AD9</f>
        <v>-13090.79</v>
      </c>
      <c r="M9" s="69">
        <f>'Quarter demand'!AL9</f>
        <v>0</v>
      </c>
      <c r="N9" s="69">
        <f>'Quarter demand'!AS9</f>
        <v>-548.11999999999898</v>
      </c>
      <c r="O9" s="69">
        <f>'Quarter demand'!AV9</f>
        <v>-127.58999999999992</v>
      </c>
      <c r="P9" s="69">
        <f>'Quarter demand'!AZ9</f>
        <v>-596.85</v>
      </c>
      <c r="Q9" s="69">
        <f>'Quarter demand'!BD9</f>
        <v>-1.7800000000000153</v>
      </c>
      <c r="R9" s="69">
        <f>'Quarter demand'!BH9</f>
        <v>0</v>
      </c>
      <c r="S9" s="69">
        <f>'Quarter demand'!BK9</f>
        <v>4331.8999999999996</v>
      </c>
      <c r="T9" s="69">
        <f>'Quarter demand'!BT9</f>
        <v>1181.6600000000001</v>
      </c>
      <c r="U9" s="69">
        <f>'Quarter final consumption'!B9</f>
        <v>47223.03</v>
      </c>
      <c r="V9" s="69">
        <f>'Quarter final consumption'!J9</f>
        <v>953.5100000000001</v>
      </c>
      <c r="W9" s="69">
        <f>'Quarter final consumption'!R9</f>
        <v>8285.5299999999988</v>
      </c>
      <c r="X9" s="69">
        <f>'Quarter final consumption'!Z9</f>
        <v>13702.1</v>
      </c>
      <c r="Y9" s="69">
        <f>'Quarter final consumption'!AF9</f>
        <v>14816.590000000002</v>
      </c>
      <c r="Z9" s="69">
        <f>'Quarter final consumption'!AN9</f>
        <v>6263.6900000000005</v>
      </c>
      <c r="AA9" s="69">
        <f>'Quarter final consumption'!AV9</f>
        <v>2370.14</v>
      </c>
      <c r="AB9" s="69">
        <f>'Quarter final consumption'!BD9</f>
        <v>2809.36</v>
      </c>
      <c r="AC9" s="69">
        <f>'Quarter final consumption'!BL9</f>
        <v>374.84999999999997</v>
      </c>
      <c r="AD9" s="69">
        <f>'Quarter final consumption'!BT9</f>
        <v>709.34</v>
      </c>
      <c r="AE9" s="69">
        <f>'Quarter final consumption'!CB9</f>
        <v>3201.61</v>
      </c>
    </row>
    <row r="10" spans="1:31" x14ac:dyDescent="0.35">
      <c r="A10" s="68" t="s">
        <v>176</v>
      </c>
      <c r="B10" s="69">
        <f>'Quarter supply'!B10</f>
        <v>80226.63</v>
      </c>
      <c r="C10" s="69">
        <f>'Quarter supply'!H10</f>
        <v>19628.32</v>
      </c>
      <c r="D10" s="69">
        <f>'Quarter supply'!P10</f>
        <v>-30087.93</v>
      </c>
      <c r="E10" s="69">
        <f>'Quarter supply'!X10</f>
        <v>-670.73</v>
      </c>
      <c r="F10" s="69">
        <f>'Quarter supply'!Z10</f>
        <v>1491.85</v>
      </c>
      <c r="G10" s="69">
        <f>'Quarter supply'!AG10</f>
        <v>70588.14</v>
      </c>
      <c r="H10" s="69">
        <f>'Quarter supply'!AP10</f>
        <v>561.7899999999936</v>
      </c>
      <c r="I10" s="69">
        <f>'Quarter demand'!B10</f>
        <v>70026.350000000006</v>
      </c>
      <c r="J10" s="69">
        <f>'Quarter demand'!K10</f>
        <v>-11.439999999999998</v>
      </c>
      <c r="K10" s="69">
        <f>'Quarter demand'!T10</f>
        <v>-14736.880000000001</v>
      </c>
      <c r="L10" s="69">
        <f>'Quarter demand'!AD10</f>
        <v>-12997.199999999999</v>
      </c>
      <c r="M10" s="69">
        <f>'Quarter demand'!AL10</f>
        <v>-356.82999999999993</v>
      </c>
      <c r="N10" s="69">
        <f>'Quarter demand'!AS10</f>
        <v>-552.5</v>
      </c>
      <c r="O10" s="69">
        <f>'Quarter demand'!AV10</f>
        <v>-155.06999999999994</v>
      </c>
      <c r="P10" s="69">
        <f>'Quarter demand'!AZ10</f>
        <v>-687.33</v>
      </c>
      <c r="Q10" s="69">
        <f>'Quarter demand'!BD10</f>
        <v>12.049999999999997</v>
      </c>
      <c r="R10" s="69">
        <f>'Quarter demand'!BH10</f>
        <v>0</v>
      </c>
      <c r="S10" s="69">
        <f>'Quarter demand'!BK10</f>
        <v>4344.2199999999993</v>
      </c>
      <c r="T10" s="69">
        <f>'Quarter demand'!BT10</f>
        <v>1002.9000000000001</v>
      </c>
      <c r="U10" s="69">
        <f>'Quarter final consumption'!B10</f>
        <v>50345.750000000007</v>
      </c>
      <c r="V10" s="69">
        <f>'Quarter final consumption'!J10</f>
        <v>951.40000000000009</v>
      </c>
      <c r="W10" s="69">
        <f>'Quarter final consumption'!R10</f>
        <v>9108.82</v>
      </c>
      <c r="X10" s="69">
        <f>'Quarter final consumption'!Z10</f>
        <v>13210.480000000001</v>
      </c>
      <c r="Y10" s="69">
        <f>'Quarter final consumption'!AF10</f>
        <v>16840.080000000002</v>
      </c>
      <c r="Z10" s="69">
        <f>'Quarter final consumption'!AN10</f>
        <v>6962.07</v>
      </c>
      <c r="AA10" s="69">
        <f>'Quarter final consumption'!AV10</f>
        <v>3020.9799999999996</v>
      </c>
      <c r="AB10" s="69">
        <f>'Quarter final consumption'!BD10</f>
        <v>2739.11</v>
      </c>
      <c r="AC10" s="69">
        <f>'Quarter final consumption'!BL10</f>
        <v>389.53999999999996</v>
      </c>
      <c r="AD10" s="69">
        <f>'Quarter final consumption'!BT10</f>
        <v>812.44</v>
      </c>
      <c r="AE10" s="69">
        <f>'Quarter final consumption'!CB10</f>
        <v>3272.9</v>
      </c>
    </row>
    <row r="11" spans="1:31" x14ac:dyDescent="0.35">
      <c r="A11" s="68" t="s">
        <v>177</v>
      </c>
      <c r="B11" s="69">
        <f>'Quarter supply'!B11</f>
        <v>69706.299999999988</v>
      </c>
      <c r="C11" s="69">
        <f>'Quarter supply'!H11</f>
        <v>19009.95</v>
      </c>
      <c r="D11" s="69">
        <f>'Quarter supply'!P11</f>
        <v>-32278.849999999995</v>
      </c>
      <c r="E11" s="69">
        <f>'Quarter supply'!X11</f>
        <v>-599.72</v>
      </c>
      <c r="F11" s="69">
        <f>'Quarter supply'!Z11</f>
        <v>-118.94999999999999</v>
      </c>
      <c r="G11" s="69">
        <f>'Quarter supply'!AG11</f>
        <v>55718.729999999989</v>
      </c>
      <c r="H11" s="69">
        <f>'Quarter supply'!AP11</f>
        <v>37.959999999984575</v>
      </c>
      <c r="I11" s="69">
        <f>'Quarter demand'!B11</f>
        <v>55680.770000000004</v>
      </c>
      <c r="J11" s="69">
        <f>'Quarter demand'!K11</f>
        <v>-17.17999999999995</v>
      </c>
      <c r="K11" s="69">
        <f>'Quarter demand'!T11</f>
        <v>-12578.83</v>
      </c>
      <c r="L11" s="69">
        <f>'Quarter demand'!AD11</f>
        <v>-11258.019999999999</v>
      </c>
      <c r="M11" s="69">
        <f>'Quarter demand'!AL11</f>
        <v>-287.7700000000001</v>
      </c>
      <c r="N11" s="69">
        <f>'Quarter demand'!AS11</f>
        <v>-180.22000000000116</v>
      </c>
      <c r="O11" s="69">
        <f>'Quarter demand'!AV11</f>
        <v>-121.69999999999982</v>
      </c>
      <c r="P11" s="69">
        <f>'Quarter demand'!AZ11</f>
        <v>-733.43000000000006</v>
      </c>
      <c r="Q11" s="69">
        <f>'Quarter demand'!BD11</f>
        <v>2.3100000000000023</v>
      </c>
      <c r="R11" s="69">
        <f>'Quarter demand'!BH11</f>
        <v>0</v>
      </c>
      <c r="S11" s="69">
        <f>'Quarter demand'!BK11</f>
        <v>3942.84</v>
      </c>
      <c r="T11" s="69">
        <f>'Quarter demand'!BT11</f>
        <v>891.49</v>
      </c>
      <c r="U11" s="69">
        <f>'Quarter final consumption'!B11</f>
        <v>38406.120000000003</v>
      </c>
      <c r="V11" s="69">
        <f>'Quarter final consumption'!J11</f>
        <v>785.8599999999999</v>
      </c>
      <c r="W11" s="69">
        <f>'Quarter final consumption'!R11</f>
        <v>7280.53</v>
      </c>
      <c r="X11" s="69">
        <f>'Quarter final consumption'!Z11</f>
        <v>13471.26</v>
      </c>
      <c r="Y11" s="69">
        <f>'Quarter final consumption'!AF11</f>
        <v>8918.94</v>
      </c>
      <c r="Z11" s="69">
        <f>'Quarter final consumption'!AN11</f>
        <v>4841.9500000000007</v>
      </c>
      <c r="AA11" s="69">
        <f>'Quarter final consumption'!AV11</f>
        <v>1949.6999999999998</v>
      </c>
      <c r="AB11" s="69">
        <f>'Quarter final consumption'!BD11</f>
        <v>2101.04</v>
      </c>
      <c r="AC11" s="69">
        <f>'Quarter final consumption'!BL11</f>
        <v>285.82</v>
      </c>
      <c r="AD11" s="69">
        <f>'Quarter final consumption'!BT11</f>
        <v>505.39000000000004</v>
      </c>
      <c r="AE11" s="69">
        <f>'Quarter final consumption'!CB11</f>
        <v>3107.58</v>
      </c>
    </row>
    <row r="12" spans="1:31" x14ac:dyDescent="0.35">
      <c r="A12" s="68" t="s">
        <v>178</v>
      </c>
      <c r="B12" s="69">
        <f>'Quarter supply'!B12</f>
        <v>67370.64</v>
      </c>
      <c r="C12" s="69">
        <f>'Quarter supply'!H12</f>
        <v>20655.46</v>
      </c>
      <c r="D12" s="69">
        <f>'Quarter supply'!P12</f>
        <v>-34199.35</v>
      </c>
      <c r="E12" s="69">
        <f>'Quarter supply'!X12</f>
        <v>-647</v>
      </c>
      <c r="F12" s="69">
        <f>'Quarter supply'!Z12</f>
        <v>-2493.5500000000002</v>
      </c>
      <c r="G12" s="69">
        <f>'Quarter supply'!AG12</f>
        <v>50686.200000000004</v>
      </c>
      <c r="H12" s="69">
        <f>'Quarter supply'!AP12</f>
        <v>-880.94999999998981</v>
      </c>
      <c r="I12" s="69">
        <f>'Quarter demand'!B12</f>
        <v>51567.149999999994</v>
      </c>
      <c r="J12" s="69">
        <f>'Quarter demand'!K12</f>
        <v>2.910000000000025</v>
      </c>
      <c r="K12" s="69">
        <f>'Quarter demand'!T12</f>
        <v>-12126.240000000002</v>
      </c>
      <c r="L12" s="69">
        <f>'Quarter demand'!AD12</f>
        <v>-10817.529999999999</v>
      </c>
      <c r="M12" s="69">
        <f>'Quarter demand'!AL12</f>
        <v>-255.35000000000008</v>
      </c>
      <c r="N12" s="69">
        <f>'Quarter demand'!AS12</f>
        <v>-290.76000000000204</v>
      </c>
      <c r="O12" s="69">
        <f>'Quarter demand'!AV12</f>
        <v>-115.3599999999999</v>
      </c>
      <c r="P12" s="69">
        <f>'Quarter demand'!AZ12</f>
        <v>-649.49</v>
      </c>
      <c r="Q12" s="69">
        <f>'Quarter demand'!BD12</f>
        <v>2.25</v>
      </c>
      <c r="R12" s="69">
        <f>'Quarter demand'!BH12</f>
        <v>0</v>
      </c>
      <c r="S12" s="69">
        <f>'Quarter demand'!BK12</f>
        <v>3888.81</v>
      </c>
      <c r="T12" s="69">
        <f>'Quarter demand'!BT12</f>
        <v>919.15000000000009</v>
      </c>
      <c r="U12" s="69">
        <f>'Quarter final consumption'!B12</f>
        <v>34470.03</v>
      </c>
      <c r="V12" s="69">
        <f>'Quarter final consumption'!J12</f>
        <v>684.70999999999992</v>
      </c>
      <c r="W12" s="69">
        <f>'Quarter final consumption'!R12</f>
        <v>6799.19</v>
      </c>
      <c r="X12" s="69">
        <f>'Quarter final consumption'!Z12</f>
        <v>14139.04</v>
      </c>
      <c r="Y12" s="69">
        <f>'Quarter final consumption'!AF12</f>
        <v>5732.1799999999994</v>
      </c>
      <c r="Z12" s="69">
        <f>'Quarter final consumption'!AN12</f>
        <v>3783.52</v>
      </c>
      <c r="AA12" s="69">
        <f>'Quarter final consumption'!AV12</f>
        <v>1268.49</v>
      </c>
      <c r="AB12" s="69">
        <f>'Quarter final consumption'!BD12</f>
        <v>1882.76</v>
      </c>
      <c r="AC12" s="69">
        <f>'Quarter final consumption'!BL12</f>
        <v>264.89</v>
      </c>
      <c r="AD12" s="69">
        <f>'Quarter final consumption'!BT12</f>
        <v>367.38</v>
      </c>
      <c r="AE12" s="69">
        <f>'Quarter final consumption'!CB12</f>
        <v>3331.39</v>
      </c>
    </row>
    <row r="13" spans="1:31" x14ac:dyDescent="0.35">
      <c r="A13" s="68" t="s">
        <v>179</v>
      </c>
      <c r="B13" s="69">
        <f>'Quarter supply'!B13</f>
        <v>80351.839999999997</v>
      </c>
      <c r="C13" s="69">
        <f>'Quarter supply'!H13</f>
        <v>21182.720000000001</v>
      </c>
      <c r="D13" s="69">
        <f>'Quarter supply'!P13</f>
        <v>-35409.96</v>
      </c>
      <c r="E13" s="69">
        <f>'Quarter supply'!X13</f>
        <v>-553.36</v>
      </c>
      <c r="F13" s="69">
        <f>'Quarter supply'!Z13</f>
        <v>1726.8200000000002</v>
      </c>
      <c r="G13" s="69">
        <f>'Quarter supply'!AG13</f>
        <v>67298.06</v>
      </c>
      <c r="H13" s="69">
        <f>'Quarter supply'!AP13</f>
        <v>996.13000000000466</v>
      </c>
      <c r="I13" s="69">
        <f>'Quarter demand'!B13</f>
        <v>66301.929999999993</v>
      </c>
      <c r="J13" s="69">
        <f>'Quarter demand'!K13</f>
        <v>6.1999999999999886</v>
      </c>
      <c r="K13" s="69">
        <f>'Quarter demand'!T13</f>
        <v>-14368.749999999998</v>
      </c>
      <c r="L13" s="69">
        <f>'Quarter demand'!AD13</f>
        <v>-12687.93</v>
      </c>
      <c r="M13" s="69">
        <f>'Quarter demand'!AL13</f>
        <v>-338.53999999999996</v>
      </c>
      <c r="N13" s="69">
        <f>'Quarter demand'!AS13</f>
        <v>-554.43000000000029</v>
      </c>
      <c r="O13" s="69">
        <f>'Quarter demand'!AV13</f>
        <v>-107.36000000000013</v>
      </c>
      <c r="P13" s="69">
        <f>'Quarter demand'!AZ13</f>
        <v>-677.99</v>
      </c>
      <c r="Q13" s="69">
        <f>'Quarter demand'!BD13</f>
        <v>-2.5</v>
      </c>
      <c r="R13" s="69">
        <f>'Quarter demand'!BH13</f>
        <v>0</v>
      </c>
      <c r="S13" s="69">
        <f>'Quarter demand'!BK13</f>
        <v>4215.3099999999995</v>
      </c>
      <c r="T13" s="69">
        <f>'Quarter demand'!BT13</f>
        <v>1044.75</v>
      </c>
      <c r="U13" s="69">
        <f>'Quarter final consumption'!B13</f>
        <v>46274.610000000008</v>
      </c>
      <c r="V13" s="69">
        <f>'Quarter final consumption'!J13</f>
        <v>717.76</v>
      </c>
      <c r="W13" s="69">
        <f>'Quarter final consumption'!R13</f>
        <v>7893.5700000000006</v>
      </c>
      <c r="X13" s="69">
        <f>'Quarter final consumption'!Z13</f>
        <v>14032.320000000002</v>
      </c>
      <c r="Y13" s="69">
        <f>'Quarter final consumption'!AF13</f>
        <v>14629.65</v>
      </c>
      <c r="Z13" s="69">
        <f>'Quarter final consumption'!AN13</f>
        <v>5750.31</v>
      </c>
      <c r="AA13" s="69">
        <f>'Quarter final consumption'!AV13</f>
        <v>1976.0400000000002</v>
      </c>
      <c r="AB13" s="69">
        <f>'Quarter final consumption'!BD13</f>
        <v>2646.5699999999997</v>
      </c>
      <c r="AC13" s="69">
        <f>'Quarter final consumption'!BL13</f>
        <v>346.29</v>
      </c>
      <c r="AD13" s="69">
        <f>'Quarter final consumption'!BT13</f>
        <v>781.41000000000008</v>
      </c>
      <c r="AE13" s="69">
        <f>'Quarter final consumption'!CB13</f>
        <v>3251</v>
      </c>
    </row>
    <row r="14" spans="1:31" x14ac:dyDescent="0.35">
      <c r="A14" s="68" t="s">
        <v>180</v>
      </c>
      <c r="B14" s="69">
        <f>'Quarter supply'!B14</f>
        <v>81029.89</v>
      </c>
      <c r="C14" s="69">
        <f>'Quarter supply'!H14</f>
        <v>22703.490000000005</v>
      </c>
      <c r="D14" s="69">
        <f>'Quarter supply'!P14</f>
        <v>-35336.92</v>
      </c>
      <c r="E14" s="69">
        <f>'Quarter supply'!X14</f>
        <v>-541.11</v>
      </c>
      <c r="F14" s="69">
        <f>'Quarter supply'!Z14</f>
        <v>3437.29</v>
      </c>
      <c r="G14" s="69">
        <f>'Quarter supply'!AG14</f>
        <v>71292.639999999985</v>
      </c>
      <c r="H14" s="69">
        <f>'Quarter supply'!AP14</f>
        <v>1289.9000000000087</v>
      </c>
      <c r="I14" s="69">
        <f>'Quarter demand'!B14</f>
        <v>70002.739999999976</v>
      </c>
      <c r="J14" s="69">
        <f>'Quarter demand'!K14</f>
        <v>-3.7399999999999807</v>
      </c>
      <c r="K14" s="69">
        <f>'Quarter demand'!T14</f>
        <v>-14445.349999999995</v>
      </c>
      <c r="L14" s="69">
        <f>'Quarter demand'!AD14</f>
        <v>-12870.139999999998</v>
      </c>
      <c r="M14" s="69">
        <f>'Quarter demand'!AL14</f>
        <v>-316.87999999999988</v>
      </c>
      <c r="N14" s="69">
        <f>'Quarter demand'!AS14</f>
        <v>-511.56000000000131</v>
      </c>
      <c r="O14" s="69">
        <f>'Quarter demand'!AV14</f>
        <v>-54.720000000000027</v>
      </c>
      <c r="P14" s="69">
        <f>'Quarter demand'!AZ14</f>
        <v>-691.58</v>
      </c>
      <c r="Q14" s="69">
        <f>'Quarter demand'!BD14</f>
        <v>-0.46999999999999886</v>
      </c>
      <c r="R14" s="69">
        <f>'Quarter demand'!BH14</f>
        <v>0</v>
      </c>
      <c r="S14" s="69">
        <f>'Quarter demand'!BK14</f>
        <v>4305.8599999999997</v>
      </c>
      <c r="T14" s="69">
        <f>'Quarter demand'!BT14</f>
        <v>1280.96</v>
      </c>
      <c r="U14" s="69">
        <f>'Quarter final consumption'!B14</f>
        <v>50006.46</v>
      </c>
      <c r="V14" s="69">
        <f>'Quarter final consumption'!J14</f>
        <v>607.15</v>
      </c>
      <c r="W14" s="69">
        <f>'Quarter final consumption'!R14</f>
        <v>9595.15</v>
      </c>
      <c r="X14" s="69">
        <f>'Quarter final consumption'!Z14</f>
        <v>13498.67</v>
      </c>
      <c r="Y14" s="69">
        <f>'Quarter final consumption'!AF14</f>
        <v>16537.82</v>
      </c>
      <c r="Z14" s="69">
        <f>'Quarter final consumption'!AN14</f>
        <v>6460.2599999999993</v>
      </c>
      <c r="AA14" s="69">
        <f>'Quarter final consumption'!AV14</f>
        <v>2564.92</v>
      </c>
      <c r="AB14" s="69">
        <f>'Quarter final consumption'!BD14</f>
        <v>2662.38</v>
      </c>
      <c r="AC14" s="69">
        <f>'Quarter final consumption'!BL14</f>
        <v>349.18</v>
      </c>
      <c r="AD14" s="69">
        <f>'Quarter final consumption'!BT14</f>
        <v>883.78000000000009</v>
      </c>
      <c r="AE14" s="69">
        <f>'Quarter final consumption'!CB14</f>
        <v>3307.41</v>
      </c>
    </row>
    <row r="15" spans="1:31" x14ac:dyDescent="0.35">
      <c r="A15" s="68" t="s">
        <v>181</v>
      </c>
      <c r="B15" s="69">
        <f>'Quarter supply'!B15</f>
        <v>69656.41</v>
      </c>
      <c r="C15" s="69">
        <f>'Quarter supply'!H15</f>
        <v>23148.74</v>
      </c>
      <c r="D15" s="69">
        <f>'Quarter supply'!P15</f>
        <v>-35987.440000000002</v>
      </c>
      <c r="E15" s="69">
        <f>'Quarter supply'!X15</f>
        <v>-693.97</v>
      </c>
      <c r="F15" s="69">
        <f>'Quarter supply'!Z15</f>
        <v>109.58000000000004</v>
      </c>
      <c r="G15" s="69">
        <f>'Quarter supply'!AG15</f>
        <v>56233.320000000007</v>
      </c>
      <c r="H15" s="69">
        <f>'Quarter supply'!AP15</f>
        <v>-570.21999999999389</v>
      </c>
      <c r="I15" s="69">
        <f>'Quarter demand'!B15</f>
        <v>56803.54</v>
      </c>
      <c r="J15" s="69">
        <f>'Quarter demand'!K15</f>
        <v>-11.930000000000007</v>
      </c>
      <c r="K15" s="69">
        <f>'Quarter demand'!T15</f>
        <v>-12708.019999999999</v>
      </c>
      <c r="L15" s="69">
        <f>'Quarter demand'!AD15</f>
        <v>-11294.07</v>
      </c>
      <c r="M15" s="69">
        <f>'Quarter demand'!AL15</f>
        <v>-222.43999999999994</v>
      </c>
      <c r="N15" s="69">
        <f>'Quarter demand'!AS15</f>
        <v>-371.5</v>
      </c>
      <c r="O15" s="69">
        <f>'Quarter demand'!AV15</f>
        <v>-97.349999999999909</v>
      </c>
      <c r="P15" s="69">
        <f>'Quarter demand'!AZ15</f>
        <v>-723.76</v>
      </c>
      <c r="Q15" s="69">
        <v>0</v>
      </c>
      <c r="R15" s="69">
        <f>'Quarter demand'!BH15</f>
        <v>0</v>
      </c>
      <c r="S15" s="69">
        <f>'Quarter demand'!BK15</f>
        <v>3978.48</v>
      </c>
      <c r="T15" s="69">
        <f>'Quarter demand'!BT15</f>
        <v>983.35</v>
      </c>
      <c r="U15" s="69">
        <f>'Quarter final consumption'!B15</f>
        <v>39099.120000000003</v>
      </c>
      <c r="V15" s="69">
        <f>'Quarter final consumption'!J15</f>
        <v>566.38</v>
      </c>
      <c r="W15" s="69">
        <f>'Quarter final consumption'!R15</f>
        <v>7727.43</v>
      </c>
      <c r="X15" s="69">
        <f>'Quarter final consumption'!Z15</f>
        <v>13569.06</v>
      </c>
      <c r="Y15" s="69">
        <f>'Quarter final consumption'!AF15</f>
        <v>9145.82</v>
      </c>
      <c r="Z15" s="69">
        <f>'Quarter final consumption'!AN15</f>
        <v>5208.0200000000004</v>
      </c>
      <c r="AA15" s="69">
        <f>'Quarter final consumption'!AV15</f>
        <v>1925.0600000000002</v>
      </c>
      <c r="AB15" s="69">
        <f>'Quarter final consumption'!BD15</f>
        <v>2357.4300000000003</v>
      </c>
      <c r="AC15" s="69">
        <f>'Quarter final consumption'!BL15</f>
        <v>270.52</v>
      </c>
      <c r="AD15" s="69">
        <f>'Quarter final consumption'!BT15</f>
        <v>655.01</v>
      </c>
      <c r="AE15" s="69">
        <f>'Quarter final consumption'!CB15</f>
        <v>2882.41</v>
      </c>
    </row>
    <row r="16" spans="1:31" x14ac:dyDescent="0.35">
      <c r="A16" s="68" t="s">
        <v>182</v>
      </c>
      <c r="B16" s="69">
        <f>'Quarter supply'!B16</f>
        <v>63732.37</v>
      </c>
      <c r="C16" s="69">
        <f>'Quarter supply'!H16</f>
        <v>23841.21</v>
      </c>
      <c r="D16" s="69">
        <f>'Quarter supply'!P16</f>
        <v>-33882.14</v>
      </c>
      <c r="E16" s="69">
        <f>'Quarter supply'!X16</f>
        <v>-588.71</v>
      </c>
      <c r="F16" s="69">
        <f>'Quarter supply'!Z16</f>
        <v>-1637.8706252610209</v>
      </c>
      <c r="G16" s="69">
        <f>'Quarter supply'!AG16</f>
        <v>51660.060000000005</v>
      </c>
      <c r="H16" s="69">
        <f>'Quarter supply'!AP16</f>
        <v>-352.90999999999622</v>
      </c>
      <c r="I16" s="69">
        <f>'Quarter demand'!B16</f>
        <v>52012.97</v>
      </c>
      <c r="J16" s="69">
        <f>'Quarter demand'!K16</f>
        <v>22.520000000000017</v>
      </c>
      <c r="K16" s="69">
        <f>'Quarter demand'!T16</f>
        <v>-12486.490000000002</v>
      </c>
      <c r="L16" s="69">
        <f>'Quarter demand'!AD16</f>
        <v>-11084.89</v>
      </c>
      <c r="M16" s="69">
        <f>'Quarter demand'!AL16</f>
        <v>-177.82</v>
      </c>
      <c r="N16" s="69">
        <f>'Quarter demand'!AS16</f>
        <v>-534.95000000000073</v>
      </c>
      <c r="O16" s="69">
        <f>'Quarter demand'!AV16</f>
        <v>-169.79999999999995</v>
      </c>
      <c r="P16" s="69">
        <f>'Quarter demand'!AZ16</f>
        <v>-521.85</v>
      </c>
      <c r="Q16" s="69">
        <f>'Quarter demand'!BD16</f>
        <v>2.8200000000000074</v>
      </c>
      <c r="R16" s="69">
        <f>'Quarter demand'!BH16</f>
        <v>0</v>
      </c>
      <c r="S16" s="69">
        <f>'Quarter demand'!BK16</f>
        <v>3732.47</v>
      </c>
      <c r="T16" s="69">
        <f>'Quarter demand'!BT16</f>
        <v>1004.8</v>
      </c>
      <c r="U16" s="69">
        <f>'Quarter final consumption'!B16</f>
        <v>34757.340000000004</v>
      </c>
      <c r="V16" s="69">
        <f>'Quarter final consumption'!J16</f>
        <v>477.38000000000005</v>
      </c>
      <c r="W16" s="69">
        <f>'Quarter final consumption'!R16</f>
        <v>6872.11</v>
      </c>
      <c r="X16" s="69">
        <f>'Quarter final consumption'!Z16</f>
        <v>14381.35</v>
      </c>
      <c r="Y16" s="69">
        <f>'Quarter final consumption'!AF16</f>
        <v>6009.25</v>
      </c>
      <c r="Z16" s="69">
        <f>'Quarter final consumption'!AN16</f>
        <v>4161.17</v>
      </c>
      <c r="AA16" s="69">
        <f>'Quarter final consumption'!AV16</f>
        <v>1419.2199999999998</v>
      </c>
      <c r="AB16" s="69">
        <f>'Quarter final consumption'!BD16</f>
        <v>2046.1100000000001</v>
      </c>
      <c r="AC16" s="69">
        <f>'Quarter final consumption'!BL16</f>
        <v>271.33</v>
      </c>
      <c r="AD16" s="69">
        <f>'Quarter final consumption'!BT16</f>
        <v>424.51</v>
      </c>
      <c r="AE16" s="69">
        <f>'Quarter final consumption'!CB16</f>
        <v>2856.08</v>
      </c>
    </row>
    <row r="17" spans="1:31" x14ac:dyDescent="0.35">
      <c r="A17" s="68" t="s">
        <v>183</v>
      </c>
      <c r="B17" s="69">
        <f>'Quarter supply'!B17</f>
        <v>74270.949999999983</v>
      </c>
      <c r="C17" s="69">
        <f>'Quarter supply'!H17</f>
        <v>24665.559999999998</v>
      </c>
      <c r="D17" s="69">
        <f>'Quarter supply'!P17</f>
        <v>-32123.779999999995</v>
      </c>
      <c r="E17" s="69">
        <f>'Quarter supply'!X17</f>
        <v>-383.79</v>
      </c>
      <c r="F17" s="69">
        <f>'Quarter supply'!Z17</f>
        <v>1474.86</v>
      </c>
      <c r="G17" s="69">
        <f>'Quarter supply'!AG17</f>
        <v>67903.799999999988</v>
      </c>
      <c r="H17" s="69">
        <f>'Quarter supply'!AP17</f>
        <v>708.21999999997206</v>
      </c>
      <c r="I17" s="69">
        <f>'Quarter demand'!B17</f>
        <v>67195.580000000016</v>
      </c>
      <c r="J17" s="69">
        <f>'Quarter demand'!K17</f>
        <v>5.6900000000000261</v>
      </c>
      <c r="K17" s="69">
        <f>'Quarter demand'!T17</f>
        <v>-14188.140000000001</v>
      </c>
      <c r="L17" s="69">
        <f>'Quarter demand'!AD17</f>
        <v>-12826.879999999997</v>
      </c>
      <c r="M17" s="69">
        <f>'Quarter demand'!AL17</f>
        <v>-293.14</v>
      </c>
      <c r="N17" s="69">
        <f>'Quarter demand'!AS17</f>
        <v>-376.90999999999985</v>
      </c>
      <c r="O17" s="69">
        <f>'Quarter demand'!AV17</f>
        <v>-123.93000000000006</v>
      </c>
      <c r="P17" s="69">
        <f>'Quarter demand'!AZ17</f>
        <v>-579.48</v>
      </c>
      <c r="Q17" s="69">
        <f>'Quarter demand'!BD17</f>
        <v>12.200000000000003</v>
      </c>
      <c r="R17" s="69">
        <f>'Quarter demand'!BH17</f>
        <v>0</v>
      </c>
      <c r="S17" s="69">
        <f>'Quarter demand'!BK17</f>
        <v>4213.29</v>
      </c>
      <c r="T17" s="69">
        <f>'Quarter demand'!BT17</f>
        <v>1206.1199999999999</v>
      </c>
      <c r="U17" s="69">
        <f>'Quarter final consumption'!B17</f>
        <v>47631.11</v>
      </c>
      <c r="V17" s="69">
        <f>'Quarter final consumption'!J17</f>
        <v>593.80999999999995</v>
      </c>
      <c r="W17" s="69">
        <f>'Quarter final consumption'!R17</f>
        <v>8912.2900000000009</v>
      </c>
      <c r="X17" s="69">
        <f>'Quarter final consumption'!Z17</f>
        <v>14012.03</v>
      </c>
      <c r="Y17" s="69">
        <f>'Quarter final consumption'!AF17</f>
        <v>15158.289999999999</v>
      </c>
      <c r="Z17" s="69">
        <f>'Quarter final consumption'!AN17</f>
        <v>5717.43</v>
      </c>
      <c r="AA17" s="69">
        <f>'Quarter final consumption'!AV17</f>
        <v>2180.4300000000003</v>
      </c>
      <c r="AB17" s="69">
        <f>'Quarter final consumption'!BD17</f>
        <v>2504.0200000000004</v>
      </c>
      <c r="AC17" s="69">
        <f>'Quarter final consumption'!BL17</f>
        <v>325.18</v>
      </c>
      <c r="AD17" s="69">
        <f>'Quarter final consumption'!BT17</f>
        <v>707.8</v>
      </c>
      <c r="AE17" s="69">
        <f>'Quarter final consumption'!CB17</f>
        <v>3237.26</v>
      </c>
    </row>
    <row r="18" spans="1:31" x14ac:dyDescent="0.35">
      <c r="A18" s="68" t="s">
        <v>184</v>
      </c>
      <c r="B18" s="69">
        <f>'Quarter supply'!B18</f>
        <v>74032.78</v>
      </c>
      <c r="C18" s="69">
        <f>'Quarter supply'!H18</f>
        <v>25368.77</v>
      </c>
      <c r="D18" s="69">
        <f>'Quarter supply'!P18</f>
        <v>-29743.7</v>
      </c>
      <c r="E18" s="69">
        <f>'Quarter supply'!X18</f>
        <v>-520.32000000000005</v>
      </c>
      <c r="F18" s="69">
        <f>'Quarter supply'!Z18</f>
        <v>2924.76</v>
      </c>
      <c r="G18" s="69">
        <f>'Quarter supply'!AG18</f>
        <v>72062.290000000008</v>
      </c>
      <c r="H18" s="69">
        <f>'Quarter supply'!AP18</f>
        <v>-814.22999999999593</v>
      </c>
      <c r="I18" s="69">
        <f>'Quarter demand'!B18</f>
        <v>72876.52</v>
      </c>
      <c r="J18" s="69">
        <f>'Quarter demand'!K18</f>
        <v>14.430000000000121</v>
      </c>
      <c r="K18" s="69">
        <f>'Quarter demand'!T18</f>
        <v>-15583.160000000003</v>
      </c>
      <c r="L18" s="69">
        <f>'Quarter demand'!AD18</f>
        <v>-13891.300000000001</v>
      </c>
      <c r="M18" s="69">
        <f>'Quarter demand'!AL18</f>
        <v>-310.93000000000006</v>
      </c>
      <c r="N18" s="69">
        <f>'Quarter demand'!AS18</f>
        <v>-660.47999999999956</v>
      </c>
      <c r="O18" s="69">
        <f>'Quarter demand'!AV18</f>
        <v>-117.58999999999992</v>
      </c>
      <c r="P18" s="69">
        <f>'Quarter demand'!AZ18</f>
        <v>-606.76</v>
      </c>
      <c r="Q18" s="69">
        <f>'Quarter demand'!BD18</f>
        <v>3.8999999999999915</v>
      </c>
      <c r="R18" s="69">
        <f>'Quarter demand'!BH18</f>
        <v>0</v>
      </c>
      <c r="S18" s="69">
        <f>'Quarter demand'!BK18</f>
        <v>4302.3900000000003</v>
      </c>
      <c r="T18" s="69">
        <f>'Quarter demand'!BT18</f>
        <v>1076.5900000000001</v>
      </c>
      <c r="U18" s="69">
        <f>'Quarter final consumption'!B18</f>
        <v>51970.55</v>
      </c>
      <c r="V18" s="69">
        <f>'Quarter final consumption'!J18</f>
        <v>628.44000000000005</v>
      </c>
      <c r="W18" s="69">
        <f>'Quarter final consumption'!R18</f>
        <v>10142.239999999998</v>
      </c>
      <c r="X18" s="69">
        <f>'Quarter final consumption'!Z18</f>
        <v>13595.74</v>
      </c>
      <c r="Y18" s="69">
        <f>'Quarter final consumption'!AF18</f>
        <v>18079.120000000003</v>
      </c>
      <c r="Z18" s="69">
        <f>'Quarter final consumption'!AN18</f>
        <v>6836.0299999999988</v>
      </c>
      <c r="AA18" s="69">
        <f>'Quarter final consumption'!AV18</f>
        <v>2551.6999999999998</v>
      </c>
      <c r="AB18" s="69">
        <f>'Quarter final consumption'!BD18</f>
        <v>3032.55</v>
      </c>
      <c r="AC18" s="69">
        <f>'Quarter final consumption'!BL18</f>
        <v>424.86000000000007</v>
      </c>
      <c r="AD18" s="69">
        <f>'Quarter final consumption'!BT18</f>
        <v>826.92000000000007</v>
      </c>
      <c r="AE18" s="69">
        <f>'Quarter final consumption'!CB18</f>
        <v>2688.98</v>
      </c>
    </row>
    <row r="19" spans="1:31" x14ac:dyDescent="0.35">
      <c r="A19" s="68" t="s">
        <v>185</v>
      </c>
      <c r="B19" s="69">
        <f>'Quarter supply'!B19</f>
        <v>66483.91</v>
      </c>
      <c r="C19" s="69">
        <f>'Quarter supply'!H19</f>
        <v>25402.220000000005</v>
      </c>
      <c r="D19" s="69">
        <f>'Quarter supply'!P19</f>
        <v>-32162.550000000003</v>
      </c>
      <c r="E19" s="69">
        <f>'Quarter supply'!X19</f>
        <v>-678.8</v>
      </c>
      <c r="F19" s="69">
        <f>'Quarter supply'!Z19</f>
        <v>-2167.7000000000003</v>
      </c>
      <c r="G19" s="69">
        <f>'Quarter supply'!AG19</f>
        <v>56877.079999999994</v>
      </c>
      <c r="H19" s="69">
        <f>'Quarter supply'!AP19</f>
        <v>-485.79000000000087</v>
      </c>
      <c r="I19" s="69">
        <f>'Quarter demand'!B19</f>
        <v>57362.869999999995</v>
      </c>
      <c r="J19" s="69">
        <f>'Quarter demand'!K19</f>
        <v>20.6</v>
      </c>
      <c r="K19" s="69">
        <f>'Quarter demand'!T19</f>
        <v>-12711.829999999998</v>
      </c>
      <c r="L19" s="69">
        <f>'Quarter demand'!AD19</f>
        <v>-11662.52</v>
      </c>
      <c r="M19" s="69">
        <f>'Quarter demand'!AL19</f>
        <v>-249.61999999999995</v>
      </c>
      <c r="N19" s="69">
        <f>'Quarter demand'!AS19</f>
        <v>38.490000000001601</v>
      </c>
      <c r="O19" s="69">
        <f>'Quarter demand'!AV19</f>
        <v>-86.130000000000109</v>
      </c>
      <c r="P19" s="69">
        <f>'Quarter demand'!AZ19</f>
        <v>-749.74</v>
      </c>
      <c r="Q19" s="69">
        <f>'Quarter demand'!BD19</f>
        <v>-2.3100000000000023</v>
      </c>
      <c r="R19" s="69">
        <f>'Quarter demand'!BH19</f>
        <v>0</v>
      </c>
      <c r="S19" s="69">
        <f>'Quarter demand'!BK19</f>
        <v>3943.9999999999995</v>
      </c>
      <c r="T19" s="69">
        <f>'Quarter demand'!BT19</f>
        <v>818.1099999999999</v>
      </c>
      <c r="U19" s="69">
        <f>'Quarter final consumption'!B19</f>
        <v>39891.85</v>
      </c>
      <c r="V19" s="69">
        <f>'Quarter final consumption'!J19</f>
        <v>607.99</v>
      </c>
      <c r="W19" s="69">
        <f>'Quarter final consumption'!R19</f>
        <v>8252.4499999999989</v>
      </c>
      <c r="X19" s="69">
        <f>'Quarter final consumption'!Z19</f>
        <v>13818.9</v>
      </c>
      <c r="Y19" s="69">
        <f>'Quarter final consumption'!AF19</f>
        <v>9334.3499999999985</v>
      </c>
      <c r="Z19" s="69">
        <f>'Quarter final consumption'!AN19</f>
        <v>5122.9399999999996</v>
      </c>
      <c r="AA19" s="69">
        <f>'Quarter final consumption'!AV19</f>
        <v>1815.8700000000001</v>
      </c>
      <c r="AB19" s="69">
        <f>'Quarter final consumption'!BD19</f>
        <v>2468</v>
      </c>
      <c r="AC19" s="69">
        <f>'Quarter final consumption'!BL19</f>
        <v>279.20999999999998</v>
      </c>
      <c r="AD19" s="69">
        <f>'Quarter final consumption'!BT19</f>
        <v>559.8599999999999</v>
      </c>
      <c r="AE19" s="69">
        <f>'Quarter final consumption'!CB19</f>
        <v>2755.22</v>
      </c>
    </row>
    <row r="20" spans="1:31" x14ac:dyDescent="0.35">
      <c r="A20" s="68" t="s">
        <v>186</v>
      </c>
      <c r="B20" s="69">
        <f>'Quarter supply'!B20</f>
        <v>63019.15</v>
      </c>
      <c r="C20" s="69">
        <f>'Quarter supply'!H20</f>
        <v>26318.179999999997</v>
      </c>
      <c r="D20" s="69">
        <f>'Quarter supply'!P20</f>
        <v>-32731.77</v>
      </c>
      <c r="E20" s="69">
        <f>'Quarter supply'!X20</f>
        <v>-677.87</v>
      </c>
      <c r="F20" s="69">
        <f>'Quarter supply'!Z20</f>
        <v>-3019.54</v>
      </c>
      <c r="G20" s="69">
        <f>'Quarter supply'!AG20</f>
        <v>52908.149999999994</v>
      </c>
      <c r="H20" s="69">
        <f>'Quarter supply'!AP20</f>
        <v>1667.9300000000003</v>
      </c>
      <c r="I20" s="69">
        <f>'Quarter demand'!B20</f>
        <v>51240.219999999994</v>
      </c>
      <c r="J20" s="69">
        <f>'Quarter demand'!K20</f>
        <v>-15.580000000000013</v>
      </c>
      <c r="K20" s="69">
        <f>'Quarter demand'!T20</f>
        <v>-12314.639999999998</v>
      </c>
      <c r="L20" s="69">
        <f>'Quarter demand'!AD20</f>
        <v>-11344.779999999999</v>
      </c>
      <c r="M20" s="69">
        <f>'Quarter demand'!AL20</f>
        <v>-224.84999999999997</v>
      </c>
      <c r="N20" s="69">
        <f>'Quarter demand'!AS20</f>
        <v>-106.61999999999898</v>
      </c>
      <c r="O20" s="69">
        <f>'Quarter demand'!AV20</f>
        <v>-55.069999999999936</v>
      </c>
      <c r="P20" s="69">
        <f>'Quarter demand'!AZ20</f>
        <v>-581.78</v>
      </c>
      <c r="Q20" s="69">
        <f>'Quarter demand'!BD20</f>
        <v>-1.5400000000000063</v>
      </c>
      <c r="R20" s="69">
        <f>'Quarter demand'!BH20</f>
        <v>0</v>
      </c>
      <c r="S20" s="69">
        <f>'Quarter demand'!BK20</f>
        <v>3995.8699999999994</v>
      </c>
      <c r="T20" s="69">
        <f>'Quarter demand'!BT20</f>
        <v>759.05000000000007</v>
      </c>
      <c r="U20" s="69">
        <f>'Quarter final consumption'!B20</f>
        <v>34113.409999999996</v>
      </c>
      <c r="V20" s="69">
        <f>'Quarter final consumption'!J20</f>
        <v>525.22</v>
      </c>
      <c r="W20" s="69">
        <f>'Quarter final consumption'!R20</f>
        <v>6766.55</v>
      </c>
      <c r="X20" s="69">
        <f>'Quarter final consumption'!Z20</f>
        <v>14123.17</v>
      </c>
      <c r="Y20" s="69">
        <f>'Quarter final consumption'!AF20</f>
        <v>6068.3</v>
      </c>
      <c r="Z20" s="69">
        <f>'Quarter final consumption'!AN20</f>
        <v>3942.3100000000004</v>
      </c>
      <c r="AA20" s="69">
        <f>'Quarter final consumption'!AV20</f>
        <v>1314.6599999999999</v>
      </c>
      <c r="AB20" s="69">
        <f>'Quarter final consumption'!BD20</f>
        <v>2031.6100000000001</v>
      </c>
      <c r="AC20" s="69">
        <f>'Quarter final consumption'!BL20</f>
        <v>237.91</v>
      </c>
      <c r="AD20" s="69">
        <f>'Quarter final consumption'!BT20</f>
        <v>358.13</v>
      </c>
      <c r="AE20" s="69">
        <f>'Quarter final consumption'!CB20</f>
        <v>2687.86</v>
      </c>
    </row>
    <row r="21" spans="1:31" x14ac:dyDescent="0.35">
      <c r="A21" s="68" t="s">
        <v>187</v>
      </c>
      <c r="B21" s="69">
        <f>'Quarter supply'!B21</f>
        <v>73890.500000000015</v>
      </c>
      <c r="C21" s="69">
        <f>'Quarter supply'!H21</f>
        <v>27247.65</v>
      </c>
      <c r="D21" s="69">
        <f>'Quarter supply'!P21</f>
        <v>-33638.76</v>
      </c>
      <c r="E21" s="69">
        <f>'Quarter supply'!X21</f>
        <v>-556.37</v>
      </c>
      <c r="F21" s="69">
        <f>'Quarter supply'!Z21</f>
        <v>-1204.1000000000001</v>
      </c>
      <c r="G21" s="69">
        <f>'Quarter supply'!AG21</f>
        <v>65738.92</v>
      </c>
      <c r="H21" s="69">
        <f>'Quarter supply'!AP21</f>
        <v>201.17999999999302</v>
      </c>
      <c r="I21" s="69">
        <f>'Quarter demand'!B21</f>
        <v>65537.740000000005</v>
      </c>
      <c r="J21" s="69">
        <f>'Quarter demand'!K21</f>
        <v>-11.439999999999998</v>
      </c>
      <c r="K21" s="69">
        <f>'Quarter demand'!T21</f>
        <v>-14580.630000000001</v>
      </c>
      <c r="L21" s="69">
        <f>'Quarter demand'!AD21</f>
        <v>-13361.909999999998</v>
      </c>
      <c r="M21" s="69">
        <f>'Quarter demand'!AL21</f>
        <v>-286.06999999999994</v>
      </c>
      <c r="N21" s="69">
        <f>'Quarter demand'!AS21</f>
        <v>-372.84999999999854</v>
      </c>
      <c r="O21" s="69">
        <f>'Quarter demand'!AV21</f>
        <v>-45.299999999999955</v>
      </c>
      <c r="P21" s="69">
        <f>'Quarter demand'!AZ21</f>
        <v>-520.76</v>
      </c>
      <c r="Q21" s="69">
        <f>'Quarter demand'!BD21</f>
        <v>6.2599999999999909</v>
      </c>
      <c r="R21" s="69">
        <f>'Quarter demand'!BH21</f>
        <v>0</v>
      </c>
      <c r="S21" s="69">
        <f>'Quarter demand'!BK21</f>
        <v>4413.4600000000009</v>
      </c>
      <c r="T21" s="69">
        <f>'Quarter demand'!BT21</f>
        <v>868.26</v>
      </c>
      <c r="U21" s="69">
        <f>'Quarter final consumption'!B21</f>
        <v>45681.59</v>
      </c>
      <c r="V21" s="69">
        <f>'Quarter final consumption'!J21</f>
        <v>527.53</v>
      </c>
      <c r="W21" s="69">
        <f>'Quarter final consumption'!R21</f>
        <v>7992.2300000000005</v>
      </c>
      <c r="X21" s="69">
        <f>'Quarter final consumption'!Z21</f>
        <v>13599.47</v>
      </c>
      <c r="Y21" s="69">
        <f>'Quarter final consumption'!AF21</f>
        <v>14696.56</v>
      </c>
      <c r="Z21" s="69">
        <f>'Quarter final consumption'!AN21</f>
        <v>6266.1900000000005</v>
      </c>
      <c r="AA21" s="69">
        <f>'Quarter final consumption'!AV21</f>
        <v>2363.0699999999997</v>
      </c>
      <c r="AB21" s="69">
        <f>'Quarter final consumption'!BD21</f>
        <v>2793.2</v>
      </c>
      <c r="AC21" s="69">
        <f>'Quarter final consumption'!BL21</f>
        <v>343.86999999999995</v>
      </c>
      <c r="AD21" s="69">
        <f>'Quarter final consumption'!BT21</f>
        <v>766.05</v>
      </c>
      <c r="AE21" s="69">
        <f>'Quarter final consumption'!CB21</f>
        <v>2599.61</v>
      </c>
    </row>
    <row r="22" spans="1:31" x14ac:dyDescent="0.35">
      <c r="A22" s="68" t="s">
        <v>188</v>
      </c>
      <c r="B22" s="69">
        <f>'Quarter supply'!B22</f>
        <v>73058.100000000006</v>
      </c>
      <c r="C22" s="69">
        <f>'Quarter supply'!H22</f>
        <v>25775.829999999998</v>
      </c>
      <c r="D22" s="69">
        <f>'Quarter supply'!P22</f>
        <v>-32180.899999999998</v>
      </c>
      <c r="E22" s="69">
        <f>'Quarter supply'!X22</f>
        <v>-502.68</v>
      </c>
      <c r="F22" s="69">
        <f>'Quarter supply'!Z22</f>
        <v>3309.41</v>
      </c>
      <c r="G22" s="69">
        <f>'Quarter supply'!AG22</f>
        <v>69459.760000000009</v>
      </c>
      <c r="H22" s="69">
        <f>'Quarter supply'!AP22</f>
        <v>-469.02999999998428</v>
      </c>
      <c r="I22" s="69">
        <f>'Quarter demand'!B22</f>
        <v>69928.789999999994</v>
      </c>
      <c r="J22" s="69">
        <f>'Quarter demand'!K22</f>
        <v>-32.989999999999952</v>
      </c>
      <c r="K22" s="69">
        <f>'Quarter demand'!T22</f>
        <v>-14476.010000000006</v>
      </c>
      <c r="L22" s="69">
        <f>'Quarter demand'!AD22</f>
        <v>-13645.65</v>
      </c>
      <c r="M22" s="69">
        <f>'Quarter demand'!AL22</f>
        <v>-202.85000000000002</v>
      </c>
      <c r="N22" s="69">
        <f>'Quarter demand'!AS22</f>
        <v>-95.619999999998981</v>
      </c>
      <c r="O22" s="69">
        <f>'Quarter demand'!AV22</f>
        <v>-12.589999999999954</v>
      </c>
      <c r="P22" s="69">
        <f>'Quarter demand'!AZ22</f>
        <v>-521.14</v>
      </c>
      <c r="Q22" s="69">
        <f>'Quarter demand'!BD22</f>
        <v>1.8400000000000034</v>
      </c>
      <c r="R22" s="69">
        <f>'Quarter demand'!BH22</f>
        <v>0</v>
      </c>
      <c r="S22" s="69">
        <f>'Quarter demand'!BK22</f>
        <v>4524.7299999999996</v>
      </c>
      <c r="T22" s="69">
        <f>'Quarter demand'!BT22</f>
        <v>965.31</v>
      </c>
      <c r="U22" s="69">
        <f>'Quarter final consumption'!B22</f>
        <v>49920.87000000001</v>
      </c>
      <c r="V22" s="69">
        <f>'Quarter final consumption'!J22</f>
        <v>545.36</v>
      </c>
      <c r="W22" s="69">
        <f>'Quarter final consumption'!R22</f>
        <v>9288.86</v>
      </c>
      <c r="X22" s="69">
        <f>'Quarter final consumption'!Z22</f>
        <v>13675.84</v>
      </c>
      <c r="Y22" s="69">
        <f>'Quarter final consumption'!AF22</f>
        <v>17526.419999999998</v>
      </c>
      <c r="Z22" s="69">
        <f>'Quarter final consumption'!AN22</f>
        <v>6085.92</v>
      </c>
      <c r="AA22" s="69">
        <f>'Quarter final consumption'!AV22</f>
        <v>2258.2299999999996</v>
      </c>
      <c r="AB22" s="69">
        <f>'Quarter final consumption'!BD22</f>
        <v>2804.03</v>
      </c>
      <c r="AC22" s="69">
        <f>'Quarter final consumption'!BL22</f>
        <v>411.89</v>
      </c>
      <c r="AD22" s="69">
        <f>'Quarter final consumption'!BT22</f>
        <v>611.77</v>
      </c>
      <c r="AE22" s="69">
        <f>'Quarter final consumption'!CB22</f>
        <v>2798.47</v>
      </c>
    </row>
    <row r="23" spans="1:31" x14ac:dyDescent="0.35">
      <c r="A23" s="68" t="s">
        <v>189</v>
      </c>
      <c r="B23" s="69">
        <f>'Quarter supply'!B23</f>
        <v>68091.72</v>
      </c>
      <c r="C23" s="69">
        <f>'Quarter supply'!H23</f>
        <v>28632.140000000003</v>
      </c>
      <c r="D23" s="69">
        <f>'Quarter supply'!P23</f>
        <v>-37722.65</v>
      </c>
      <c r="E23" s="69">
        <f>'Quarter supply'!X23</f>
        <v>-585.95000000000005</v>
      </c>
      <c r="F23" s="69">
        <f>'Quarter supply'!Z23</f>
        <v>-3795.01</v>
      </c>
      <c r="G23" s="69">
        <f>'Quarter supply'!AG23</f>
        <v>54620.25</v>
      </c>
      <c r="H23" s="69">
        <f>'Quarter supply'!AP23</f>
        <v>528.09999999999854</v>
      </c>
      <c r="I23" s="69">
        <f>'Quarter demand'!B23</f>
        <v>54092.15</v>
      </c>
      <c r="J23" s="69">
        <f>'Quarter demand'!K23</f>
        <v>-39.029999999999987</v>
      </c>
      <c r="K23" s="69">
        <f>'Quarter demand'!T23</f>
        <v>-11959.240000000003</v>
      </c>
      <c r="L23" s="69">
        <f>'Quarter demand'!AD23</f>
        <v>-11088.530000000002</v>
      </c>
      <c r="M23" s="69">
        <f>'Quarter demand'!AL23</f>
        <v>-149.03000000000003</v>
      </c>
      <c r="N23" s="69">
        <f>'Quarter demand'!AS23</f>
        <v>-202.36000000000058</v>
      </c>
      <c r="O23" s="69">
        <f>'Quarter demand'!AV23</f>
        <v>1.2900000000001091</v>
      </c>
      <c r="P23" s="69">
        <f>'Quarter demand'!AZ23</f>
        <v>-517.4</v>
      </c>
      <c r="Q23" s="69">
        <f>'Quarter demand'!BD23</f>
        <v>-3.210000000000008</v>
      </c>
      <c r="R23" s="69">
        <f>'Quarter demand'!BH23</f>
        <v>0</v>
      </c>
      <c r="S23" s="69">
        <f>'Quarter demand'!BK23</f>
        <v>4222.5399999999991</v>
      </c>
      <c r="T23" s="69">
        <f>'Quarter demand'!BT23</f>
        <v>792.04000000000008</v>
      </c>
      <c r="U23" s="69">
        <f>'Quarter final consumption'!B23</f>
        <v>37083.78</v>
      </c>
      <c r="V23" s="69">
        <f>'Quarter final consumption'!J23</f>
        <v>517.01</v>
      </c>
      <c r="W23" s="69">
        <f>'Quarter final consumption'!R23</f>
        <v>7102.6</v>
      </c>
      <c r="X23" s="69">
        <f>'Quarter final consumption'!Z23</f>
        <v>13808.81</v>
      </c>
      <c r="Y23" s="69">
        <f>'Quarter final consumption'!AF23</f>
        <v>8748.5400000000009</v>
      </c>
      <c r="Z23" s="69">
        <f>'Quarter final consumption'!AN23</f>
        <v>4452.7699999999995</v>
      </c>
      <c r="AA23" s="69">
        <f>'Quarter final consumption'!AV23</f>
        <v>1588.55</v>
      </c>
      <c r="AB23" s="69">
        <f>'Quarter final consumption'!BD23</f>
        <v>2210.17</v>
      </c>
      <c r="AC23" s="69">
        <f>'Quarter final consumption'!BL23</f>
        <v>263.92</v>
      </c>
      <c r="AD23" s="69">
        <f>'Quarter final consumption'!BT23</f>
        <v>390.13</v>
      </c>
      <c r="AE23" s="69">
        <f>'Quarter final consumption'!CB23</f>
        <v>2454.0500000000002</v>
      </c>
    </row>
    <row r="24" spans="1:31" x14ac:dyDescent="0.35">
      <c r="A24" s="68" t="s">
        <v>190</v>
      </c>
      <c r="B24" s="69">
        <f>'Quarter supply'!B24</f>
        <v>58936.530000000006</v>
      </c>
      <c r="C24" s="69">
        <f>'Quarter supply'!H24</f>
        <v>24422.41</v>
      </c>
      <c r="D24" s="69">
        <f>'Quarter supply'!P24</f>
        <v>-30447.829999999998</v>
      </c>
      <c r="E24" s="69">
        <f>'Quarter supply'!X24</f>
        <v>-444</v>
      </c>
      <c r="F24" s="69">
        <f>'Quarter supply'!Z24</f>
        <v>-1148.3800000000001</v>
      </c>
      <c r="G24" s="69">
        <f>'Quarter supply'!AG24</f>
        <v>51318.73</v>
      </c>
      <c r="H24" s="69">
        <f>'Quarter supply'!AP24</f>
        <v>314.28000000000611</v>
      </c>
      <c r="I24" s="69">
        <f>'Quarter demand'!B24</f>
        <v>51004.45</v>
      </c>
      <c r="J24" s="69">
        <f>'Quarter demand'!K24</f>
        <v>-40.000000000000057</v>
      </c>
      <c r="K24" s="69">
        <f>'Quarter demand'!T24</f>
        <v>-12114.459999999997</v>
      </c>
      <c r="L24" s="69">
        <f>'Quarter demand'!AD24</f>
        <v>-11256.489999999998</v>
      </c>
      <c r="M24" s="69">
        <f>'Quarter demand'!AL24</f>
        <v>-133.81999999999994</v>
      </c>
      <c r="N24" s="69">
        <f>'Quarter demand'!AS24</f>
        <v>-186.68000000000029</v>
      </c>
      <c r="O24" s="69">
        <f>'Quarter demand'!AV24</f>
        <v>-14.420000000000037</v>
      </c>
      <c r="P24" s="69">
        <f>'Quarter demand'!AZ24</f>
        <v>-523.25</v>
      </c>
      <c r="Q24" s="69">
        <f>'Quarter demand'!BD24</f>
        <v>0.20000000000000284</v>
      </c>
      <c r="R24" s="69">
        <f>'Quarter demand'!BH24</f>
        <v>0</v>
      </c>
      <c r="S24" s="69">
        <f>'Quarter demand'!BK24</f>
        <v>3992.68</v>
      </c>
      <c r="T24" s="69">
        <f>'Quarter demand'!BT24</f>
        <v>723.91</v>
      </c>
      <c r="U24" s="69">
        <f>'Quarter final consumption'!B24</f>
        <v>34143.329999999994</v>
      </c>
      <c r="V24" s="69">
        <f>'Quarter final consumption'!J24</f>
        <v>462.81999999999994</v>
      </c>
      <c r="W24" s="69">
        <f>'Quarter final consumption'!R24</f>
        <v>6717</v>
      </c>
      <c r="X24" s="69">
        <f>'Quarter final consumption'!Z24</f>
        <v>14371.039999999999</v>
      </c>
      <c r="Y24" s="69">
        <f>'Quarter final consumption'!AF24</f>
        <v>5793.41</v>
      </c>
      <c r="Z24" s="69">
        <f>'Quarter final consumption'!AN24</f>
        <v>3678.6100000000006</v>
      </c>
      <c r="AA24" s="69">
        <f>'Quarter final consumption'!AV24</f>
        <v>1202.5700000000002</v>
      </c>
      <c r="AB24" s="69">
        <f>'Quarter final consumption'!BD24</f>
        <v>1979.6</v>
      </c>
      <c r="AC24" s="69">
        <f>'Quarter final consumption'!BL24</f>
        <v>236.09</v>
      </c>
      <c r="AD24" s="69">
        <f>'Quarter final consumption'!BT24</f>
        <v>260.35000000000002</v>
      </c>
      <c r="AE24" s="69">
        <f>'Quarter final consumption'!CB24</f>
        <v>3120.45</v>
      </c>
    </row>
    <row r="25" spans="1:31" x14ac:dyDescent="0.35">
      <c r="A25" s="68" t="s">
        <v>191</v>
      </c>
      <c r="B25" s="69">
        <f>'Quarter supply'!B25</f>
        <v>72778.100000000006</v>
      </c>
      <c r="C25" s="69">
        <f>'Quarter supply'!H25</f>
        <v>24503.32</v>
      </c>
      <c r="D25" s="69">
        <f>'Quarter supply'!P25</f>
        <v>-34099.709999999992</v>
      </c>
      <c r="E25" s="69">
        <f>'Quarter supply'!X25</f>
        <v>-511</v>
      </c>
      <c r="F25" s="69">
        <f>'Quarter supply'!Z25</f>
        <v>3079.2900000000004</v>
      </c>
      <c r="G25" s="69">
        <f>'Quarter supply'!AG25</f>
        <v>65750</v>
      </c>
      <c r="H25" s="69">
        <f>'Quarter supply'!AP25</f>
        <v>-472.22999999999593</v>
      </c>
      <c r="I25" s="69">
        <f>'Quarter demand'!B25</f>
        <v>66222.23</v>
      </c>
      <c r="J25" s="69">
        <f>'Quarter demand'!K25</f>
        <v>-43.81</v>
      </c>
      <c r="K25" s="69">
        <f>'Quarter demand'!T25</f>
        <v>-13829.569999999996</v>
      </c>
      <c r="L25" s="69">
        <f>'Quarter demand'!AD25</f>
        <v>-13001.99</v>
      </c>
      <c r="M25" s="69">
        <f>'Quarter demand'!AL25</f>
        <v>-187.74999999999989</v>
      </c>
      <c r="N25" s="69">
        <f>'Quarter demand'!AS25</f>
        <v>-113.75</v>
      </c>
      <c r="O25" s="69">
        <f>'Quarter demand'!AV25</f>
        <v>-7.9500000000000774</v>
      </c>
      <c r="P25" s="69">
        <f>'Quarter demand'!AZ25</f>
        <v>-521.21</v>
      </c>
      <c r="Q25" s="69">
        <f>'Quarter demand'!BD25</f>
        <v>3.0799999999999983</v>
      </c>
      <c r="R25" s="69">
        <f>'Quarter demand'!BH25</f>
        <v>0</v>
      </c>
      <c r="S25" s="69">
        <f>'Quarter demand'!BK25</f>
        <v>4454.83</v>
      </c>
      <c r="T25" s="69">
        <f>'Quarter demand'!BT25</f>
        <v>1016.63</v>
      </c>
      <c r="U25" s="69">
        <f>'Quarter final consumption'!B25</f>
        <v>46871.86</v>
      </c>
      <c r="V25" s="69">
        <f>'Quarter final consumption'!J25</f>
        <v>486.19999999999993</v>
      </c>
      <c r="W25" s="69">
        <f>'Quarter final consumption'!R25</f>
        <v>8644.0400000000009</v>
      </c>
      <c r="X25" s="69">
        <f>'Quarter final consumption'!Z25</f>
        <v>13829.14</v>
      </c>
      <c r="Y25" s="69">
        <f>'Quarter final consumption'!AF25</f>
        <v>15402.250000000002</v>
      </c>
      <c r="Z25" s="69">
        <f>'Quarter final consumption'!AN25</f>
        <v>5339.04</v>
      </c>
      <c r="AA25" s="69">
        <f>'Quarter final consumption'!AV25</f>
        <v>1973.0300000000002</v>
      </c>
      <c r="AB25" s="69">
        <f>'Quarter final consumption'!BD25</f>
        <v>2589.58</v>
      </c>
      <c r="AC25" s="69">
        <f>'Quarter final consumption'!BL25</f>
        <v>276.94</v>
      </c>
      <c r="AD25" s="69">
        <f>'Quarter final consumption'!BT25</f>
        <v>499.49</v>
      </c>
      <c r="AE25" s="69">
        <f>'Quarter final consumption'!CB25</f>
        <v>3171.19</v>
      </c>
    </row>
    <row r="26" spans="1:31" x14ac:dyDescent="0.35">
      <c r="A26" s="68" t="s">
        <v>192</v>
      </c>
      <c r="B26" s="69">
        <f>'Quarter supply'!B26</f>
        <v>72984.98000000001</v>
      </c>
      <c r="C26" s="69">
        <f>'Quarter supply'!H26</f>
        <v>26213.119999999999</v>
      </c>
      <c r="D26" s="69">
        <f>'Quarter supply'!P26</f>
        <v>-32228.43</v>
      </c>
      <c r="E26" s="69">
        <f>'Quarter supply'!X26</f>
        <v>-486.58</v>
      </c>
      <c r="F26" s="69">
        <f>'Quarter supply'!Z26</f>
        <v>4328.8099999999995</v>
      </c>
      <c r="G26" s="69">
        <f>'Quarter supply'!AG26</f>
        <v>70811.900000000009</v>
      </c>
      <c r="H26" s="69">
        <f>'Quarter supply'!AP26</f>
        <v>-236.45999999999185</v>
      </c>
      <c r="I26" s="69">
        <f>'Quarter demand'!B26</f>
        <v>71048.36</v>
      </c>
      <c r="J26" s="69">
        <f>'Quarter demand'!K26</f>
        <v>-4.859999999999971</v>
      </c>
      <c r="K26" s="69">
        <f>'Quarter demand'!T26</f>
        <v>-14571.220000000001</v>
      </c>
      <c r="L26" s="69">
        <f>'Quarter demand'!AD26</f>
        <v>-13812.589999999998</v>
      </c>
      <c r="M26" s="69">
        <f>'Quarter demand'!AL26</f>
        <v>-185.82000000000005</v>
      </c>
      <c r="N26" s="69">
        <f>'Quarter demand'!AS26</f>
        <v>20.799999999999272</v>
      </c>
      <c r="O26" s="69">
        <f>'Quarter demand'!AV26</f>
        <v>3.5099999999999136</v>
      </c>
      <c r="P26" s="69">
        <f>'Quarter demand'!AZ26</f>
        <v>-600.74000000000012</v>
      </c>
      <c r="Q26" s="69">
        <f>'Quarter demand'!BD26</f>
        <v>3.6200000000000045</v>
      </c>
      <c r="R26" s="69">
        <f>'Quarter demand'!BH26</f>
        <v>0</v>
      </c>
      <c r="S26" s="69">
        <f>'Quarter demand'!BK26</f>
        <v>4609.0199999999995</v>
      </c>
      <c r="T26" s="69">
        <f>'Quarter demand'!BT26</f>
        <v>962.34999999999991</v>
      </c>
      <c r="U26" s="69">
        <f>'Quarter final consumption'!B26</f>
        <v>50886.349999999991</v>
      </c>
      <c r="V26" s="69">
        <f>'Quarter final consumption'!J26</f>
        <v>505.48</v>
      </c>
      <c r="W26" s="69">
        <f>'Quarter final consumption'!R26</f>
        <v>9343.69</v>
      </c>
      <c r="X26" s="69">
        <f>'Quarter final consumption'!Z26</f>
        <v>13395.75</v>
      </c>
      <c r="Y26" s="69">
        <f>'Quarter final consumption'!AF26</f>
        <v>18328.649999999998</v>
      </c>
      <c r="Z26" s="69">
        <f>'Quarter final consumption'!AN26</f>
        <v>5809.4099999999989</v>
      </c>
      <c r="AA26" s="69">
        <f>'Quarter final consumption'!AV26</f>
        <v>2114.16</v>
      </c>
      <c r="AB26" s="69">
        <f>'Quarter final consumption'!BD26</f>
        <v>2782.6800000000003</v>
      </c>
      <c r="AC26" s="69">
        <f>'Quarter final consumption'!BL26</f>
        <v>292.81</v>
      </c>
      <c r="AD26" s="69">
        <f>'Quarter final consumption'!BT26</f>
        <v>619.76</v>
      </c>
      <c r="AE26" s="69">
        <f>'Quarter final consumption'!CB26</f>
        <v>3503.37</v>
      </c>
    </row>
    <row r="27" spans="1:31" x14ac:dyDescent="0.35">
      <c r="A27" s="68" t="s">
        <v>193</v>
      </c>
      <c r="B27" s="69">
        <f>'Quarter supply'!B27</f>
        <v>63188.369999999995</v>
      </c>
      <c r="C27" s="69">
        <f>'Quarter supply'!H27</f>
        <v>24893.309999999998</v>
      </c>
      <c r="D27" s="69">
        <f>'Quarter supply'!P27</f>
        <v>-31550.9</v>
      </c>
      <c r="E27" s="69">
        <f>'Quarter supply'!X27</f>
        <v>-500.61</v>
      </c>
      <c r="F27" s="69">
        <f>'Quarter supply'!Z27</f>
        <v>-698.08999999999992</v>
      </c>
      <c r="G27" s="69">
        <f>'Quarter supply'!AG27</f>
        <v>55332.079999999994</v>
      </c>
      <c r="H27" s="69">
        <f>'Quarter supply'!AP27</f>
        <v>690.36999999999534</v>
      </c>
      <c r="I27" s="69">
        <f>'Quarter demand'!B27</f>
        <v>54641.71</v>
      </c>
      <c r="J27" s="69">
        <f>'Quarter demand'!K27</f>
        <v>-35.639999999999986</v>
      </c>
      <c r="K27" s="69">
        <f>'Quarter demand'!T27</f>
        <v>-12469.949999999995</v>
      </c>
      <c r="L27" s="69">
        <f>'Quarter demand'!AD27</f>
        <v>-11829.89</v>
      </c>
      <c r="M27" s="69">
        <f>'Quarter demand'!AL27</f>
        <v>-122.44</v>
      </c>
      <c r="N27" s="69">
        <f>'Quarter demand'!AS27</f>
        <v>63.380000000001019</v>
      </c>
      <c r="O27" s="69">
        <f>'Quarter demand'!AV27</f>
        <v>11.930000000000064</v>
      </c>
      <c r="P27" s="69">
        <f>'Quarter demand'!AZ27</f>
        <v>-594.38</v>
      </c>
      <c r="Q27" s="69">
        <f>'Quarter demand'!BD27</f>
        <v>1.4499999999999886</v>
      </c>
      <c r="R27" s="69">
        <f>'Quarter demand'!BH27</f>
        <v>0</v>
      </c>
      <c r="S27" s="69">
        <f>'Quarter demand'!BK27</f>
        <v>4042.07</v>
      </c>
      <c r="T27" s="69">
        <f>'Quarter demand'!BT27</f>
        <v>622.41</v>
      </c>
      <c r="U27" s="69">
        <f>'Quarter final consumption'!B27</f>
        <v>37479.729999999996</v>
      </c>
      <c r="V27" s="69">
        <f>'Quarter final consumption'!J27</f>
        <v>491.49</v>
      </c>
      <c r="W27" s="69">
        <f>'Quarter final consumption'!R27</f>
        <v>7510.7800000000007</v>
      </c>
      <c r="X27" s="69">
        <f>'Quarter final consumption'!Z27</f>
        <v>14189.109999999999</v>
      </c>
      <c r="Y27" s="69">
        <f>'Quarter final consumption'!AF27</f>
        <v>8410.7300000000014</v>
      </c>
      <c r="Z27" s="69">
        <f>'Quarter final consumption'!AN27</f>
        <v>4329.41</v>
      </c>
      <c r="AA27" s="69">
        <f>'Quarter final consumption'!AV27</f>
        <v>1457.84</v>
      </c>
      <c r="AB27" s="69">
        <f>'Quarter final consumption'!BD27</f>
        <v>2261.25</v>
      </c>
      <c r="AC27" s="69">
        <f>'Quarter final consumption'!BL27</f>
        <v>210.77999999999997</v>
      </c>
      <c r="AD27" s="69">
        <f>'Quarter final consumption'!BT27</f>
        <v>399.54</v>
      </c>
      <c r="AE27" s="69">
        <f>'Quarter final consumption'!CB27</f>
        <v>2548.21</v>
      </c>
    </row>
    <row r="28" spans="1:31" x14ac:dyDescent="0.35">
      <c r="A28" s="68" t="s">
        <v>194</v>
      </c>
      <c r="B28" s="69">
        <f>'Quarter supply'!B28</f>
        <v>57479.040000000001</v>
      </c>
      <c r="C28" s="69">
        <f>'Quarter supply'!H28</f>
        <v>26627.86</v>
      </c>
      <c r="D28" s="69">
        <f>'Quarter supply'!P28</f>
        <v>-30672.43</v>
      </c>
      <c r="E28" s="69">
        <f>'Quarter supply'!X28</f>
        <v>-461.83</v>
      </c>
      <c r="F28" s="69">
        <f>'Quarter supply'!Z28</f>
        <v>-2089.4499999999998</v>
      </c>
      <c r="G28" s="69">
        <f>'Quarter supply'!AG28</f>
        <v>50883.189999999995</v>
      </c>
      <c r="H28" s="69">
        <f>'Quarter supply'!AP28</f>
        <v>-565.58000000000902</v>
      </c>
      <c r="I28" s="69">
        <f>'Quarter demand'!B28</f>
        <v>51448.770000000004</v>
      </c>
      <c r="J28" s="69">
        <f>'Quarter demand'!K28</f>
        <v>-60.069999999999986</v>
      </c>
      <c r="K28" s="69">
        <f>'Quarter demand'!T28</f>
        <v>-12299.180000000004</v>
      </c>
      <c r="L28" s="69">
        <f>'Quarter demand'!AD28</f>
        <v>-11576.55</v>
      </c>
      <c r="M28" s="69">
        <f>'Quarter demand'!AL28</f>
        <v>-102.88999999999999</v>
      </c>
      <c r="N28" s="69">
        <f>'Quarter demand'!AS28</f>
        <v>-30.770000000000437</v>
      </c>
      <c r="O28" s="69">
        <f>'Quarter demand'!AV28</f>
        <v>16.650000000000027</v>
      </c>
      <c r="P28" s="69">
        <f>'Quarter demand'!AZ28</f>
        <v>-609.2299999999999</v>
      </c>
      <c r="Q28" s="69">
        <f>'Quarter demand'!BD28</f>
        <v>3.6099999999999994</v>
      </c>
      <c r="R28" s="69">
        <f>'Quarter demand'!BH28</f>
        <v>0</v>
      </c>
      <c r="S28" s="69">
        <f>'Quarter demand'!BK28</f>
        <v>3935.89</v>
      </c>
      <c r="T28" s="69">
        <f>'Quarter demand'!BT28</f>
        <v>741.23</v>
      </c>
      <c r="U28" s="69">
        <f>'Quarter final consumption'!B28</f>
        <v>34427.24</v>
      </c>
      <c r="V28" s="69">
        <f>'Quarter final consumption'!J28</f>
        <v>451.93</v>
      </c>
      <c r="W28" s="69">
        <f>'Quarter final consumption'!R28</f>
        <v>6882.06</v>
      </c>
      <c r="X28" s="69">
        <f>'Quarter final consumption'!Z28</f>
        <v>14815.429999999998</v>
      </c>
      <c r="Y28" s="69">
        <f>'Quarter final consumption'!AF28</f>
        <v>5692.9</v>
      </c>
      <c r="Z28" s="69">
        <f>'Quarter final consumption'!AN28</f>
        <v>3380.92</v>
      </c>
      <c r="AA28" s="69">
        <f>'Quarter final consumption'!AV28</f>
        <v>1051.01</v>
      </c>
      <c r="AB28" s="69">
        <f>'Quarter final consumption'!BD28</f>
        <v>1906.83</v>
      </c>
      <c r="AC28" s="69">
        <f>'Quarter final consumption'!BL28</f>
        <v>191.27</v>
      </c>
      <c r="AD28" s="69">
        <f>'Quarter final consumption'!BT28</f>
        <v>231.81</v>
      </c>
      <c r="AE28" s="69">
        <f>'Quarter final consumption'!CB28</f>
        <v>3204</v>
      </c>
    </row>
    <row r="29" spans="1:31" x14ac:dyDescent="0.35">
      <c r="A29" s="68" t="s">
        <v>195</v>
      </c>
      <c r="B29" s="69">
        <f>'Quarter supply'!B29</f>
        <v>66657.88</v>
      </c>
      <c r="C29" s="69">
        <f>'Quarter supply'!H29</f>
        <v>28695.4</v>
      </c>
      <c r="D29" s="69">
        <f>'Quarter supply'!P29</f>
        <v>-28756.139999999996</v>
      </c>
      <c r="E29" s="69">
        <f>'Quarter supply'!X29</f>
        <v>-430.34</v>
      </c>
      <c r="F29" s="69">
        <f>'Quarter supply'!Z29</f>
        <v>957.86999999999978</v>
      </c>
      <c r="G29" s="69">
        <f>'Quarter supply'!AG29</f>
        <v>67124.67</v>
      </c>
      <c r="H29" s="69">
        <f>'Quarter supply'!AP29</f>
        <v>-161.02999999999884</v>
      </c>
      <c r="I29" s="69">
        <f>'Quarter demand'!B29</f>
        <v>67285.7</v>
      </c>
      <c r="J29" s="69">
        <f>'Quarter demand'!K29</f>
        <v>-102.10000000000004</v>
      </c>
      <c r="K29" s="69">
        <f>'Quarter demand'!T29</f>
        <v>-14308.570000000003</v>
      </c>
      <c r="L29" s="69">
        <f>'Quarter demand'!AD29</f>
        <v>-13594.27</v>
      </c>
      <c r="M29" s="69">
        <f>'Quarter demand'!AL29</f>
        <v>-164.72000000000003</v>
      </c>
      <c r="N29" s="69">
        <f>'Quarter demand'!AS29</f>
        <v>115.92999999999665</v>
      </c>
      <c r="O29" s="69">
        <f>'Quarter demand'!AV29</f>
        <v>10.18000000000009</v>
      </c>
      <c r="P29" s="69">
        <f>'Quarter demand'!AZ29</f>
        <v>-676.72</v>
      </c>
      <c r="Q29" s="69">
        <f>'Quarter demand'!BD29</f>
        <v>1.0299999999999869</v>
      </c>
      <c r="R29" s="69">
        <f>'Quarter demand'!BH29</f>
        <v>0</v>
      </c>
      <c r="S29" s="69">
        <f>'Quarter demand'!BK29</f>
        <v>4292.4599999999991</v>
      </c>
      <c r="T29" s="69">
        <f>'Quarter demand'!BT29</f>
        <v>935.77</v>
      </c>
      <c r="U29" s="69">
        <f>'Quarter final consumption'!B29</f>
        <v>47638.410000000011</v>
      </c>
      <c r="V29" s="69">
        <f>'Quarter final consumption'!J29</f>
        <v>498.02000000000004</v>
      </c>
      <c r="W29" s="69">
        <f>'Quarter final consumption'!R29</f>
        <v>8390.74</v>
      </c>
      <c r="X29" s="69">
        <f>'Quarter final consumption'!Z29</f>
        <v>13965.5</v>
      </c>
      <c r="Y29" s="69">
        <f>'Quarter final consumption'!AF29</f>
        <v>15860.730000000001</v>
      </c>
      <c r="Z29" s="69">
        <f>'Quarter final consumption'!AN29</f>
        <v>5893.93</v>
      </c>
      <c r="AA29" s="69">
        <f>'Quarter final consumption'!AV29</f>
        <v>2085.71</v>
      </c>
      <c r="AB29" s="69">
        <f>'Quarter final consumption'!BD29</f>
        <v>2928.13</v>
      </c>
      <c r="AC29" s="69">
        <f>'Quarter final consumption'!BL29</f>
        <v>254.19</v>
      </c>
      <c r="AD29" s="69">
        <f>'Quarter final consumption'!BT29</f>
        <v>625.90000000000009</v>
      </c>
      <c r="AE29" s="69">
        <f>'Quarter final consumption'!CB29</f>
        <v>3029.49</v>
      </c>
    </row>
    <row r="30" spans="1:31" x14ac:dyDescent="0.35">
      <c r="A30" s="68" t="s">
        <v>196</v>
      </c>
      <c r="B30" s="69">
        <f>'Quarter supply'!B30</f>
        <v>65495.780000000006</v>
      </c>
      <c r="C30" s="69">
        <f>'Quarter supply'!H30</f>
        <v>32013.549999999996</v>
      </c>
      <c r="D30" s="69">
        <f>'Quarter supply'!P30</f>
        <v>-28799.83</v>
      </c>
      <c r="E30" s="69">
        <f>'Quarter supply'!X30</f>
        <v>-401.18</v>
      </c>
      <c r="F30" s="69">
        <f>'Quarter supply'!Z30</f>
        <v>4338.3899999999994</v>
      </c>
      <c r="G30" s="69">
        <f>'Quarter supply'!AG30</f>
        <v>72646.710000000006</v>
      </c>
      <c r="H30" s="69">
        <f>'Quarter supply'!AP30</f>
        <v>887.02999999999884</v>
      </c>
      <c r="I30" s="69">
        <f>'Quarter demand'!B30</f>
        <v>71759.680000000008</v>
      </c>
      <c r="J30" s="69">
        <f>'Quarter demand'!K30</f>
        <v>115.48000000000005</v>
      </c>
      <c r="K30" s="69">
        <f>'Quarter demand'!T30</f>
        <v>-14912.29</v>
      </c>
      <c r="L30" s="69">
        <f>'Quarter demand'!AD30</f>
        <v>-13974.589999999997</v>
      </c>
      <c r="M30" s="69">
        <f>'Quarter demand'!AL30</f>
        <v>-310.71999999999997</v>
      </c>
      <c r="N30" s="69">
        <f>'Quarter demand'!AS30</f>
        <v>-24.909999999999854</v>
      </c>
      <c r="O30" s="69">
        <f>'Quarter demand'!AV30</f>
        <v>-6.9000000000000909</v>
      </c>
      <c r="P30" s="69">
        <f>'Quarter demand'!AZ30</f>
        <v>-597.89</v>
      </c>
      <c r="Q30" s="69">
        <f>'Quarter demand'!BD30</f>
        <v>2.7199999999999989</v>
      </c>
      <c r="R30" s="69">
        <f>'Quarter demand'!BH30</f>
        <v>0</v>
      </c>
      <c r="S30" s="69">
        <f>'Quarter demand'!BK30</f>
        <v>4236.2</v>
      </c>
      <c r="T30" s="69">
        <f>'Quarter demand'!BT30</f>
        <v>1040.06</v>
      </c>
      <c r="U30" s="69">
        <f>'Quarter final consumption'!B30</f>
        <v>51683.500000000015</v>
      </c>
      <c r="V30" s="69">
        <f>'Quarter final consumption'!J30</f>
        <v>502.08</v>
      </c>
      <c r="W30" s="69">
        <f>'Quarter final consumption'!R30</f>
        <v>9245.3299999999981</v>
      </c>
      <c r="X30" s="69">
        <f>'Quarter final consumption'!Z30</f>
        <v>13770.529999999999</v>
      </c>
      <c r="Y30" s="69">
        <f>'Quarter final consumption'!AF30</f>
        <v>18356.73</v>
      </c>
      <c r="Z30" s="69">
        <f>'Quarter final consumption'!AN30</f>
        <v>6693.9899999999989</v>
      </c>
      <c r="AA30" s="69">
        <f>'Quarter final consumption'!AV30</f>
        <v>2396.5299999999997</v>
      </c>
      <c r="AB30" s="69">
        <f>'Quarter final consumption'!BD30</f>
        <v>3342.02</v>
      </c>
      <c r="AC30" s="69">
        <f>'Quarter final consumption'!BL30</f>
        <v>237.07</v>
      </c>
      <c r="AD30" s="69">
        <f>'Quarter final consumption'!BT30</f>
        <v>718.37</v>
      </c>
      <c r="AE30" s="69">
        <f>'Quarter final consumption'!CB30</f>
        <v>3114.8399999999997</v>
      </c>
    </row>
    <row r="31" spans="1:31" x14ac:dyDescent="0.35">
      <c r="A31" s="68" t="s">
        <v>197</v>
      </c>
      <c r="B31" s="69">
        <f>'Quarter supply'!B31</f>
        <v>59773.070000000007</v>
      </c>
      <c r="C31" s="69">
        <f>'Quarter supply'!H31</f>
        <v>29866.129999999997</v>
      </c>
      <c r="D31" s="69">
        <f>'Quarter supply'!P31</f>
        <v>-30295.080000000005</v>
      </c>
      <c r="E31" s="69">
        <f>'Quarter supply'!X31</f>
        <v>-630.12</v>
      </c>
      <c r="F31" s="69">
        <f>'Quarter supply'!Z31</f>
        <v>-3684.2799999999997</v>
      </c>
      <c r="G31" s="69">
        <f>'Quarter supply'!AG31</f>
        <v>55029.72</v>
      </c>
      <c r="H31" s="69">
        <f>'Quarter supply'!AP31</f>
        <v>-339.06000000000495</v>
      </c>
      <c r="I31" s="69">
        <f>'Quarter demand'!B31</f>
        <v>55368.780000000006</v>
      </c>
      <c r="J31" s="69">
        <f>'Quarter demand'!K31</f>
        <v>-6.4500000000000028</v>
      </c>
      <c r="K31" s="69">
        <f>'Quarter demand'!T31</f>
        <v>-11810.529999999999</v>
      </c>
      <c r="L31" s="69">
        <f>'Quarter demand'!AD31</f>
        <v>-11111.879999999997</v>
      </c>
      <c r="M31" s="69">
        <f>'Quarter demand'!AL31</f>
        <v>-226.97999999999996</v>
      </c>
      <c r="N31" s="69">
        <f>'Quarter demand'!AS31</f>
        <v>158.40000000000146</v>
      </c>
      <c r="O31" s="69">
        <f>'Quarter demand'!AV31</f>
        <v>15.850000000000136</v>
      </c>
      <c r="P31" s="69">
        <f>'Quarter demand'!AZ31</f>
        <v>-643.74</v>
      </c>
      <c r="Q31" s="69">
        <f>'Quarter demand'!BD31</f>
        <v>-2.1799999999999997</v>
      </c>
      <c r="R31" s="69">
        <f>'Quarter demand'!BH31</f>
        <v>0</v>
      </c>
      <c r="S31" s="69">
        <f>'Quarter demand'!BK31</f>
        <v>4196.9599999999991</v>
      </c>
      <c r="T31" s="69">
        <f>'Quarter demand'!BT31</f>
        <v>758.2</v>
      </c>
      <c r="U31" s="69">
        <f>'Quarter final consumption'!B31</f>
        <v>38598.300000000003</v>
      </c>
      <c r="V31" s="69">
        <f>'Quarter final consumption'!J31</f>
        <v>496.27</v>
      </c>
      <c r="W31" s="69">
        <f>'Quarter final consumption'!R31</f>
        <v>7141.91</v>
      </c>
      <c r="X31" s="69">
        <f>'Quarter final consumption'!Z31</f>
        <v>14346.859999999999</v>
      </c>
      <c r="Y31" s="69">
        <f>'Quarter final consumption'!AF31</f>
        <v>8983.1299999999992</v>
      </c>
      <c r="Z31" s="69">
        <f>'Quarter final consumption'!AN31</f>
        <v>4434.2</v>
      </c>
      <c r="AA31" s="69">
        <f>'Quarter final consumption'!AV31</f>
        <v>1571.9699999999998</v>
      </c>
      <c r="AB31" s="69">
        <f>'Quarter final consumption'!BD31</f>
        <v>2128.16</v>
      </c>
      <c r="AC31" s="69">
        <f>'Quarter final consumption'!BL31</f>
        <v>237.8</v>
      </c>
      <c r="AD31" s="69">
        <f>'Quarter final consumption'!BT31</f>
        <v>496.27</v>
      </c>
      <c r="AE31" s="69">
        <f>'Quarter final consumption'!CB31</f>
        <v>3195.93</v>
      </c>
    </row>
    <row r="32" spans="1:31" x14ac:dyDescent="0.35">
      <c r="A32" s="68" t="s">
        <v>198</v>
      </c>
      <c r="B32" s="69">
        <f>'Quarter supply'!B32</f>
        <v>52340.82</v>
      </c>
      <c r="C32" s="69">
        <f>'Quarter supply'!H32</f>
        <v>30984.969999999998</v>
      </c>
      <c r="D32" s="69">
        <f>'Quarter supply'!P32</f>
        <v>-28240.180000000004</v>
      </c>
      <c r="E32" s="69">
        <f>'Quarter supply'!X32</f>
        <v>-621.87</v>
      </c>
      <c r="F32" s="69">
        <f>'Quarter supply'!Z32</f>
        <v>-3676.04</v>
      </c>
      <c r="G32" s="69">
        <f>'Quarter supply'!AG32</f>
        <v>50787.7</v>
      </c>
      <c r="H32" s="69">
        <f>'Quarter supply'!AP32</f>
        <v>-1006.5000000000073</v>
      </c>
      <c r="I32" s="69">
        <f>'Quarter demand'!B32</f>
        <v>51794.200000000004</v>
      </c>
      <c r="J32" s="69">
        <f>'Quarter demand'!K32</f>
        <v>-147.91000000000005</v>
      </c>
      <c r="K32" s="69">
        <f>'Quarter demand'!T32</f>
        <v>-12199.150000000001</v>
      </c>
      <c r="L32" s="69">
        <f>'Quarter demand'!AD32</f>
        <v>-11537.439999999999</v>
      </c>
      <c r="M32" s="69">
        <f>'Quarter demand'!AL32</f>
        <v>-200.32999999999996</v>
      </c>
      <c r="N32" s="69">
        <f>'Quarter demand'!AS32</f>
        <v>160.03999999999724</v>
      </c>
      <c r="O32" s="69">
        <f>'Quarter demand'!AV32</f>
        <v>-4.0099999999999909</v>
      </c>
      <c r="P32" s="69">
        <f>'Quarter demand'!AZ32</f>
        <v>-617.39</v>
      </c>
      <c r="Q32" s="69">
        <f>'Quarter demand'!BD32</f>
        <v>-1.9999999999996021E-2</v>
      </c>
      <c r="R32" s="69">
        <f>'Quarter demand'!BH32</f>
        <v>0</v>
      </c>
      <c r="S32" s="69">
        <f>'Quarter demand'!BK32</f>
        <v>3817.4399999999996</v>
      </c>
      <c r="T32" s="69">
        <f>'Quarter demand'!BT32</f>
        <v>767.88</v>
      </c>
      <c r="U32" s="69">
        <f>'Quarter final consumption'!B32</f>
        <v>34865</v>
      </c>
      <c r="V32" s="69">
        <f>'Quarter final consumption'!J32</f>
        <v>453.89000000000004</v>
      </c>
      <c r="W32" s="69">
        <f>'Quarter final consumption'!R32</f>
        <v>6409.85</v>
      </c>
      <c r="X32" s="69">
        <f>'Quarter final consumption'!Z32</f>
        <v>14973.619999999999</v>
      </c>
      <c r="Y32" s="69">
        <f>'Quarter final consumption'!AF32</f>
        <v>6198.89</v>
      </c>
      <c r="Z32" s="69">
        <f>'Quarter final consumption'!AN32</f>
        <v>3693.1</v>
      </c>
      <c r="AA32" s="69">
        <f>'Quarter final consumption'!AV32</f>
        <v>1194.72</v>
      </c>
      <c r="AB32" s="69">
        <f>'Quarter final consumption'!BD32</f>
        <v>1988.06</v>
      </c>
      <c r="AC32" s="69">
        <f>'Quarter final consumption'!BL32</f>
        <v>223.29000000000002</v>
      </c>
      <c r="AD32" s="69">
        <f>'Quarter final consumption'!BT32</f>
        <v>287.02999999999997</v>
      </c>
      <c r="AE32" s="69">
        <f>'Quarter final consumption'!CB32</f>
        <v>3135.6499999999996</v>
      </c>
    </row>
    <row r="33" spans="1:31" x14ac:dyDescent="0.35">
      <c r="A33" s="68" t="s">
        <v>199</v>
      </c>
      <c r="B33" s="69">
        <f>'Quarter supply'!B33</f>
        <v>60768.37999999999</v>
      </c>
      <c r="C33" s="69">
        <f>'Quarter supply'!H33</f>
        <v>32393.760000000002</v>
      </c>
      <c r="D33" s="69">
        <f>'Quarter supply'!P33</f>
        <v>-26867.03</v>
      </c>
      <c r="E33" s="69">
        <f>'Quarter supply'!X33</f>
        <v>-567.84</v>
      </c>
      <c r="F33" s="69">
        <f>'Quarter supply'!Z33</f>
        <v>1870.2900000000002</v>
      </c>
      <c r="G33" s="69">
        <f>'Quarter supply'!AG33</f>
        <v>67597.56</v>
      </c>
      <c r="H33" s="69">
        <f>'Quarter supply'!AP33</f>
        <v>451.80000000000291</v>
      </c>
      <c r="I33" s="69">
        <f>'Quarter demand'!B33</f>
        <v>67145.759999999995</v>
      </c>
      <c r="J33" s="69">
        <f>'Quarter demand'!K33</f>
        <v>-99.920000000000158</v>
      </c>
      <c r="K33" s="69">
        <f>'Quarter demand'!T33</f>
        <v>-14514.719999999998</v>
      </c>
      <c r="L33" s="69">
        <f>'Quarter demand'!AD33</f>
        <v>-13484.92</v>
      </c>
      <c r="M33" s="69">
        <f>'Quarter demand'!AL33</f>
        <v>-286.23999999999995</v>
      </c>
      <c r="N33" s="69">
        <f>'Quarter demand'!AS33</f>
        <v>-76.680000000000291</v>
      </c>
      <c r="O33" s="69">
        <f>'Quarter demand'!AV33</f>
        <v>-23.370000000000005</v>
      </c>
      <c r="P33" s="69">
        <f>'Quarter demand'!AZ33</f>
        <v>-642.79</v>
      </c>
      <c r="Q33" s="69">
        <f>'Quarter demand'!BD33</f>
        <v>-0.71999999999999886</v>
      </c>
      <c r="R33" s="69">
        <f>'Quarter demand'!BH33</f>
        <v>0</v>
      </c>
      <c r="S33" s="69">
        <f>'Quarter demand'!BK33</f>
        <v>4328.1699999999992</v>
      </c>
      <c r="T33" s="69">
        <f>'Quarter demand'!BT33</f>
        <v>982.81</v>
      </c>
      <c r="U33" s="69">
        <f>'Quarter final consumption'!B33</f>
        <v>47218.41</v>
      </c>
      <c r="V33" s="69">
        <f>'Quarter final consumption'!J33</f>
        <v>465.28999999999996</v>
      </c>
      <c r="W33" s="69">
        <f>'Quarter final consumption'!R33</f>
        <v>8197.86</v>
      </c>
      <c r="X33" s="69">
        <f>'Quarter final consumption'!Z33</f>
        <v>14283.119999999999</v>
      </c>
      <c r="Y33" s="69">
        <f>'Quarter final consumption'!AF33</f>
        <v>15794.060000000001</v>
      </c>
      <c r="Z33" s="69">
        <f>'Quarter final consumption'!AN33</f>
        <v>5495.97</v>
      </c>
      <c r="AA33" s="69">
        <f>'Quarter final consumption'!AV33</f>
        <v>2020.6599999999999</v>
      </c>
      <c r="AB33" s="69">
        <f>'Quarter final consumption'!BD33</f>
        <v>2671.1800000000003</v>
      </c>
      <c r="AC33" s="69">
        <f>'Quarter final consumption'!BL33</f>
        <v>207.83999999999997</v>
      </c>
      <c r="AD33" s="69">
        <f>'Quarter final consumption'!BT33</f>
        <v>596.29</v>
      </c>
      <c r="AE33" s="69">
        <f>'Quarter final consumption'!CB33</f>
        <v>2982.1099999999997</v>
      </c>
    </row>
    <row r="34" spans="1:31" x14ac:dyDescent="0.35">
      <c r="A34" s="68" t="s">
        <v>200</v>
      </c>
      <c r="B34" s="69">
        <f>'Quarter supply'!B34</f>
        <v>60126.15</v>
      </c>
      <c r="C34" s="69">
        <f>'Quarter supply'!H34</f>
        <v>32491.649999999998</v>
      </c>
      <c r="D34" s="69">
        <f>'Quarter supply'!P34</f>
        <v>-25617.829999999994</v>
      </c>
      <c r="E34" s="69">
        <f>'Quarter supply'!X34</f>
        <v>-494.63</v>
      </c>
      <c r="F34" s="69">
        <f>'Quarter supply'!Z34</f>
        <v>5683.73</v>
      </c>
      <c r="G34" s="69">
        <f>'Quarter supply'!AG34</f>
        <v>72189.070000000007</v>
      </c>
      <c r="H34" s="69">
        <f>'Quarter supply'!AP34</f>
        <v>442.38000000001921</v>
      </c>
      <c r="I34" s="69">
        <f>'Quarter demand'!B34</f>
        <v>71746.689999999988</v>
      </c>
      <c r="J34" s="69">
        <f>'Quarter demand'!K34</f>
        <v>134.80000000000007</v>
      </c>
      <c r="K34" s="69">
        <f>'Quarter demand'!T34</f>
        <v>-15327.880000000008</v>
      </c>
      <c r="L34" s="69">
        <f>'Quarter demand'!AD34</f>
        <v>-14313.710000000005</v>
      </c>
      <c r="M34" s="69">
        <f>'Quarter demand'!AL34</f>
        <v>-299.07</v>
      </c>
      <c r="N34" s="69">
        <f>'Quarter demand'!AS34</f>
        <v>-119.77999999999884</v>
      </c>
      <c r="O34" s="69">
        <f>'Quarter demand'!AV34</f>
        <v>7.3099999999999454</v>
      </c>
      <c r="P34" s="69">
        <f>'Quarter demand'!AZ34</f>
        <v>-602.04999999999995</v>
      </c>
      <c r="Q34" s="69">
        <f>'Quarter demand'!BD34</f>
        <v>-0.57999999999999829</v>
      </c>
      <c r="R34" s="69">
        <f>'Quarter demand'!BH34</f>
        <v>0</v>
      </c>
      <c r="S34" s="69">
        <f>'Quarter demand'!BK34</f>
        <v>4530.26</v>
      </c>
      <c r="T34" s="69">
        <f>'Quarter demand'!BT34</f>
        <v>1082.94</v>
      </c>
      <c r="U34" s="69">
        <f>'Quarter final consumption'!B34</f>
        <v>50936.680000000008</v>
      </c>
      <c r="V34" s="69">
        <f>'Quarter final consumption'!J34</f>
        <v>458.78000000000003</v>
      </c>
      <c r="W34" s="69">
        <f>'Quarter final consumption'!R34</f>
        <v>9077.2999999999993</v>
      </c>
      <c r="X34" s="69">
        <f>'Quarter final consumption'!Z34</f>
        <v>14081.75</v>
      </c>
      <c r="Y34" s="69">
        <f>'Quarter final consumption'!AF34</f>
        <v>17828.189999999999</v>
      </c>
      <c r="Z34" s="69">
        <f>'Quarter final consumption'!AN34</f>
        <v>6501.7300000000005</v>
      </c>
      <c r="AA34" s="69">
        <f>'Quarter final consumption'!AV34</f>
        <v>2393.42</v>
      </c>
      <c r="AB34" s="69">
        <f>'Quarter final consumption'!BD34</f>
        <v>3107.7699999999995</v>
      </c>
      <c r="AC34" s="69">
        <f>'Quarter final consumption'!BL34</f>
        <v>261.09000000000003</v>
      </c>
      <c r="AD34" s="69">
        <f>'Quarter final consumption'!BT34</f>
        <v>739.45</v>
      </c>
      <c r="AE34" s="69">
        <f>'Quarter final consumption'!CB34</f>
        <v>2988.93</v>
      </c>
    </row>
    <row r="35" spans="1:31" x14ac:dyDescent="0.35">
      <c r="A35" s="68" t="s">
        <v>201</v>
      </c>
      <c r="B35" s="69">
        <f>'Quarter supply'!B35</f>
        <v>55572.81</v>
      </c>
      <c r="C35" s="69">
        <f>'Quarter supply'!H35</f>
        <v>33159.760000000002</v>
      </c>
      <c r="D35" s="69">
        <f>'Quarter supply'!P35</f>
        <v>-27462.14</v>
      </c>
      <c r="E35" s="69">
        <f>'Quarter supply'!X35</f>
        <v>-565.76</v>
      </c>
      <c r="F35" s="69">
        <f>'Quarter supply'!Z35</f>
        <v>-3395.5</v>
      </c>
      <c r="G35" s="69">
        <f>'Quarter supply'!AG35</f>
        <v>57309.17</v>
      </c>
      <c r="H35" s="69">
        <f>'Quarter supply'!AP35</f>
        <v>239.16999999999825</v>
      </c>
      <c r="I35" s="69">
        <f>'Quarter demand'!B35</f>
        <v>57070</v>
      </c>
      <c r="J35" s="69">
        <f>'Quarter demand'!K35</f>
        <v>-24.159999999999997</v>
      </c>
      <c r="K35" s="69">
        <f>'Quarter demand'!T35</f>
        <v>-12799.510000000002</v>
      </c>
      <c r="L35" s="69">
        <f>'Quarter demand'!AD35</f>
        <v>-11855.539999999997</v>
      </c>
      <c r="M35" s="69">
        <f>'Quarter demand'!AL35</f>
        <v>-217.68</v>
      </c>
      <c r="N35" s="69">
        <f>'Quarter demand'!AS35</f>
        <v>-94.950000000000728</v>
      </c>
      <c r="O35" s="69">
        <f>'Quarter demand'!AV35</f>
        <v>12.989999999999895</v>
      </c>
      <c r="P35" s="69">
        <f>'Quarter demand'!AZ35</f>
        <v>-646.94999999999993</v>
      </c>
      <c r="Q35" s="69">
        <f>'Quarter demand'!BD35</f>
        <v>2.6200000000000045</v>
      </c>
      <c r="R35" s="69">
        <f>'Quarter demand'!BH35</f>
        <v>0</v>
      </c>
      <c r="S35" s="69">
        <f>'Quarter demand'!BK35</f>
        <v>4312.33</v>
      </c>
      <c r="T35" s="69">
        <f>'Quarter demand'!BT35</f>
        <v>832.63</v>
      </c>
      <c r="U35" s="69">
        <f>'Quarter final consumption'!B35</f>
        <v>39103.049999999996</v>
      </c>
      <c r="V35" s="69">
        <f>'Quarter final consumption'!J35</f>
        <v>457.11</v>
      </c>
      <c r="W35" s="69">
        <f>'Quarter final consumption'!R35</f>
        <v>7175.82</v>
      </c>
      <c r="X35" s="69">
        <f>'Quarter final consumption'!Z35</f>
        <v>14774.58</v>
      </c>
      <c r="Y35" s="69">
        <f>'Quarter final consumption'!AF35</f>
        <v>9061.44</v>
      </c>
      <c r="Z35" s="69">
        <f>'Quarter final consumption'!AN35</f>
        <v>4780.78</v>
      </c>
      <c r="AA35" s="69">
        <f>'Quarter final consumption'!AV35</f>
        <v>1590.72</v>
      </c>
      <c r="AB35" s="69">
        <f>'Quarter final consumption'!BD35</f>
        <v>2437.33</v>
      </c>
      <c r="AC35" s="69">
        <f>'Quarter final consumption'!BL35</f>
        <v>224.20999999999998</v>
      </c>
      <c r="AD35" s="69">
        <f>'Quarter final consumption'!BT35</f>
        <v>528.52</v>
      </c>
      <c r="AE35" s="69">
        <f>'Quarter final consumption'!CB35</f>
        <v>2853.3199999999997</v>
      </c>
    </row>
    <row r="36" spans="1:31" x14ac:dyDescent="0.35">
      <c r="A36" s="68" t="s">
        <v>202</v>
      </c>
      <c r="B36" s="69">
        <f>'Quarter supply'!B36</f>
        <v>46142.14</v>
      </c>
      <c r="C36" s="69">
        <f>'Quarter supply'!H36</f>
        <v>33829.339999999997</v>
      </c>
      <c r="D36" s="69">
        <f>'Quarter supply'!P36</f>
        <v>-22971</v>
      </c>
      <c r="E36" s="69">
        <f>'Quarter supply'!X36</f>
        <v>-600.16999999999996</v>
      </c>
      <c r="F36" s="69">
        <f>'Quarter supply'!Z36</f>
        <v>-4780.7000000000007</v>
      </c>
      <c r="G36" s="69">
        <f>'Quarter supply'!AG36</f>
        <v>51619.610000000008</v>
      </c>
      <c r="H36" s="69">
        <f>'Quarter supply'!AP36</f>
        <v>-192.21999999999389</v>
      </c>
      <c r="I36" s="69">
        <f>'Quarter demand'!B36</f>
        <v>51811.83</v>
      </c>
      <c r="J36" s="69">
        <f>'Quarter demand'!K36</f>
        <v>-32.750000000000028</v>
      </c>
      <c r="K36" s="69">
        <f>'Quarter demand'!T36</f>
        <v>-12222.019999999999</v>
      </c>
      <c r="L36" s="69">
        <f>'Quarter demand'!AD36</f>
        <v>-11505.879999999997</v>
      </c>
      <c r="M36" s="69">
        <f>'Quarter demand'!AL36</f>
        <v>-184.86</v>
      </c>
      <c r="N36" s="69">
        <f>'Quarter demand'!AS36</f>
        <v>76.680000000000291</v>
      </c>
      <c r="O36" s="69">
        <f>'Quarter demand'!AV36</f>
        <v>-20.449999999999818</v>
      </c>
      <c r="P36" s="69">
        <f>'Quarter demand'!AZ36</f>
        <v>-589.76</v>
      </c>
      <c r="Q36" s="69">
        <f>'Quarter demand'!BD36</f>
        <v>2.25</v>
      </c>
      <c r="R36" s="69">
        <f>'Quarter demand'!BH36</f>
        <v>0</v>
      </c>
      <c r="S36" s="69">
        <f>'Quarter demand'!BK36</f>
        <v>4012.46</v>
      </c>
      <c r="T36" s="69">
        <f>'Quarter demand'!BT36</f>
        <v>734.5</v>
      </c>
      <c r="U36" s="69">
        <f>'Quarter final consumption'!B36</f>
        <v>34813.960000000006</v>
      </c>
      <c r="V36" s="69">
        <f>'Quarter final consumption'!J36</f>
        <v>408.94</v>
      </c>
      <c r="W36" s="69">
        <f>'Quarter final consumption'!R36</f>
        <v>6224.7699999999995</v>
      </c>
      <c r="X36" s="69">
        <f>'Quarter final consumption'!Z36</f>
        <v>15382.140000000001</v>
      </c>
      <c r="Y36" s="69">
        <f>'Quarter final consumption'!AF36</f>
        <v>5776.86</v>
      </c>
      <c r="Z36" s="69">
        <f>'Quarter final consumption'!AN36</f>
        <v>3791.7599999999998</v>
      </c>
      <c r="AA36" s="69">
        <f>'Quarter final consumption'!AV36</f>
        <v>1128.1500000000001</v>
      </c>
      <c r="AB36" s="69">
        <f>'Quarter final consumption'!BD36</f>
        <v>2126.8000000000002</v>
      </c>
      <c r="AC36" s="69">
        <f>'Quarter final consumption'!BL36</f>
        <v>229.75</v>
      </c>
      <c r="AD36" s="69">
        <f>'Quarter final consumption'!BT36</f>
        <v>307.06</v>
      </c>
      <c r="AE36" s="69">
        <f>'Quarter final consumption'!CB36</f>
        <v>3229.49</v>
      </c>
    </row>
    <row r="37" spans="1:31" x14ac:dyDescent="0.35">
      <c r="A37" s="68" t="s">
        <v>203</v>
      </c>
      <c r="B37" s="69">
        <f>'Quarter supply'!B37</f>
        <v>54699.969999999987</v>
      </c>
      <c r="C37" s="69">
        <f>'Quarter supply'!H37</f>
        <v>34831.550000000003</v>
      </c>
      <c r="D37" s="69">
        <f>'Quarter supply'!P37</f>
        <v>-24475.699999999997</v>
      </c>
      <c r="E37" s="69">
        <f>'Quarter supply'!X37</f>
        <v>-519.16</v>
      </c>
      <c r="F37" s="69">
        <f>'Quarter supply'!Z37</f>
        <v>2780.16</v>
      </c>
      <c r="G37" s="69">
        <f>'Quarter supply'!AG37</f>
        <v>67316.820000000007</v>
      </c>
      <c r="H37" s="69">
        <f>'Quarter supply'!AP37</f>
        <v>-99.839999999981956</v>
      </c>
      <c r="I37" s="69">
        <f>'Quarter demand'!B37</f>
        <v>67416.659999999989</v>
      </c>
      <c r="J37" s="69">
        <f>'Quarter demand'!K37</f>
        <v>-194.23</v>
      </c>
      <c r="K37" s="69">
        <f>'Quarter demand'!T37</f>
        <v>-14980.21</v>
      </c>
      <c r="L37" s="69">
        <f>'Quarter demand'!AD37</f>
        <v>-14002.530000000002</v>
      </c>
      <c r="M37" s="69">
        <f>'Quarter demand'!AL37</f>
        <v>-269.19</v>
      </c>
      <c r="N37" s="69">
        <f>'Quarter demand'!AS37</f>
        <v>-33.779999999998836</v>
      </c>
      <c r="O37" s="69">
        <f>'Quarter demand'!AV37</f>
        <v>-28.809999999999945</v>
      </c>
      <c r="P37" s="69">
        <f>'Quarter demand'!AZ37</f>
        <v>-644.88</v>
      </c>
      <c r="Q37" s="69">
        <f>'Quarter demand'!BD37</f>
        <v>-1.0200000000000031</v>
      </c>
      <c r="R37" s="69">
        <f>'Quarter demand'!BH37</f>
        <v>0</v>
      </c>
      <c r="S37" s="69">
        <f>'Quarter demand'!BK37</f>
        <v>4389.45</v>
      </c>
      <c r="T37" s="69">
        <f>'Quarter demand'!BT37</f>
        <v>883.34999999999991</v>
      </c>
      <c r="U37" s="69">
        <f>'Quarter final consumption'!B37</f>
        <v>46967.6</v>
      </c>
      <c r="V37" s="69">
        <f>'Quarter final consumption'!J37</f>
        <v>436.03</v>
      </c>
      <c r="W37" s="69">
        <f>'Quarter final consumption'!R37</f>
        <v>8064.4600000000009</v>
      </c>
      <c r="X37" s="69">
        <f>'Quarter final consumption'!Z37</f>
        <v>14554.689999999999</v>
      </c>
      <c r="Y37" s="69">
        <f>'Quarter final consumption'!AF37</f>
        <v>15138.93</v>
      </c>
      <c r="Z37" s="69">
        <f>'Quarter final consumption'!AN37</f>
        <v>5700.27</v>
      </c>
      <c r="AA37" s="69">
        <f>'Quarter final consumption'!AV37</f>
        <v>1985.9</v>
      </c>
      <c r="AB37" s="69">
        <f>'Quarter final consumption'!BD37</f>
        <v>2814.45</v>
      </c>
      <c r="AC37" s="69">
        <f>'Quarter final consumption'!BL37</f>
        <v>291.75</v>
      </c>
      <c r="AD37" s="69">
        <f>'Quarter final consumption'!BT37</f>
        <v>608.16999999999996</v>
      </c>
      <c r="AE37" s="69">
        <f>'Quarter final consumption'!CB37</f>
        <v>3073.22</v>
      </c>
    </row>
    <row r="38" spans="1:31" x14ac:dyDescent="0.35">
      <c r="A38" s="68" t="s">
        <v>204</v>
      </c>
      <c r="B38" s="69">
        <f>'Quarter supply'!B38</f>
        <v>57189.15</v>
      </c>
      <c r="C38" s="69">
        <f>'Quarter supply'!H38</f>
        <v>38232.75</v>
      </c>
      <c r="D38" s="69">
        <f>'Quarter supply'!P38</f>
        <v>-23824.170000000002</v>
      </c>
      <c r="E38" s="69">
        <f>'Quarter supply'!X38</f>
        <v>-547.53</v>
      </c>
      <c r="F38" s="69">
        <f>'Quarter supply'!Z38</f>
        <v>2975.55</v>
      </c>
      <c r="G38" s="69">
        <f>'Quarter supply'!AG38</f>
        <v>74025.75</v>
      </c>
      <c r="H38" s="69">
        <f>'Quarter supply'!AP38</f>
        <v>268.88999999998487</v>
      </c>
      <c r="I38" s="69">
        <f>'Quarter demand'!B38</f>
        <v>73756.860000000015</v>
      </c>
      <c r="J38" s="69">
        <f>'Quarter demand'!K38</f>
        <v>68.949999999999989</v>
      </c>
      <c r="K38" s="69">
        <f>'Quarter demand'!T38</f>
        <v>-16009.02</v>
      </c>
      <c r="L38" s="69">
        <f>'Quarter demand'!AD38</f>
        <v>-14862.099999999997</v>
      </c>
      <c r="M38" s="69">
        <f>'Quarter demand'!AL38</f>
        <v>-311.24</v>
      </c>
      <c r="N38" s="69">
        <f>'Quarter demand'!AS38</f>
        <v>-120.90999999999985</v>
      </c>
      <c r="O38" s="69">
        <f>'Quarter demand'!AV38</f>
        <v>-5.1500000000000909</v>
      </c>
      <c r="P38" s="69">
        <f>'Quarter demand'!AZ38</f>
        <v>-710.61</v>
      </c>
      <c r="Q38" s="69">
        <f>'Quarter demand'!BD38</f>
        <v>0.99000000000000199</v>
      </c>
      <c r="R38" s="69">
        <f>'Quarter demand'!BH38</f>
        <v>0</v>
      </c>
      <c r="S38" s="69">
        <f>'Quarter demand'!BK38</f>
        <v>4188.7700000000004</v>
      </c>
      <c r="T38" s="69">
        <f>'Quarter demand'!BT38</f>
        <v>1089.9299999999998</v>
      </c>
      <c r="U38" s="69">
        <f>'Quarter final consumption'!B38</f>
        <v>52534.189999999995</v>
      </c>
      <c r="V38" s="69">
        <f>'Quarter final consumption'!J38</f>
        <v>484.22</v>
      </c>
      <c r="W38" s="69">
        <f>'Quarter final consumption'!R38</f>
        <v>10062.439999999999</v>
      </c>
      <c r="X38" s="69">
        <f>'Quarter final consumption'!Z38</f>
        <v>14113.99</v>
      </c>
      <c r="Y38" s="69">
        <f>'Quarter final consumption'!AF38</f>
        <v>18144.73</v>
      </c>
      <c r="Z38" s="69">
        <f>'Quarter final consumption'!AN38</f>
        <v>6627</v>
      </c>
      <c r="AA38" s="69">
        <f>'Quarter final consumption'!AV38</f>
        <v>2385.8599999999997</v>
      </c>
      <c r="AB38" s="69">
        <f>'Quarter final consumption'!BD38</f>
        <v>3124.2400000000002</v>
      </c>
      <c r="AC38" s="69">
        <f>'Quarter final consumption'!BL38</f>
        <v>322.04000000000002</v>
      </c>
      <c r="AD38" s="69">
        <f>'Quarter final consumption'!BT38</f>
        <v>794.86</v>
      </c>
      <c r="AE38" s="69">
        <f>'Quarter final consumption'!CB38</f>
        <v>3101.8100000000004</v>
      </c>
    </row>
    <row r="39" spans="1:31" x14ac:dyDescent="0.35">
      <c r="A39" s="68" t="s">
        <v>205</v>
      </c>
      <c r="B39" s="69">
        <f>'Quarter supply'!B39</f>
        <v>49247.94</v>
      </c>
      <c r="C39" s="69">
        <f>'Quarter supply'!H39</f>
        <v>35277.73000000001</v>
      </c>
      <c r="D39" s="69">
        <f>'Quarter supply'!P39</f>
        <v>-25384.9</v>
      </c>
      <c r="E39" s="69">
        <f>'Quarter supply'!X39</f>
        <v>-744.8</v>
      </c>
      <c r="F39" s="69">
        <f>'Quarter supply'!Z39</f>
        <v>-2540.2900000000004</v>
      </c>
      <c r="G39" s="69">
        <f>'Quarter supply'!AG39</f>
        <v>55855.679999999993</v>
      </c>
      <c r="H39" s="69">
        <f>'Quarter supply'!AP39</f>
        <v>-173.45000000001164</v>
      </c>
      <c r="I39" s="69">
        <f>'Quarter demand'!B39</f>
        <v>56029.130000000005</v>
      </c>
      <c r="J39" s="69">
        <f>'Quarter demand'!K39</f>
        <v>-190.08000000000004</v>
      </c>
      <c r="K39" s="69">
        <f>'Quarter demand'!T39</f>
        <v>-12670.249999999998</v>
      </c>
      <c r="L39" s="69">
        <f>'Quarter demand'!AD39</f>
        <v>-11941.150000000003</v>
      </c>
      <c r="M39" s="69">
        <f>'Quarter demand'!AL39</f>
        <v>-224.55000000000007</v>
      </c>
      <c r="N39" s="69">
        <f>'Quarter demand'!AS39</f>
        <v>169.56999999999971</v>
      </c>
      <c r="O39" s="69">
        <f>'Quarter demand'!AV39</f>
        <v>4.0299999999999727</v>
      </c>
      <c r="P39" s="69">
        <f>'Quarter demand'!AZ39</f>
        <v>-682.93999999999994</v>
      </c>
      <c r="Q39" s="69">
        <f>'Quarter demand'!BD39</f>
        <v>4.7899999999999991</v>
      </c>
      <c r="R39" s="69">
        <f>'Quarter demand'!BH39</f>
        <v>0</v>
      </c>
      <c r="S39" s="69">
        <f>'Quarter demand'!BK39</f>
        <v>3997.43</v>
      </c>
      <c r="T39" s="69">
        <f>'Quarter demand'!BT39</f>
        <v>821.74</v>
      </c>
      <c r="U39" s="69">
        <f>'Quarter final consumption'!B39</f>
        <v>38351.049999999996</v>
      </c>
      <c r="V39" s="69">
        <f>'Quarter final consumption'!J39</f>
        <v>482.88</v>
      </c>
      <c r="W39" s="69">
        <f>'Quarter final consumption'!R39</f>
        <v>5952.6899999999987</v>
      </c>
      <c r="X39" s="69">
        <f>'Quarter final consumption'!Z39</f>
        <v>15170.31</v>
      </c>
      <c r="Y39" s="69">
        <f>'Quarter final consumption'!AF39</f>
        <v>9391.98</v>
      </c>
      <c r="Z39" s="69">
        <f>'Quarter final consumption'!AN39</f>
        <v>4275.04</v>
      </c>
      <c r="AA39" s="69">
        <f>'Quarter final consumption'!AV39</f>
        <v>1449.7300000000002</v>
      </c>
      <c r="AB39" s="69">
        <f>'Quarter final consumption'!BD39</f>
        <v>2220.61</v>
      </c>
      <c r="AC39" s="69">
        <f>'Quarter final consumption'!BL39</f>
        <v>208.41000000000003</v>
      </c>
      <c r="AD39" s="69">
        <f>'Quarter final consumption'!BT39</f>
        <v>396.29</v>
      </c>
      <c r="AE39" s="69">
        <f>'Quarter final consumption'!CB39</f>
        <v>3078.15</v>
      </c>
    </row>
    <row r="40" spans="1:31" x14ac:dyDescent="0.35">
      <c r="A40" s="68" t="s">
        <v>206</v>
      </c>
      <c r="B40" s="69">
        <f>'Quarter supply'!B40</f>
        <v>42552.73</v>
      </c>
      <c r="C40" s="69">
        <f>'Quarter supply'!H40</f>
        <v>35696.270000000004</v>
      </c>
      <c r="D40" s="69">
        <f>'Quarter supply'!P40</f>
        <v>-24347.45</v>
      </c>
      <c r="E40" s="69">
        <f>'Quarter supply'!X40</f>
        <v>-593.29</v>
      </c>
      <c r="F40" s="69">
        <f>'Quarter supply'!Z40</f>
        <v>-2840.91</v>
      </c>
      <c r="G40" s="69">
        <f>'Quarter supply'!AG40</f>
        <v>50467.350000000006</v>
      </c>
      <c r="H40" s="69">
        <f>'Quarter supply'!AP40</f>
        <v>-640.09999999999854</v>
      </c>
      <c r="I40" s="69">
        <f>'Quarter demand'!B40</f>
        <v>51107.450000000004</v>
      </c>
      <c r="J40" s="69">
        <f>'Quarter demand'!K40</f>
        <v>-29.61000000000007</v>
      </c>
      <c r="K40" s="69">
        <f>'Quarter demand'!T40</f>
        <v>-12879.580000000004</v>
      </c>
      <c r="L40" s="69">
        <f>'Quarter demand'!AD40</f>
        <v>-11791.820000000003</v>
      </c>
      <c r="M40" s="69">
        <f>'Quarter demand'!AL40</f>
        <v>-187.73999999999995</v>
      </c>
      <c r="N40" s="69">
        <f>'Quarter demand'!AS40</f>
        <v>-218.51000000000204</v>
      </c>
      <c r="O40" s="69">
        <f>'Quarter demand'!AV40</f>
        <v>-18.839999999999918</v>
      </c>
      <c r="P40" s="69">
        <f>'Quarter demand'!AZ40</f>
        <v>-664.97</v>
      </c>
      <c r="Q40" s="69">
        <f>'Quarter demand'!BD40</f>
        <v>2.2999999999999972</v>
      </c>
      <c r="R40" s="69">
        <f>'Quarter demand'!BH40</f>
        <v>0</v>
      </c>
      <c r="S40" s="69">
        <f>'Quarter demand'!BK40</f>
        <v>3842.1499999999996</v>
      </c>
      <c r="T40" s="69">
        <f>'Quarter demand'!BT40</f>
        <v>766.57999999999993</v>
      </c>
      <c r="U40" s="69">
        <f>'Quarter final consumption'!B40</f>
        <v>33593.22</v>
      </c>
      <c r="V40" s="69">
        <f>'Quarter final consumption'!J40</f>
        <v>443.74</v>
      </c>
      <c r="W40" s="69">
        <f>'Quarter final consumption'!R40</f>
        <v>6072.7</v>
      </c>
      <c r="X40" s="69">
        <f>'Quarter final consumption'!Z40</f>
        <v>15611.300000000001</v>
      </c>
      <c r="Y40" s="69">
        <f>'Quarter final consumption'!AF40</f>
        <v>5199.53</v>
      </c>
      <c r="Z40" s="69">
        <f>'Quarter final consumption'!AN40</f>
        <v>3602.2200000000003</v>
      </c>
      <c r="AA40" s="69">
        <f>'Quarter final consumption'!AV40</f>
        <v>1117.2</v>
      </c>
      <c r="AB40" s="69">
        <f>'Quarter final consumption'!BD40</f>
        <v>2028.44</v>
      </c>
      <c r="AC40" s="69">
        <f>'Quarter final consumption'!BL40</f>
        <v>177.67000000000002</v>
      </c>
      <c r="AD40" s="69">
        <f>'Quarter final consumption'!BT40</f>
        <v>278.91000000000003</v>
      </c>
      <c r="AE40" s="69">
        <f>'Quarter final consumption'!CB40</f>
        <v>2663.73</v>
      </c>
    </row>
    <row r="41" spans="1:31" x14ac:dyDescent="0.35">
      <c r="A41" s="68" t="s">
        <v>207</v>
      </c>
      <c r="B41" s="69">
        <f>'Quarter supply'!B41</f>
        <v>48256.53</v>
      </c>
      <c r="C41" s="69">
        <f>'Quarter supply'!H41</f>
        <v>40806.5</v>
      </c>
      <c r="D41" s="69">
        <f>'Quarter supply'!P41</f>
        <v>-23889.430000000004</v>
      </c>
      <c r="E41" s="69">
        <f>'Quarter supply'!X41</f>
        <v>-600.76</v>
      </c>
      <c r="F41" s="69">
        <f>'Quarter supply'!Z41</f>
        <v>-433.7</v>
      </c>
      <c r="G41" s="69">
        <f>'Quarter supply'!AG41</f>
        <v>64139.139999999992</v>
      </c>
      <c r="H41" s="69">
        <f>'Quarter supply'!AP41</f>
        <v>398.76000000000204</v>
      </c>
      <c r="I41" s="69">
        <f>'Quarter demand'!B41</f>
        <v>63740.37999999999</v>
      </c>
      <c r="J41" s="69">
        <f>'Quarter demand'!K41</f>
        <v>71.109999999999957</v>
      </c>
      <c r="K41" s="69">
        <f>'Quarter demand'!T41</f>
        <v>-14943.599999999995</v>
      </c>
      <c r="L41" s="69">
        <f>'Quarter demand'!AD41</f>
        <v>-13842.490000000003</v>
      </c>
      <c r="M41" s="69">
        <f>'Quarter demand'!AL41</f>
        <v>-267.77999999999997</v>
      </c>
      <c r="N41" s="69">
        <f>'Quarter demand'!AS41</f>
        <v>-154.93999999999869</v>
      </c>
      <c r="O41" s="69">
        <f>'Quarter demand'!AV41</f>
        <v>-23.740000000000009</v>
      </c>
      <c r="P41" s="69">
        <f>'Quarter demand'!AZ41</f>
        <v>-654.90000000000009</v>
      </c>
      <c r="Q41" s="69">
        <f>'Quarter demand'!BD41</f>
        <v>0.25</v>
      </c>
      <c r="R41" s="69">
        <f>'Quarter demand'!BH41</f>
        <v>0</v>
      </c>
      <c r="S41" s="69">
        <f>'Quarter demand'!BK41</f>
        <v>3999.8199999999997</v>
      </c>
      <c r="T41" s="69">
        <f>'Quarter demand'!BT41</f>
        <v>888.86000000000013</v>
      </c>
      <c r="U41" s="69">
        <f>'Quarter final consumption'!B41</f>
        <v>43977.979999999989</v>
      </c>
      <c r="V41" s="69">
        <f>'Quarter final consumption'!J41</f>
        <v>452.62</v>
      </c>
      <c r="W41" s="69">
        <f>'Quarter final consumption'!R41</f>
        <v>7490.9199999999992</v>
      </c>
      <c r="X41" s="69">
        <f>'Quarter final consumption'!Z41</f>
        <v>14605.85</v>
      </c>
      <c r="Y41" s="69">
        <f>'Quarter final consumption'!AF41</f>
        <v>13838.900000000001</v>
      </c>
      <c r="Z41" s="69">
        <f>'Quarter final consumption'!AN41</f>
        <v>5018.66</v>
      </c>
      <c r="AA41" s="69">
        <f>'Quarter final consumption'!AV41</f>
        <v>1668.2</v>
      </c>
      <c r="AB41" s="69">
        <f>'Quarter final consumption'!BD41</f>
        <v>2672.2000000000003</v>
      </c>
      <c r="AC41" s="69">
        <f>'Quarter final consumption'!BL41</f>
        <v>208.42000000000002</v>
      </c>
      <c r="AD41" s="69">
        <f>'Quarter final consumption'!BT41</f>
        <v>469.84000000000003</v>
      </c>
      <c r="AE41" s="69">
        <f>'Quarter final consumption'!CB41</f>
        <v>2571.0300000000002</v>
      </c>
    </row>
    <row r="42" spans="1:31" x14ac:dyDescent="0.35">
      <c r="A42" s="68" t="s">
        <v>208</v>
      </c>
      <c r="B42" s="69">
        <f>'Quarter supply'!B42</f>
        <v>49736.480000000003</v>
      </c>
      <c r="C42" s="69">
        <f>'Quarter supply'!H42</f>
        <v>39346.35</v>
      </c>
      <c r="D42" s="69">
        <f>'Quarter supply'!P42</f>
        <v>-23456.689999999995</v>
      </c>
      <c r="E42" s="69">
        <f>'Quarter supply'!X42</f>
        <v>-681.15</v>
      </c>
      <c r="F42" s="69">
        <f>'Quarter supply'!Z42</f>
        <v>2792.1099999999997</v>
      </c>
      <c r="G42" s="69">
        <f>'Quarter supply'!AG42</f>
        <v>67737.100000000006</v>
      </c>
      <c r="H42" s="69">
        <f>'Quarter supply'!AP42</f>
        <v>-162.91000000000349</v>
      </c>
      <c r="I42" s="69">
        <f>'Quarter demand'!B42</f>
        <v>67900.010000000009</v>
      </c>
      <c r="J42" s="69">
        <f>'Quarter demand'!K42</f>
        <v>-114.7299999999999</v>
      </c>
      <c r="K42" s="69">
        <f>'Quarter demand'!T42</f>
        <v>-14909.330000000002</v>
      </c>
      <c r="L42" s="69">
        <f>'Quarter demand'!AD42</f>
        <v>-13510.839999999997</v>
      </c>
      <c r="M42" s="69">
        <f>'Quarter demand'!AL42</f>
        <v>-309.69999999999993</v>
      </c>
      <c r="N42" s="69">
        <f>'Quarter demand'!AS42</f>
        <v>-107.69000000000233</v>
      </c>
      <c r="O42" s="69">
        <f>'Quarter demand'!AV42</f>
        <v>-38.779999999999973</v>
      </c>
      <c r="P42" s="69">
        <f>'Quarter demand'!AZ42</f>
        <v>-938.3900000000001</v>
      </c>
      <c r="Q42" s="69">
        <f>'Quarter demand'!BD42</f>
        <v>-3.9299999999999997</v>
      </c>
      <c r="R42" s="69">
        <f>'Quarter demand'!BH42</f>
        <v>0</v>
      </c>
      <c r="S42" s="69">
        <f>'Quarter demand'!BK42</f>
        <v>3915.2200000000003</v>
      </c>
      <c r="T42" s="69">
        <f>'Quarter demand'!BT42</f>
        <v>1104.5900000000001</v>
      </c>
      <c r="U42" s="69">
        <f>'Quarter final consumption'!B42</f>
        <v>47853.02</v>
      </c>
      <c r="V42" s="69">
        <f>'Quarter final consumption'!J42</f>
        <v>472.37999999999994</v>
      </c>
      <c r="W42" s="69">
        <f>'Quarter final consumption'!R42</f>
        <v>8545.5799999999981</v>
      </c>
      <c r="X42" s="69">
        <f>'Quarter final consumption'!Z42</f>
        <v>14365.76</v>
      </c>
      <c r="Y42" s="69">
        <f>'Quarter final consumption'!AF42</f>
        <v>15360.800000000001</v>
      </c>
      <c r="Z42" s="69">
        <f>'Quarter final consumption'!AN42</f>
        <v>6425.73</v>
      </c>
      <c r="AA42" s="69">
        <f>'Quarter final consumption'!AV42</f>
        <v>2245.1</v>
      </c>
      <c r="AB42" s="69">
        <f>'Quarter final consumption'!BD42</f>
        <v>3203.17</v>
      </c>
      <c r="AC42" s="69">
        <f>'Quarter final consumption'!BL42</f>
        <v>294.51</v>
      </c>
      <c r="AD42" s="69">
        <f>'Quarter final consumption'!BT42</f>
        <v>682.94999999999993</v>
      </c>
      <c r="AE42" s="69">
        <f>'Quarter final consumption'!CB42</f>
        <v>2682.77</v>
      </c>
    </row>
    <row r="43" spans="1:31" x14ac:dyDescent="0.35">
      <c r="A43" s="68" t="s">
        <v>209</v>
      </c>
      <c r="B43" s="69">
        <f>'Quarter supply'!B43</f>
        <v>46664.78</v>
      </c>
      <c r="C43" s="69">
        <f>'Quarter supply'!H43</f>
        <v>34267.1</v>
      </c>
      <c r="D43" s="69">
        <f>'Quarter supply'!P43</f>
        <v>-26111.600000000002</v>
      </c>
      <c r="E43" s="69">
        <f>'Quarter supply'!X43</f>
        <v>-593.91999999999996</v>
      </c>
      <c r="F43" s="69">
        <f>'Quarter supply'!Z43</f>
        <v>-886.18999999999994</v>
      </c>
      <c r="G43" s="69">
        <f>'Quarter supply'!AG43</f>
        <v>53340.170000000006</v>
      </c>
      <c r="H43" s="69">
        <f>'Quarter supply'!AP43</f>
        <v>-367.27000000001135</v>
      </c>
      <c r="I43" s="69">
        <f>'Quarter demand'!B43</f>
        <v>53707.440000000017</v>
      </c>
      <c r="J43" s="69">
        <f>'Quarter demand'!K43</f>
        <v>-134.43999999999997</v>
      </c>
      <c r="K43" s="69">
        <f>'Quarter demand'!T43</f>
        <v>-12626.660000000002</v>
      </c>
      <c r="L43" s="69">
        <f>'Quarter demand'!AD43</f>
        <v>-11337.269999999999</v>
      </c>
      <c r="M43" s="69">
        <f>'Quarter demand'!AL43</f>
        <v>-230.32999999999998</v>
      </c>
      <c r="N43" s="69">
        <f>'Quarter demand'!AS43</f>
        <v>-305.36000000000058</v>
      </c>
      <c r="O43" s="69">
        <f>'Quarter demand'!AV43</f>
        <v>-40.960000000000036</v>
      </c>
      <c r="P43" s="69">
        <f>'Quarter demand'!AZ43</f>
        <v>-708.76</v>
      </c>
      <c r="Q43" s="69">
        <f>'Quarter demand'!BD43</f>
        <v>-3.980000000000004</v>
      </c>
      <c r="R43" s="69">
        <f>'Quarter demand'!BH43</f>
        <v>0</v>
      </c>
      <c r="S43" s="69">
        <f>'Quarter demand'!BK43</f>
        <v>3844.17</v>
      </c>
      <c r="T43" s="69">
        <f>'Quarter demand'!BT43</f>
        <v>790.93000000000006</v>
      </c>
      <c r="U43" s="69">
        <f>'Quarter final consumption'!B43</f>
        <v>36313.300000000003</v>
      </c>
      <c r="V43" s="69">
        <f>'Quarter final consumption'!J43</f>
        <v>451.65999999999997</v>
      </c>
      <c r="W43" s="69">
        <f>'Quarter final consumption'!R43</f>
        <v>6395.3300000000008</v>
      </c>
      <c r="X43" s="69">
        <f>'Quarter final consumption'!Z43</f>
        <v>15354.76</v>
      </c>
      <c r="Y43" s="69">
        <f>'Quarter final consumption'!AF43</f>
        <v>7751.369999999999</v>
      </c>
      <c r="Z43" s="69">
        <f>'Quarter final consumption'!AN43</f>
        <v>4140.4699999999993</v>
      </c>
      <c r="AA43" s="69">
        <f>'Quarter final consumption'!AV43</f>
        <v>1353.1</v>
      </c>
      <c r="AB43" s="69">
        <f>'Quarter final consumption'!BD43</f>
        <v>2187.3000000000002</v>
      </c>
      <c r="AC43" s="69">
        <f>'Quarter final consumption'!BL43</f>
        <v>223.45</v>
      </c>
      <c r="AD43" s="69">
        <f>'Quarter final consumption'!BT43</f>
        <v>376.62</v>
      </c>
      <c r="AE43" s="69">
        <f>'Quarter final consumption'!CB43</f>
        <v>2219.71</v>
      </c>
    </row>
    <row r="44" spans="1:31" x14ac:dyDescent="0.35">
      <c r="A44" s="68" t="s">
        <v>210</v>
      </c>
      <c r="B44" s="69">
        <f>'Quarter supply'!B44</f>
        <v>41225.399999999994</v>
      </c>
      <c r="C44" s="69">
        <f>'Quarter supply'!H44</f>
        <v>35899.37000000001</v>
      </c>
      <c r="D44" s="69">
        <f>'Quarter supply'!P44</f>
        <v>-25003.59</v>
      </c>
      <c r="E44" s="69">
        <f>'Quarter supply'!X44</f>
        <v>-647.04999999999995</v>
      </c>
      <c r="F44" s="69">
        <f>'Quarter supply'!Z44</f>
        <v>-279.05</v>
      </c>
      <c r="G44" s="69">
        <f>'Quarter supply'!AG44</f>
        <v>51195.079999999994</v>
      </c>
      <c r="H44" s="69">
        <f>'Quarter supply'!AP44</f>
        <v>181.27999999999156</v>
      </c>
      <c r="I44" s="69">
        <f>'Quarter demand'!B44</f>
        <v>51013.8</v>
      </c>
      <c r="J44" s="69">
        <f>'Quarter demand'!K44</f>
        <v>-191.45000000000002</v>
      </c>
      <c r="K44" s="69">
        <f>'Quarter demand'!T44</f>
        <v>-12071.890000000001</v>
      </c>
      <c r="L44" s="69">
        <f>'Quarter demand'!AD44</f>
        <v>-11317.02</v>
      </c>
      <c r="M44" s="69">
        <f>'Quarter demand'!AL44</f>
        <v>-208.76999999999998</v>
      </c>
      <c r="N44" s="69">
        <f>'Quarter demand'!AS44</f>
        <v>165.45999999999913</v>
      </c>
      <c r="O44" s="69">
        <f>'Quarter demand'!AV44</f>
        <v>-37.340000000000146</v>
      </c>
      <c r="P44" s="69">
        <f>'Quarter demand'!AZ44</f>
        <v>-673.35</v>
      </c>
      <c r="Q44" s="69">
        <f>'Quarter demand'!BD44</f>
        <v>-0.87000000000000455</v>
      </c>
      <c r="R44" s="69">
        <f>'Quarter demand'!BH44</f>
        <v>0</v>
      </c>
      <c r="S44" s="69">
        <f>'Quarter demand'!BK44</f>
        <v>3645.43</v>
      </c>
      <c r="T44" s="69">
        <f>'Quarter demand'!BT44</f>
        <v>776.53</v>
      </c>
      <c r="U44" s="69">
        <f>'Quarter final consumption'!B44</f>
        <v>34331.949999999997</v>
      </c>
      <c r="V44" s="69">
        <f>'Quarter final consumption'!J44</f>
        <v>412.04</v>
      </c>
      <c r="W44" s="69">
        <f>'Quarter final consumption'!R44</f>
        <v>6006.45</v>
      </c>
      <c r="X44" s="69">
        <f>'Quarter final consumption'!Z44</f>
        <v>15605.769999999999</v>
      </c>
      <c r="Y44" s="69">
        <f>'Quarter final consumption'!AF44</f>
        <v>6296.57</v>
      </c>
      <c r="Z44" s="69">
        <f>'Quarter final consumption'!AN44</f>
        <v>3588.46</v>
      </c>
      <c r="AA44" s="69">
        <f>'Quarter final consumption'!AV44</f>
        <v>1108.3</v>
      </c>
      <c r="AB44" s="69">
        <f>'Quarter final consumption'!BD44</f>
        <v>2019.5900000000001</v>
      </c>
      <c r="AC44" s="69">
        <f>'Quarter final consumption'!BL44</f>
        <v>177.57999999999998</v>
      </c>
      <c r="AD44" s="69">
        <f>'Quarter final consumption'!BT44</f>
        <v>282.99</v>
      </c>
      <c r="AE44" s="69">
        <f>'Quarter final consumption'!CB44</f>
        <v>2422.66</v>
      </c>
    </row>
    <row r="45" spans="1:31" x14ac:dyDescent="0.35">
      <c r="A45" s="68" t="s">
        <v>211</v>
      </c>
      <c r="B45" s="69">
        <f>'Quarter supply'!B45</f>
        <v>48342.96</v>
      </c>
      <c r="C45" s="69">
        <f>'Quarter supply'!H45</f>
        <v>39827.64</v>
      </c>
      <c r="D45" s="69">
        <f>'Quarter supply'!P45</f>
        <v>-25438.999999999996</v>
      </c>
      <c r="E45" s="69">
        <f>'Quarter supply'!X45</f>
        <v>-590.54999999999995</v>
      </c>
      <c r="F45" s="69">
        <f>'Quarter supply'!Z45</f>
        <v>2808</v>
      </c>
      <c r="G45" s="69">
        <f>'Quarter supply'!AG45</f>
        <v>64949.05</v>
      </c>
      <c r="H45" s="69">
        <f>'Quarter supply'!AP45</f>
        <v>127.44000000000233</v>
      </c>
      <c r="I45" s="69">
        <f>'Quarter demand'!B45</f>
        <v>64821.61</v>
      </c>
      <c r="J45" s="69">
        <f>'Quarter demand'!K45</f>
        <v>331.15</v>
      </c>
      <c r="K45" s="69">
        <f>'Quarter demand'!T45</f>
        <v>-14742.420000000007</v>
      </c>
      <c r="L45" s="69">
        <f>'Quarter demand'!AD45</f>
        <v>-14017.090000000002</v>
      </c>
      <c r="M45" s="69">
        <f>'Quarter demand'!AL45</f>
        <v>-298.68</v>
      </c>
      <c r="N45" s="69">
        <f>'Quarter demand'!AS45</f>
        <v>30.649999999997817</v>
      </c>
      <c r="O45" s="69">
        <f>'Quarter demand'!AV45</f>
        <v>-30.380000000000109</v>
      </c>
      <c r="P45" s="69">
        <f>'Quarter demand'!AZ45</f>
        <v>-426.3</v>
      </c>
      <c r="Q45" s="69">
        <f>'Quarter demand'!BD45</f>
        <v>-0.61999999999999744</v>
      </c>
      <c r="R45" s="69">
        <f>'Quarter demand'!BH45</f>
        <v>0</v>
      </c>
      <c r="S45" s="69">
        <f>'Quarter demand'!BK45</f>
        <v>3908.01</v>
      </c>
      <c r="T45" s="69">
        <f>'Quarter demand'!BT45</f>
        <v>1009.51</v>
      </c>
      <c r="U45" s="69">
        <f>'Quarter final consumption'!B45</f>
        <v>45490.420000000006</v>
      </c>
      <c r="V45" s="69">
        <f>'Quarter final consumption'!J45</f>
        <v>439.59999999999997</v>
      </c>
      <c r="W45" s="69">
        <f>'Quarter final consumption'!R45</f>
        <v>7817.2400000000007</v>
      </c>
      <c r="X45" s="69">
        <f>'Quarter final consumption'!Z45</f>
        <v>14444.660000000002</v>
      </c>
      <c r="Y45" s="69">
        <f>'Quarter final consumption'!AF45</f>
        <v>15523.7</v>
      </c>
      <c r="Z45" s="69">
        <f>'Quarter final consumption'!AN45</f>
        <v>4861.13</v>
      </c>
      <c r="AA45" s="69">
        <f>'Quarter final consumption'!AV45</f>
        <v>1639.36</v>
      </c>
      <c r="AB45" s="69">
        <f>'Quarter final consumption'!BD45</f>
        <v>2554.0800000000004</v>
      </c>
      <c r="AC45" s="69">
        <f>'Quarter final consumption'!BL45</f>
        <v>211.44</v>
      </c>
      <c r="AD45" s="69">
        <f>'Quarter final consumption'!BT45</f>
        <v>456.25</v>
      </c>
      <c r="AE45" s="69">
        <f>'Quarter final consumption'!CB45</f>
        <v>2404.0899999999997</v>
      </c>
    </row>
    <row r="46" spans="1:31" x14ac:dyDescent="0.35">
      <c r="A46" s="68" t="s">
        <v>212</v>
      </c>
      <c r="B46" s="69">
        <f>'Quarter supply'!B46</f>
        <v>47719.18</v>
      </c>
      <c r="C46" s="69">
        <f>'Quarter supply'!H46</f>
        <v>41747.549999999996</v>
      </c>
      <c r="D46" s="69">
        <f>'Quarter supply'!P46</f>
        <v>-22656.719999999998</v>
      </c>
      <c r="E46" s="69">
        <f>'Quarter supply'!X46</f>
        <v>-882.87</v>
      </c>
      <c r="F46" s="69">
        <f>'Quarter supply'!Z46</f>
        <v>2509.2399999999998</v>
      </c>
      <c r="G46" s="69">
        <f>'Quarter supply'!AG46</f>
        <v>68436.38</v>
      </c>
      <c r="H46" s="69">
        <f>'Quarter supply'!AP46</f>
        <v>-123.73999999997613</v>
      </c>
      <c r="I46" s="69">
        <f>'Quarter demand'!B46</f>
        <v>68560.119999999981</v>
      </c>
      <c r="J46" s="69">
        <f>'Quarter demand'!K46</f>
        <v>-25.57000000000005</v>
      </c>
      <c r="K46" s="69">
        <f>'Quarter demand'!T46</f>
        <v>-14493.469999999998</v>
      </c>
      <c r="L46" s="69">
        <f>'Quarter demand'!AD46</f>
        <v>-13101.97</v>
      </c>
      <c r="M46" s="69">
        <f>'Quarter demand'!AL46</f>
        <v>-336.99</v>
      </c>
      <c r="N46" s="69">
        <f>'Quarter demand'!AS46</f>
        <v>-267.34000000000015</v>
      </c>
      <c r="O46" s="69">
        <f>'Quarter demand'!AV46</f>
        <v>-44.819999999999936</v>
      </c>
      <c r="P46" s="69">
        <f>'Quarter demand'!AZ46</f>
        <v>-736.45999999999992</v>
      </c>
      <c r="Q46" s="69">
        <f>'Quarter demand'!BD46</f>
        <v>-5.8899999999999935</v>
      </c>
      <c r="R46" s="69">
        <f>'Quarter demand'!BH46</f>
        <v>0</v>
      </c>
      <c r="S46" s="69">
        <f>'Quarter demand'!BK46</f>
        <v>3852.9</v>
      </c>
      <c r="T46" s="69">
        <f>'Quarter demand'!BT46</f>
        <v>890.82</v>
      </c>
      <c r="U46" s="69">
        <f>'Quarter final consumption'!B46</f>
        <v>49294.390000000007</v>
      </c>
      <c r="V46" s="69">
        <f>'Quarter final consumption'!J46</f>
        <v>424.7</v>
      </c>
      <c r="W46" s="69">
        <f>'Quarter final consumption'!R46</f>
        <v>8664.6200000000008</v>
      </c>
      <c r="X46" s="69">
        <f>'Quarter final consumption'!Z46</f>
        <v>14379.269999999999</v>
      </c>
      <c r="Y46" s="69">
        <f>'Quarter final consumption'!AF46</f>
        <v>16568.87</v>
      </c>
      <c r="Z46" s="69">
        <f>'Quarter final consumption'!AN46</f>
        <v>6698.3099999999995</v>
      </c>
      <c r="AA46" s="69">
        <f>'Quarter final consumption'!AV46</f>
        <v>2107.86</v>
      </c>
      <c r="AB46" s="69">
        <f>'Quarter final consumption'!BD46</f>
        <v>3655.1</v>
      </c>
      <c r="AC46" s="69">
        <f>'Quarter final consumption'!BL46</f>
        <v>327.45</v>
      </c>
      <c r="AD46" s="69">
        <f>'Quarter final consumption'!BT46</f>
        <v>607.9</v>
      </c>
      <c r="AE46" s="69">
        <f>'Quarter final consumption'!CB46</f>
        <v>2558.62</v>
      </c>
    </row>
    <row r="47" spans="1:31" x14ac:dyDescent="0.35">
      <c r="A47" s="68" t="s">
        <v>213</v>
      </c>
      <c r="B47" s="69">
        <f>'Quarter supply'!B47</f>
        <v>45018.020000000004</v>
      </c>
      <c r="C47" s="69">
        <f>'Quarter supply'!H47</f>
        <v>37578.78</v>
      </c>
      <c r="D47" s="69">
        <f>'Quarter supply'!P47</f>
        <v>-24706.32</v>
      </c>
      <c r="E47" s="69">
        <f>'Quarter supply'!X47</f>
        <v>-978.32</v>
      </c>
      <c r="F47" s="69">
        <f>'Quarter supply'!Z47</f>
        <v>-2585.08</v>
      </c>
      <c r="G47" s="69">
        <f>'Quarter supply'!AG47</f>
        <v>54327.079999999987</v>
      </c>
      <c r="H47" s="69">
        <f>'Quarter supply'!AP47</f>
        <v>100.07999999997992</v>
      </c>
      <c r="I47" s="69">
        <f>'Quarter demand'!B47</f>
        <v>54227.000000000007</v>
      </c>
      <c r="J47" s="69">
        <f>'Quarter demand'!K47</f>
        <v>-75.099999999999966</v>
      </c>
      <c r="K47" s="69">
        <f>'Quarter demand'!T47</f>
        <v>-12424.630000000003</v>
      </c>
      <c r="L47" s="69">
        <f>'Quarter demand'!AD47</f>
        <v>-11206.300000000001</v>
      </c>
      <c r="M47" s="69">
        <f>'Quarter demand'!AL47</f>
        <v>-251.14999999999998</v>
      </c>
      <c r="N47" s="69">
        <f>'Quarter demand'!AS47</f>
        <v>-127.65999999999985</v>
      </c>
      <c r="O47" s="69">
        <f>'Quarter demand'!AV47</f>
        <v>-91.799999999999955</v>
      </c>
      <c r="P47" s="69">
        <f>'Quarter demand'!AZ47</f>
        <v>-743.54</v>
      </c>
      <c r="Q47" s="69">
        <f>'Quarter demand'!BD47</f>
        <v>-4.18</v>
      </c>
      <c r="R47" s="69">
        <f>'Quarter demand'!BH47</f>
        <v>0</v>
      </c>
      <c r="S47" s="69">
        <f>'Quarter demand'!BK47</f>
        <v>3675.0599999999995</v>
      </c>
      <c r="T47" s="69">
        <f>'Quarter demand'!BT47</f>
        <v>780.25</v>
      </c>
      <c r="U47" s="69">
        <f>'Quarter final consumption'!B47</f>
        <v>37275.679999999993</v>
      </c>
      <c r="V47" s="69">
        <f>'Quarter final consumption'!J47</f>
        <v>423.36000000000007</v>
      </c>
      <c r="W47" s="69">
        <f>'Quarter final consumption'!R47</f>
        <v>6656.06</v>
      </c>
      <c r="X47" s="69">
        <f>'Quarter final consumption'!Z47</f>
        <v>14472.71</v>
      </c>
      <c r="Y47" s="69">
        <f>'Quarter final consumption'!AF47</f>
        <v>8220.36</v>
      </c>
      <c r="Z47" s="69">
        <f>'Quarter final consumption'!AN47</f>
        <v>5123.9900000000016</v>
      </c>
      <c r="AA47" s="69">
        <f>'Quarter final consumption'!AV47</f>
        <v>1553.8</v>
      </c>
      <c r="AB47" s="69">
        <f>'Quarter final consumption'!BD47</f>
        <v>2839.6100000000006</v>
      </c>
      <c r="AC47" s="69">
        <f>'Quarter final consumption'!BL47</f>
        <v>234.69</v>
      </c>
      <c r="AD47" s="69">
        <f>'Quarter final consumption'!BT47</f>
        <v>495.89000000000004</v>
      </c>
      <c r="AE47" s="69">
        <f>'Quarter final consumption'!CB47</f>
        <v>2379.2000000000003</v>
      </c>
    </row>
    <row r="48" spans="1:31" x14ac:dyDescent="0.35">
      <c r="A48" s="68" t="s">
        <v>214</v>
      </c>
      <c r="B48" s="69">
        <f>'Quarter supply'!B48</f>
        <v>38838.5</v>
      </c>
      <c r="C48" s="69">
        <f>'Quarter supply'!H48</f>
        <v>37062.14</v>
      </c>
      <c r="D48" s="69">
        <f>'Quarter supply'!P48</f>
        <v>-23577.760000000002</v>
      </c>
      <c r="E48" s="69">
        <f>'Quarter supply'!X48</f>
        <v>-854.39</v>
      </c>
      <c r="F48" s="69">
        <f>'Quarter supply'!Z48</f>
        <v>-2219.6399999999994</v>
      </c>
      <c r="G48" s="69">
        <f>'Quarter supply'!AG48</f>
        <v>49248.849999999991</v>
      </c>
      <c r="H48" s="69">
        <f>'Quarter supply'!AP48</f>
        <v>550.61999999998807</v>
      </c>
      <c r="I48" s="69">
        <f>'Quarter demand'!B48</f>
        <v>48698.23</v>
      </c>
      <c r="J48" s="69">
        <f>'Quarter demand'!K48</f>
        <v>-57.63999999999993</v>
      </c>
      <c r="K48" s="69">
        <f>'Quarter demand'!T48</f>
        <v>-11842.58</v>
      </c>
      <c r="L48" s="69">
        <f>'Quarter demand'!AD48</f>
        <v>-10913.470000000001</v>
      </c>
      <c r="M48" s="69">
        <f>'Quarter demand'!AL48</f>
        <v>-228.28999999999996</v>
      </c>
      <c r="N48" s="69">
        <f>'Quarter demand'!AS48</f>
        <v>65.920000000001892</v>
      </c>
      <c r="O48" s="69">
        <f>'Quarter demand'!AV48</f>
        <v>-46</v>
      </c>
      <c r="P48" s="69">
        <f>'Quarter demand'!AZ48</f>
        <v>-717.85</v>
      </c>
      <c r="Q48" s="69">
        <f>'Quarter demand'!BD48</f>
        <v>-2.8900000000000006</v>
      </c>
      <c r="R48" s="69">
        <f>'Quarter demand'!BH48</f>
        <v>0</v>
      </c>
      <c r="S48" s="69">
        <f>'Quarter demand'!BK48</f>
        <v>3442.18</v>
      </c>
      <c r="T48" s="69">
        <f>'Quarter demand'!BT48</f>
        <v>764.82</v>
      </c>
      <c r="U48" s="69">
        <f>'Quarter final consumption'!B48</f>
        <v>32590.22</v>
      </c>
      <c r="V48" s="69">
        <f>'Quarter final consumption'!J48</f>
        <v>396.85</v>
      </c>
      <c r="W48" s="69">
        <f>'Quarter final consumption'!R48</f>
        <v>5951.1</v>
      </c>
      <c r="X48" s="69">
        <f>'Quarter final consumption'!Z48</f>
        <v>14851.729999999998</v>
      </c>
      <c r="Y48" s="69">
        <f>'Quarter final consumption'!AF48</f>
        <v>5641.39</v>
      </c>
      <c r="Z48" s="69">
        <f>'Quarter final consumption'!AN48</f>
        <v>3616.5499999999997</v>
      </c>
      <c r="AA48" s="69">
        <f>'Quarter final consumption'!AV48</f>
        <v>1026.8599999999999</v>
      </c>
      <c r="AB48" s="69">
        <f>'Quarter final consumption'!BD48</f>
        <v>2236.92</v>
      </c>
      <c r="AC48" s="69">
        <f>'Quarter final consumption'!BL48</f>
        <v>165.55</v>
      </c>
      <c r="AD48" s="69">
        <f>'Quarter final consumption'!BT48</f>
        <v>187.22</v>
      </c>
      <c r="AE48" s="69">
        <f>'Quarter final consumption'!CB48</f>
        <v>2132.6</v>
      </c>
    </row>
    <row r="49" spans="1:31" x14ac:dyDescent="0.35">
      <c r="A49" s="68" t="s">
        <v>215</v>
      </c>
      <c r="B49" s="69">
        <f>'Quarter supply'!B49</f>
        <v>46055.07</v>
      </c>
      <c r="C49" s="69">
        <f>'Quarter supply'!H49</f>
        <v>41847.69</v>
      </c>
      <c r="D49" s="69">
        <f>'Quarter supply'!P49</f>
        <v>-24440.499999999996</v>
      </c>
      <c r="E49" s="69">
        <f>'Quarter supply'!X49</f>
        <v>-947.48</v>
      </c>
      <c r="F49" s="69">
        <f>'Quarter supply'!Z49</f>
        <v>290.00999999999993</v>
      </c>
      <c r="G49" s="69">
        <f>'Quarter supply'!AG49</f>
        <v>62804.79</v>
      </c>
      <c r="H49" s="69">
        <f>'Quarter supply'!AP49</f>
        <v>-12.040000000008149</v>
      </c>
      <c r="I49" s="69">
        <f>'Quarter demand'!B49</f>
        <v>62816.830000000009</v>
      </c>
      <c r="J49" s="69">
        <f>'Quarter demand'!K49</f>
        <v>22.899999999999977</v>
      </c>
      <c r="K49" s="69">
        <f>'Quarter demand'!T49</f>
        <v>-14004.250000000004</v>
      </c>
      <c r="L49" s="69">
        <f>'Quarter demand'!AD49</f>
        <v>-12974.840000000002</v>
      </c>
      <c r="M49" s="69">
        <f>'Quarter demand'!AL49</f>
        <v>-313.03999999999996</v>
      </c>
      <c r="N49" s="69">
        <f>'Quarter demand'!AS49</f>
        <v>-90.710000000002765</v>
      </c>
      <c r="O49" s="69">
        <f>'Quarter demand'!AV49</f>
        <v>-34.110000000000127</v>
      </c>
      <c r="P49" s="69">
        <f>'Quarter demand'!AZ49</f>
        <v>-588.79</v>
      </c>
      <c r="Q49" s="69">
        <f>'Quarter demand'!BD49</f>
        <v>-2.759999999999998</v>
      </c>
      <c r="R49" s="69">
        <f>'Quarter demand'!BH49</f>
        <v>0</v>
      </c>
      <c r="S49" s="69">
        <f>'Quarter demand'!BK49</f>
        <v>3793.89</v>
      </c>
      <c r="T49" s="69">
        <f>'Quarter demand'!BT49</f>
        <v>799.88</v>
      </c>
      <c r="U49" s="69">
        <f>'Quarter final consumption'!B49</f>
        <v>44241.750000000007</v>
      </c>
      <c r="V49" s="69">
        <f>'Quarter final consumption'!J49</f>
        <v>348.73</v>
      </c>
      <c r="W49" s="69">
        <f>'Quarter final consumption'!R49</f>
        <v>7354.16</v>
      </c>
      <c r="X49" s="69">
        <f>'Quarter final consumption'!Z49</f>
        <v>13689.619999999999</v>
      </c>
      <c r="Y49" s="69">
        <f>'Quarter final consumption'!AF49</f>
        <v>14922.960000000001</v>
      </c>
      <c r="Z49" s="69">
        <f>'Quarter final consumption'!AN49</f>
        <v>5833.7500000000009</v>
      </c>
      <c r="AA49" s="69">
        <f>'Quarter final consumption'!AV49</f>
        <v>1835.27</v>
      </c>
      <c r="AB49" s="69">
        <f>'Quarter final consumption'!BD49</f>
        <v>3297.7700000000004</v>
      </c>
      <c r="AC49" s="69">
        <f>'Quarter final consumption'!BL49</f>
        <v>186.84</v>
      </c>
      <c r="AD49" s="69">
        <f>'Quarter final consumption'!BT49</f>
        <v>513.87</v>
      </c>
      <c r="AE49" s="69">
        <f>'Quarter final consumption'!CB49</f>
        <v>2092.5300000000002</v>
      </c>
    </row>
    <row r="50" spans="1:31" x14ac:dyDescent="0.35">
      <c r="A50" s="68" t="s">
        <v>216</v>
      </c>
      <c r="B50" s="69">
        <f>'Quarter supply'!B50</f>
        <v>45349.85</v>
      </c>
      <c r="C50" s="69">
        <f>'Quarter supply'!H50</f>
        <v>41485.159999999996</v>
      </c>
      <c r="D50" s="69">
        <f>'Quarter supply'!P50</f>
        <v>-22656.92</v>
      </c>
      <c r="E50" s="69">
        <f>'Quarter supply'!X50</f>
        <v>-881.86</v>
      </c>
      <c r="F50" s="69">
        <f>'Quarter supply'!Z50</f>
        <v>2030.06</v>
      </c>
      <c r="G50" s="69">
        <f>'Quarter supply'!AG50</f>
        <v>65326.29</v>
      </c>
      <c r="H50" s="69">
        <f>'Quarter supply'!AP50</f>
        <v>-351.01000000000204</v>
      </c>
      <c r="I50" s="69">
        <f>'Quarter demand'!B50</f>
        <v>65677.3</v>
      </c>
      <c r="J50" s="69">
        <f>'Quarter demand'!K50</f>
        <v>8.4500000000000455</v>
      </c>
      <c r="K50" s="69">
        <f>'Quarter demand'!T50</f>
        <v>-14436.990000000003</v>
      </c>
      <c r="L50" s="69">
        <f>'Quarter demand'!AD50</f>
        <v>-13281.739999999996</v>
      </c>
      <c r="M50" s="69">
        <f>'Quarter demand'!AL50</f>
        <v>-366.44999999999987</v>
      </c>
      <c r="N50" s="69">
        <f>'Quarter demand'!AS50</f>
        <v>-251.37000000000262</v>
      </c>
      <c r="O50" s="69">
        <f>'Quarter demand'!AV50</f>
        <v>-101.75</v>
      </c>
      <c r="P50" s="69">
        <f>'Quarter demand'!AZ50</f>
        <v>-429.43</v>
      </c>
      <c r="Q50" s="69">
        <f>'Quarter demand'!BD50</f>
        <v>-6.25</v>
      </c>
      <c r="R50" s="69">
        <f>'Quarter demand'!BH50</f>
        <v>0</v>
      </c>
      <c r="S50" s="69">
        <f>'Quarter demand'!BK50</f>
        <v>3777.3799999999997</v>
      </c>
      <c r="T50" s="69">
        <f>'Quarter demand'!BT50</f>
        <v>948.02</v>
      </c>
      <c r="U50" s="69">
        <f>'Quarter final consumption'!B50</f>
        <v>46511.5</v>
      </c>
      <c r="V50" s="69">
        <f>'Quarter final consumption'!J50</f>
        <v>301.64999999999998</v>
      </c>
      <c r="W50" s="69">
        <f>'Quarter final consumption'!R50</f>
        <v>7329.12</v>
      </c>
      <c r="X50" s="69">
        <f>'Quarter final consumption'!Z50</f>
        <v>13488.91</v>
      </c>
      <c r="Y50" s="69">
        <f>'Quarter final consumption'!AF50</f>
        <v>17317.739999999998</v>
      </c>
      <c r="Z50" s="69">
        <f>'Quarter final consumption'!AN50</f>
        <v>5799.5999999999995</v>
      </c>
      <c r="AA50" s="69">
        <f>'Quarter final consumption'!AV50</f>
        <v>1891.9700000000003</v>
      </c>
      <c r="AB50" s="69">
        <f>'Quarter final consumption'!BD50</f>
        <v>3281.03</v>
      </c>
      <c r="AC50" s="69">
        <f>'Quarter final consumption'!BL50</f>
        <v>282.15999999999997</v>
      </c>
      <c r="AD50" s="69">
        <f>'Quarter final consumption'!BT50</f>
        <v>344.44</v>
      </c>
      <c r="AE50" s="69">
        <f>'Quarter final consumption'!CB50</f>
        <v>2274.48</v>
      </c>
    </row>
    <row r="51" spans="1:31" x14ac:dyDescent="0.35">
      <c r="A51" s="68" t="s">
        <v>217</v>
      </c>
      <c r="B51" s="69">
        <f>'Quarter supply'!B51</f>
        <v>43710.3</v>
      </c>
      <c r="C51" s="69">
        <f>'Quarter supply'!H51</f>
        <v>34702.700000000004</v>
      </c>
      <c r="D51" s="69">
        <f>'Quarter supply'!P51</f>
        <v>-24435.179999999997</v>
      </c>
      <c r="E51" s="69">
        <f>'Quarter supply'!X51</f>
        <v>-847.98</v>
      </c>
      <c r="F51" s="69">
        <f>'Quarter supply'!Z51</f>
        <v>-3607.22</v>
      </c>
      <c r="G51" s="69">
        <f>'Quarter supply'!AG51</f>
        <v>49522.619999999995</v>
      </c>
      <c r="H51" s="69">
        <f>'Quarter supply'!AP51</f>
        <v>103.5199999999968</v>
      </c>
      <c r="I51" s="69">
        <f>'Quarter demand'!B51</f>
        <v>49419.1</v>
      </c>
      <c r="J51" s="69">
        <f>'Quarter demand'!K51</f>
        <v>20.010000000000019</v>
      </c>
      <c r="K51" s="69">
        <f>'Quarter demand'!T51</f>
        <v>-11468.829999999994</v>
      </c>
      <c r="L51" s="69">
        <f>'Quarter demand'!AD51</f>
        <v>-10466.369999999999</v>
      </c>
      <c r="M51" s="69">
        <f>'Quarter demand'!AL51</f>
        <v>-247.83999999999997</v>
      </c>
      <c r="N51" s="69">
        <f>'Quarter demand'!AS51</f>
        <v>-175.39999999999782</v>
      </c>
      <c r="O51" s="69">
        <f>'Quarter demand'!AV51</f>
        <v>-103.98000000000002</v>
      </c>
      <c r="P51" s="69">
        <f>'Quarter demand'!AZ51</f>
        <v>-459.36</v>
      </c>
      <c r="Q51" s="69">
        <f>'Quarter demand'!BD51</f>
        <v>-15.879999999999999</v>
      </c>
      <c r="R51" s="69">
        <f>'Quarter demand'!BH51</f>
        <v>0</v>
      </c>
      <c r="S51" s="69">
        <f>'Quarter demand'!BK51</f>
        <v>3477.52</v>
      </c>
      <c r="T51" s="69">
        <f>'Quarter demand'!BT51</f>
        <v>796.9</v>
      </c>
      <c r="U51" s="69">
        <f>'Quarter final consumption'!B51</f>
        <v>33693.109999999993</v>
      </c>
      <c r="V51" s="69">
        <f>'Quarter final consumption'!J51</f>
        <v>289.83</v>
      </c>
      <c r="W51" s="69">
        <f>'Quarter final consumption'!R51</f>
        <v>5294.0800000000008</v>
      </c>
      <c r="X51" s="69">
        <f>'Quarter final consumption'!Z51</f>
        <v>14102.81</v>
      </c>
      <c r="Y51" s="69">
        <f>'Quarter final consumption'!AF51</f>
        <v>7316.68</v>
      </c>
      <c r="Z51" s="69">
        <f>'Quarter final consumption'!AN51</f>
        <v>4316.329999999999</v>
      </c>
      <c r="AA51" s="69">
        <f>'Quarter final consumption'!AV51</f>
        <v>1260.28</v>
      </c>
      <c r="AB51" s="69">
        <f>'Quarter final consumption'!BD51</f>
        <v>2627.8</v>
      </c>
      <c r="AC51" s="69">
        <f>'Quarter final consumption'!BL51</f>
        <v>182.97</v>
      </c>
      <c r="AD51" s="69">
        <f>'Quarter final consumption'!BT51</f>
        <v>245.28</v>
      </c>
      <c r="AE51" s="69">
        <f>'Quarter final consumption'!CB51</f>
        <v>2373.38</v>
      </c>
    </row>
    <row r="52" spans="1:31" x14ac:dyDescent="0.35">
      <c r="A52" s="68" t="s">
        <v>218</v>
      </c>
      <c r="B52" s="69">
        <f>'Quarter supply'!B52</f>
        <v>35716.800000000003</v>
      </c>
      <c r="C52" s="69">
        <f>'Quarter supply'!H52</f>
        <v>35077.99</v>
      </c>
      <c r="D52" s="69">
        <f>'Quarter supply'!P52</f>
        <v>-20101.349999999999</v>
      </c>
      <c r="E52" s="69">
        <f>'Quarter supply'!X52</f>
        <v>-908.52</v>
      </c>
      <c r="F52" s="69">
        <f>'Quarter supply'!Z52</f>
        <v>-3567.98</v>
      </c>
      <c r="G52" s="69">
        <f>'Quarter supply'!AG52</f>
        <v>46216.94</v>
      </c>
      <c r="H52" s="69">
        <f>'Quarter supply'!AP52</f>
        <v>21.69999999999709</v>
      </c>
      <c r="I52" s="69">
        <f>'Quarter demand'!B52</f>
        <v>46195.240000000005</v>
      </c>
      <c r="J52" s="69">
        <f>'Quarter demand'!K52</f>
        <v>-35.670000000000073</v>
      </c>
      <c r="K52" s="69">
        <f>'Quarter demand'!T52</f>
        <v>-11079.02</v>
      </c>
      <c r="L52" s="69">
        <f>'Quarter demand'!AD52</f>
        <v>-10216.829999999998</v>
      </c>
      <c r="M52" s="69">
        <f>'Quarter demand'!AL52</f>
        <v>-220.14</v>
      </c>
      <c r="N52" s="69">
        <f>'Quarter demand'!AS52</f>
        <v>-20.799999999999272</v>
      </c>
      <c r="O52" s="69">
        <f>'Quarter demand'!AV52</f>
        <v>-101.63</v>
      </c>
      <c r="P52" s="69">
        <f>'Quarter demand'!AZ52</f>
        <v>-504.49</v>
      </c>
      <c r="Q52" s="69">
        <f>'Quarter demand'!BD52</f>
        <v>-15.129999999999999</v>
      </c>
      <c r="R52" s="69">
        <f>'Quarter demand'!BH52</f>
        <v>0</v>
      </c>
      <c r="S52" s="69">
        <f>'Quarter demand'!BK52</f>
        <v>3242.02</v>
      </c>
      <c r="T52" s="69">
        <f>'Quarter demand'!BT52</f>
        <v>779.23</v>
      </c>
      <c r="U52" s="69">
        <f>'Quarter final consumption'!B52</f>
        <v>31060.79</v>
      </c>
      <c r="V52" s="69">
        <f>'Quarter final consumption'!J52</f>
        <v>302.52000000000004</v>
      </c>
      <c r="W52" s="69">
        <f>'Quarter final consumption'!R52</f>
        <v>5177.1399999999994</v>
      </c>
      <c r="X52" s="69">
        <f>'Quarter final consumption'!Z52</f>
        <v>14419.02</v>
      </c>
      <c r="Y52" s="69">
        <f>'Quarter final consumption'!AF52</f>
        <v>5288.8899999999994</v>
      </c>
      <c r="Z52" s="69">
        <f>'Quarter final consumption'!AN52</f>
        <v>3646.2700000000004</v>
      </c>
      <c r="AA52" s="69">
        <f>'Quarter final consumption'!AV52</f>
        <v>1045.08</v>
      </c>
      <c r="AB52" s="69">
        <f>'Quarter final consumption'!BD52</f>
        <v>2291.7600000000002</v>
      </c>
      <c r="AC52" s="69">
        <f>'Quarter final consumption'!BL52</f>
        <v>178.6</v>
      </c>
      <c r="AD52" s="69">
        <f>'Quarter final consumption'!BT52</f>
        <v>130.82999999999998</v>
      </c>
      <c r="AE52" s="69">
        <f>'Quarter final consumption'!CB52</f>
        <v>2226.9500000000003</v>
      </c>
    </row>
    <row r="53" spans="1:31" x14ac:dyDescent="0.35">
      <c r="A53" s="68" t="s">
        <v>219</v>
      </c>
      <c r="B53" s="69">
        <f>'Quarter supply'!B53</f>
        <v>41395.220000000008</v>
      </c>
      <c r="C53" s="69">
        <f>'Quarter supply'!H53</f>
        <v>40537.17</v>
      </c>
      <c r="D53" s="69">
        <f>'Quarter supply'!P53</f>
        <v>-22945.61</v>
      </c>
      <c r="E53" s="69">
        <f>'Quarter supply'!X53</f>
        <v>-846.18</v>
      </c>
      <c r="F53" s="69">
        <f>'Quarter supply'!Z53</f>
        <v>1431.3899999999999</v>
      </c>
      <c r="G53" s="69">
        <f>'Quarter supply'!AG53</f>
        <v>59571.990000000005</v>
      </c>
      <c r="H53" s="69">
        <f>'Quarter supply'!AP53</f>
        <v>-279.31999999999971</v>
      </c>
      <c r="I53" s="69">
        <f>'Quarter demand'!B53</f>
        <v>59851.310000000005</v>
      </c>
      <c r="J53" s="69">
        <f>'Quarter demand'!K53</f>
        <v>-3.3900000000001</v>
      </c>
      <c r="K53" s="69">
        <f>'Quarter demand'!T53</f>
        <v>-13426.919999999995</v>
      </c>
      <c r="L53" s="69">
        <f>'Quarter demand'!AD53</f>
        <v>-12187.819999999996</v>
      </c>
      <c r="M53" s="69">
        <f>'Quarter demand'!AL53</f>
        <v>-312.83999999999992</v>
      </c>
      <c r="N53" s="69">
        <f>'Quarter demand'!AS53</f>
        <v>-186.5</v>
      </c>
      <c r="O53" s="69">
        <f>'Quarter demand'!AV53</f>
        <v>-94.949999999999932</v>
      </c>
      <c r="P53" s="69">
        <f>'Quarter demand'!AZ53</f>
        <v>-637.4</v>
      </c>
      <c r="Q53" s="69">
        <f>'Quarter demand'!BD53</f>
        <v>-7.41</v>
      </c>
      <c r="R53" s="69">
        <f>'Quarter demand'!BH53</f>
        <v>0</v>
      </c>
      <c r="S53" s="69">
        <f>'Quarter demand'!BK53</f>
        <v>3597.6600000000003</v>
      </c>
      <c r="T53" s="69">
        <f>'Quarter demand'!BT53</f>
        <v>855.11999999999989</v>
      </c>
      <c r="U53" s="69">
        <f>'Quarter final consumption'!B53</f>
        <v>41981.33</v>
      </c>
      <c r="V53" s="69">
        <f>'Quarter final consumption'!J53</f>
        <v>337.36</v>
      </c>
      <c r="W53" s="69">
        <f>'Quarter final consumption'!R53</f>
        <v>6655.3300000000008</v>
      </c>
      <c r="X53" s="69">
        <f>'Quarter final consumption'!Z53</f>
        <v>13382.78</v>
      </c>
      <c r="Y53" s="69">
        <f>'Quarter final consumption'!AF53</f>
        <v>14059.090000000002</v>
      </c>
      <c r="Z53" s="69">
        <f>'Quarter final consumption'!AN53</f>
        <v>5450.2300000000005</v>
      </c>
      <c r="AA53" s="69">
        <f>'Quarter final consumption'!AV53</f>
        <v>1788.42</v>
      </c>
      <c r="AB53" s="69">
        <f>'Quarter final consumption'!BD53</f>
        <v>3071.82</v>
      </c>
      <c r="AC53" s="69">
        <f>'Quarter final consumption'!BL53</f>
        <v>224.95999999999998</v>
      </c>
      <c r="AD53" s="69">
        <f>'Quarter final consumption'!BT53</f>
        <v>365.03000000000003</v>
      </c>
      <c r="AE53" s="69">
        <f>'Quarter final consumption'!CB53</f>
        <v>2096.54</v>
      </c>
    </row>
    <row r="54" spans="1:31" x14ac:dyDescent="0.35">
      <c r="A54" s="68" t="s">
        <v>220</v>
      </c>
      <c r="B54" s="69">
        <f>'Quarter supply'!B54</f>
        <v>42469.98</v>
      </c>
      <c r="C54" s="69">
        <f>'Quarter supply'!H54</f>
        <v>42024.899999999994</v>
      </c>
      <c r="D54" s="69">
        <f>'Quarter supply'!P54</f>
        <v>-22202.930000000004</v>
      </c>
      <c r="E54" s="69">
        <f>'Quarter supply'!X54</f>
        <v>-670.19</v>
      </c>
      <c r="F54" s="69">
        <f>'Quarter supply'!Z54</f>
        <v>5515.32</v>
      </c>
      <c r="G54" s="69">
        <f>'Quarter supply'!AG54</f>
        <v>67137.08</v>
      </c>
      <c r="H54" s="69">
        <f>'Quarter supply'!AP54</f>
        <v>334.44999999999709</v>
      </c>
      <c r="I54" s="69">
        <f>'Quarter demand'!B54</f>
        <v>66802.63</v>
      </c>
      <c r="J54" s="69">
        <f>'Quarter demand'!K54</f>
        <v>-3.2800000000000296</v>
      </c>
      <c r="K54" s="69">
        <f>'Quarter demand'!T54</f>
        <v>-14447.560000000001</v>
      </c>
      <c r="L54" s="69">
        <f>'Quarter demand'!AD54</f>
        <v>-13239.390000000001</v>
      </c>
      <c r="M54" s="69">
        <f>'Quarter demand'!AL54</f>
        <v>-340.71</v>
      </c>
      <c r="N54" s="69">
        <f>'Quarter demand'!AS54</f>
        <v>-317.20000000000073</v>
      </c>
      <c r="O54" s="69">
        <f>'Quarter demand'!AV54</f>
        <v>-28.700000000000045</v>
      </c>
      <c r="P54" s="69">
        <f>'Quarter demand'!AZ54</f>
        <v>-517.84</v>
      </c>
      <c r="Q54" s="69">
        <f>'Quarter demand'!BD54</f>
        <v>-3.7199999999999953</v>
      </c>
      <c r="R54" s="69">
        <f>'Quarter demand'!BH54</f>
        <v>0</v>
      </c>
      <c r="S54" s="69">
        <f>'Quarter demand'!BK54</f>
        <v>3674.5299999999997</v>
      </c>
      <c r="T54" s="69">
        <f>'Quarter demand'!BT54</f>
        <v>1006.04</v>
      </c>
      <c r="U54" s="69">
        <f>'Quarter final consumption'!B54</f>
        <v>47676.41</v>
      </c>
      <c r="V54" s="69">
        <f>'Quarter final consumption'!J54</f>
        <v>365.97</v>
      </c>
      <c r="W54" s="69">
        <f>'Quarter final consumption'!R54</f>
        <v>7566.7</v>
      </c>
      <c r="X54" s="69">
        <f>'Quarter final consumption'!Z54</f>
        <v>12837.63</v>
      </c>
      <c r="Y54" s="69">
        <f>'Quarter final consumption'!AF54</f>
        <v>18819.900000000001</v>
      </c>
      <c r="Z54" s="69">
        <f>'Quarter final consumption'!AN54</f>
        <v>6034.5899999999992</v>
      </c>
      <c r="AA54" s="69">
        <f>'Quarter final consumption'!AV54</f>
        <v>1909.39</v>
      </c>
      <c r="AB54" s="69">
        <f>'Quarter final consumption'!BD54</f>
        <v>3447.64</v>
      </c>
      <c r="AC54" s="69">
        <f>'Quarter final consumption'!BL54</f>
        <v>331.71</v>
      </c>
      <c r="AD54" s="69">
        <f>'Quarter final consumption'!BT54</f>
        <v>345.84999999999997</v>
      </c>
      <c r="AE54" s="69">
        <f>'Quarter final consumption'!CB54</f>
        <v>2051.62</v>
      </c>
    </row>
    <row r="55" spans="1:31" x14ac:dyDescent="0.35">
      <c r="A55" s="68" t="s">
        <v>221</v>
      </c>
      <c r="B55" s="69">
        <f>'Quarter supply'!B55</f>
        <v>39624.31</v>
      </c>
      <c r="C55" s="69">
        <f>'Quarter supply'!H55</f>
        <v>38071.32</v>
      </c>
      <c r="D55" s="69">
        <f>'Quarter supply'!P55</f>
        <v>-24203.280000000002</v>
      </c>
      <c r="E55" s="69">
        <f>'Quarter supply'!X55</f>
        <v>-701.19</v>
      </c>
      <c r="F55" s="69">
        <f>'Quarter supply'!Z55</f>
        <v>-2542.91</v>
      </c>
      <c r="G55" s="69">
        <f>'Quarter supply'!AG55</f>
        <v>50248.25</v>
      </c>
      <c r="H55" s="69">
        <f>'Quarter supply'!AP55</f>
        <v>19.350000000005821</v>
      </c>
      <c r="I55" s="69">
        <f>'Quarter demand'!B55</f>
        <v>50228.899999999994</v>
      </c>
      <c r="J55" s="69">
        <f>'Quarter demand'!K55</f>
        <v>-4.0499999999999545</v>
      </c>
      <c r="K55" s="69">
        <f>'Quarter demand'!T55</f>
        <v>-11423.910000000002</v>
      </c>
      <c r="L55" s="69">
        <f>'Quarter demand'!AD55</f>
        <v>-10485.650000000001</v>
      </c>
      <c r="M55" s="69">
        <f>'Quarter demand'!AL55</f>
        <v>-245.06999999999988</v>
      </c>
      <c r="N55" s="69">
        <f>'Quarter demand'!AS55</f>
        <v>-179.02000000000044</v>
      </c>
      <c r="O55" s="69">
        <f>'Quarter demand'!AV55</f>
        <v>-32.840000000000032</v>
      </c>
      <c r="P55" s="69">
        <f>'Quarter demand'!AZ55</f>
        <v>-475.28</v>
      </c>
      <c r="Q55" s="69">
        <f>'Quarter demand'!BD55</f>
        <v>-6.0500000000000007</v>
      </c>
      <c r="R55" s="69">
        <f>'Quarter demand'!BH55</f>
        <v>0</v>
      </c>
      <c r="S55" s="69">
        <f>'Quarter demand'!BK55</f>
        <v>3625.55</v>
      </c>
      <c r="T55" s="69">
        <f>'Quarter demand'!BT55</f>
        <v>915.83999999999992</v>
      </c>
      <c r="U55" s="69">
        <f>'Quarter final consumption'!B55</f>
        <v>34251.880000000005</v>
      </c>
      <c r="V55" s="69">
        <f>'Quarter final consumption'!J55</f>
        <v>358.45</v>
      </c>
      <c r="W55" s="69">
        <f>'Quarter final consumption'!R55</f>
        <v>5584.72</v>
      </c>
      <c r="X55" s="69">
        <f>'Quarter final consumption'!Z55</f>
        <v>13804.92</v>
      </c>
      <c r="Y55" s="69">
        <f>'Quarter final consumption'!AF55</f>
        <v>7714.26</v>
      </c>
      <c r="Z55" s="69">
        <f>'Quarter final consumption'!AN55</f>
        <v>4282.01</v>
      </c>
      <c r="AA55" s="69">
        <f>'Quarter final consumption'!AV55</f>
        <v>1258.1399999999999</v>
      </c>
      <c r="AB55" s="69">
        <f>'Quarter final consumption'!BD55</f>
        <v>2621.56</v>
      </c>
      <c r="AC55" s="69">
        <f>'Quarter final consumption'!BL55</f>
        <v>194.87</v>
      </c>
      <c r="AD55" s="69">
        <f>'Quarter final consumption'!BT55</f>
        <v>207.44000000000003</v>
      </c>
      <c r="AE55" s="69">
        <f>'Quarter final consumption'!CB55</f>
        <v>2507.52</v>
      </c>
    </row>
    <row r="56" spans="1:31" x14ac:dyDescent="0.35">
      <c r="A56" s="68" t="s">
        <v>222</v>
      </c>
      <c r="B56" s="69">
        <f>'Quarter supply'!B56</f>
        <v>35270.86</v>
      </c>
      <c r="C56" s="69">
        <f>'Quarter supply'!H56</f>
        <v>34329.14</v>
      </c>
      <c r="D56" s="69">
        <f>'Quarter supply'!P56</f>
        <v>-21306.050000000003</v>
      </c>
      <c r="E56" s="69">
        <f>'Quarter supply'!X56</f>
        <v>-809.2</v>
      </c>
      <c r="F56" s="69">
        <f>'Quarter supply'!Z56</f>
        <v>-1396.35</v>
      </c>
      <c r="G56" s="69">
        <f>'Quarter supply'!AG56</f>
        <v>46088.399999999994</v>
      </c>
      <c r="H56" s="69">
        <f>'Quarter supply'!AP56</f>
        <v>116.05000000000291</v>
      </c>
      <c r="I56" s="69">
        <f>'Quarter demand'!B56</f>
        <v>45972.349999999991</v>
      </c>
      <c r="J56" s="69">
        <f>'Quarter demand'!K56</f>
        <v>-11.439999999999998</v>
      </c>
      <c r="K56" s="69">
        <f>'Quarter demand'!T56</f>
        <v>-10647.970000000001</v>
      </c>
      <c r="L56" s="69">
        <f>'Quarter demand'!AD56</f>
        <v>-10056.89</v>
      </c>
      <c r="M56" s="69">
        <f>'Quarter demand'!AL56</f>
        <v>-217.77000000000004</v>
      </c>
      <c r="N56" s="69">
        <f>'Quarter demand'!AS56</f>
        <v>95.890000000003056</v>
      </c>
      <c r="O56" s="69">
        <f>'Quarter demand'!AV56</f>
        <v>-32.650000000000091</v>
      </c>
      <c r="P56" s="69">
        <f>'Quarter demand'!AZ56</f>
        <v>-414.75</v>
      </c>
      <c r="Q56" s="69">
        <f>'Quarter demand'!BD56</f>
        <v>-21.799999999999997</v>
      </c>
      <c r="R56" s="69">
        <f>'Quarter demand'!BH56</f>
        <v>0</v>
      </c>
      <c r="S56" s="69">
        <f>'Quarter demand'!BK56</f>
        <v>3426.3</v>
      </c>
      <c r="T56" s="69">
        <f>'Quarter demand'!BT56</f>
        <v>780.23</v>
      </c>
      <c r="U56" s="69">
        <f>'Quarter final consumption'!B56</f>
        <v>31104.690000000002</v>
      </c>
      <c r="V56" s="69">
        <f>'Quarter final consumption'!J56</f>
        <v>326.13</v>
      </c>
      <c r="W56" s="69">
        <f>'Quarter final consumption'!R56</f>
        <v>5419.01</v>
      </c>
      <c r="X56" s="69">
        <f>'Quarter final consumption'!Z56</f>
        <v>14387.26</v>
      </c>
      <c r="Y56" s="69">
        <f>'Quarter final consumption'!AF56</f>
        <v>5253.53</v>
      </c>
      <c r="Z56" s="69">
        <f>'Quarter final consumption'!AN56</f>
        <v>3556.45</v>
      </c>
      <c r="AA56" s="69">
        <f>'Quarter final consumption'!AV56</f>
        <v>1050.28</v>
      </c>
      <c r="AB56" s="69">
        <f>'Quarter final consumption'!BD56</f>
        <v>2200.9299999999998</v>
      </c>
      <c r="AC56" s="69">
        <f>'Quarter final consumption'!BL56</f>
        <v>154.54000000000002</v>
      </c>
      <c r="AD56" s="69">
        <f>'Quarter final consumption'!BT56</f>
        <v>150.70000000000002</v>
      </c>
      <c r="AE56" s="69">
        <f>'Quarter final consumption'!CB56</f>
        <v>2162.31</v>
      </c>
    </row>
    <row r="57" spans="1:31" x14ac:dyDescent="0.35">
      <c r="A57" s="68" t="s">
        <v>223</v>
      </c>
      <c r="B57" s="69">
        <f>'Quarter supply'!B57</f>
        <v>39298.310000000005</v>
      </c>
      <c r="C57" s="69">
        <f>'Quarter supply'!H57</f>
        <v>44697.74</v>
      </c>
      <c r="D57" s="69">
        <f>'Quarter supply'!P57</f>
        <v>-23346.480000000003</v>
      </c>
      <c r="E57" s="69">
        <f>'Quarter supply'!X57</f>
        <v>-775.51</v>
      </c>
      <c r="F57" s="69">
        <f>'Quarter supply'!Z57</f>
        <v>4717.3600000000006</v>
      </c>
      <c r="G57" s="69">
        <f>'Quarter supply'!AG57</f>
        <v>64591.42</v>
      </c>
      <c r="H57" s="69">
        <f>'Quarter supply'!AP57</f>
        <v>283.18000000000757</v>
      </c>
      <c r="I57" s="69">
        <f>'Quarter demand'!B57</f>
        <v>64308.239999999991</v>
      </c>
      <c r="J57" s="69">
        <f>'Quarter demand'!K57</f>
        <v>4.5699999999999363</v>
      </c>
      <c r="K57" s="69">
        <f>'Quarter demand'!T57</f>
        <v>-13765.339999999998</v>
      </c>
      <c r="L57" s="69">
        <f>'Quarter demand'!AD57</f>
        <v>-12922.939999999999</v>
      </c>
      <c r="M57" s="69">
        <f>'Quarter demand'!AL57</f>
        <v>-321.93000000000006</v>
      </c>
      <c r="N57" s="69">
        <f>'Quarter demand'!AS57</f>
        <v>-12.779999999998836</v>
      </c>
      <c r="O57" s="69">
        <f>'Quarter demand'!AV57</f>
        <v>-76.360000000000014</v>
      </c>
      <c r="P57" s="69">
        <f>'Quarter demand'!AZ57</f>
        <v>-420.61</v>
      </c>
      <c r="Q57" s="69">
        <f>'Quarter demand'!BD57</f>
        <v>-10.720000000000006</v>
      </c>
      <c r="R57" s="69">
        <f>'Quarter demand'!BH57</f>
        <v>0</v>
      </c>
      <c r="S57" s="69">
        <f>'Quarter demand'!BK57</f>
        <v>3735.35</v>
      </c>
      <c r="T57" s="69">
        <f>'Quarter demand'!BT57</f>
        <v>833.98</v>
      </c>
      <c r="U57" s="69">
        <f>'Quarter final consumption'!B57</f>
        <v>45982.349999999991</v>
      </c>
      <c r="V57" s="69">
        <f>'Quarter final consumption'!J57</f>
        <v>343.8</v>
      </c>
      <c r="W57" s="69">
        <f>'Quarter final consumption'!R57</f>
        <v>7046.0099999999993</v>
      </c>
      <c r="X57" s="69">
        <f>'Quarter final consumption'!Z57</f>
        <v>13606.119999999999</v>
      </c>
      <c r="Y57" s="69">
        <f>'Quarter final consumption'!AF57</f>
        <v>16623.59</v>
      </c>
      <c r="Z57" s="69">
        <f>'Quarter final consumption'!AN57</f>
        <v>6321.86</v>
      </c>
      <c r="AA57" s="69">
        <f>'Quarter final consumption'!AV57</f>
        <v>2022.8000000000002</v>
      </c>
      <c r="AB57" s="69">
        <f>'Quarter final consumption'!BD57</f>
        <v>3600.6099999999997</v>
      </c>
      <c r="AC57" s="69">
        <f>'Quarter final consumption'!BL57</f>
        <v>284.34999999999997</v>
      </c>
      <c r="AD57" s="69">
        <f>'Quarter final consumption'!BT57</f>
        <v>414.09999999999997</v>
      </c>
      <c r="AE57" s="69">
        <f>'Quarter final consumption'!CB57</f>
        <v>2040.9700000000003</v>
      </c>
    </row>
    <row r="58" spans="1:31" x14ac:dyDescent="0.35">
      <c r="A58" s="68" t="s">
        <v>224</v>
      </c>
      <c r="B58" s="69">
        <f>'Quarter supply'!B58</f>
        <v>38072.429999999993</v>
      </c>
      <c r="C58" s="69">
        <f>'Quarter supply'!H58</f>
        <v>43138.689999999995</v>
      </c>
      <c r="D58" s="69">
        <f>'Quarter supply'!P58</f>
        <v>-19743.689999999999</v>
      </c>
      <c r="E58" s="69">
        <f>'Quarter supply'!X58</f>
        <v>-827.8</v>
      </c>
      <c r="F58" s="69">
        <f>'Quarter supply'!Z58</f>
        <v>2413.2200000000003</v>
      </c>
      <c r="G58" s="69">
        <f>'Quarter supply'!AG58</f>
        <v>63052.85</v>
      </c>
      <c r="H58" s="69">
        <f>'Quarter supply'!AP58</f>
        <v>-19.599999999991269</v>
      </c>
      <c r="I58" s="69">
        <f>'Quarter demand'!B58</f>
        <v>63072.44999999999</v>
      </c>
      <c r="J58" s="69">
        <f>'Quarter demand'!K58</f>
        <v>-7.8799999999999955</v>
      </c>
      <c r="K58" s="69">
        <f>'Quarter demand'!T58</f>
        <v>-13922.68</v>
      </c>
      <c r="L58" s="69">
        <f>'Quarter demand'!AD58</f>
        <v>-12902.15</v>
      </c>
      <c r="M58" s="69">
        <f>'Quarter demand'!AL58</f>
        <v>-365.01</v>
      </c>
      <c r="N58" s="69">
        <f>'Quarter demand'!AS58</f>
        <v>-121.18999999999869</v>
      </c>
      <c r="O58" s="69">
        <f>'Quarter demand'!AV58</f>
        <v>-71.5</v>
      </c>
      <c r="P58" s="69">
        <f>'Quarter demand'!AZ58</f>
        <v>-444.93</v>
      </c>
      <c r="Q58" s="69">
        <f>'Quarter demand'!BD58</f>
        <v>-17.899999999999999</v>
      </c>
      <c r="R58" s="69">
        <f>'Quarter demand'!BH58</f>
        <v>0</v>
      </c>
      <c r="S58" s="69">
        <f>'Quarter demand'!BK58</f>
        <v>3675.6700000000005</v>
      </c>
      <c r="T58" s="69">
        <f>'Quarter demand'!BT58</f>
        <v>957.31000000000006</v>
      </c>
      <c r="U58" s="69">
        <f>'Quarter final consumption'!B58</f>
        <v>44502.439999999995</v>
      </c>
      <c r="V58" s="69">
        <f>'Quarter final consumption'!J58</f>
        <v>342.12</v>
      </c>
      <c r="W58" s="69">
        <f>'Quarter final consumption'!R58</f>
        <v>7330.0099999999993</v>
      </c>
      <c r="X58" s="69">
        <f>'Quarter final consumption'!Z58</f>
        <v>12970.5</v>
      </c>
      <c r="Y58" s="69">
        <f>'Quarter final consumption'!AF58</f>
        <v>16171.92</v>
      </c>
      <c r="Z58" s="69">
        <f>'Quarter final consumption'!AN58</f>
        <v>5569.2799999999988</v>
      </c>
      <c r="AA58" s="69">
        <f>'Quarter final consumption'!AV58</f>
        <v>1721.6</v>
      </c>
      <c r="AB58" s="69">
        <f>'Quarter final consumption'!BD58</f>
        <v>3228.5600000000004</v>
      </c>
      <c r="AC58" s="69">
        <f>'Quarter final consumption'!BL58</f>
        <v>283.8</v>
      </c>
      <c r="AD58" s="69">
        <f>'Quarter final consumption'!BT58</f>
        <v>335.31999999999994</v>
      </c>
      <c r="AE58" s="69">
        <f>'Quarter final consumption'!CB58</f>
        <v>2118.61</v>
      </c>
    </row>
    <row r="59" spans="1:31" x14ac:dyDescent="0.35">
      <c r="A59" s="68" t="s">
        <v>225</v>
      </c>
      <c r="B59" s="69">
        <f>'Quarter supply'!B59</f>
        <v>34773.629999999997</v>
      </c>
      <c r="C59" s="69">
        <f>'Quarter supply'!H59</f>
        <v>37833.550000000003</v>
      </c>
      <c r="D59" s="69">
        <f>'Quarter supply'!P59</f>
        <v>-21889.130000000005</v>
      </c>
      <c r="E59" s="69">
        <f>'Quarter supply'!X59</f>
        <v>-793.94</v>
      </c>
      <c r="F59" s="69">
        <f>'Quarter supply'!Z59</f>
        <v>-2255.6099999999997</v>
      </c>
      <c r="G59" s="69">
        <f>'Quarter supply'!AG59</f>
        <v>47668.5</v>
      </c>
      <c r="H59" s="69">
        <f>'Quarter supply'!AP59</f>
        <v>-231.93000000000757</v>
      </c>
      <c r="I59" s="69">
        <f>'Quarter demand'!B59</f>
        <v>47900.430000000008</v>
      </c>
      <c r="J59" s="69">
        <f>'Quarter demand'!K59</f>
        <v>-5.4500000000000455</v>
      </c>
      <c r="K59" s="69">
        <f>'Quarter demand'!T59</f>
        <v>-11087.839999999998</v>
      </c>
      <c r="L59" s="69">
        <f>'Quarter demand'!AD59</f>
        <v>-10249.26</v>
      </c>
      <c r="M59" s="69">
        <f>'Quarter demand'!AL59</f>
        <v>-255.15000000000003</v>
      </c>
      <c r="N59" s="69">
        <f>'Quarter demand'!AS59</f>
        <v>-48.799999999999272</v>
      </c>
      <c r="O59" s="69">
        <f>'Quarter demand'!AV59</f>
        <v>-64.099999999999909</v>
      </c>
      <c r="P59" s="69">
        <f>'Quarter demand'!AZ59</f>
        <v>-460.92</v>
      </c>
      <c r="Q59" s="69">
        <f>'Quarter demand'!BD59</f>
        <v>-9.61</v>
      </c>
      <c r="R59" s="69">
        <f>'Quarter demand'!BH59</f>
        <v>0</v>
      </c>
      <c r="S59" s="69">
        <f>'Quarter demand'!BK59</f>
        <v>3550.9200000000005</v>
      </c>
      <c r="T59" s="69">
        <f>'Quarter demand'!BT59</f>
        <v>805.66</v>
      </c>
      <c r="U59" s="69">
        <f>'Quarter final consumption'!B59</f>
        <v>32456.97</v>
      </c>
      <c r="V59" s="69">
        <f>'Quarter final consumption'!J59</f>
        <v>326.96000000000004</v>
      </c>
      <c r="W59" s="69">
        <f>'Quarter final consumption'!R59</f>
        <v>5278.6500000000005</v>
      </c>
      <c r="X59" s="69">
        <f>'Quarter final consumption'!Z59</f>
        <v>13806.06</v>
      </c>
      <c r="Y59" s="69">
        <f>'Quarter final consumption'!AF59</f>
        <v>6577.3</v>
      </c>
      <c r="Z59" s="69">
        <f>'Quarter final consumption'!AN59</f>
        <v>4064.5700000000006</v>
      </c>
      <c r="AA59" s="69">
        <f>'Quarter final consumption'!AV59</f>
        <v>1137.3399999999999</v>
      </c>
      <c r="AB59" s="69">
        <f>'Quarter final consumption'!BD59</f>
        <v>2596.85</v>
      </c>
      <c r="AC59" s="69">
        <f>'Quarter final consumption'!BL59</f>
        <v>150.9</v>
      </c>
      <c r="AD59" s="69">
        <f>'Quarter final consumption'!BT59</f>
        <v>179.48</v>
      </c>
      <c r="AE59" s="69">
        <f>'Quarter final consumption'!CB59</f>
        <v>2403.4299999999998</v>
      </c>
    </row>
    <row r="60" spans="1:31" x14ac:dyDescent="0.35">
      <c r="A60" s="68" t="s">
        <v>226</v>
      </c>
      <c r="B60" s="69">
        <f>'Quarter supply'!B60</f>
        <v>29033.37</v>
      </c>
      <c r="C60" s="69">
        <f>'Quarter supply'!H60</f>
        <v>39439.969999999994</v>
      </c>
      <c r="D60" s="69">
        <f>'Quarter supply'!P60</f>
        <v>-19979.55</v>
      </c>
      <c r="E60" s="69">
        <f>'Quarter supply'!X60</f>
        <v>-935.23</v>
      </c>
      <c r="F60" s="69">
        <f>'Quarter supply'!Z60</f>
        <v>-2653.1800000000003</v>
      </c>
      <c r="G60" s="69">
        <f>'Quarter supply'!AG60</f>
        <v>44905.38</v>
      </c>
      <c r="H60" s="69">
        <f>'Quarter supply'!AP60</f>
        <v>-214.43000000000757</v>
      </c>
      <c r="I60" s="69">
        <f>'Quarter demand'!B60</f>
        <v>45119.810000000005</v>
      </c>
      <c r="J60" s="69">
        <f>'Quarter demand'!K60</f>
        <v>-12.169999999999902</v>
      </c>
      <c r="K60" s="69">
        <f>'Quarter demand'!T60</f>
        <v>-10679.160000000003</v>
      </c>
      <c r="L60" s="69">
        <f>'Quarter demand'!AD60</f>
        <v>-9907.1400000000031</v>
      </c>
      <c r="M60" s="69">
        <f>'Quarter demand'!AL60</f>
        <v>-234.14000000000004</v>
      </c>
      <c r="N60" s="69">
        <f>'Quarter demand'!AS60</f>
        <v>-53.730000000003201</v>
      </c>
      <c r="O60" s="69">
        <f>'Quarter demand'!AV60</f>
        <v>-45.1099999999999</v>
      </c>
      <c r="P60" s="69">
        <f>'Quarter demand'!AZ60</f>
        <v>-428.87</v>
      </c>
      <c r="Q60" s="69">
        <f>'Quarter demand'!BD60</f>
        <v>-10.170000000000002</v>
      </c>
      <c r="R60" s="69">
        <f>'Quarter demand'!BH60</f>
        <v>0</v>
      </c>
      <c r="S60" s="69">
        <f>'Quarter demand'!BK60</f>
        <v>3296.7700000000004</v>
      </c>
      <c r="T60" s="69">
        <f>'Quarter demand'!BT60</f>
        <v>765.43</v>
      </c>
      <c r="U60" s="69">
        <f>'Quarter final consumption'!B60</f>
        <v>30375.499999999996</v>
      </c>
      <c r="V60" s="69">
        <f>'Quarter final consumption'!J60</f>
        <v>313.5</v>
      </c>
      <c r="W60" s="69">
        <f>'Quarter final consumption'!R60</f>
        <v>5093.57</v>
      </c>
      <c r="X60" s="69">
        <f>'Quarter final consumption'!Z60</f>
        <v>13867.38</v>
      </c>
      <c r="Y60" s="69">
        <f>'Quarter final consumption'!AF60</f>
        <v>5249.26</v>
      </c>
      <c r="Z60" s="69">
        <f>'Quarter final consumption'!AN60</f>
        <v>3749.91</v>
      </c>
      <c r="AA60" s="69">
        <f>'Quarter final consumption'!AV60</f>
        <v>1083.8799999999999</v>
      </c>
      <c r="AB60" s="69">
        <f>'Quarter final consumption'!BD60</f>
        <v>2306.63</v>
      </c>
      <c r="AC60" s="69">
        <f>'Quarter final consumption'!BL60</f>
        <v>179.71</v>
      </c>
      <c r="AD60" s="69">
        <f>'Quarter final consumption'!BT60</f>
        <v>179.69</v>
      </c>
      <c r="AE60" s="69">
        <f>'Quarter final consumption'!CB60</f>
        <v>2101.88</v>
      </c>
    </row>
    <row r="61" spans="1:31" x14ac:dyDescent="0.35">
      <c r="A61" s="68" t="s">
        <v>227</v>
      </c>
      <c r="B61" s="69">
        <f>'Quarter supply'!B61</f>
        <v>34235.909999999996</v>
      </c>
      <c r="C61" s="69">
        <f>'Quarter supply'!H61</f>
        <v>43788.689999999995</v>
      </c>
      <c r="D61" s="69">
        <f>'Quarter supply'!P61</f>
        <v>-22371.89</v>
      </c>
      <c r="E61" s="69">
        <f>'Quarter supply'!X61</f>
        <v>-729.63</v>
      </c>
      <c r="F61" s="69">
        <f>'Quarter supply'!Z61</f>
        <v>1520.5700000000002</v>
      </c>
      <c r="G61" s="69">
        <f>'Quarter supply'!AG61</f>
        <v>56443.65</v>
      </c>
      <c r="H61" s="69">
        <f>'Quarter supply'!AP61</f>
        <v>5.9000000000014552</v>
      </c>
      <c r="I61" s="69">
        <f>'Quarter demand'!B61</f>
        <v>56437.75</v>
      </c>
      <c r="J61" s="69">
        <f>'Quarter demand'!K61</f>
        <v>-12.379999999999995</v>
      </c>
      <c r="K61" s="69">
        <f>'Quarter demand'!T61</f>
        <v>-12495.9</v>
      </c>
      <c r="L61" s="69">
        <f>'Quarter demand'!AD61</f>
        <v>-11711.65</v>
      </c>
      <c r="M61" s="69">
        <f>'Quarter demand'!AL61</f>
        <v>-301.13000000000005</v>
      </c>
      <c r="N61" s="69">
        <f>'Quarter demand'!AS61</f>
        <v>2.7400000000016007</v>
      </c>
      <c r="O61" s="69">
        <f>'Quarter demand'!AV61</f>
        <v>-64.100000000000023</v>
      </c>
      <c r="P61" s="69">
        <f>'Quarter demand'!AZ61</f>
        <v>-404.23</v>
      </c>
      <c r="Q61" s="69">
        <f>'Quarter demand'!BD61</f>
        <v>-17.53</v>
      </c>
      <c r="R61" s="69">
        <f>'Quarter demand'!BH61</f>
        <v>0</v>
      </c>
      <c r="S61" s="69">
        <f>'Quarter demand'!BK61</f>
        <v>3426.15</v>
      </c>
      <c r="T61" s="69">
        <f>'Quarter demand'!BT61</f>
        <v>838.37</v>
      </c>
      <c r="U61" s="69">
        <f>'Quarter final consumption'!B61</f>
        <v>39655.840000000004</v>
      </c>
      <c r="V61" s="69">
        <f>'Quarter final consumption'!J61</f>
        <v>297.01</v>
      </c>
      <c r="W61" s="69">
        <f>'Quarter final consumption'!R61</f>
        <v>6272.4000000000005</v>
      </c>
      <c r="X61" s="69">
        <f>'Quarter final consumption'!Z61</f>
        <v>13849.179999999998</v>
      </c>
      <c r="Y61" s="69">
        <f>'Quarter final consumption'!AF61</f>
        <v>12020.320000000002</v>
      </c>
      <c r="Z61" s="69">
        <f>'Quarter final consumption'!AN61</f>
        <v>5343.8</v>
      </c>
      <c r="AA61" s="69">
        <f>'Quarter final consumption'!AV61</f>
        <v>1564.22</v>
      </c>
      <c r="AB61" s="69">
        <f>'Quarter final consumption'!BD61</f>
        <v>3058.4199999999996</v>
      </c>
      <c r="AC61" s="69">
        <f>'Quarter final consumption'!BL61</f>
        <v>302.40999999999997</v>
      </c>
      <c r="AD61" s="69">
        <f>'Quarter final consumption'!BT61</f>
        <v>418.74999999999994</v>
      </c>
      <c r="AE61" s="69">
        <f>'Quarter final consumption'!CB61</f>
        <v>1873.13</v>
      </c>
    </row>
    <row r="62" spans="1:31" x14ac:dyDescent="0.35">
      <c r="A62" s="68" t="s">
        <v>228</v>
      </c>
      <c r="B62" s="69">
        <f>'Quarter supply'!B62</f>
        <v>33619.53</v>
      </c>
      <c r="C62" s="69">
        <f>'Quarter supply'!H62</f>
        <v>45564.35</v>
      </c>
      <c r="D62" s="69">
        <f>'Quarter supply'!P62</f>
        <v>-21032.48</v>
      </c>
      <c r="E62" s="69">
        <f>'Quarter supply'!X62</f>
        <v>-690.54</v>
      </c>
      <c r="F62" s="69">
        <f>'Quarter supply'!Z62</f>
        <v>3688.2400000000002</v>
      </c>
      <c r="G62" s="69">
        <f>'Quarter supply'!AG62</f>
        <v>61149.1</v>
      </c>
      <c r="H62" s="69">
        <f>'Quarter supply'!AP62</f>
        <v>239.70999999999913</v>
      </c>
      <c r="I62" s="69">
        <f>'Quarter demand'!B62</f>
        <v>60909.39</v>
      </c>
      <c r="J62" s="69">
        <f>'Quarter demand'!K62</f>
        <v>-7.2899999999999636</v>
      </c>
      <c r="K62" s="69">
        <f>'Quarter demand'!T62</f>
        <v>-13385.619999999995</v>
      </c>
      <c r="L62" s="69">
        <f>'Quarter demand'!AD62</f>
        <v>-12621.91</v>
      </c>
      <c r="M62" s="69">
        <f>'Quarter demand'!AL62</f>
        <v>-325.01000000000005</v>
      </c>
      <c r="N62" s="69">
        <f>'Quarter demand'!AS62</f>
        <v>-35.769999999996799</v>
      </c>
      <c r="O62" s="69">
        <f>'Quarter demand'!AV62</f>
        <v>-55.779999999999973</v>
      </c>
      <c r="P62" s="69">
        <f>'Quarter demand'!AZ62</f>
        <v>-337.23</v>
      </c>
      <c r="Q62" s="69">
        <f>'Quarter demand'!BD62</f>
        <v>-9.9199999999999982</v>
      </c>
      <c r="R62" s="69">
        <f>'Quarter demand'!BH62</f>
        <v>0</v>
      </c>
      <c r="S62" s="69">
        <f>'Quarter demand'!BK62</f>
        <v>3559.2400000000002</v>
      </c>
      <c r="T62" s="69">
        <f>'Quarter demand'!BT62</f>
        <v>924.8</v>
      </c>
      <c r="U62" s="69">
        <f>'Quarter final consumption'!B62</f>
        <v>43033.439999999995</v>
      </c>
      <c r="V62" s="69">
        <f>'Quarter final consumption'!J62</f>
        <v>287.44</v>
      </c>
      <c r="W62" s="69">
        <f>'Quarter final consumption'!R62</f>
        <v>6769.5599999999995</v>
      </c>
      <c r="X62" s="69">
        <f>'Quarter final consumption'!Z62</f>
        <v>13194.85</v>
      </c>
      <c r="Y62" s="69">
        <f>'Quarter final consumption'!AF62</f>
        <v>15227.57</v>
      </c>
      <c r="Z62" s="69">
        <f>'Quarter final consumption'!AN62</f>
        <v>5492.8599999999988</v>
      </c>
      <c r="AA62" s="69">
        <f>'Quarter final consumption'!AV62</f>
        <v>1713.02</v>
      </c>
      <c r="AB62" s="69">
        <f>'Quarter final consumption'!BD62</f>
        <v>3273.7499999999995</v>
      </c>
      <c r="AC62" s="69">
        <f>'Quarter final consumption'!BL62</f>
        <v>254.3</v>
      </c>
      <c r="AD62" s="69">
        <f>'Quarter final consumption'!BT62</f>
        <v>251.79</v>
      </c>
      <c r="AE62" s="69">
        <f>'Quarter final consumption'!CB62</f>
        <v>2061.16</v>
      </c>
    </row>
    <row r="63" spans="1:31" x14ac:dyDescent="0.35">
      <c r="A63" s="68" t="s">
        <v>229</v>
      </c>
      <c r="B63" s="69">
        <f>'Quarter supply'!B63</f>
        <v>31262.53</v>
      </c>
      <c r="C63" s="69">
        <f>'Quarter supply'!H63</f>
        <v>42945.07</v>
      </c>
      <c r="D63" s="69">
        <f>'Quarter supply'!P63</f>
        <v>-21320.21</v>
      </c>
      <c r="E63" s="69">
        <f>'Quarter supply'!X63</f>
        <v>-680.88</v>
      </c>
      <c r="F63" s="69">
        <f>'Quarter supply'!Z63</f>
        <v>-2174.7999999999997</v>
      </c>
      <c r="G63" s="69">
        <f>'Quarter supply'!AG63</f>
        <v>50031.71</v>
      </c>
      <c r="H63" s="69">
        <f>'Quarter supply'!AP63</f>
        <v>61.930000000007567</v>
      </c>
      <c r="I63" s="69">
        <f>'Quarter demand'!B63</f>
        <v>49969.779999999992</v>
      </c>
      <c r="J63" s="69">
        <f>'Quarter demand'!K63</f>
        <v>-9.1100000000000136</v>
      </c>
      <c r="K63" s="69">
        <f>'Quarter demand'!T63</f>
        <v>-11531.259999999997</v>
      </c>
      <c r="L63" s="69">
        <f>'Quarter demand'!AD63</f>
        <v>-10673.67</v>
      </c>
      <c r="M63" s="69">
        <f>'Quarter demand'!AL63</f>
        <v>-254.60999999999996</v>
      </c>
      <c r="N63" s="69">
        <f>'Quarter demand'!AS63</f>
        <v>-14.219999999997526</v>
      </c>
      <c r="O63" s="69">
        <f>'Quarter demand'!AV63</f>
        <v>-68.980000000000018</v>
      </c>
      <c r="P63" s="69">
        <f>'Quarter demand'!AZ63</f>
        <v>-518.64</v>
      </c>
      <c r="Q63" s="69">
        <f>'Quarter demand'!BD63</f>
        <v>-1.139999999999997</v>
      </c>
      <c r="R63" s="69">
        <f>'Quarter demand'!BH63</f>
        <v>0</v>
      </c>
      <c r="S63" s="69">
        <f>'Quarter demand'!BK63</f>
        <v>3416.35</v>
      </c>
      <c r="T63" s="69">
        <f>'Quarter demand'!BT63</f>
        <v>811.88</v>
      </c>
      <c r="U63" s="69">
        <f>'Quarter final consumption'!B63</f>
        <v>34203.879999999997</v>
      </c>
      <c r="V63" s="69">
        <f>'Quarter final consumption'!J63</f>
        <v>329.84000000000003</v>
      </c>
      <c r="W63" s="69">
        <f>'Quarter final consumption'!R63</f>
        <v>5421.48</v>
      </c>
      <c r="X63" s="69">
        <f>'Quarter final consumption'!Z63</f>
        <v>13076.429999999998</v>
      </c>
      <c r="Y63" s="69">
        <f>'Quarter final consumption'!AF63</f>
        <v>8623.7499999999982</v>
      </c>
      <c r="Z63" s="69">
        <f>'Quarter final consumption'!AN63</f>
        <v>4719.1500000000005</v>
      </c>
      <c r="AA63" s="69">
        <f>'Quarter final consumption'!AV63</f>
        <v>1457.8100000000002</v>
      </c>
      <c r="AB63" s="69">
        <f>'Quarter final consumption'!BD63</f>
        <v>2839.96</v>
      </c>
      <c r="AC63" s="69">
        <f>'Quarter final consumption'!BL63</f>
        <v>202.10000000000002</v>
      </c>
      <c r="AD63" s="69">
        <f>'Quarter final consumption'!BT63</f>
        <v>219.28</v>
      </c>
      <c r="AE63" s="69">
        <f>'Quarter final consumption'!CB63</f>
        <v>2033.23</v>
      </c>
    </row>
    <row r="64" spans="1:31" x14ac:dyDescent="0.35">
      <c r="A64" s="68" t="s">
        <v>230</v>
      </c>
      <c r="B64" s="69">
        <f>'Quarter supply'!B64</f>
        <v>26777.93</v>
      </c>
      <c r="C64" s="69">
        <f>'Quarter supply'!H64</f>
        <v>40212.920000000006</v>
      </c>
      <c r="D64" s="69">
        <f>'Quarter supply'!P64</f>
        <v>-20184.310000000001</v>
      </c>
      <c r="E64" s="69">
        <f>'Quarter supply'!X64</f>
        <v>-738.02</v>
      </c>
      <c r="F64" s="69">
        <f>'Quarter supply'!Z64</f>
        <v>-1206.29</v>
      </c>
      <c r="G64" s="69">
        <f>'Quarter supply'!AG64</f>
        <v>44862.23</v>
      </c>
      <c r="H64" s="69">
        <f>'Quarter supply'!AP64</f>
        <v>-127.45000000000437</v>
      </c>
      <c r="I64" s="69">
        <f>'Quarter demand'!B64</f>
        <v>44989.680000000008</v>
      </c>
      <c r="J64" s="69">
        <f>'Quarter demand'!K64</f>
        <v>-4.7699999999999818</v>
      </c>
      <c r="K64" s="69">
        <f>'Quarter demand'!T64</f>
        <v>-11031.210000000001</v>
      </c>
      <c r="L64" s="69">
        <f>'Quarter demand'!AD64</f>
        <v>-10268.329999999998</v>
      </c>
      <c r="M64" s="69">
        <f>'Quarter demand'!AL64</f>
        <v>-218.01999999999998</v>
      </c>
      <c r="N64" s="69">
        <f>'Quarter demand'!AS64</f>
        <v>39.469999999997526</v>
      </c>
      <c r="O64" s="69">
        <f>'Quarter demand'!AV64</f>
        <v>-86.269999999999982</v>
      </c>
      <c r="P64" s="69">
        <f>'Quarter demand'!AZ64</f>
        <v>-488.84999999999997</v>
      </c>
      <c r="Q64" s="69">
        <f>'Quarter demand'!BD64</f>
        <v>-9.2100000000000062</v>
      </c>
      <c r="R64" s="69">
        <f>'Quarter demand'!BH64</f>
        <v>0</v>
      </c>
      <c r="S64" s="69">
        <f>'Quarter demand'!BK64</f>
        <v>3132.27</v>
      </c>
      <c r="T64" s="69">
        <f>'Quarter demand'!BT64</f>
        <v>698.27</v>
      </c>
      <c r="U64" s="69">
        <f>'Quarter final consumption'!B64</f>
        <v>30128.470000000005</v>
      </c>
      <c r="V64" s="69">
        <f>'Quarter final consumption'!J64</f>
        <v>299.75</v>
      </c>
      <c r="W64" s="69">
        <f>'Quarter final consumption'!R64</f>
        <v>4881.5299999999988</v>
      </c>
      <c r="X64" s="69">
        <f>'Quarter final consumption'!Z64</f>
        <v>13754.5</v>
      </c>
      <c r="Y64" s="69">
        <f>'Quarter final consumption'!AF64</f>
        <v>5476.17</v>
      </c>
      <c r="Z64" s="69">
        <f>'Quarter final consumption'!AN64</f>
        <v>3946.92</v>
      </c>
      <c r="AA64" s="69">
        <f>'Quarter final consumption'!AV64</f>
        <v>1122.78</v>
      </c>
      <c r="AB64" s="69">
        <f>'Quarter final consumption'!BD64</f>
        <v>2421.6600000000003</v>
      </c>
      <c r="AC64" s="69">
        <f>'Quarter final consumption'!BL64</f>
        <v>192.79000000000002</v>
      </c>
      <c r="AD64" s="69">
        <f>'Quarter final consumption'!BT64</f>
        <v>209.69</v>
      </c>
      <c r="AE64" s="69">
        <f>'Quarter final consumption'!CB64</f>
        <v>1769.6</v>
      </c>
    </row>
    <row r="65" spans="1:31" x14ac:dyDescent="0.35">
      <c r="A65" s="68" t="s">
        <v>231</v>
      </c>
      <c r="B65" s="69">
        <f>'Quarter supply'!B65</f>
        <v>29289.85</v>
      </c>
      <c r="C65" s="69">
        <f>'Quarter supply'!H65</f>
        <v>46897.78</v>
      </c>
      <c r="D65" s="69">
        <f>'Quarter supply'!P65</f>
        <v>-17592.78</v>
      </c>
      <c r="E65" s="69">
        <f>'Quarter supply'!X65</f>
        <v>-702.46</v>
      </c>
      <c r="F65" s="69">
        <f>'Quarter supply'!Z65</f>
        <v>1305.55</v>
      </c>
      <c r="G65" s="69">
        <f>'Quarter supply'!AG65</f>
        <v>59197.939999999995</v>
      </c>
      <c r="H65" s="69">
        <f>'Quarter supply'!AP65</f>
        <v>49.150000000001455</v>
      </c>
      <c r="I65" s="69">
        <f>'Quarter demand'!B65</f>
        <v>59148.789999999994</v>
      </c>
      <c r="J65" s="69">
        <f>'Quarter demand'!K65</f>
        <v>-4.3300000000000409</v>
      </c>
      <c r="K65" s="69">
        <f>'Quarter demand'!T65</f>
        <v>-13213.929999999995</v>
      </c>
      <c r="L65" s="69">
        <f>'Quarter demand'!AD65</f>
        <v>-12301.799999999996</v>
      </c>
      <c r="M65" s="69">
        <f>'Quarter demand'!AL65</f>
        <v>-316.29000000000008</v>
      </c>
      <c r="N65" s="69">
        <f>'Quarter demand'!AS65</f>
        <v>-28.849999999998545</v>
      </c>
      <c r="O65" s="69">
        <f>'Quarter demand'!AV65</f>
        <v>-56.819999999999936</v>
      </c>
      <c r="P65" s="69">
        <f>'Quarter demand'!AZ65</f>
        <v>-511.27</v>
      </c>
      <c r="Q65" s="69">
        <f>'Quarter demand'!BD65</f>
        <v>1.0999999999999979</v>
      </c>
      <c r="R65" s="69">
        <f>'Quarter demand'!BH65</f>
        <v>0</v>
      </c>
      <c r="S65" s="69">
        <f>'Quarter demand'!BK65</f>
        <v>3019.6800000000003</v>
      </c>
      <c r="T65" s="69">
        <f>'Quarter demand'!BT65</f>
        <v>816.67000000000007</v>
      </c>
      <c r="U65" s="69">
        <f>'Quarter final consumption'!B65</f>
        <v>42085.170000000013</v>
      </c>
      <c r="V65" s="69">
        <f>'Quarter final consumption'!J65</f>
        <v>281.74</v>
      </c>
      <c r="W65" s="69">
        <f>'Quarter final consumption'!R65</f>
        <v>6604.2499999999991</v>
      </c>
      <c r="X65" s="69">
        <f>'Quarter final consumption'!Z65</f>
        <v>13750.68</v>
      </c>
      <c r="Y65" s="69">
        <f>'Quarter final consumption'!AF65</f>
        <v>14000.86</v>
      </c>
      <c r="Z65" s="69">
        <f>'Quarter final consumption'!AN65</f>
        <v>5862.5</v>
      </c>
      <c r="AA65" s="69">
        <f>'Quarter final consumption'!AV65</f>
        <v>1694.2299999999998</v>
      </c>
      <c r="AB65" s="69">
        <f>'Quarter final consumption'!BD65</f>
        <v>3274.31</v>
      </c>
      <c r="AC65" s="69">
        <f>'Quarter final consumption'!BL65</f>
        <v>330.81</v>
      </c>
      <c r="AD65" s="69">
        <f>'Quarter final consumption'!BT65</f>
        <v>563.15</v>
      </c>
      <c r="AE65" s="69">
        <f>'Quarter final consumption'!CB65</f>
        <v>1585.1399999999999</v>
      </c>
    </row>
    <row r="66" spans="1:31" x14ac:dyDescent="0.35">
      <c r="A66" s="68" t="s">
        <v>232</v>
      </c>
      <c r="B66" s="69">
        <f>'Quarter supply'!B66</f>
        <v>30113.850000000006</v>
      </c>
      <c r="C66" s="69">
        <f>'Quarter supply'!H66</f>
        <v>47253.38</v>
      </c>
      <c r="D66" s="69">
        <f>'Quarter supply'!P66</f>
        <v>-19301.989999999998</v>
      </c>
      <c r="E66" s="69">
        <f>'Quarter supply'!X66</f>
        <v>-666.25</v>
      </c>
      <c r="F66" s="69">
        <f>'Quarter supply'!Z66</f>
        <v>5870.84</v>
      </c>
      <c r="G66" s="69">
        <f>'Quarter supply'!AG66</f>
        <v>63269.829999999987</v>
      </c>
      <c r="H66" s="69">
        <f>'Quarter supply'!AP66</f>
        <v>-62.97000000000844</v>
      </c>
      <c r="I66" s="69">
        <f>'Quarter demand'!B66</f>
        <v>63332.799999999996</v>
      </c>
      <c r="J66" s="69">
        <f>'Quarter demand'!K66</f>
        <v>-1.5600000000000591</v>
      </c>
      <c r="K66" s="69">
        <f>'Quarter demand'!T66</f>
        <v>-13774.799999999994</v>
      </c>
      <c r="L66" s="69">
        <f>'Quarter demand'!AD66</f>
        <v>-12694.47</v>
      </c>
      <c r="M66" s="69">
        <f>'Quarter demand'!AL66</f>
        <v>-353.75000000000006</v>
      </c>
      <c r="N66" s="69">
        <f>'Quarter demand'!AS66</f>
        <v>-46.180000000000291</v>
      </c>
      <c r="O66" s="69">
        <f>'Quarter demand'!AV66</f>
        <v>-96.690000000000055</v>
      </c>
      <c r="P66" s="69">
        <f>'Quarter demand'!AZ66</f>
        <v>-561.63</v>
      </c>
      <c r="Q66" s="69">
        <f>'Quarter demand'!BD66</f>
        <v>-9.4499999999999993</v>
      </c>
      <c r="R66" s="69">
        <f>'Quarter demand'!BH66</f>
        <v>-12.629999999999995</v>
      </c>
      <c r="S66" s="69">
        <f>'Quarter demand'!BK66</f>
        <v>3264.94</v>
      </c>
      <c r="T66" s="69">
        <f>'Quarter demand'!BT66</f>
        <v>940.92000000000007</v>
      </c>
      <c r="U66" s="69">
        <f>'Quarter final consumption'!B66</f>
        <v>45345.509999999995</v>
      </c>
      <c r="V66" s="69">
        <f>'Quarter final consumption'!J66</f>
        <v>334.02</v>
      </c>
      <c r="W66" s="69">
        <f>'Quarter final consumption'!R66</f>
        <v>6883.76</v>
      </c>
      <c r="X66" s="69">
        <f>'Quarter final consumption'!Z66</f>
        <v>12225.779999999999</v>
      </c>
      <c r="Y66" s="69">
        <f>'Quarter final consumption'!AF66</f>
        <v>17803.3</v>
      </c>
      <c r="Z66" s="69">
        <f>'Quarter final consumption'!AN66</f>
        <v>6401.51</v>
      </c>
      <c r="AA66" s="69">
        <f>'Quarter final consumption'!AV66</f>
        <v>2017.4199999999996</v>
      </c>
      <c r="AB66" s="69">
        <f>'Quarter final consumption'!BD66</f>
        <v>3717.67</v>
      </c>
      <c r="AC66" s="69">
        <f>'Quarter final consumption'!BL66</f>
        <v>322.77999999999997</v>
      </c>
      <c r="AD66" s="69">
        <f>'Quarter final consumption'!BT66</f>
        <v>343.64</v>
      </c>
      <c r="AE66" s="69">
        <f>'Quarter final consumption'!CB66</f>
        <v>1697.1399999999999</v>
      </c>
    </row>
    <row r="67" spans="1:31" x14ac:dyDescent="0.35">
      <c r="A67" s="68" t="s">
        <v>233</v>
      </c>
      <c r="B67" s="69">
        <f>'Quarter supply'!B67</f>
        <v>28773.979999999996</v>
      </c>
      <c r="C67" s="69">
        <f>'Quarter supply'!H67</f>
        <v>46917.439999999995</v>
      </c>
      <c r="D67" s="69">
        <f>'Quarter supply'!P67</f>
        <v>-20614.169999999998</v>
      </c>
      <c r="E67" s="69">
        <f>'Quarter supply'!X67</f>
        <v>-847.75</v>
      </c>
      <c r="F67" s="69">
        <f>'Quarter supply'!Z67</f>
        <v>-4590.08</v>
      </c>
      <c r="G67" s="69">
        <f>'Quarter supply'!AG67</f>
        <v>49639.42</v>
      </c>
      <c r="H67" s="69">
        <f>'Quarter supply'!AP67</f>
        <v>-119.56000000000495</v>
      </c>
      <c r="I67" s="69">
        <f>'Quarter demand'!B67</f>
        <v>49758.98</v>
      </c>
      <c r="J67" s="69">
        <f>'Quarter demand'!K67</f>
        <v>-3.9300000000000637</v>
      </c>
      <c r="K67" s="69">
        <f>'Quarter demand'!T67</f>
        <v>-11145.119999999999</v>
      </c>
      <c r="L67" s="69">
        <f>'Quarter demand'!AD67</f>
        <v>-10077.239999999998</v>
      </c>
      <c r="M67" s="69">
        <f>'Quarter demand'!AL67</f>
        <v>-249.53999999999996</v>
      </c>
      <c r="N67" s="69">
        <f>'Quarter demand'!AS67</f>
        <v>-99.360000000000582</v>
      </c>
      <c r="O67" s="69">
        <f>'Quarter demand'!AV67</f>
        <v>-90.269999999999982</v>
      </c>
      <c r="P67" s="69">
        <f>'Quarter demand'!AZ67</f>
        <v>-607.65</v>
      </c>
      <c r="Q67" s="69">
        <f>'Quarter demand'!BD67</f>
        <v>-9.8499999999999943</v>
      </c>
      <c r="R67" s="69">
        <f>'Quarter demand'!BH67</f>
        <v>-11.209999999999994</v>
      </c>
      <c r="S67" s="69">
        <f>'Quarter demand'!BK67</f>
        <v>3234.39</v>
      </c>
      <c r="T67" s="69">
        <f>'Quarter demand'!BT67</f>
        <v>799.16000000000008</v>
      </c>
      <c r="U67" s="69">
        <f>'Quarter final consumption'!B67</f>
        <v>34578.29</v>
      </c>
      <c r="V67" s="69">
        <f>'Quarter final consumption'!J67</f>
        <v>334.66</v>
      </c>
      <c r="W67" s="69">
        <f>'Quarter final consumption'!R67</f>
        <v>5297.6399999999994</v>
      </c>
      <c r="X67" s="69">
        <f>'Quarter final consumption'!Z67</f>
        <v>13784.34</v>
      </c>
      <c r="Y67" s="69">
        <f>'Quarter final consumption'!AF67</f>
        <v>8511.6200000000008</v>
      </c>
      <c r="Z67" s="69">
        <f>'Quarter final consumption'!AN67</f>
        <v>4647.96</v>
      </c>
      <c r="AA67" s="69">
        <f>'Quarter final consumption'!AV67</f>
        <v>1446.11</v>
      </c>
      <c r="AB67" s="69">
        <f>'Quarter final consumption'!BD67</f>
        <v>2799.8399999999997</v>
      </c>
      <c r="AC67" s="69">
        <f>'Quarter final consumption'!BL67</f>
        <v>204.44</v>
      </c>
      <c r="AD67" s="69">
        <f>'Quarter final consumption'!BT67</f>
        <v>197.57</v>
      </c>
      <c r="AE67" s="69">
        <f>'Quarter final consumption'!CB67</f>
        <v>2002.07</v>
      </c>
    </row>
    <row r="68" spans="1:31" x14ac:dyDescent="0.35">
      <c r="A68" s="68" t="s">
        <v>234</v>
      </c>
      <c r="B68" s="69">
        <f>'Quarter supply'!B68</f>
        <v>25296.560000000001</v>
      </c>
      <c r="C68" s="69">
        <f>'Quarter supply'!H68</f>
        <v>40694.560000000005</v>
      </c>
      <c r="D68" s="69">
        <f>'Quarter supply'!P68</f>
        <v>-18311.420000000002</v>
      </c>
      <c r="E68" s="69">
        <f>'Quarter supply'!X68</f>
        <v>-776.34</v>
      </c>
      <c r="F68" s="69">
        <f>'Quarter supply'!Z68</f>
        <v>-2553.59</v>
      </c>
      <c r="G68" s="69">
        <f>'Quarter supply'!AG68</f>
        <v>44349.770000000004</v>
      </c>
      <c r="H68" s="69">
        <f>'Quarter supply'!AP68</f>
        <v>-81.120000000002619</v>
      </c>
      <c r="I68" s="69">
        <f>'Quarter demand'!B68</f>
        <v>44430.890000000007</v>
      </c>
      <c r="J68" s="69">
        <f>'Quarter demand'!K68</f>
        <v>-6.8300000000000409</v>
      </c>
      <c r="K68" s="69">
        <f>'Quarter demand'!T68</f>
        <v>-11035.120000000003</v>
      </c>
      <c r="L68" s="69">
        <f>'Quarter demand'!AD68</f>
        <v>-9975.1400000000012</v>
      </c>
      <c r="M68" s="69">
        <f>'Quarter demand'!AL68</f>
        <v>-208.15000000000006</v>
      </c>
      <c r="N68" s="69">
        <f>'Quarter demand'!AS68</f>
        <v>-83.950000000000728</v>
      </c>
      <c r="O68" s="69">
        <f>'Quarter demand'!AV68</f>
        <v>-146.18000000000006</v>
      </c>
      <c r="P68" s="69">
        <f>'Quarter demand'!AZ68</f>
        <v>-600.87</v>
      </c>
      <c r="Q68" s="69">
        <f>'Quarter demand'!BD68</f>
        <v>-8.91</v>
      </c>
      <c r="R68" s="69">
        <f>'Quarter demand'!BH68</f>
        <v>-11.920000000000002</v>
      </c>
      <c r="S68" s="69">
        <f>'Quarter demand'!BK68</f>
        <v>2997.4</v>
      </c>
      <c r="T68" s="69">
        <f>'Quarter demand'!BT68</f>
        <v>672.1</v>
      </c>
      <c r="U68" s="69">
        <f>'Quarter final consumption'!B68</f>
        <v>29723.940000000006</v>
      </c>
      <c r="V68" s="69">
        <f>'Quarter final consumption'!J68</f>
        <v>331.02000000000004</v>
      </c>
      <c r="W68" s="69">
        <f>'Quarter final consumption'!R68</f>
        <v>5086.6699999999992</v>
      </c>
      <c r="X68" s="69">
        <f>'Quarter final consumption'!Z68</f>
        <v>13820.44</v>
      </c>
      <c r="Y68" s="69">
        <f>'Quarter final consumption'!AF68</f>
        <v>4771.05</v>
      </c>
      <c r="Z68" s="69">
        <f>'Quarter final consumption'!AN68</f>
        <v>3802.04</v>
      </c>
      <c r="AA68" s="69">
        <f>'Quarter final consumption'!AV68</f>
        <v>1048.8799999999999</v>
      </c>
      <c r="AB68" s="69">
        <f>'Quarter final consumption'!BD68</f>
        <v>2386.6400000000003</v>
      </c>
      <c r="AC68" s="69">
        <f>'Quarter final consumption'!BL68</f>
        <v>196.57999999999998</v>
      </c>
      <c r="AD68" s="69">
        <f>'Quarter final consumption'!BT68</f>
        <v>169.94</v>
      </c>
      <c r="AE68" s="69">
        <f>'Quarter final consumption'!CB68</f>
        <v>1912.7199999999998</v>
      </c>
    </row>
    <row r="69" spans="1:31" x14ac:dyDescent="0.35">
      <c r="A69" s="68" t="s">
        <v>235</v>
      </c>
      <c r="B69" s="69">
        <f>'Quarter supply'!B69</f>
        <v>29198.83</v>
      </c>
      <c r="C69" s="69">
        <f>'Quarter supply'!H69</f>
        <v>45092.740000000005</v>
      </c>
      <c r="D69" s="69">
        <f>'Quarter supply'!P69</f>
        <v>-17902.789999999997</v>
      </c>
      <c r="E69" s="69">
        <f>'Quarter supply'!X69</f>
        <v>-591.04999999999995</v>
      </c>
      <c r="F69" s="69">
        <f>'Quarter supply'!Z69</f>
        <v>458.54999999999995</v>
      </c>
      <c r="G69" s="69">
        <f>'Quarter supply'!AG69</f>
        <v>56256.280000000006</v>
      </c>
      <c r="H69" s="69">
        <f>'Quarter supply'!AP69</f>
        <v>-30.849999999983993</v>
      </c>
      <c r="I69" s="69">
        <f>'Quarter demand'!B69</f>
        <v>56287.12999999999</v>
      </c>
      <c r="J69" s="69">
        <f>'Quarter demand'!K69</f>
        <v>7.0199999999999818</v>
      </c>
      <c r="K69" s="69">
        <f>'Quarter demand'!T69</f>
        <v>-12415.469999999996</v>
      </c>
      <c r="L69" s="69">
        <f>'Quarter demand'!AD69</f>
        <v>-11255.14</v>
      </c>
      <c r="M69" s="69">
        <f>'Quarter demand'!AL69</f>
        <v>-292.03999999999996</v>
      </c>
      <c r="N69" s="69">
        <f>'Quarter demand'!AS69</f>
        <v>-124.65999999999985</v>
      </c>
      <c r="O69" s="69">
        <f>'Quarter demand'!AV69</f>
        <v>-112.72000000000003</v>
      </c>
      <c r="P69" s="69">
        <f>'Quarter demand'!AZ69</f>
        <v>-605.95000000000005</v>
      </c>
      <c r="Q69" s="69">
        <f>'Quarter demand'!BD69</f>
        <v>-11.439999999999998</v>
      </c>
      <c r="R69" s="69">
        <f>'Quarter demand'!BH69</f>
        <v>-13.519999999999982</v>
      </c>
      <c r="S69" s="69">
        <f>'Quarter demand'!BK69</f>
        <v>2982.91</v>
      </c>
      <c r="T69" s="69">
        <f>'Quarter demand'!BT69</f>
        <v>824.31</v>
      </c>
      <c r="U69" s="69">
        <f>'Quarter final consumption'!B69</f>
        <v>40070.11</v>
      </c>
      <c r="V69" s="69">
        <f>'Quarter final consumption'!J69</f>
        <v>347.42</v>
      </c>
      <c r="W69" s="69">
        <f>'Quarter final consumption'!R69</f>
        <v>6272.8499999999995</v>
      </c>
      <c r="X69" s="69">
        <f>'Quarter final consumption'!Z69</f>
        <v>13659.17</v>
      </c>
      <c r="Y69" s="69">
        <f>'Quarter final consumption'!AF69</f>
        <v>12492.33</v>
      </c>
      <c r="Z69" s="69">
        <f>'Quarter final consumption'!AN69</f>
        <v>5645.15</v>
      </c>
      <c r="AA69" s="69">
        <f>'Quarter final consumption'!AV69</f>
        <v>1566.26</v>
      </c>
      <c r="AB69" s="69">
        <f>'Quarter final consumption'!BD69</f>
        <v>3181.07</v>
      </c>
      <c r="AC69" s="69">
        <f>'Quarter final consumption'!BL69</f>
        <v>361.63</v>
      </c>
      <c r="AD69" s="69">
        <f>'Quarter final consumption'!BT69</f>
        <v>536.18999999999994</v>
      </c>
      <c r="AE69" s="69">
        <f>'Quarter final consumption'!CB69</f>
        <v>1653.1899999999998</v>
      </c>
    </row>
    <row r="70" spans="1:31" x14ac:dyDescent="0.35">
      <c r="A70" s="68" t="s">
        <v>236</v>
      </c>
      <c r="B70" s="69">
        <f>'Quarter supply'!B70</f>
        <v>30323.700000000004</v>
      </c>
      <c r="C70" s="69">
        <f>'Quarter supply'!H70</f>
        <v>44045.760000000009</v>
      </c>
      <c r="D70" s="69">
        <f>'Quarter supply'!P70</f>
        <v>-17952.440000000002</v>
      </c>
      <c r="E70" s="69">
        <f>'Quarter supply'!X70</f>
        <v>-740.6</v>
      </c>
      <c r="F70" s="69">
        <f>'Quarter supply'!Z70</f>
        <v>1757.44</v>
      </c>
      <c r="G70" s="69">
        <f>'Quarter supply'!AG70</f>
        <v>57433.86</v>
      </c>
      <c r="H70" s="69">
        <f>'Quarter supply'!AP70</f>
        <v>-81.169999999990978</v>
      </c>
      <c r="I70" s="69">
        <f>'Quarter demand'!B70</f>
        <v>57515.029999999992</v>
      </c>
      <c r="J70" s="69">
        <f>'Quarter demand'!K70</f>
        <v>-0.62000000000011823</v>
      </c>
      <c r="K70" s="69">
        <f>'Quarter demand'!T70</f>
        <v>-12131.749999999995</v>
      </c>
      <c r="L70" s="69">
        <f>'Quarter demand'!AD70</f>
        <v>-10976.03</v>
      </c>
      <c r="M70" s="69">
        <f>'Quarter demand'!AL70</f>
        <v>-343.64000000000004</v>
      </c>
      <c r="N70" s="69">
        <f>'Quarter demand'!AS70</f>
        <v>-52.399999999997817</v>
      </c>
      <c r="O70" s="69">
        <f>'Quarter demand'!AV70</f>
        <v>-85.680000000000064</v>
      </c>
      <c r="P70" s="69">
        <f>'Quarter demand'!AZ70</f>
        <v>-643.61</v>
      </c>
      <c r="Q70" s="69">
        <f>'Quarter demand'!BD70</f>
        <v>-16.510000000000005</v>
      </c>
      <c r="R70" s="69">
        <f>'Quarter demand'!BH70</f>
        <v>-13.879999999999995</v>
      </c>
      <c r="S70" s="69">
        <f>'Quarter demand'!BK70</f>
        <v>3106.6600000000003</v>
      </c>
      <c r="T70" s="69">
        <f>'Quarter demand'!BT70</f>
        <v>931.83</v>
      </c>
      <c r="U70" s="69">
        <f>'Quarter final consumption'!B70</f>
        <v>41347.760000000002</v>
      </c>
      <c r="V70" s="69">
        <f>'Quarter final consumption'!J70</f>
        <v>356.24</v>
      </c>
      <c r="W70" s="69">
        <f>'Quarter final consumption'!R70</f>
        <v>6757.2199999999984</v>
      </c>
      <c r="X70" s="69">
        <f>'Quarter final consumption'!Z70</f>
        <v>12681.11</v>
      </c>
      <c r="Y70" s="69">
        <f>'Quarter final consumption'!AF70</f>
        <v>14227.68</v>
      </c>
      <c r="Z70" s="69">
        <f>'Quarter final consumption'!AN70</f>
        <v>5583.92</v>
      </c>
      <c r="AA70" s="69">
        <f>'Quarter final consumption'!AV70</f>
        <v>1683.29</v>
      </c>
      <c r="AB70" s="69">
        <f>'Quarter final consumption'!BD70</f>
        <v>3234.17</v>
      </c>
      <c r="AC70" s="69">
        <f>'Quarter final consumption'!BL70</f>
        <v>343.5</v>
      </c>
      <c r="AD70" s="69">
        <f>'Quarter final consumption'!BT70</f>
        <v>322.95999999999998</v>
      </c>
      <c r="AE70" s="69">
        <f>'Quarter final consumption'!CB70</f>
        <v>1741.5900000000001</v>
      </c>
    </row>
    <row r="71" spans="1:31" x14ac:dyDescent="0.35">
      <c r="A71" s="68" t="s">
        <v>237</v>
      </c>
      <c r="B71" s="69">
        <f>'Quarter supply'!B71</f>
        <v>28358.120000000003</v>
      </c>
      <c r="C71" s="69">
        <f>'Quarter supply'!H71</f>
        <v>39573.640000000007</v>
      </c>
      <c r="D71" s="69">
        <f>'Quarter supply'!P71</f>
        <v>-18257.72</v>
      </c>
      <c r="E71" s="69">
        <f>'Quarter supply'!X71</f>
        <v>-711.06</v>
      </c>
      <c r="F71" s="69">
        <f>'Quarter supply'!Z71</f>
        <v>-3022.09</v>
      </c>
      <c r="G71" s="69">
        <f>'Quarter supply'!AG71</f>
        <v>45940.890000000007</v>
      </c>
      <c r="H71" s="69">
        <f>'Quarter supply'!AP71</f>
        <v>-147.33999999998923</v>
      </c>
      <c r="I71" s="69">
        <f>'Quarter demand'!B71</f>
        <v>46088.229999999996</v>
      </c>
      <c r="J71" s="69">
        <f>'Quarter demand'!K71</f>
        <v>-5.2899999999999636</v>
      </c>
      <c r="K71" s="69">
        <f>'Quarter demand'!T71</f>
        <v>-10449.700000000001</v>
      </c>
      <c r="L71" s="69">
        <f>'Quarter demand'!AD71</f>
        <v>-9389.6099999999988</v>
      </c>
      <c r="M71" s="69">
        <f>'Quarter demand'!AL71</f>
        <v>-240.77999999999997</v>
      </c>
      <c r="N71" s="69">
        <f>'Quarter demand'!AS71</f>
        <v>-145.22000000000116</v>
      </c>
      <c r="O71" s="69">
        <f>'Quarter demand'!AV71</f>
        <v>-77.220000000000027</v>
      </c>
      <c r="P71" s="69">
        <f>'Quarter demand'!AZ71</f>
        <v>-572.52</v>
      </c>
      <c r="Q71" s="69">
        <f>'Quarter demand'!BD71</f>
        <v>-16.709999999999994</v>
      </c>
      <c r="R71" s="69">
        <f>'Quarter demand'!BH71</f>
        <v>-7.6400000000000006</v>
      </c>
      <c r="S71" s="69">
        <f>'Quarter demand'!BK71</f>
        <v>2990.89</v>
      </c>
      <c r="T71" s="69">
        <f>'Quarter demand'!BT71</f>
        <v>711.46999999999991</v>
      </c>
      <c r="U71" s="69">
        <f>'Quarter final consumption'!B71</f>
        <v>31931.55</v>
      </c>
      <c r="V71" s="69">
        <f>'Quarter final consumption'!J71</f>
        <v>347.27000000000004</v>
      </c>
      <c r="W71" s="69">
        <f>'Quarter final consumption'!R71</f>
        <v>5099.04</v>
      </c>
      <c r="X71" s="69">
        <f>'Quarter final consumption'!Z71</f>
        <v>13627.42</v>
      </c>
      <c r="Y71" s="69">
        <f>'Quarter final consumption'!AF71</f>
        <v>6711.33</v>
      </c>
      <c r="Z71" s="69">
        <f>'Quarter final consumption'!AN71</f>
        <v>4249.74</v>
      </c>
      <c r="AA71" s="69">
        <f>'Quarter final consumption'!AV71</f>
        <v>1226.73</v>
      </c>
      <c r="AB71" s="69">
        <f>'Quarter final consumption'!BD71</f>
        <v>2640.75</v>
      </c>
      <c r="AC71" s="69">
        <f>'Quarter final consumption'!BL71</f>
        <v>217.57</v>
      </c>
      <c r="AD71" s="69">
        <f>'Quarter final consumption'!BT71</f>
        <v>164.69</v>
      </c>
      <c r="AE71" s="69">
        <f>'Quarter final consumption'!CB71</f>
        <v>1896.75</v>
      </c>
    </row>
    <row r="72" spans="1:31" x14ac:dyDescent="0.35">
      <c r="A72" s="68" t="s">
        <v>238</v>
      </c>
      <c r="B72" s="69">
        <f>'Quarter supply'!B72</f>
        <v>24406.27</v>
      </c>
      <c r="C72" s="69">
        <f>'Quarter supply'!H72</f>
        <v>39006.9</v>
      </c>
      <c r="D72" s="69">
        <f>'Quarter supply'!P72</f>
        <v>-16947.62</v>
      </c>
      <c r="E72" s="69">
        <f>'Quarter supply'!X72</f>
        <v>-740.36</v>
      </c>
      <c r="F72" s="69">
        <f>'Quarter supply'!Z72</f>
        <v>-2807.9900000000002</v>
      </c>
      <c r="G72" s="69">
        <f>'Quarter supply'!AG72</f>
        <v>42917.2</v>
      </c>
      <c r="H72" s="69">
        <f>'Quarter supply'!AP72</f>
        <v>-201.06000000001222</v>
      </c>
      <c r="I72" s="69">
        <f>'Quarter demand'!B72</f>
        <v>43118.260000000009</v>
      </c>
      <c r="J72" s="69">
        <f>'Quarter demand'!K72</f>
        <v>103.73000000000002</v>
      </c>
      <c r="K72" s="69">
        <f>'Quarter demand'!T72</f>
        <v>-10050.02</v>
      </c>
      <c r="L72" s="69">
        <f>'Quarter demand'!AD72</f>
        <v>-8902.08</v>
      </c>
      <c r="M72" s="69">
        <f>'Quarter demand'!AL72</f>
        <v>-211.82000000000005</v>
      </c>
      <c r="N72" s="69">
        <f>'Quarter demand'!AS72</f>
        <v>-196.36999999999898</v>
      </c>
      <c r="O72" s="69">
        <f>'Quarter demand'!AV72</f>
        <v>-85.099999999999909</v>
      </c>
      <c r="P72" s="69">
        <f>'Quarter demand'!AZ72</f>
        <v>-625.73</v>
      </c>
      <c r="Q72" s="69">
        <f>'Quarter demand'!BD72</f>
        <v>-18.11</v>
      </c>
      <c r="R72" s="69">
        <f>'Quarter demand'!BH72</f>
        <v>-10.810000000000002</v>
      </c>
      <c r="S72" s="69">
        <f>'Quarter demand'!BK72</f>
        <v>2812.0200000000004</v>
      </c>
      <c r="T72" s="69">
        <f>'Quarter demand'!BT72</f>
        <v>703.12</v>
      </c>
      <c r="U72" s="69">
        <f>'Quarter final consumption'!B72</f>
        <v>29654.870000000003</v>
      </c>
      <c r="V72" s="69">
        <f>'Quarter final consumption'!J72</f>
        <v>341.05</v>
      </c>
      <c r="W72" s="69">
        <f>'Quarter final consumption'!R72</f>
        <v>5004.7699999999995</v>
      </c>
      <c r="X72" s="69">
        <f>'Quarter final consumption'!Z72</f>
        <v>14171.73</v>
      </c>
      <c r="Y72" s="69">
        <f>'Quarter final consumption'!AF72</f>
        <v>4661.7899999999991</v>
      </c>
      <c r="Z72" s="69">
        <f>'Quarter final consumption'!AN72</f>
        <v>3729.54</v>
      </c>
      <c r="AA72" s="69">
        <f>'Quarter final consumption'!AV72</f>
        <v>1042.1400000000001</v>
      </c>
      <c r="AB72" s="69">
        <f>'Quarter final consumption'!BD72</f>
        <v>2352.23</v>
      </c>
      <c r="AC72" s="69">
        <f>'Quarter final consumption'!BL72</f>
        <v>203.05</v>
      </c>
      <c r="AD72" s="69">
        <f>'Quarter final consumption'!BT72</f>
        <v>132.12</v>
      </c>
      <c r="AE72" s="69">
        <f>'Quarter final consumption'!CB72</f>
        <v>1745.99</v>
      </c>
    </row>
    <row r="73" spans="1:31" x14ac:dyDescent="0.35">
      <c r="A73" s="68" t="s">
        <v>239</v>
      </c>
      <c r="B73" s="69">
        <f>'Quarter supply'!B73</f>
        <v>28990.59</v>
      </c>
      <c r="C73" s="69">
        <f>'Quarter supply'!H73</f>
        <v>43689.89</v>
      </c>
      <c r="D73" s="69">
        <f>'Quarter supply'!P73</f>
        <v>-17456.2</v>
      </c>
      <c r="E73" s="69">
        <f>'Quarter supply'!X73</f>
        <v>-812.16</v>
      </c>
      <c r="F73" s="69">
        <f>'Quarter supply'!Z73</f>
        <v>36.3599999999999</v>
      </c>
      <c r="G73" s="69">
        <f>'Quarter supply'!AG73</f>
        <v>54448.479999999996</v>
      </c>
      <c r="H73" s="69">
        <f>'Quarter supply'!AP73</f>
        <v>-189.1200000000099</v>
      </c>
      <c r="I73" s="69">
        <f>'Quarter demand'!B73</f>
        <v>54637.600000000006</v>
      </c>
      <c r="J73" s="69">
        <f>'Quarter demand'!K73</f>
        <v>-2.3100000000001728</v>
      </c>
      <c r="K73" s="69">
        <f>'Quarter demand'!T73</f>
        <v>-11368.570000000002</v>
      </c>
      <c r="L73" s="69">
        <f>'Quarter demand'!AD73</f>
        <v>-10296.42</v>
      </c>
      <c r="M73" s="69">
        <f>'Quarter demand'!AL73</f>
        <v>-312.25</v>
      </c>
      <c r="N73" s="69">
        <f>'Quarter demand'!AS73</f>
        <v>-110.76000000000204</v>
      </c>
      <c r="O73" s="69">
        <f>'Quarter demand'!AV73</f>
        <v>-85.850000000000023</v>
      </c>
      <c r="P73" s="69">
        <f>'Quarter demand'!AZ73</f>
        <v>-537.18000000000006</v>
      </c>
      <c r="Q73" s="69">
        <f>'Quarter demand'!BD73</f>
        <v>-14.619999999999997</v>
      </c>
      <c r="R73" s="69">
        <f>'Quarter demand'!BH73</f>
        <v>-11.489999999999995</v>
      </c>
      <c r="S73" s="69">
        <f>'Quarter demand'!BK73</f>
        <v>2979.8800000000006</v>
      </c>
      <c r="T73" s="69">
        <f>'Quarter demand'!BT73</f>
        <v>911.36</v>
      </c>
      <c r="U73" s="69">
        <f>'Quarter final consumption'!B73</f>
        <v>39373.18</v>
      </c>
      <c r="V73" s="69">
        <f>'Quarter final consumption'!J73</f>
        <v>315.14</v>
      </c>
      <c r="W73" s="69">
        <f>'Quarter final consumption'!R73</f>
        <v>6080.2699999999995</v>
      </c>
      <c r="X73" s="69">
        <f>'Quarter final consumption'!Z73</f>
        <v>13665.57</v>
      </c>
      <c r="Y73" s="69">
        <f>'Quarter final consumption'!AF73</f>
        <v>11824.78</v>
      </c>
      <c r="Z73" s="69">
        <f>'Quarter final consumption'!AN73</f>
        <v>5718.4900000000007</v>
      </c>
      <c r="AA73" s="69">
        <f>'Quarter final consumption'!AV73</f>
        <v>1585.8999999999999</v>
      </c>
      <c r="AB73" s="69">
        <f>'Quarter final consumption'!BD73</f>
        <v>3132.7200000000003</v>
      </c>
      <c r="AC73" s="69">
        <f>'Quarter final consumption'!BL73</f>
        <v>517.78</v>
      </c>
      <c r="AD73" s="69">
        <f>'Quarter final consumption'!BT73</f>
        <v>482.09</v>
      </c>
      <c r="AE73" s="69">
        <f>'Quarter final consumption'!CB73</f>
        <v>1768.93</v>
      </c>
    </row>
    <row r="74" spans="1:31" x14ac:dyDescent="0.35">
      <c r="A74" s="68" t="s">
        <v>240</v>
      </c>
      <c r="B74" s="69">
        <f>'Quarter supply'!B74</f>
        <v>31429.1</v>
      </c>
      <c r="C74" s="69">
        <f>'Quarter supply'!H74</f>
        <v>43152.87</v>
      </c>
      <c r="D74" s="69">
        <f>'Quarter supply'!P74</f>
        <v>-16982.249999999996</v>
      </c>
      <c r="E74" s="69">
        <f>'Quarter supply'!X74</f>
        <v>-591.52</v>
      </c>
      <c r="F74" s="69">
        <f>'Quarter supply'!Z74</f>
        <v>3324.02</v>
      </c>
      <c r="G74" s="69">
        <f>'Quarter supply'!AG74</f>
        <v>60332.22</v>
      </c>
      <c r="H74" s="69">
        <f>'Quarter supply'!AP74</f>
        <v>39.560000000012224</v>
      </c>
      <c r="I74" s="69">
        <f>'Quarter demand'!B74</f>
        <v>60292.659999999989</v>
      </c>
      <c r="J74" s="69">
        <f>'Quarter demand'!K74</f>
        <v>-1.5299999999999727</v>
      </c>
      <c r="K74" s="69">
        <f>'Quarter demand'!T74</f>
        <v>-12135.16</v>
      </c>
      <c r="L74" s="69">
        <f>'Quarter demand'!AD74</f>
        <v>-10959.289999999999</v>
      </c>
      <c r="M74" s="69">
        <f>'Quarter demand'!AL74</f>
        <v>-372.91000000000008</v>
      </c>
      <c r="N74" s="69">
        <f>'Quarter demand'!AS74</f>
        <v>-69.350000000000364</v>
      </c>
      <c r="O74" s="69">
        <f>'Quarter demand'!AV74</f>
        <v>-47.649999999999977</v>
      </c>
      <c r="P74" s="69">
        <f>'Quarter demand'!AZ74</f>
        <v>-664.64</v>
      </c>
      <c r="Q74" s="69">
        <f>'Quarter demand'!BD74</f>
        <v>-11.110000000000001</v>
      </c>
      <c r="R74" s="69">
        <f>'Quarter demand'!BH74</f>
        <v>-10.210000000000008</v>
      </c>
      <c r="S74" s="69">
        <f>'Quarter demand'!BK74</f>
        <v>3177.79</v>
      </c>
      <c r="T74" s="69">
        <f>'Quarter demand'!BT74</f>
        <v>1033.8200000000002</v>
      </c>
      <c r="U74" s="69">
        <f>'Quarter final consumption'!B74</f>
        <v>43947.909999999996</v>
      </c>
      <c r="V74" s="69">
        <f>'Quarter final consumption'!J74</f>
        <v>375.09000000000003</v>
      </c>
      <c r="W74" s="69">
        <f>'Quarter final consumption'!R74</f>
        <v>6966.4400000000005</v>
      </c>
      <c r="X74" s="69">
        <f>'Quarter final consumption'!Z74</f>
        <v>12903.289999999999</v>
      </c>
      <c r="Y74" s="69">
        <f>'Quarter final consumption'!AF74</f>
        <v>15827.67</v>
      </c>
      <c r="Z74" s="69">
        <f>'Quarter final consumption'!AN74</f>
        <v>5994.01</v>
      </c>
      <c r="AA74" s="69">
        <f>'Quarter final consumption'!AV74</f>
        <v>1637.75</v>
      </c>
      <c r="AB74" s="69">
        <f>'Quarter final consumption'!BD74</f>
        <v>3729.88</v>
      </c>
      <c r="AC74" s="69">
        <f>'Quarter final consumption'!BL74</f>
        <v>225.63</v>
      </c>
      <c r="AD74" s="69">
        <f>'Quarter final consumption'!BT74</f>
        <v>400.75</v>
      </c>
      <c r="AE74" s="69">
        <f>'Quarter final consumption'!CB74</f>
        <v>1881.41</v>
      </c>
    </row>
    <row r="75" spans="1:31" x14ac:dyDescent="0.35">
      <c r="A75" s="68" t="s">
        <v>241</v>
      </c>
      <c r="B75" s="69">
        <f>'Quarter supply'!B75</f>
        <v>31671.25</v>
      </c>
      <c r="C75" s="69">
        <f>'Quarter supply'!H75</f>
        <v>35540</v>
      </c>
      <c r="D75" s="69">
        <f>'Quarter supply'!P75</f>
        <v>-19518.880000000005</v>
      </c>
      <c r="E75" s="69">
        <f>'Quarter supply'!X75</f>
        <v>-747.35</v>
      </c>
      <c r="F75" s="69">
        <f>'Quarter supply'!Z75</f>
        <v>-759.68000000000006</v>
      </c>
      <c r="G75" s="69">
        <f>'Quarter supply'!AG75</f>
        <v>46185.34</v>
      </c>
      <c r="H75" s="69">
        <f>'Quarter supply'!AP75</f>
        <v>34.210000000006403</v>
      </c>
      <c r="I75" s="69">
        <f>'Quarter demand'!B75</f>
        <v>46151.12999999999</v>
      </c>
      <c r="J75" s="69">
        <f>'Quarter demand'!K75</f>
        <v>1.5499999999999545</v>
      </c>
      <c r="K75" s="69">
        <f>'Quarter demand'!T75</f>
        <v>-9617.6299999999992</v>
      </c>
      <c r="L75" s="69">
        <f>'Quarter demand'!AD75</f>
        <v>-8606.5199999999986</v>
      </c>
      <c r="M75" s="69">
        <f>'Quarter demand'!AL75</f>
        <v>-255.8599999999999</v>
      </c>
      <c r="N75" s="69">
        <f>'Quarter demand'!AS75</f>
        <v>-33.159999999999854</v>
      </c>
      <c r="O75" s="69">
        <f>'Quarter demand'!AV75</f>
        <v>-46.490000000000009</v>
      </c>
      <c r="P75" s="69">
        <f>'Quarter demand'!AZ75</f>
        <v>-647.42000000000007</v>
      </c>
      <c r="Q75" s="69">
        <f>'Quarter demand'!BD75</f>
        <v>-18.68</v>
      </c>
      <c r="R75" s="69">
        <f>'Quarter demand'!BH75</f>
        <v>-9.5</v>
      </c>
      <c r="S75" s="69">
        <f>'Quarter demand'!BK75</f>
        <v>3093.84</v>
      </c>
      <c r="T75" s="69">
        <f>'Quarter demand'!BT75</f>
        <v>678.88</v>
      </c>
      <c r="U75" s="69">
        <f>'Quarter final consumption'!B75</f>
        <v>32760.93</v>
      </c>
      <c r="V75" s="69">
        <f>'Quarter final consumption'!J75</f>
        <v>355.34000000000003</v>
      </c>
      <c r="W75" s="69">
        <f>'Quarter final consumption'!R75</f>
        <v>5012.9399999999996</v>
      </c>
      <c r="X75" s="69">
        <f>'Quarter final consumption'!Z75</f>
        <v>13932.47</v>
      </c>
      <c r="Y75" s="69">
        <f>'Quarter final consumption'!AF75</f>
        <v>7243.489999999998</v>
      </c>
      <c r="Z75" s="69">
        <f>'Quarter final consumption'!AN75</f>
        <v>4337.29</v>
      </c>
      <c r="AA75" s="69">
        <f>'Quarter final consumption'!AV75</f>
        <v>1224.6300000000001</v>
      </c>
      <c r="AB75" s="69">
        <f>'Quarter final consumption'!BD75</f>
        <v>2701.1299999999997</v>
      </c>
      <c r="AC75" s="69">
        <f>'Quarter final consumption'!BL75</f>
        <v>217.58999999999997</v>
      </c>
      <c r="AD75" s="69">
        <f>'Quarter final consumption'!BT75</f>
        <v>193.94</v>
      </c>
      <c r="AE75" s="69">
        <f>'Quarter final consumption'!CB75</f>
        <v>1879.3999999999999</v>
      </c>
    </row>
    <row r="76" spans="1:31" x14ac:dyDescent="0.35">
      <c r="A76" s="68" t="s">
        <v>242</v>
      </c>
      <c r="B76" s="69">
        <f>'Quarter supply'!B76</f>
        <v>27105.83</v>
      </c>
      <c r="C76" s="69">
        <f>'Quarter supply'!H76</f>
        <v>36418.92</v>
      </c>
      <c r="D76" s="69">
        <f>'Quarter supply'!P76</f>
        <v>-20219.079999999998</v>
      </c>
      <c r="E76" s="69">
        <f>'Quarter supply'!X76</f>
        <v>-733.61</v>
      </c>
      <c r="F76" s="69">
        <f>'Quarter supply'!Z76</f>
        <v>537.42000000000007</v>
      </c>
      <c r="G76" s="69">
        <f>'Quarter supply'!AG76</f>
        <v>43109.48</v>
      </c>
      <c r="H76" s="69">
        <f>'Quarter supply'!AP76</f>
        <v>-58.919999999990978</v>
      </c>
      <c r="I76" s="69">
        <f>'Quarter demand'!B76</f>
        <v>43168.399999999994</v>
      </c>
      <c r="J76" s="69">
        <f>'Quarter demand'!K76</f>
        <v>35.299999999999955</v>
      </c>
      <c r="K76" s="69">
        <f>'Quarter demand'!T76</f>
        <v>-9122.9499999999971</v>
      </c>
      <c r="L76" s="69">
        <f>'Quarter demand'!AD76</f>
        <v>-8323.0400000000009</v>
      </c>
      <c r="M76" s="69">
        <f>'Quarter demand'!AL76</f>
        <v>-222.14999999999998</v>
      </c>
      <c r="N76" s="69">
        <f>'Quarter demand'!AS76</f>
        <v>-29.229999999999563</v>
      </c>
      <c r="O76" s="69">
        <f>'Quarter demand'!AV76</f>
        <v>-33.659999999999968</v>
      </c>
      <c r="P76" s="69">
        <f>'Quarter demand'!AZ76</f>
        <v>-485.03999999999996</v>
      </c>
      <c r="Q76" s="69">
        <f>'Quarter demand'!BD76</f>
        <v>-17.77</v>
      </c>
      <c r="R76" s="69">
        <f>'Quarter demand'!BH76</f>
        <v>-12.059999999999988</v>
      </c>
      <c r="S76" s="69">
        <f>'Quarter demand'!BK76</f>
        <v>3028.66</v>
      </c>
      <c r="T76" s="69">
        <f>'Quarter demand'!BT76</f>
        <v>682.68</v>
      </c>
      <c r="U76" s="69">
        <f>'Quarter final consumption'!B76</f>
        <v>30366.83</v>
      </c>
      <c r="V76" s="69">
        <f>'Quarter final consumption'!J76</f>
        <v>306.03999999999996</v>
      </c>
      <c r="W76" s="69">
        <f>'Quarter final consumption'!R76</f>
        <v>4930.82</v>
      </c>
      <c r="X76" s="69">
        <f>'Quarter final consumption'!Z76</f>
        <v>14365.89</v>
      </c>
      <c r="Y76" s="69">
        <f>'Quarter final consumption'!AF76</f>
        <v>4853.72</v>
      </c>
      <c r="Z76" s="69">
        <f>'Quarter final consumption'!AN76</f>
        <v>3937.71</v>
      </c>
      <c r="AA76" s="69">
        <f>'Quarter final consumption'!AV76</f>
        <v>1093.46</v>
      </c>
      <c r="AB76" s="69">
        <f>'Quarter final consumption'!BD76</f>
        <v>2434.9900000000002</v>
      </c>
      <c r="AC76" s="69">
        <f>'Quarter final consumption'!BL76</f>
        <v>283.58999999999997</v>
      </c>
      <c r="AD76" s="69">
        <f>'Quarter final consumption'!BT76</f>
        <v>125.66999999999999</v>
      </c>
      <c r="AE76" s="69">
        <f>'Quarter final consumption'!CB76</f>
        <v>1972.6499999999999</v>
      </c>
    </row>
    <row r="77" spans="1:31" x14ac:dyDescent="0.35">
      <c r="A77" s="68" t="s">
        <v>243</v>
      </c>
      <c r="B77" s="69">
        <f>'Quarter supply'!B77</f>
        <v>32791.57</v>
      </c>
      <c r="C77" s="69">
        <f>'Quarter supply'!H77</f>
        <v>40207.530000000006</v>
      </c>
      <c r="D77" s="69">
        <f>'Quarter supply'!P77</f>
        <v>-19930.160000000003</v>
      </c>
      <c r="E77" s="69">
        <f>'Quarter supply'!X77</f>
        <v>-611.11</v>
      </c>
      <c r="F77" s="69">
        <f>'Quarter supply'!Z77</f>
        <v>809.12000000000012</v>
      </c>
      <c r="G77" s="69">
        <f>'Quarter supply'!AG77</f>
        <v>53266.950000000004</v>
      </c>
      <c r="H77" s="69">
        <f>'Quarter supply'!AP77</f>
        <v>-17.589999999989232</v>
      </c>
      <c r="I77" s="69">
        <f>'Quarter demand'!B77</f>
        <v>53284.539999999994</v>
      </c>
      <c r="J77" s="69">
        <f>'Quarter demand'!K77</f>
        <v>-3.6600000000000819</v>
      </c>
      <c r="K77" s="69">
        <f>'Quarter demand'!T77</f>
        <v>-10504.719999999998</v>
      </c>
      <c r="L77" s="69">
        <f>'Quarter demand'!AD77</f>
        <v>-9645.9199999999983</v>
      </c>
      <c r="M77" s="69">
        <f>'Quarter demand'!AL77</f>
        <v>-301.87999999999994</v>
      </c>
      <c r="N77" s="69">
        <f>'Quarter demand'!AS77</f>
        <v>-20.079999999998108</v>
      </c>
      <c r="O77" s="69">
        <f>'Quarter demand'!AV77</f>
        <v>-23.75</v>
      </c>
      <c r="P77" s="69">
        <f>'Quarter demand'!AZ77</f>
        <v>-479.97</v>
      </c>
      <c r="Q77" s="69">
        <f>'Quarter demand'!BD77</f>
        <v>-20.77</v>
      </c>
      <c r="R77" s="69">
        <f>'Quarter demand'!BH77</f>
        <v>-12.34999999999998</v>
      </c>
      <c r="S77" s="69">
        <f>'Quarter demand'!BK77</f>
        <v>3177.12</v>
      </c>
      <c r="T77" s="69">
        <f>'Quarter demand'!BT77</f>
        <v>895.24</v>
      </c>
      <c r="U77" s="69">
        <f>'Quarter final consumption'!B77</f>
        <v>38704.229999999996</v>
      </c>
      <c r="V77" s="69">
        <f>'Quarter final consumption'!J77</f>
        <v>272.49</v>
      </c>
      <c r="W77" s="69">
        <f>'Quarter final consumption'!R77</f>
        <v>6083.5</v>
      </c>
      <c r="X77" s="69">
        <f>'Quarter final consumption'!Z77</f>
        <v>13811</v>
      </c>
      <c r="Y77" s="69">
        <f>'Quarter final consumption'!AF77</f>
        <v>10977.35</v>
      </c>
      <c r="Z77" s="69">
        <f>'Quarter final consumption'!AN77</f>
        <v>5434.9300000000012</v>
      </c>
      <c r="AA77" s="69">
        <f>'Quarter final consumption'!AV77</f>
        <v>1383.42</v>
      </c>
      <c r="AB77" s="69">
        <f>'Quarter final consumption'!BD77</f>
        <v>3321.4399999999996</v>
      </c>
      <c r="AC77" s="69">
        <f>'Quarter final consumption'!BL77</f>
        <v>306.11</v>
      </c>
      <c r="AD77" s="69">
        <f>'Quarter final consumption'!BT77</f>
        <v>423.96</v>
      </c>
      <c r="AE77" s="69">
        <f>'Quarter final consumption'!CB77</f>
        <v>2124.96</v>
      </c>
    </row>
    <row r="78" spans="1:31" x14ac:dyDescent="0.35">
      <c r="A78" s="68" t="s">
        <v>244</v>
      </c>
      <c r="B78" s="69">
        <f>'Quarter supply'!B78</f>
        <v>32852.550000000003</v>
      </c>
      <c r="C78" s="69">
        <f>'Quarter supply'!H78</f>
        <v>38946.51</v>
      </c>
      <c r="D78" s="69">
        <f>'Quarter supply'!P78</f>
        <v>-19429.249999999996</v>
      </c>
      <c r="E78" s="69">
        <f>'Quarter supply'!X78</f>
        <v>-573.87</v>
      </c>
      <c r="F78" s="69">
        <f>'Quarter supply'!Z78</f>
        <v>5384.51</v>
      </c>
      <c r="G78" s="69">
        <f>'Quarter supply'!AG78</f>
        <v>57180.450000000004</v>
      </c>
      <c r="H78" s="69">
        <f>'Quarter supply'!AP78</f>
        <v>-357.66999999999098</v>
      </c>
      <c r="I78" s="69">
        <f>'Quarter demand'!B78</f>
        <v>57538.119999999995</v>
      </c>
      <c r="J78" s="69">
        <f>'Quarter demand'!K78</f>
        <v>7.5499999999999545</v>
      </c>
      <c r="K78" s="69">
        <f>'Quarter demand'!T78</f>
        <v>-10605.460000000003</v>
      </c>
      <c r="L78" s="69">
        <f>'Quarter demand'!AD78</f>
        <v>-9743.6900000000023</v>
      </c>
      <c r="M78" s="69">
        <f>'Quarter demand'!AL78</f>
        <v>-374.41000000000008</v>
      </c>
      <c r="N78" s="69">
        <f>'Quarter demand'!AS78</f>
        <v>-27.019999999998618</v>
      </c>
      <c r="O78" s="69">
        <f>'Quarter demand'!AV78</f>
        <v>-19.95999999999998</v>
      </c>
      <c r="P78" s="69">
        <f>'Quarter demand'!AZ78</f>
        <v>-406.62</v>
      </c>
      <c r="Q78" s="69">
        <f>'Quarter demand'!BD78</f>
        <v>-21.270000000000003</v>
      </c>
      <c r="R78" s="69">
        <f>'Quarter demand'!BH78</f>
        <v>-12.489999999999995</v>
      </c>
      <c r="S78" s="69">
        <f>'Quarter demand'!BK78</f>
        <v>3134.6699999999996</v>
      </c>
      <c r="T78" s="69">
        <f>'Quarter demand'!BT78</f>
        <v>864.25</v>
      </c>
      <c r="U78" s="69">
        <f>'Quarter final consumption'!B78</f>
        <v>42942.679999999993</v>
      </c>
      <c r="V78" s="69">
        <f>'Quarter final consumption'!J78</f>
        <v>246.76000000000002</v>
      </c>
      <c r="W78" s="69">
        <f>'Quarter final consumption'!R78</f>
        <v>6107.5999999999995</v>
      </c>
      <c r="X78" s="69">
        <f>'Quarter final consumption'!Z78</f>
        <v>13103.289999999999</v>
      </c>
      <c r="Y78" s="69">
        <f>'Quarter final consumption'!AF78</f>
        <v>15017.19</v>
      </c>
      <c r="Z78" s="69">
        <f>'Quarter final consumption'!AN78</f>
        <v>6394.7699999999995</v>
      </c>
      <c r="AA78" s="69">
        <f>'Quarter final consumption'!AV78</f>
        <v>1732.63</v>
      </c>
      <c r="AB78" s="69">
        <f>'Quarter final consumption'!BD78</f>
        <v>3798.18</v>
      </c>
      <c r="AC78" s="69">
        <f>'Quarter final consumption'!BL78</f>
        <v>421.71999999999997</v>
      </c>
      <c r="AD78" s="69">
        <f>'Quarter final consumption'!BT78</f>
        <v>442.24</v>
      </c>
      <c r="AE78" s="69">
        <f>'Quarter final consumption'!CB78</f>
        <v>2073.0700000000002</v>
      </c>
    </row>
    <row r="79" spans="1:31" x14ac:dyDescent="0.35">
      <c r="A79" s="68" t="s">
        <v>245</v>
      </c>
      <c r="B79" s="69">
        <f>'Quarter supply'!B79</f>
        <v>30668.470000000005</v>
      </c>
      <c r="C79" s="69">
        <f>'Quarter supply'!H79</f>
        <v>35447.449999999997</v>
      </c>
      <c r="D79" s="69">
        <f>'Quarter supply'!P79</f>
        <v>-18208.580000000002</v>
      </c>
      <c r="E79" s="69">
        <f>'Quarter supply'!X79</f>
        <v>-776.63</v>
      </c>
      <c r="F79" s="69">
        <f>'Quarter supply'!Z79</f>
        <v>-1155.27</v>
      </c>
      <c r="G79" s="69">
        <f>'Quarter supply'!AG79</f>
        <v>45975.439999999995</v>
      </c>
      <c r="H79" s="69">
        <f>'Quarter supply'!AP79</f>
        <v>90.719999999993888</v>
      </c>
      <c r="I79" s="69">
        <f>'Quarter demand'!B79</f>
        <v>45884.72</v>
      </c>
      <c r="J79" s="69">
        <f>'Quarter demand'!K79</f>
        <v>6.4600000000000364</v>
      </c>
      <c r="K79" s="69">
        <f>'Quarter demand'!T79</f>
        <v>-8540.2899999999991</v>
      </c>
      <c r="L79" s="69">
        <f>'Quarter demand'!AD79</f>
        <v>-7762.87</v>
      </c>
      <c r="M79" s="69">
        <f>'Quarter demand'!AL79</f>
        <v>-271.68999999999983</v>
      </c>
      <c r="N79" s="69">
        <f>'Quarter demand'!AS79</f>
        <v>-38.740000000001601</v>
      </c>
      <c r="O79" s="69">
        <f>'Quarter demand'!AV79</f>
        <v>-20.04000000000002</v>
      </c>
      <c r="P79" s="69">
        <f>'Quarter demand'!AZ79</f>
        <v>-425.04</v>
      </c>
      <c r="Q79" s="69">
        <f>'Quarter demand'!BD79</f>
        <v>-10.630000000000003</v>
      </c>
      <c r="R79" s="69">
        <f>'Quarter demand'!BH79</f>
        <v>-11.280000000000001</v>
      </c>
      <c r="S79" s="69">
        <f>'Quarter demand'!BK79</f>
        <v>2980.67</v>
      </c>
      <c r="T79" s="69">
        <f>'Quarter demand'!BT79</f>
        <v>647.76</v>
      </c>
      <c r="U79" s="69">
        <f>'Quarter final consumption'!B79</f>
        <v>33721.22</v>
      </c>
      <c r="V79" s="69">
        <f>'Quarter final consumption'!J79</f>
        <v>252.74</v>
      </c>
      <c r="W79" s="69">
        <f>'Quarter final consumption'!R79</f>
        <v>4810.78</v>
      </c>
      <c r="X79" s="69">
        <f>'Quarter final consumption'!Z79</f>
        <v>14237.86</v>
      </c>
      <c r="Y79" s="69">
        <f>'Quarter final consumption'!AF79</f>
        <v>7446.6400000000012</v>
      </c>
      <c r="Z79" s="69">
        <f>'Quarter final consumption'!AN79</f>
        <v>4819.3099999999995</v>
      </c>
      <c r="AA79" s="69">
        <f>'Quarter final consumption'!AV79</f>
        <v>1287.5100000000002</v>
      </c>
      <c r="AB79" s="69">
        <f>'Quarter final consumption'!BD79</f>
        <v>2937.1</v>
      </c>
      <c r="AC79" s="69">
        <f>'Quarter final consumption'!BL79</f>
        <v>363.61</v>
      </c>
      <c r="AD79" s="69">
        <f>'Quarter final consumption'!BT79</f>
        <v>231.08999999999997</v>
      </c>
      <c r="AE79" s="69">
        <f>'Quarter final consumption'!CB79</f>
        <v>2153.89</v>
      </c>
    </row>
    <row r="80" spans="1:31" x14ac:dyDescent="0.35">
      <c r="A80" s="68" t="s">
        <v>246</v>
      </c>
      <c r="B80" s="69">
        <f>'Quarter supply'!B80</f>
        <v>29785.32</v>
      </c>
      <c r="C80" s="69">
        <f>'Quarter supply'!H80</f>
        <v>33003.919999999998</v>
      </c>
      <c r="D80" s="69">
        <f>'Quarter supply'!P80</f>
        <v>-20579.289999999997</v>
      </c>
      <c r="E80" s="69">
        <f>'Quarter supply'!X80</f>
        <v>-815.51</v>
      </c>
      <c r="F80" s="69">
        <f>'Quarter supply'!Z80</f>
        <v>159.88000000000011</v>
      </c>
      <c r="G80" s="69">
        <f>'Quarter supply'!AG80</f>
        <v>41554.32</v>
      </c>
      <c r="H80" s="69">
        <f>'Quarter supply'!AP80</f>
        <v>-104.81000000000495</v>
      </c>
      <c r="I80" s="69">
        <f>'Quarter demand'!B80</f>
        <v>41659.130000000005</v>
      </c>
      <c r="J80" s="69">
        <f>'Quarter demand'!K80</f>
        <v>24.019999999999982</v>
      </c>
      <c r="K80" s="69">
        <f>'Quarter demand'!T80</f>
        <v>-8208.6399999999976</v>
      </c>
      <c r="L80" s="69">
        <f>'Quarter demand'!AD80</f>
        <v>-7506.2800000000016</v>
      </c>
      <c r="M80" s="69">
        <f>'Quarter demand'!AL80</f>
        <v>-226.15999999999997</v>
      </c>
      <c r="N80" s="69">
        <f>'Quarter demand'!AS80</f>
        <v>-1.9500000000007276</v>
      </c>
      <c r="O80" s="69">
        <f>'Quarter demand'!AV80</f>
        <v>-21.050000000000011</v>
      </c>
      <c r="P80" s="69">
        <f>'Quarter demand'!AZ80</f>
        <v>-432.36</v>
      </c>
      <c r="Q80" s="69">
        <f>'Quarter demand'!BD80</f>
        <v>-10.149999999999999</v>
      </c>
      <c r="R80" s="69">
        <f>'Quarter demand'!BH80</f>
        <v>-10.689999999999998</v>
      </c>
      <c r="S80" s="69">
        <f>'Quarter demand'!BK80</f>
        <v>2964.6699999999996</v>
      </c>
      <c r="T80" s="69">
        <f>'Quarter demand'!BT80</f>
        <v>573.61</v>
      </c>
      <c r="U80" s="69">
        <f>'Quarter final consumption'!B80</f>
        <v>29931.279999999999</v>
      </c>
      <c r="V80" s="69">
        <f>'Quarter final consumption'!J80</f>
        <v>236.77</v>
      </c>
      <c r="W80" s="69">
        <f>'Quarter final consumption'!R80</f>
        <v>4569.29</v>
      </c>
      <c r="X80" s="69">
        <f>'Quarter final consumption'!Z80</f>
        <v>14530.89</v>
      </c>
      <c r="Y80" s="69">
        <f>'Quarter final consumption'!AF80</f>
        <v>4159.96</v>
      </c>
      <c r="Z80" s="69">
        <f>'Quarter final consumption'!AN80</f>
        <v>4282.22</v>
      </c>
      <c r="AA80" s="69">
        <f>'Quarter final consumption'!AV80</f>
        <v>1131.8699999999999</v>
      </c>
      <c r="AB80" s="69">
        <f>'Quarter final consumption'!BD80</f>
        <v>2625.1099999999997</v>
      </c>
      <c r="AC80" s="69">
        <f>'Quarter final consumption'!BL80</f>
        <v>357.38</v>
      </c>
      <c r="AD80" s="69">
        <f>'Quarter final consumption'!BT80</f>
        <v>167.86</v>
      </c>
      <c r="AE80" s="69">
        <f>'Quarter final consumption'!CB80</f>
        <v>2152.15</v>
      </c>
    </row>
    <row r="81" spans="1:31" x14ac:dyDescent="0.35">
      <c r="A81" s="68" t="s">
        <v>247</v>
      </c>
      <c r="B81" s="69">
        <f>'Quarter supply'!B81</f>
        <v>31391.05</v>
      </c>
      <c r="C81" s="69">
        <f>'Quarter supply'!H81</f>
        <v>41515.67</v>
      </c>
      <c r="D81" s="69">
        <f>'Quarter supply'!P81</f>
        <v>-17657.990000000002</v>
      </c>
      <c r="E81" s="69">
        <f>'Quarter supply'!X81</f>
        <v>-674.44</v>
      </c>
      <c r="F81" s="69">
        <f>'Quarter supply'!Z81</f>
        <v>354.23999999999995</v>
      </c>
      <c r="G81" s="69">
        <f>'Quarter supply'!AG81</f>
        <v>54928.53</v>
      </c>
      <c r="H81" s="69">
        <f>'Quarter supply'!AP81</f>
        <v>52.989999999997963</v>
      </c>
      <c r="I81" s="69">
        <f>'Quarter demand'!B81</f>
        <v>54875.54</v>
      </c>
      <c r="J81" s="69">
        <f>'Quarter demand'!K81</f>
        <v>31.930000000000064</v>
      </c>
      <c r="K81" s="69">
        <f>'Quarter demand'!T81</f>
        <v>-10187.739999999998</v>
      </c>
      <c r="L81" s="69">
        <f>'Quarter demand'!AD81</f>
        <v>-9347.77</v>
      </c>
      <c r="M81" s="69">
        <f>'Quarter demand'!AL81</f>
        <v>-339.24000000000007</v>
      </c>
      <c r="N81" s="69">
        <f>'Quarter demand'!AS81</f>
        <v>-19.610000000000582</v>
      </c>
      <c r="O81" s="69">
        <f>'Quarter demand'!AV81</f>
        <v>-20.110000000000014</v>
      </c>
      <c r="P81" s="69">
        <f>'Quarter demand'!AZ81</f>
        <v>-428.24</v>
      </c>
      <c r="Q81" s="69">
        <f>'Quarter demand'!BD81</f>
        <v>-21.559999999999995</v>
      </c>
      <c r="R81" s="69">
        <f>'Quarter demand'!BH81</f>
        <v>-11.210000000000008</v>
      </c>
      <c r="S81" s="69">
        <f>'Quarter demand'!BK81</f>
        <v>2972.0500000000006</v>
      </c>
      <c r="T81" s="69">
        <f>'Quarter demand'!BT81</f>
        <v>715.27</v>
      </c>
      <c r="U81" s="69">
        <f>'Quarter final consumption'!B81</f>
        <v>41037.199999999997</v>
      </c>
      <c r="V81" s="69">
        <f>'Quarter final consumption'!J81</f>
        <v>233.45999999999998</v>
      </c>
      <c r="W81" s="69">
        <f>'Quarter final consumption'!R81</f>
        <v>5645.1399999999994</v>
      </c>
      <c r="X81" s="69">
        <f>'Quarter final consumption'!Z81</f>
        <v>14128.49</v>
      </c>
      <c r="Y81" s="69">
        <f>'Quarter final consumption'!AF81</f>
        <v>12783.78</v>
      </c>
      <c r="Z81" s="69">
        <f>'Quarter final consumption'!AN81</f>
        <v>6191.54</v>
      </c>
      <c r="AA81" s="69">
        <f>'Quarter final consumption'!AV81</f>
        <v>1658.8600000000001</v>
      </c>
      <c r="AB81" s="69">
        <f>'Quarter final consumption'!BD81</f>
        <v>3604.7500000000005</v>
      </c>
      <c r="AC81" s="69">
        <f>'Quarter final consumption'!BL81</f>
        <v>400.09000000000003</v>
      </c>
      <c r="AD81" s="69">
        <f>'Quarter final consumption'!BT81</f>
        <v>527.84</v>
      </c>
      <c r="AE81" s="69">
        <f>'Quarter final consumption'!CB81</f>
        <v>2054.79</v>
      </c>
    </row>
    <row r="82" spans="1:31" x14ac:dyDescent="0.35">
      <c r="A82" s="68" t="s">
        <v>248</v>
      </c>
      <c r="B82" s="69">
        <f>'Quarter supply'!B82</f>
        <v>32955.67</v>
      </c>
      <c r="C82" s="69">
        <f>'Quarter supply'!H82</f>
        <v>40009.560000000005</v>
      </c>
      <c r="D82" s="69">
        <f>'Quarter supply'!P82</f>
        <v>-18506.849999999999</v>
      </c>
      <c r="E82" s="69">
        <f>'Quarter supply'!X82</f>
        <v>-545.08000000000004</v>
      </c>
      <c r="F82" s="69">
        <f>'Quarter supply'!Z82</f>
        <v>3149.7700000000004</v>
      </c>
      <c r="G82" s="69">
        <f>'Quarter supply'!AG82</f>
        <v>57063.069999999992</v>
      </c>
      <c r="H82" s="69">
        <f>'Quarter supply'!AP82</f>
        <v>181.33999999999651</v>
      </c>
      <c r="I82" s="69">
        <f>'Quarter demand'!B82</f>
        <v>56881.729999999996</v>
      </c>
      <c r="J82" s="69">
        <f>'Quarter demand'!K82</f>
        <v>-2.7200000000000273</v>
      </c>
      <c r="K82" s="69">
        <f>'Quarter demand'!T82</f>
        <v>-10172.329999999998</v>
      </c>
      <c r="L82" s="69">
        <f>'Quarter demand'!AD82</f>
        <v>-9339.41</v>
      </c>
      <c r="M82" s="69">
        <f>'Quarter demand'!AL82</f>
        <v>-310.06999999999994</v>
      </c>
      <c r="N82" s="69">
        <f>'Quarter demand'!AS82</f>
        <v>-63.1200000000008</v>
      </c>
      <c r="O82" s="69">
        <f>'Quarter demand'!AV82</f>
        <v>-22.520000000000039</v>
      </c>
      <c r="P82" s="69">
        <f>'Quarter demand'!AZ82</f>
        <v>-418.17999999999995</v>
      </c>
      <c r="Q82" s="69">
        <f>'Quarter demand'!BD82</f>
        <v>-14.95</v>
      </c>
      <c r="R82" s="69">
        <f>'Quarter demand'!BH82</f>
        <v>-4.0799999999999983</v>
      </c>
      <c r="S82" s="69">
        <f>'Quarter demand'!BK82</f>
        <v>3089.9700000000003</v>
      </c>
      <c r="T82" s="69">
        <f>'Quarter demand'!BT82</f>
        <v>884.1</v>
      </c>
      <c r="U82" s="69">
        <f>'Quarter final consumption'!B82</f>
        <v>42723.839999999989</v>
      </c>
      <c r="V82" s="69">
        <f>'Quarter final consumption'!J82</f>
        <v>244.24000000000004</v>
      </c>
      <c r="W82" s="69">
        <f>'Quarter final consumption'!R82</f>
        <v>6246.92</v>
      </c>
      <c r="X82" s="69">
        <f>'Quarter final consumption'!Z82</f>
        <v>13465.36</v>
      </c>
      <c r="Y82" s="69">
        <f>'Quarter final consumption'!AF82</f>
        <v>14238.780000000002</v>
      </c>
      <c r="Z82" s="69">
        <f>'Quarter final consumption'!AN82</f>
        <v>6431.41</v>
      </c>
      <c r="AA82" s="69">
        <f>'Quarter final consumption'!AV82</f>
        <v>1746.98</v>
      </c>
      <c r="AB82" s="69">
        <f>'Quarter final consumption'!BD82</f>
        <v>3815.66</v>
      </c>
      <c r="AC82" s="69">
        <f>'Quarter final consumption'!BL82</f>
        <v>420.38</v>
      </c>
      <c r="AD82" s="69">
        <f>'Quarter final consumption'!BT82</f>
        <v>448.39</v>
      </c>
      <c r="AE82" s="69">
        <f>'Quarter final consumption'!CB82</f>
        <v>2097.13</v>
      </c>
    </row>
    <row r="83" spans="1:31" x14ac:dyDescent="0.35">
      <c r="A83" s="68" t="s">
        <v>249</v>
      </c>
      <c r="B83" s="69">
        <f>'Quarter supply'!B83</f>
        <v>31588.29</v>
      </c>
      <c r="C83" s="69">
        <f>'Quarter supply'!H83</f>
        <v>34641.450000000004</v>
      </c>
      <c r="D83" s="69">
        <f>'Quarter supply'!P83</f>
        <v>-20775.78</v>
      </c>
      <c r="E83" s="69">
        <f>'Quarter supply'!X83</f>
        <v>-661.4</v>
      </c>
      <c r="F83" s="69">
        <f>'Quarter supply'!Z83</f>
        <v>77.25</v>
      </c>
      <c r="G83" s="69">
        <f>'Quarter supply'!AG83</f>
        <v>44869.81</v>
      </c>
      <c r="H83" s="69">
        <f>'Quarter supply'!AP83</f>
        <v>-23.150000000001455</v>
      </c>
      <c r="I83" s="69">
        <f>'Quarter demand'!B83</f>
        <v>44892.959999999999</v>
      </c>
      <c r="J83" s="69">
        <f>'Quarter demand'!K83</f>
        <v>7.9100000000000819</v>
      </c>
      <c r="K83" s="69">
        <f>'Quarter demand'!T83</f>
        <v>-8038.2000000000007</v>
      </c>
      <c r="L83" s="69">
        <f>'Quarter demand'!AD83</f>
        <v>-7337.2900000000009</v>
      </c>
      <c r="M83" s="69">
        <f>'Quarter demand'!AL83</f>
        <v>-218.65999999999997</v>
      </c>
      <c r="N83" s="69">
        <f>'Quarter demand'!AS83</f>
        <v>-15.779999999998836</v>
      </c>
      <c r="O83" s="69">
        <f>'Quarter demand'!AV83</f>
        <v>-20.009999999999991</v>
      </c>
      <c r="P83" s="69">
        <f>'Quarter demand'!AZ83</f>
        <v>-419.16</v>
      </c>
      <c r="Q83" s="69">
        <f>'Quarter demand'!BD83</f>
        <v>-16.47</v>
      </c>
      <c r="R83" s="69">
        <f>'Quarter demand'!BH83</f>
        <v>-10.830000000000013</v>
      </c>
      <c r="S83" s="69">
        <f>'Quarter demand'!BK83</f>
        <v>3043.1500000000005</v>
      </c>
      <c r="T83" s="69">
        <f>'Quarter demand'!BT83</f>
        <v>626.22</v>
      </c>
      <c r="U83" s="69">
        <f>'Quarter final consumption'!B83</f>
        <v>33197.74</v>
      </c>
      <c r="V83" s="69">
        <f>'Quarter final consumption'!J83</f>
        <v>243.16000000000003</v>
      </c>
      <c r="W83" s="69">
        <f>'Quarter final consumption'!R83</f>
        <v>4633.62</v>
      </c>
      <c r="X83" s="69">
        <f>'Quarter final consumption'!Z83</f>
        <v>14560.51</v>
      </c>
      <c r="Y83" s="69">
        <f>'Quarter final consumption'!AF83</f>
        <v>6847.51</v>
      </c>
      <c r="Z83" s="69">
        <f>'Quarter final consumption'!AN83</f>
        <v>4743.96</v>
      </c>
      <c r="AA83" s="69">
        <f>'Quarter final consumption'!AV83</f>
        <v>1254.73</v>
      </c>
      <c r="AB83" s="69">
        <f>'Quarter final consumption'!BD83</f>
        <v>2907.29</v>
      </c>
      <c r="AC83" s="69">
        <f>'Quarter final consumption'!BL83</f>
        <v>349.05</v>
      </c>
      <c r="AD83" s="69">
        <f>'Quarter final consumption'!BT83</f>
        <v>232.89</v>
      </c>
      <c r="AE83" s="69">
        <f>'Quarter final consumption'!CB83</f>
        <v>2168.98</v>
      </c>
    </row>
    <row r="84" spans="1:31" x14ac:dyDescent="0.35">
      <c r="A84" s="68" t="s">
        <v>250</v>
      </c>
      <c r="B84" s="69">
        <f>'Quarter supply'!B84</f>
        <v>28697.49</v>
      </c>
      <c r="C84" s="69">
        <f>'Quarter supply'!H84</f>
        <v>35975.300000000003</v>
      </c>
      <c r="D84" s="69">
        <f>'Quarter supply'!P84</f>
        <v>-21577.850000000002</v>
      </c>
      <c r="E84" s="69">
        <f>'Quarter supply'!X84</f>
        <v>-779.1</v>
      </c>
      <c r="F84" s="69">
        <f>'Quarter supply'!Z84</f>
        <v>183.95000000000005</v>
      </c>
      <c r="G84" s="69">
        <f>'Quarter supply'!AG84</f>
        <v>42499.790000000008</v>
      </c>
      <c r="H84" s="69">
        <f>'Quarter supply'!AP84</f>
        <v>173.75</v>
      </c>
      <c r="I84" s="69">
        <f>'Quarter demand'!B84</f>
        <v>42326.040000000008</v>
      </c>
      <c r="J84" s="69">
        <f>'Quarter demand'!K84</f>
        <v>-0.70000000000004547</v>
      </c>
      <c r="K84" s="69">
        <f>'Quarter demand'!T84</f>
        <v>-7924.4100000000017</v>
      </c>
      <c r="L84" s="69">
        <f>'Quarter demand'!AD84</f>
        <v>-7323.2900000000009</v>
      </c>
      <c r="M84" s="69">
        <f>'Quarter demand'!AL84</f>
        <v>-193.08999999999997</v>
      </c>
      <c r="N84" s="69">
        <f>'Quarter demand'!AS84</f>
        <v>-9.1900000000023283</v>
      </c>
      <c r="O84" s="69">
        <f>'Quarter demand'!AV84</f>
        <v>-20.589999999999975</v>
      </c>
      <c r="P84" s="69">
        <f>'Quarter demand'!AZ84</f>
        <v>-362.51</v>
      </c>
      <c r="Q84" s="69">
        <f>'Quarter demand'!BD84</f>
        <v>-6.4799999999999969</v>
      </c>
      <c r="R84" s="69">
        <f>'Quarter demand'!BH84</f>
        <v>-9.2600000000000051</v>
      </c>
      <c r="S84" s="69">
        <f>'Quarter demand'!BK84</f>
        <v>2961.3100000000004</v>
      </c>
      <c r="T84" s="69">
        <f>'Quarter demand'!BT84</f>
        <v>618.46</v>
      </c>
      <c r="U84" s="69">
        <f>'Quarter final consumption'!B84</f>
        <v>30822.549999999996</v>
      </c>
      <c r="V84" s="69">
        <f>'Quarter final consumption'!J84</f>
        <v>219.76999999999998</v>
      </c>
      <c r="W84" s="69">
        <f>'Quarter final consumption'!R84</f>
        <v>4751.5300000000007</v>
      </c>
      <c r="X84" s="69">
        <f>'Quarter final consumption'!Z84</f>
        <v>14716.19</v>
      </c>
      <c r="Y84" s="69">
        <f>'Quarter final consumption'!AF84</f>
        <v>4553.9900000000007</v>
      </c>
      <c r="Z84" s="69">
        <f>'Quarter final consumption'!AN84</f>
        <v>4331.29</v>
      </c>
      <c r="AA84" s="69">
        <f>'Quarter final consumption'!AV84</f>
        <v>1171.3499999999999</v>
      </c>
      <c r="AB84" s="69">
        <f>'Quarter final consumption'!BD84</f>
        <v>2702.67</v>
      </c>
      <c r="AC84" s="69">
        <f>'Quarter final consumption'!BL84</f>
        <v>317.18</v>
      </c>
      <c r="AD84" s="69">
        <f>'Quarter final consumption'!BT84</f>
        <v>140.09</v>
      </c>
      <c r="AE84" s="69">
        <f>'Quarter final consumption'!CB84</f>
        <v>2249.7800000000002</v>
      </c>
    </row>
    <row r="85" spans="1:31" x14ac:dyDescent="0.35">
      <c r="A85" s="68" t="s">
        <v>251</v>
      </c>
      <c r="B85" s="69">
        <f>'Quarter supply'!B85</f>
        <v>31929.409999999996</v>
      </c>
      <c r="C85" s="69">
        <f>'Quarter supply'!H85</f>
        <v>41505.509999999995</v>
      </c>
      <c r="D85" s="69">
        <f>'Quarter supply'!P85</f>
        <v>-18433.45</v>
      </c>
      <c r="E85" s="69">
        <f>'Quarter supply'!X85</f>
        <v>-633.09</v>
      </c>
      <c r="F85" s="69">
        <f>'Quarter supply'!Z85</f>
        <v>271.27999999999986</v>
      </c>
      <c r="G85" s="69">
        <f>'Quarter supply'!AG85</f>
        <v>54639.66</v>
      </c>
      <c r="H85" s="69">
        <f>'Quarter supply'!AP85</f>
        <v>145.78000000000611</v>
      </c>
      <c r="I85" s="69">
        <f>'Quarter demand'!B85</f>
        <v>54493.88</v>
      </c>
      <c r="J85" s="69">
        <f>'Quarter demand'!K85</f>
        <v>7.8299999999999272</v>
      </c>
      <c r="K85" s="69">
        <f>'Quarter demand'!T85</f>
        <v>-9436.5899999999983</v>
      </c>
      <c r="L85" s="69">
        <f>'Quarter demand'!AD85</f>
        <v>-8657.2099999999991</v>
      </c>
      <c r="M85" s="69">
        <f>'Quarter demand'!AL85</f>
        <v>-286.01999999999987</v>
      </c>
      <c r="N85" s="69">
        <f>'Quarter demand'!AS85</f>
        <v>-60.989999999999782</v>
      </c>
      <c r="O85" s="69">
        <f>'Quarter demand'!AV85</f>
        <v>-20.960000000000036</v>
      </c>
      <c r="P85" s="69">
        <f>'Quarter demand'!AZ85</f>
        <v>-385.34</v>
      </c>
      <c r="Q85" s="69">
        <f>'Quarter demand'!BD85</f>
        <v>-16.560000000000002</v>
      </c>
      <c r="R85" s="69">
        <f>'Quarter demand'!BH85</f>
        <v>-9.5100000000000051</v>
      </c>
      <c r="S85" s="69">
        <f>'Quarter demand'!BK85</f>
        <v>2974.1000000000004</v>
      </c>
      <c r="T85" s="69">
        <f>'Quarter demand'!BT85</f>
        <v>694.62000000000012</v>
      </c>
      <c r="U85" s="69">
        <f>'Quarter final consumption'!B85</f>
        <v>41399.369999999995</v>
      </c>
      <c r="V85" s="69">
        <f>'Quarter final consumption'!J85</f>
        <v>214.23000000000002</v>
      </c>
      <c r="W85" s="69">
        <f>'Quarter final consumption'!R85</f>
        <v>5887.31</v>
      </c>
      <c r="X85" s="69">
        <f>'Quarter final consumption'!Z85</f>
        <v>14260.51</v>
      </c>
      <c r="Y85" s="69">
        <f>'Quarter final consumption'!AF85</f>
        <v>12860.88</v>
      </c>
      <c r="Z85" s="69">
        <f>'Quarter final consumption'!AN85</f>
        <v>6045.2699999999995</v>
      </c>
      <c r="AA85" s="69">
        <f>'Quarter final consumption'!AV85</f>
        <v>1585.5300000000002</v>
      </c>
      <c r="AB85" s="69">
        <f>'Quarter final consumption'!BD85</f>
        <v>3539.03</v>
      </c>
      <c r="AC85" s="69">
        <f>'Quarter final consumption'!BL85</f>
        <v>433.6</v>
      </c>
      <c r="AD85" s="69">
        <f>'Quarter final consumption'!BT85</f>
        <v>487.10999999999996</v>
      </c>
      <c r="AE85" s="69">
        <f>'Quarter final consumption'!CB85</f>
        <v>2131.17</v>
      </c>
    </row>
    <row r="86" spans="1:31" x14ac:dyDescent="0.35">
      <c r="A86" s="68" t="s">
        <v>252</v>
      </c>
      <c r="B86" s="69">
        <f>'Quarter supply'!B86</f>
        <v>33487.75</v>
      </c>
      <c r="C86" s="69">
        <f>'Quarter supply'!H86</f>
        <v>42733.060000000005</v>
      </c>
      <c r="D86" s="69">
        <f>'Quarter supply'!P86</f>
        <v>-18662.57</v>
      </c>
      <c r="E86" s="69">
        <f>'Quarter supply'!X86</f>
        <v>-586.53</v>
      </c>
      <c r="F86" s="69">
        <f>'Quarter supply'!Z86</f>
        <v>2224.4500000000003</v>
      </c>
      <c r="G86" s="69">
        <f>'Quarter supply'!AG86</f>
        <v>59196.160000000003</v>
      </c>
      <c r="H86" s="69">
        <f>'Quarter supply'!AP86</f>
        <v>375</v>
      </c>
      <c r="I86" s="69">
        <f>'Quarter demand'!B86</f>
        <v>58821.16</v>
      </c>
      <c r="J86" s="69">
        <f>'Quarter demand'!K86</f>
        <v>-19.549999999999955</v>
      </c>
      <c r="K86" s="69">
        <f>'Quarter demand'!T86</f>
        <v>-9712.1500000000015</v>
      </c>
      <c r="L86" s="69">
        <f>'Quarter demand'!AD86</f>
        <v>-8835.15</v>
      </c>
      <c r="M86" s="69">
        <f>'Quarter demand'!AL86</f>
        <v>-375.91999999999996</v>
      </c>
      <c r="N86" s="69">
        <f>'Quarter demand'!AS86</f>
        <v>-61.559999999999491</v>
      </c>
      <c r="O86" s="69">
        <f>'Quarter demand'!AV86</f>
        <v>-17.699999999999989</v>
      </c>
      <c r="P86" s="69">
        <f>'Quarter demand'!AZ86</f>
        <v>-392.33</v>
      </c>
      <c r="Q86" s="69">
        <f>'Quarter demand'!BD86</f>
        <v>-18.780000000000005</v>
      </c>
      <c r="R86" s="69">
        <f>'Quarter demand'!BH86</f>
        <v>-10.710000000000008</v>
      </c>
      <c r="S86" s="69">
        <f>'Quarter demand'!BK86</f>
        <v>2918.95</v>
      </c>
      <c r="T86" s="69">
        <f>'Quarter demand'!BT86</f>
        <v>872.88</v>
      </c>
      <c r="U86" s="69">
        <f>'Quarter final consumption'!B86</f>
        <v>45300.61</v>
      </c>
      <c r="V86" s="69">
        <f>'Quarter final consumption'!J86</f>
        <v>230.94</v>
      </c>
      <c r="W86" s="69">
        <f>'Quarter final consumption'!R86</f>
        <v>6384.5099999999993</v>
      </c>
      <c r="X86" s="69">
        <f>'Quarter final consumption'!Z86</f>
        <v>13266.94</v>
      </c>
      <c r="Y86" s="69">
        <f>'Quarter final consumption'!AF86</f>
        <v>16627.84</v>
      </c>
      <c r="Z86" s="69">
        <f>'Quarter final consumption'!AN86</f>
        <v>6886.7099999999991</v>
      </c>
      <c r="AA86" s="69">
        <f>'Quarter final consumption'!AV86</f>
        <v>1858.0200000000002</v>
      </c>
      <c r="AB86" s="69">
        <f>'Quarter final consumption'!BD86</f>
        <v>4092.8799999999997</v>
      </c>
      <c r="AC86" s="69">
        <f>'Quarter final consumption'!BL86</f>
        <v>438.17000000000007</v>
      </c>
      <c r="AD86" s="69">
        <f>'Quarter final consumption'!BT86</f>
        <v>497.64000000000004</v>
      </c>
      <c r="AE86" s="69">
        <f>'Quarter final consumption'!CB86</f>
        <v>1903.67</v>
      </c>
    </row>
    <row r="87" spans="1:31" x14ac:dyDescent="0.35">
      <c r="A87" s="68" t="s">
        <v>253</v>
      </c>
      <c r="B87" s="69">
        <f>'Quarter supply'!B87</f>
        <v>32439.579999999998</v>
      </c>
      <c r="C87" s="69">
        <f>'Quarter supply'!H87</f>
        <v>35339.479999999996</v>
      </c>
      <c r="D87" s="69">
        <f>'Quarter supply'!P87</f>
        <v>-20574.060000000001</v>
      </c>
      <c r="E87" s="69">
        <f>'Quarter supply'!X87</f>
        <v>-660.02</v>
      </c>
      <c r="F87" s="69">
        <f>'Quarter supply'!Z87</f>
        <v>-1881.7299999999998</v>
      </c>
      <c r="G87" s="69">
        <f>'Quarter supply'!AG87</f>
        <v>44663.25</v>
      </c>
      <c r="H87" s="69">
        <f>'Quarter supply'!AP87</f>
        <v>9.4800000000032014</v>
      </c>
      <c r="I87" s="69">
        <f>'Quarter demand'!B87</f>
        <v>44653.77</v>
      </c>
      <c r="J87" s="69">
        <f>'Quarter demand'!K87</f>
        <v>43.160000000000082</v>
      </c>
      <c r="K87" s="69">
        <f>'Quarter demand'!T87</f>
        <v>-8021.2599999999966</v>
      </c>
      <c r="L87" s="69">
        <f>'Quarter demand'!AD87</f>
        <v>-7259.7699999999986</v>
      </c>
      <c r="M87" s="69">
        <f>'Quarter demand'!AL87</f>
        <v>-247.62000000000006</v>
      </c>
      <c r="N87" s="69">
        <f>'Quarter demand'!AS87</f>
        <v>-18.700000000000728</v>
      </c>
      <c r="O87" s="69">
        <f>'Quarter demand'!AV87</f>
        <v>-19.149999999999977</v>
      </c>
      <c r="P87" s="69">
        <f>'Quarter demand'!AZ87</f>
        <v>-447.9</v>
      </c>
      <c r="Q87" s="69">
        <f>'Quarter demand'!BD87</f>
        <v>-17.490000000000002</v>
      </c>
      <c r="R87" s="69">
        <f>'Quarter demand'!BH87</f>
        <v>-10.629999999999995</v>
      </c>
      <c r="S87" s="69">
        <f>'Quarter demand'!BK87</f>
        <v>2928.4599999999996</v>
      </c>
      <c r="T87" s="69">
        <f>'Quarter demand'!BT87</f>
        <v>603.48</v>
      </c>
      <c r="U87" s="69">
        <f>'Quarter final consumption'!B87</f>
        <v>33145.399999999994</v>
      </c>
      <c r="V87" s="69">
        <f>'Quarter final consumption'!J87</f>
        <v>238.44</v>
      </c>
      <c r="W87" s="69">
        <f>'Quarter final consumption'!R87</f>
        <v>4814.21</v>
      </c>
      <c r="X87" s="69">
        <f>'Quarter final consumption'!Z87</f>
        <v>14642.03</v>
      </c>
      <c r="Y87" s="69">
        <f>'Quarter final consumption'!AF87</f>
        <v>6587.1299999999992</v>
      </c>
      <c r="Z87" s="69">
        <f>'Quarter final consumption'!AN87</f>
        <v>4683.24</v>
      </c>
      <c r="AA87" s="69">
        <f>'Quarter final consumption'!AV87</f>
        <v>1209.82</v>
      </c>
      <c r="AB87" s="69">
        <f>'Quarter final consumption'!BD87</f>
        <v>2902.65</v>
      </c>
      <c r="AC87" s="69">
        <f>'Quarter final consumption'!BL87</f>
        <v>341.21999999999997</v>
      </c>
      <c r="AD87" s="69">
        <f>'Quarter final consumption'!BT87</f>
        <v>229.55</v>
      </c>
      <c r="AE87" s="69">
        <f>'Quarter final consumption'!CB87</f>
        <v>2180.35</v>
      </c>
    </row>
    <row r="88" spans="1:31" x14ac:dyDescent="0.35">
      <c r="A88" s="68" t="s">
        <v>254</v>
      </c>
      <c r="B88" s="69">
        <f>'Quarter supply'!B88</f>
        <v>29721.899999999998</v>
      </c>
      <c r="C88" s="69">
        <f>'Quarter supply'!H88</f>
        <v>34847.290000000008</v>
      </c>
      <c r="D88" s="69">
        <f>'Quarter supply'!P88</f>
        <v>-21682.979999999996</v>
      </c>
      <c r="E88" s="69">
        <f>'Quarter supply'!X88</f>
        <v>-757.25</v>
      </c>
      <c r="F88" s="69">
        <f>'Quarter supply'!Z88</f>
        <v>26.729999999999947</v>
      </c>
      <c r="G88" s="69">
        <f>'Quarter supply'!AG88</f>
        <v>42155.69</v>
      </c>
      <c r="H88" s="69">
        <f>'Quarter supply'!AP88</f>
        <v>-207.72000000000844</v>
      </c>
      <c r="I88" s="69">
        <f>'Quarter demand'!B88</f>
        <v>42363.410000000011</v>
      </c>
      <c r="J88" s="69">
        <f>'Quarter demand'!K88</f>
        <v>-23.5</v>
      </c>
      <c r="K88" s="69">
        <f>'Quarter demand'!T88</f>
        <v>-7691.4800000000077</v>
      </c>
      <c r="L88" s="69">
        <f>'Quarter demand'!AD88</f>
        <v>-7144.1600000000017</v>
      </c>
      <c r="M88" s="69">
        <f>'Quarter demand'!AL88</f>
        <v>-220.79000000000002</v>
      </c>
      <c r="N88" s="69">
        <f>'Quarter demand'!AS88</f>
        <v>5.5299999999988358</v>
      </c>
      <c r="O88" s="69">
        <f>'Quarter demand'!AV88</f>
        <v>-17.989999999999952</v>
      </c>
      <c r="P88" s="69">
        <f>'Quarter demand'!AZ88</f>
        <v>-306.2</v>
      </c>
      <c r="Q88" s="69">
        <f>'Quarter demand'!BD88</f>
        <v>-2.3099999999999952</v>
      </c>
      <c r="R88" s="69">
        <f>'Quarter demand'!BH88</f>
        <v>-5.5600000000000023</v>
      </c>
      <c r="S88" s="69">
        <f>'Quarter demand'!BK88</f>
        <v>3047.48</v>
      </c>
      <c r="T88" s="69">
        <f>'Quarter demand'!BT88</f>
        <v>548.31999999999994</v>
      </c>
      <c r="U88" s="69">
        <f>'Quarter final consumption'!B88</f>
        <v>31050.51</v>
      </c>
      <c r="V88" s="69">
        <f>'Quarter final consumption'!J88</f>
        <v>218.67000000000002</v>
      </c>
      <c r="W88" s="69">
        <f>'Quarter final consumption'!R88</f>
        <v>4916.75</v>
      </c>
      <c r="X88" s="69">
        <f>'Quarter final consumption'!Z88</f>
        <v>14917.680000000002</v>
      </c>
      <c r="Y88" s="69">
        <f>'Quarter final consumption'!AF88</f>
        <v>4336.75</v>
      </c>
      <c r="Z88" s="69">
        <f>'Quarter final consumption'!AN88</f>
        <v>4465.41</v>
      </c>
      <c r="AA88" s="69">
        <f>'Quarter final consumption'!AV88</f>
        <v>1169.3399999999999</v>
      </c>
      <c r="AB88" s="69">
        <f>'Quarter final consumption'!BD88</f>
        <v>2815.27</v>
      </c>
      <c r="AC88" s="69">
        <f>'Quarter final consumption'!BL88</f>
        <v>339.83000000000004</v>
      </c>
      <c r="AD88" s="69">
        <f>'Quarter final consumption'!BT88</f>
        <v>140.97</v>
      </c>
      <c r="AE88" s="69">
        <f>'Quarter final consumption'!CB88</f>
        <v>2195.25</v>
      </c>
    </row>
    <row r="89" spans="1:31" x14ac:dyDescent="0.35">
      <c r="A89" s="68" t="s">
        <v>255</v>
      </c>
      <c r="B89" s="69">
        <f>'Quarter supply'!B89</f>
        <v>33519.329999999994</v>
      </c>
      <c r="C89" s="69">
        <f>'Quarter supply'!H89</f>
        <v>40923.089999999997</v>
      </c>
      <c r="D89" s="69">
        <f>'Quarter supply'!P89</f>
        <v>-20416.110000000004</v>
      </c>
      <c r="E89" s="69">
        <f>'Quarter supply'!X89</f>
        <v>-611.65</v>
      </c>
      <c r="F89" s="69">
        <f>'Quarter supply'!Z89</f>
        <v>-672.13</v>
      </c>
      <c r="G89" s="69">
        <f>'Quarter supply'!AG89</f>
        <v>52742.53</v>
      </c>
      <c r="H89" s="69">
        <f>'Quarter supply'!AP89</f>
        <v>78.729999999995925</v>
      </c>
      <c r="I89" s="69">
        <f>'Quarter demand'!B89</f>
        <v>52663.8</v>
      </c>
      <c r="J89" s="69">
        <f>'Quarter demand'!K89</f>
        <v>-20.019999999999982</v>
      </c>
      <c r="K89" s="69">
        <f>'Quarter demand'!T89</f>
        <v>-8613.6900000000023</v>
      </c>
      <c r="L89" s="69">
        <f>'Quarter demand'!AD89</f>
        <v>-7891.6499999999987</v>
      </c>
      <c r="M89" s="69">
        <f>'Quarter demand'!AL89</f>
        <v>-314.44</v>
      </c>
      <c r="N89" s="69">
        <f>'Quarter demand'!AS89</f>
        <v>-76.369999999998981</v>
      </c>
      <c r="O89" s="69">
        <f>'Quarter demand'!AV89</f>
        <v>-29.639999999999986</v>
      </c>
      <c r="P89" s="69">
        <f>'Quarter demand'!AZ89</f>
        <v>-285.12</v>
      </c>
      <c r="Q89" s="69">
        <f>'Quarter demand'!BD89</f>
        <v>-9.17</v>
      </c>
      <c r="R89" s="69">
        <f>'Quarter demand'!BH89</f>
        <v>-7.2999999999999972</v>
      </c>
      <c r="S89" s="69">
        <f>'Quarter demand'!BK89</f>
        <v>3076.2299999999996</v>
      </c>
      <c r="T89" s="69">
        <f>'Quarter demand'!BT89</f>
        <v>703.06</v>
      </c>
      <c r="U89" s="69">
        <f>'Quarter final consumption'!B89</f>
        <v>40248.300000000003</v>
      </c>
      <c r="V89" s="69">
        <f>'Quarter final consumption'!J89</f>
        <v>206.03000000000003</v>
      </c>
      <c r="W89" s="69">
        <f>'Quarter final consumption'!R89</f>
        <v>6108.9900000000007</v>
      </c>
      <c r="X89" s="69">
        <f>'Quarter final consumption'!Z89</f>
        <v>14209.570000000002</v>
      </c>
      <c r="Y89" s="69">
        <f>'Quarter final consumption'!AF89</f>
        <v>11756.57</v>
      </c>
      <c r="Z89" s="69">
        <f>'Quarter final consumption'!AN89</f>
        <v>6029.56</v>
      </c>
      <c r="AA89" s="69">
        <f>'Quarter final consumption'!AV89</f>
        <v>1573.62</v>
      </c>
      <c r="AB89" s="69">
        <f>'Quarter final consumption'!BD89</f>
        <v>3553.2799999999997</v>
      </c>
      <c r="AC89" s="69">
        <f>'Quarter final consumption'!BL89</f>
        <v>403.75</v>
      </c>
      <c r="AD89" s="69">
        <f>'Quarter final consumption'!BT89</f>
        <v>498.91</v>
      </c>
      <c r="AE89" s="69">
        <f>'Quarter final consumption'!CB89</f>
        <v>1937.58</v>
      </c>
    </row>
    <row r="90" spans="1:31" x14ac:dyDescent="0.35">
      <c r="A90" s="68" t="s">
        <v>256</v>
      </c>
      <c r="B90" s="69">
        <f>'Quarter supply'!B90</f>
        <v>33373.149999999994</v>
      </c>
      <c r="C90" s="69">
        <f>'Quarter supply'!H90</f>
        <v>40577.230000000003</v>
      </c>
      <c r="D90" s="69">
        <f>'Quarter supply'!P90</f>
        <v>-19124.97</v>
      </c>
      <c r="E90" s="69">
        <f>'Quarter supply'!X90</f>
        <v>-550.11</v>
      </c>
      <c r="F90" s="69">
        <f>'Quarter supply'!Z90</f>
        <v>-12.209999999999873</v>
      </c>
      <c r="G90" s="69">
        <f>'Quarter supply'!AG90</f>
        <v>54263.090000000004</v>
      </c>
      <c r="H90" s="69">
        <f>'Quarter supply'!AP90</f>
        <v>-307.22999999999593</v>
      </c>
      <c r="I90" s="69">
        <f>'Quarter demand'!B90</f>
        <v>54570.32</v>
      </c>
      <c r="J90" s="69">
        <f>'Quarter demand'!K90</f>
        <v>-28.879999999999882</v>
      </c>
      <c r="K90" s="69">
        <f>'Quarter demand'!T90</f>
        <v>-8186.5700000000024</v>
      </c>
      <c r="L90" s="69">
        <f>'Quarter demand'!AD90</f>
        <v>-7443.7200000000012</v>
      </c>
      <c r="M90" s="69">
        <f>'Quarter demand'!AL90</f>
        <v>-317.29000000000002</v>
      </c>
      <c r="N90" s="69">
        <f>'Quarter demand'!AS90</f>
        <v>-35.790000000000873</v>
      </c>
      <c r="O90" s="69">
        <f>'Quarter demand'!AV90</f>
        <v>-18.600000000000023</v>
      </c>
      <c r="P90" s="69">
        <f>'Quarter demand'!AZ90</f>
        <v>-356.12</v>
      </c>
      <c r="Q90" s="69">
        <f>'Quarter demand'!BD90</f>
        <v>-4.2100000000000009</v>
      </c>
      <c r="R90" s="69">
        <f>'Quarter demand'!BH90</f>
        <v>-10.840000000000003</v>
      </c>
      <c r="S90" s="69">
        <f>'Quarter demand'!BK90</f>
        <v>3134.4300000000003</v>
      </c>
      <c r="T90" s="69">
        <f>'Quarter demand'!BT90</f>
        <v>769.99</v>
      </c>
      <c r="U90" s="69">
        <f>'Quarter final consumption'!B90</f>
        <v>42451.33</v>
      </c>
      <c r="V90" s="69">
        <f>'Quarter final consumption'!J90</f>
        <v>268.05</v>
      </c>
      <c r="W90" s="69">
        <f>'Quarter final consumption'!R90</f>
        <v>6164.8200000000006</v>
      </c>
      <c r="X90" s="69">
        <f>'Quarter final consumption'!Z90</f>
        <v>13418.720000000003</v>
      </c>
      <c r="Y90" s="69">
        <f>'Quarter final consumption'!AF90</f>
        <v>14220.83</v>
      </c>
      <c r="Z90" s="69">
        <f>'Quarter final consumption'!AN90</f>
        <v>6436.8600000000006</v>
      </c>
      <c r="AA90" s="69">
        <f>'Quarter final consumption'!AV90</f>
        <v>1698.84</v>
      </c>
      <c r="AB90" s="69">
        <f>'Quarter final consumption'!BD90</f>
        <v>3875.6000000000004</v>
      </c>
      <c r="AC90" s="69">
        <f>'Quarter final consumption'!BL90</f>
        <v>400.79999999999995</v>
      </c>
      <c r="AD90" s="69">
        <f>'Quarter final consumption'!BT90</f>
        <v>461.62</v>
      </c>
      <c r="AE90" s="69">
        <f>'Quarter final consumption'!CB90</f>
        <v>1942.0500000000002</v>
      </c>
    </row>
    <row r="91" spans="1:31" x14ac:dyDescent="0.35">
      <c r="A91" s="68" t="s">
        <v>257</v>
      </c>
      <c r="B91" s="69">
        <f>'Quarter supply'!B91</f>
        <v>30863.39</v>
      </c>
      <c r="C91" s="69">
        <f>'Quarter supply'!H91</f>
        <v>36907.670000000006</v>
      </c>
      <c r="D91" s="69">
        <f>'Quarter supply'!P91</f>
        <v>-22026.97</v>
      </c>
      <c r="E91" s="69">
        <f>'Quarter supply'!X91</f>
        <v>-661.44</v>
      </c>
      <c r="F91" s="69">
        <f>'Quarter supply'!Z91</f>
        <v>-482.99</v>
      </c>
      <c r="G91" s="69">
        <f>'Quarter supply'!AG91</f>
        <v>44599.66</v>
      </c>
      <c r="H91" s="69">
        <f>'Quarter supply'!AP91</f>
        <v>-176.33999999999651</v>
      </c>
      <c r="I91" s="69">
        <f>'Quarter demand'!B91</f>
        <v>44776</v>
      </c>
      <c r="J91" s="69">
        <f>'Quarter demand'!K91</f>
        <v>46</v>
      </c>
      <c r="K91" s="69">
        <f>'Quarter demand'!T91</f>
        <v>-7215.170000000001</v>
      </c>
      <c r="L91" s="69">
        <f>'Quarter demand'!AD91</f>
        <v>-6470.8799999999992</v>
      </c>
      <c r="M91" s="69">
        <f>'Quarter demand'!AL91</f>
        <v>-235.12999999999988</v>
      </c>
      <c r="N91" s="69">
        <f>'Quarter demand'!AS91</f>
        <v>-52.309999999999491</v>
      </c>
      <c r="O91" s="69">
        <f>'Quarter demand'!AV91</f>
        <v>-19.490000000000009</v>
      </c>
      <c r="P91" s="69">
        <f>'Quarter demand'!AZ91</f>
        <v>-430.12</v>
      </c>
      <c r="Q91" s="69">
        <f>'Quarter demand'!BD91</f>
        <v>0.19999999999999929</v>
      </c>
      <c r="R91" s="69">
        <f>'Quarter demand'!BH91</f>
        <v>-7.4399999999999977</v>
      </c>
      <c r="S91" s="69">
        <f>'Quarter demand'!BK91</f>
        <v>3024.21</v>
      </c>
      <c r="T91" s="69">
        <f>'Quarter demand'!BT91</f>
        <v>607.16999999999996</v>
      </c>
      <c r="U91" s="69">
        <f>'Quarter final consumption'!B91</f>
        <v>33977.32</v>
      </c>
      <c r="V91" s="69">
        <f>'Quarter final consumption'!J91</f>
        <v>269.81</v>
      </c>
      <c r="W91" s="69">
        <f>'Quarter final consumption'!R91</f>
        <v>4849.6400000000003</v>
      </c>
      <c r="X91" s="69">
        <f>'Quarter final consumption'!Z91</f>
        <v>14561.970000000001</v>
      </c>
      <c r="Y91" s="69">
        <f>'Quarter final consumption'!AF91</f>
        <v>7232.99</v>
      </c>
      <c r="Z91" s="69">
        <f>'Quarter final consumption'!AN91</f>
        <v>4945.92</v>
      </c>
      <c r="AA91" s="69">
        <f>'Quarter final consumption'!AV91</f>
        <v>1316.2600000000002</v>
      </c>
      <c r="AB91" s="69">
        <f>'Quarter final consumption'!BD91</f>
        <v>2994.51</v>
      </c>
      <c r="AC91" s="69">
        <f>'Quarter final consumption'!BL91</f>
        <v>376.42</v>
      </c>
      <c r="AD91" s="69">
        <f>'Quarter final consumption'!BT91</f>
        <v>258.73</v>
      </c>
      <c r="AE91" s="69">
        <f>'Quarter final consumption'!CB91</f>
        <v>2116.9899999999998</v>
      </c>
    </row>
    <row r="92" spans="1:31" x14ac:dyDescent="0.35">
      <c r="A92" s="68" t="s">
        <v>258</v>
      </c>
      <c r="B92" s="69">
        <f>'Quarter supply'!B92</f>
        <v>29545.600000000002</v>
      </c>
      <c r="C92" s="69">
        <f>'Quarter supply'!H92</f>
        <v>31099.15</v>
      </c>
      <c r="D92" s="69">
        <f>'Quarter supply'!P92</f>
        <v>-19800.800000000003</v>
      </c>
      <c r="E92" s="69">
        <f>'Quarter supply'!X92</f>
        <v>-630.62</v>
      </c>
      <c r="F92" s="69">
        <f>'Quarter supply'!Z92</f>
        <v>-316.95999999999992</v>
      </c>
      <c r="G92" s="69">
        <f>'Quarter supply'!AG92</f>
        <v>39896.370000000003</v>
      </c>
      <c r="H92" s="69">
        <f>'Quarter supply'!AP92</f>
        <v>-326.96999999999389</v>
      </c>
      <c r="I92" s="69">
        <f>'Quarter demand'!B92</f>
        <v>40223.339999999997</v>
      </c>
      <c r="J92" s="69">
        <f>'Quarter demand'!K92</f>
        <v>9.7599999999999909</v>
      </c>
      <c r="K92" s="69">
        <f>'Quarter demand'!T92</f>
        <v>-6993.22</v>
      </c>
      <c r="L92" s="69">
        <f>'Quarter demand'!AD92</f>
        <v>-6295.2400000000016</v>
      </c>
      <c r="M92" s="69">
        <f>'Quarter demand'!AL92</f>
        <v>-196.71000000000004</v>
      </c>
      <c r="N92" s="69">
        <f>'Quarter demand'!AS92</f>
        <v>-100.98999999999978</v>
      </c>
      <c r="O92" s="69">
        <f>'Quarter demand'!AV92</f>
        <v>-24.830000000000041</v>
      </c>
      <c r="P92" s="69">
        <f>'Quarter demand'!AZ92</f>
        <v>-362.31</v>
      </c>
      <c r="Q92" s="69">
        <f>'Quarter demand'!BD92</f>
        <v>-2.6199999999999974</v>
      </c>
      <c r="R92" s="69">
        <f>'Quarter demand'!BH92</f>
        <v>-10.52000000000001</v>
      </c>
      <c r="S92" s="69">
        <f>'Quarter demand'!BK92</f>
        <v>2980.7300000000005</v>
      </c>
      <c r="T92" s="69">
        <f>'Quarter demand'!BT92</f>
        <v>549.04999999999995</v>
      </c>
      <c r="U92" s="69">
        <f>'Quarter final consumption'!B92</f>
        <v>29709.62</v>
      </c>
      <c r="V92" s="69">
        <f>'Quarter final consumption'!J92</f>
        <v>240.98</v>
      </c>
      <c r="W92" s="69">
        <f>'Quarter final consumption'!R92</f>
        <v>4876.88</v>
      </c>
      <c r="X92" s="69">
        <f>'Quarter final consumption'!Z92</f>
        <v>14630.810000000001</v>
      </c>
      <c r="Y92" s="69">
        <f>'Quarter final consumption'!AF92</f>
        <v>3912.22</v>
      </c>
      <c r="Z92" s="69">
        <f>'Quarter final consumption'!AN92</f>
        <v>4214.1400000000003</v>
      </c>
      <c r="AA92" s="69">
        <f>'Quarter final consumption'!AV92</f>
        <v>1098.8899999999999</v>
      </c>
      <c r="AB92" s="69">
        <f>'Quarter final consumption'!BD92</f>
        <v>2681.0099999999998</v>
      </c>
      <c r="AC92" s="69">
        <f>'Quarter final consumption'!BL92</f>
        <v>305.71999999999997</v>
      </c>
      <c r="AD92" s="69">
        <f>'Quarter final consumption'!BT92</f>
        <v>128.52000000000001</v>
      </c>
      <c r="AE92" s="69">
        <f>'Quarter final consumption'!CB92</f>
        <v>1834.59</v>
      </c>
    </row>
    <row r="93" spans="1:31" x14ac:dyDescent="0.35">
      <c r="A93" s="68" t="s">
        <v>259</v>
      </c>
      <c r="B93" s="69">
        <f>'Quarter supply'!B93</f>
        <v>33911.11</v>
      </c>
      <c r="C93" s="69">
        <f>'Quarter supply'!H93</f>
        <v>39793.83</v>
      </c>
      <c r="D93" s="69">
        <f>'Quarter supply'!P93</f>
        <v>-19663.330000000002</v>
      </c>
      <c r="E93" s="69">
        <f>'Quarter supply'!X93</f>
        <v>-594.61</v>
      </c>
      <c r="F93" s="69">
        <f>'Quarter supply'!Z93</f>
        <v>159.08000000000001</v>
      </c>
      <c r="G93" s="69">
        <f>'Quarter supply'!AG93</f>
        <v>53606.080000000002</v>
      </c>
      <c r="H93" s="69">
        <f>'Quarter supply'!AP93</f>
        <v>-80.879999999997381</v>
      </c>
      <c r="I93" s="69">
        <f>'Quarter demand'!B93</f>
        <v>53686.96</v>
      </c>
      <c r="J93" s="69">
        <f>'Quarter demand'!K93</f>
        <v>-4.75</v>
      </c>
      <c r="K93" s="69">
        <f>'Quarter demand'!T93</f>
        <v>-8329.8499999999985</v>
      </c>
      <c r="L93" s="69">
        <f>'Quarter demand'!AD93</f>
        <v>-7602.2399999999989</v>
      </c>
      <c r="M93" s="69">
        <f>'Quarter demand'!AL93</f>
        <v>-301.95</v>
      </c>
      <c r="N93" s="69">
        <f>'Quarter demand'!AS93</f>
        <v>-28.5</v>
      </c>
      <c r="O93" s="69">
        <f>'Quarter demand'!AV93</f>
        <v>-19.900000000000034</v>
      </c>
      <c r="P93" s="69">
        <f>'Quarter demand'!AZ93</f>
        <v>-359.82</v>
      </c>
      <c r="Q93" s="69">
        <f>'Quarter demand'!BD93</f>
        <v>-7.16</v>
      </c>
      <c r="R93" s="69">
        <f>'Quarter demand'!BH93</f>
        <v>-10.280000000000001</v>
      </c>
      <c r="S93" s="69">
        <f>'Quarter demand'!BK93</f>
        <v>3184.51</v>
      </c>
      <c r="T93" s="69">
        <f>'Quarter demand'!BT93</f>
        <v>729.36</v>
      </c>
      <c r="U93" s="69">
        <f>'Quarter final consumption'!B93</f>
        <v>41436.210000000006</v>
      </c>
      <c r="V93" s="69">
        <f>'Quarter final consumption'!J93</f>
        <v>227.01000000000002</v>
      </c>
      <c r="W93" s="69">
        <f>'Quarter final consumption'!R93</f>
        <v>6124.74</v>
      </c>
      <c r="X93" s="69">
        <f>'Quarter final consumption'!Z93</f>
        <v>14265.770000000002</v>
      </c>
      <c r="Y93" s="69">
        <f>'Quarter final consumption'!AF93</f>
        <v>12856.47</v>
      </c>
      <c r="Z93" s="69">
        <f>'Quarter final consumption'!AN93</f>
        <v>6298.11</v>
      </c>
      <c r="AA93" s="69">
        <f>'Quarter final consumption'!AV93</f>
        <v>1630.9199999999998</v>
      </c>
      <c r="AB93" s="69">
        <f>'Quarter final consumption'!BD93</f>
        <v>3724.44</v>
      </c>
      <c r="AC93" s="69">
        <f>'Quarter final consumption'!BL93</f>
        <v>432.42999999999995</v>
      </c>
      <c r="AD93" s="69">
        <f>'Quarter final consumption'!BT93</f>
        <v>510.32</v>
      </c>
      <c r="AE93" s="69">
        <f>'Quarter final consumption'!CB93</f>
        <v>1664.11</v>
      </c>
    </row>
    <row r="94" spans="1:31" x14ac:dyDescent="0.35">
      <c r="A94" s="68" t="s">
        <v>260</v>
      </c>
      <c r="B94" s="69">
        <f>'Quarter supply'!B94</f>
        <v>33773.35</v>
      </c>
      <c r="C94" s="69">
        <f>'Quarter supply'!H94</f>
        <v>37139.409999999996</v>
      </c>
      <c r="D94" s="69">
        <f>'Quarter supply'!P94</f>
        <v>-18787.649999999998</v>
      </c>
      <c r="E94" s="69">
        <f>'Quarter supply'!X94</f>
        <v>-482.07</v>
      </c>
      <c r="F94" s="69">
        <f>'Quarter supply'!Z94</f>
        <v>1720.65</v>
      </c>
      <c r="G94" s="69">
        <f>'Quarter supply'!AG94</f>
        <v>53363.689999999995</v>
      </c>
      <c r="H94" s="69">
        <f>'Quarter supply'!AP94</f>
        <v>152.40000000000146</v>
      </c>
      <c r="I94" s="69">
        <f>'Quarter demand'!B94</f>
        <v>53211.289999999994</v>
      </c>
      <c r="J94" s="69">
        <f>'Quarter demand'!K94</f>
        <v>-3.9499999999998181</v>
      </c>
      <c r="K94" s="69">
        <f>'Quarter demand'!T94</f>
        <v>-7456.4500000000016</v>
      </c>
      <c r="L94" s="69">
        <f>'Quarter demand'!AD94</f>
        <v>-6757.3100000000013</v>
      </c>
      <c r="M94" s="69">
        <f>'Quarter demand'!AL94</f>
        <v>-328.01999999999992</v>
      </c>
      <c r="N94" s="69">
        <f>'Quarter demand'!AS94</f>
        <v>18.6299999999992</v>
      </c>
      <c r="O94" s="69">
        <f>'Quarter demand'!AV94</f>
        <v>-16.829999999999984</v>
      </c>
      <c r="P94" s="69">
        <f>'Quarter demand'!AZ94</f>
        <v>-360.43</v>
      </c>
      <c r="Q94" s="69">
        <f>'Quarter demand'!BD94</f>
        <v>0.55999999999999872</v>
      </c>
      <c r="R94" s="69">
        <f>'Quarter demand'!BH94</f>
        <v>-13.050000000000011</v>
      </c>
      <c r="S94" s="69">
        <f>'Quarter demand'!BK94</f>
        <v>2940.1200000000003</v>
      </c>
      <c r="T94" s="69">
        <f>'Quarter demand'!BT94</f>
        <v>818.75</v>
      </c>
      <c r="U94" s="69">
        <f>'Quarter final consumption'!B94</f>
        <v>41989.82</v>
      </c>
      <c r="V94" s="69">
        <f>'Quarter final consumption'!J94</f>
        <v>279.96999999999997</v>
      </c>
      <c r="W94" s="69">
        <f>'Quarter final consumption'!R94</f>
        <v>6103.71</v>
      </c>
      <c r="X94" s="69">
        <f>'Quarter final consumption'!Z94</f>
        <v>13096.81</v>
      </c>
      <c r="Y94" s="69">
        <f>'Quarter final consumption'!AF94</f>
        <v>14026.98</v>
      </c>
      <c r="Z94" s="69">
        <f>'Quarter final consumption'!AN94</f>
        <v>6501.43</v>
      </c>
      <c r="AA94" s="69">
        <f>'Quarter final consumption'!AV94</f>
        <v>1706.55</v>
      </c>
      <c r="AB94" s="69">
        <f>'Quarter final consumption'!BD94</f>
        <v>3921.42</v>
      </c>
      <c r="AC94" s="69">
        <f>'Quarter final consumption'!BL94</f>
        <v>410.36999999999995</v>
      </c>
      <c r="AD94" s="69">
        <f>'Quarter final consumption'!BT94</f>
        <v>463.09000000000003</v>
      </c>
      <c r="AE94" s="69">
        <f>'Quarter final consumption'!CB94</f>
        <v>1980.92</v>
      </c>
    </row>
    <row r="95" spans="1:31" x14ac:dyDescent="0.35">
      <c r="A95" s="68" t="s">
        <v>261</v>
      </c>
      <c r="B95" s="69">
        <f>'Quarter supply'!B95</f>
        <v>31401.07</v>
      </c>
      <c r="C95" s="69">
        <f>'Quarter supply'!H95</f>
        <v>25128.54</v>
      </c>
      <c r="D95" s="69">
        <f>'Quarter supply'!P95</f>
        <v>-20844.490000000002</v>
      </c>
      <c r="E95" s="69">
        <f>'Quarter supply'!X95</f>
        <v>-479.26</v>
      </c>
      <c r="F95" s="69">
        <f>'Quarter supply'!Z95</f>
        <v>-1816.2</v>
      </c>
      <c r="G95" s="69">
        <f>'Quarter supply'!AG95</f>
        <v>33389.659999999989</v>
      </c>
      <c r="H95" s="69">
        <f>'Quarter supply'!AP95</f>
        <v>-34.560000000012224</v>
      </c>
      <c r="I95" s="69">
        <f>'Quarter demand'!B95</f>
        <v>33424.22</v>
      </c>
      <c r="J95" s="69">
        <f>'Quarter demand'!K95</f>
        <v>-13.730000000000018</v>
      </c>
      <c r="K95" s="69">
        <f>'Quarter demand'!T95</f>
        <v>-6376.7700000000013</v>
      </c>
      <c r="L95" s="69">
        <f>'Quarter demand'!AD95</f>
        <v>-5620.4800000000005</v>
      </c>
      <c r="M95" s="69">
        <f>'Quarter demand'!AL95</f>
        <v>-235.81999999999994</v>
      </c>
      <c r="N95" s="69">
        <f>'Quarter demand'!AS95</f>
        <v>-119.03000000000065</v>
      </c>
      <c r="O95" s="69">
        <f>'Quarter demand'!AV95</f>
        <v>-16.430000000000007</v>
      </c>
      <c r="P95" s="69">
        <f>'Quarter demand'!AZ95</f>
        <v>-371.04999999999995</v>
      </c>
      <c r="Q95" s="69">
        <f>'Quarter demand'!BD95</f>
        <v>-5.5800000000000036</v>
      </c>
      <c r="R95" s="69">
        <f>'Quarter demand'!BH95</f>
        <v>-8.3799999999999955</v>
      </c>
      <c r="S95" s="69">
        <f>'Quarter demand'!BK95</f>
        <v>2743.86</v>
      </c>
      <c r="T95" s="69">
        <f>'Quarter demand'!BT95</f>
        <v>565.21</v>
      </c>
      <c r="U95" s="69">
        <f>'Quarter final consumption'!B95</f>
        <v>23722.09</v>
      </c>
      <c r="V95" s="69">
        <f>'Quarter final consumption'!J95</f>
        <v>265.44</v>
      </c>
      <c r="W95" s="69">
        <f>'Quarter final consumption'!R95</f>
        <v>4199.05</v>
      </c>
      <c r="X95" s="69">
        <f>'Quarter final consumption'!Z95</f>
        <v>6770.56</v>
      </c>
      <c r="Y95" s="69">
        <f>'Quarter final consumption'!AF95</f>
        <v>6941.3300000000008</v>
      </c>
      <c r="Z95" s="69">
        <f>'Quarter final consumption'!AN95</f>
        <v>3819.4300000000003</v>
      </c>
      <c r="AA95" s="69">
        <f>'Quarter final consumption'!AV95</f>
        <v>1034.29</v>
      </c>
      <c r="AB95" s="69">
        <f>'Quarter final consumption'!BD95</f>
        <v>2230.6100000000006</v>
      </c>
      <c r="AC95" s="69">
        <f>'Quarter final consumption'!BL95</f>
        <v>341.52000000000004</v>
      </c>
      <c r="AD95" s="69">
        <f>'Quarter final consumption'!BT95</f>
        <v>213.01000000000002</v>
      </c>
      <c r="AE95" s="69">
        <f>'Quarter final consumption'!CB95</f>
        <v>1726.28</v>
      </c>
    </row>
    <row r="96" spans="1:31" x14ac:dyDescent="0.35">
      <c r="A96" s="68" t="s">
        <v>262</v>
      </c>
      <c r="B96" s="69">
        <f>'Quarter supply'!B96</f>
        <v>27339.83</v>
      </c>
      <c r="C96" s="69">
        <f>'Quarter supply'!H96</f>
        <v>25705.99</v>
      </c>
      <c r="D96" s="69">
        <f>'Quarter supply'!P96</f>
        <v>-17991.609999999997</v>
      </c>
      <c r="E96" s="69">
        <f>'Quarter supply'!X96</f>
        <v>-517.79</v>
      </c>
      <c r="F96" s="69">
        <f>'Quarter supply'!Z96</f>
        <v>1278.7899999999997</v>
      </c>
      <c r="G96" s="69">
        <f>'Quarter supply'!AG96</f>
        <v>35815.210000000006</v>
      </c>
      <c r="H96" s="69">
        <f>'Quarter supply'!AP96</f>
        <v>251.17000000000553</v>
      </c>
      <c r="I96" s="69">
        <f>'Quarter demand'!B96</f>
        <v>35564.04</v>
      </c>
      <c r="J96" s="69">
        <f>'Quarter demand'!K96</f>
        <v>2.3900000000001</v>
      </c>
      <c r="K96" s="69">
        <f>'Quarter demand'!T96</f>
        <v>-6531.89</v>
      </c>
      <c r="L96" s="69">
        <f>'Quarter demand'!AD96</f>
        <v>-5938.1799999999994</v>
      </c>
      <c r="M96" s="69">
        <f>'Quarter demand'!AL96</f>
        <v>-204.31000000000006</v>
      </c>
      <c r="N96" s="69">
        <f>'Quarter demand'!AS96</f>
        <v>10.1299999999992</v>
      </c>
      <c r="O96" s="69">
        <f>'Quarter demand'!AV96</f>
        <v>-20.70999999999998</v>
      </c>
      <c r="P96" s="69">
        <f>'Quarter demand'!AZ96</f>
        <v>-365.93</v>
      </c>
      <c r="Q96" s="69">
        <f>'Quarter demand'!BD96</f>
        <v>-5.8200000000000038</v>
      </c>
      <c r="R96" s="69">
        <f>'Quarter demand'!BH96</f>
        <v>-7.0700000000000074</v>
      </c>
      <c r="S96" s="69">
        <f>'Quarter demand'!BK96</f>
        <v>2654.67</v>
      </c>
      <c r="T96" s="69">
        <f>'Quarter demand'!BT96</f>
        <v>604.90000000000009</v>
      </c>
      <c r="U96" s="69">
        <f>'Quarter final consumption'!B96</f>
        <v>25770.94</v>
      </c>
      <c r="V96" s="69">
        <f>'Quarter final consumption'!J96</f>
        <v>241.44</v>
      </c>
      <c r="W96" s="69">
        <f>'Quarter final consumption'!R96</f>
        <v>4788.869999999999</v>
      </c>
      <c r="X96" s="69">
        <f>'Quarter final consumption'!Z96</f>
        <v>10427.209999999999</v>
      </c>
      <c r="Y96" s="69">
        <f>'Quarter final consumption'!AF96</f>
        <v>4462.33</v>
      </c>
      <c r="Z96" s="69">
        <f>'Quarter final consumption'!AN96</f>
        <v>3962.99</v>
      </c>
      <c r="AA96" s="69">
        <f>'Quarter final consumption'!AV96</f>
        <v>1035.42</v>
      </c>
      <c r="AB96" s="69">
        <f>'Quarter final consumption'!BD96</f>
        <v>2490.1299999999997</v>
      </c>
      <c r="AC96" s="69">
        <f>'Quarter final consumption'!BL96</f>
        <v>301.53999999999996</v>
      </c>
      <c r="AD96" s="69">
        <f>'Quarter final consumption'!BT96</f>
        <v>135.9</v>
      </c>
      <c r="AE96" s="69">
        <f>'Quarter final consumption'!CB96</f>
        <v>1888.1000000000001</v>
      </c>
    </row>
    <row r="97" spans="1:31" x14ac:dyDescent="0.35">
      <c r="A97" s="68" t="s">
        <v>263</v>
      </c>
      <c r="B97" s="69">
        <f>'Quarter supply'!B97</f>
        <v>31279.479999999996</v>
      </c>
      <c r="C97" s="69">
        <f>'Quarter supply'!H97</f>
        <v>35349.679999999993</v>
      </c>
      <c r="D97" s="69">
        <f>'Quarter supply'!P97</f>
        <v>-17141.510000000002</v>
      </c>
      <c r="E97" s="69">
        <f>'Quarter supply'!X97</f>
        <v>-530.45000000000005</v>
      </c>
      <c r="F97" s="69">
        <f>'Quarter supply'!Z97</f>
        <v>-324.60999999999996</v>
      </c>
      <c r="G97" s="69">
        <f>'Quarter supply'!AG97</f>
        <v>48632.59</v>
      </c>
      <c r="H97" s="69">
        <f>'Quarter supply'!AP97</f>
        <v>71.059999999997672</v>
      </c>
      <c r="I97" s="69">
        <f>'Quarter demand'!B97</f>
        <v>48561.53</v>
      </c>
      <c r="J97" s="69">
        <f>'Quarter demand'!K97</f>
        <v>-11.079999999999927</v>
      </c>
      <c r="K97" s="69">
        <f>'Quarter demand'!T97</f>
        <v>-7599.12</v>
      </c>
      <c r="L97" s="69">
        <f>'Quarter demand'!AD97</f>
        <v>-6787.920000000001</v>
      </c>
      <c r="M97" s="69">
        <f>'Quarter demand'!AL97</f>
        <v>-304.33000000000004</v>
      </c>
      <c r="N97" s="69">
        <f>'Quarter demand'!AS97</f>
        <v>-67.219999999999345</v>
      </c>
      <c r="O97" s="69">
        <f>'Quarter demand'!AV97</f>
        <v>-17.120000000000005</v>
      </c>
      <c r="P97" s="69">
        <f>'Quarter demand'!AZ97</f>
        <v>-400.81</v>
      </c>
      <c r="Q97" s="69">
        <f>'Quarter demand'!BD97</f>
        <v>-9.3800000000000026</v>
      </c>
      <c r="R97" s="69">
        <f>'Quarter demand'!BH97</f>
        <v>-12.340000000000003</v>
      </c>
      <c r="S97" s="69">
        <f>'Quarter demand'!BK97</f>
        <v>2917.1199999999994</v>
      </c>
      <c r="T97" s="69">
        <f>'Quarter demand'!BT97</f>
        <v>685.99</v>
      </c>
      <c r="U97" s="69">
        <f>'Quarter final consumption'!B97</f>
        <v>37357.009999999995</v>
      </c>
      <c r="V97" s="69">
        <f>'Quarter final consumption'!J97</f>
        <v>249.31999999999996</v>
      </c>
      <c r="W97" s="69">
        <f>'Quarter final consumption'!R97</f>
        <v>6075.86</v>
      </c>
      <c r="X97" s="69">
        <f>'Quarter final consumption'!Z97</f>
        <v>10492.710000000001</v>
      </c>
      <c r="Y97" s="69">
        <f>'Quarter final consumption'!AF97</f>
        <v>13025.489999999998</v>
      </c>
      <c r="Z97" s="69">
        <f>'Quarter final consumption'!AN97</f>
        <v>6019.66</v>
      </c>
      <c r="AA97" s="69">
        <f>'Quarter final consumption'!AV97</f>
        <v>1614.89</v>
      </c>
      <c r="AB97" s="69">
        <f>'Quarter final consumption'!BD97</f>
        <v>3479.79</v>
      </c>
      <c r="AC97" s="69">
        <f>'Quarter final consumption'!BL97</f>
        <v>416.05999999999995</v>
      </c>
      <c r="AD97" s="69">
        <f>'Quarter final consumption'!BT97</f>
        <v>508.92</v>
      </c>
      <c r="AE97" s="69">
        <f>'Quarter final consumption'!CB97</f>
        <v>1493.97</v>
      </c>
    </row>
    <row r="98" spans="1:31" x14ac:dyDescent="0.35">
      <c r="A98" s="68" t="s">
        <v>264</v>
      </c>
      <c r="B98" s="69">
        <f>'Quarter supply'!B98</f>
        <v>29949.279999999999</v>
      </c>
      <c r="C98" s="69">
        <f>'Quarter supply'!H98</f>
        <v>33639.01</v>
      </c>
      <c r="D98" s="69">
        <f>'Quarter supply'!P98</f>
        <v>-16039.650000000001</v>
      </c>
      <c r="E98" s="69">
        <f>'Quarter supply'!X98</f>
        <v>-441.37</v>
      </c>
      <c r="F98" s="69">
        <f>'Quarter supply'!Z98</f>
        <v>3212.66</v>
      </c>
      <c r="G98" s="69">
        <f>'Quarter supply'!AG98</f>
        <v>50319.930000000008</v>
      </c>
      <c r="H98" s="69">
        <f>'Quarter supply'!AP98</f>
        <v>473.41000000000349</v>
      </c>
      <c r="I98" s="69">
        <f>'Quarter demand'!B98</f>
        <v>49846.520000000004</v>
      </c>
      <c r="J98" s="69">
        <f>'Quarter demand'!K98</f>
        <v>-1.75</v>
      </c>
      <c r="K98" s="69">
        <f>'Quarter demand'!T98</f>
        <v>-7773.2200000000012</v>
      </c>
      <c r="L98" s="69">
        <f>'Quarter demand'!AD98</f>
        <v>-7016.37</v>
      </c>
      <c r="M98" s="69">
        <f>'Quarter demand'!AL98</f>
        <v>-332.38000000000005</v>
      </c>
      <c r="N98" s="69">
        <f>'Quarter demand'!AS98</f>
        <v>-38.350000000000364</v>
      </c>
      <c r="O98" s="69">
        <f>'Quarter demand'!AV98</f>
        <v>-18.930000000000007</v>
      </c>
      <c r="P98" s="69">
        <f>'Quarter demand'!AZ98</f>
        <v>-351.15</v>
      </c>
      <c r="Q98" s="69">
        <f>'Quarter demand'!BD98</f>
        <v>-6.5999999999999979</v>
      </c>
      <c r="R98" s="69">
        <f>'Quarter demand'!BH98</f>
        <v>-9.4399999999999977</v>
      </c>
      <c r="S98" s="69">
        <f>'Quarter demand'!BK98</f>
        <v>2551.0100000000002</v>
      </c>
      <c r="T98" s="69">
        <f>'Quarter demand'!BT98</f>
        <v>785.16000000000008</v>
      </c>
      <c r="U98" s="69">
        <f>'Quarter final consumption'!B98</f>
        <v>38746.520000000004</v>
      </c>
      <c r="V98" s="69">
        <f>'Quarter final consumption'!J98</f>
        <v>278.22000000000003</v>
      </c>
      <c r="W98" s="69">
        <f>'Quarter final consumption'!R98</f>
        <v>6292.29</v>
      </c>
      <c r="X98" s="69">
        <f>'Quarter final consumption'!Z98</f>
        <v>8664.82</v>
      </c>
      <c r="Y98" s="69">
        <f>'Quarter final consumption'!AF98</f>
        <v>15925.21</v>
      </c>
      <c r="Z98" s="69">
        <f>'Quarter final consumption'!AN98</f>
        <v>6128.2300000000005</v>
      </c>
      <c r="AA98" s="69">
        <f>'Quarter final consumption'!AV98</f>
        <v>1703.42</v>
      </c>
      <c r="AB98" s="69">
        <f>'Quarter final consumption'!BD98</f>
        <v>3556.6000000000004</v>
      </c>
      <c r="AC98" s="69">
        <f>'Quarter final consumption'!BL98</f>
        <v>410.44</v>
      </c>
      <c r="AD98" s="69">
        <f>'Quarter final consumption'!BT98</f>
        <v>457.77</v>
      </c>
      <c r="AE98" s="69">
        <f>'Quarter final consumption'!CB98</f>
        <v>1457.7499999999998</v>
      </c>
    </row>
    <row r="99" spans="1:31" x14ac:dyDescent="0.35">
      <c r="A99" s="68" t="s">
        <v>265</v>
      </c>
      <c r="B99" s="69">
        <f>'Quarter supply'!B99</f>
        <v>22746.989999999998</v>
      </c>
      <c r="C99" s="69">
        <f>'Quarter supply'!H99</f>
        <v>32005.300000000003</v>
      </c>
      <c r="D99" s="69">
        <f>'Quarter supply'!P99</f>
        <v>-14145.87</v>
      </c>
      <c r="E99" s="69">
        <f>'Quarter supply'!X99</f>
        <v>-532.77</v>
      </c>
      <c r="F99" s="69">
        <f>'Quarter supply'!Z99</f>
        <v>684.66</v>
      </c>
      <c r="G99" s="69">
        <f>'Quarter supply'!AG99</f>
        <v>40758.310000000005</v>
      </c>
      <c r="H99" s="69">
        <f>'Quarter supply'!AP99</f>
        <v>-122.47000000000116</v>
      </c>
      <c r="I99" s="69">
        <f>'Quarter demand'!B99</f>
        <v>40880.780000000006</v>
      </c>
      <c r="J99" s="69">
        <f>'Quarter demand'!K99</f>
        <v>-3.3500000000001364</v>
      </c>
      <c r="K99" s="69">
        <f>'Quarter demand'!T99</f>
        <v>-7263.1300000000019</v>
      </c>
      <c r="L99" s="69">
        <f>'Quarter demand'!AD99</f>
        <v>-6423.5499999999993</v>
      </c>
      <c r="M99" s="69">
        <f>'Quarter demand'!AL99</f>
        <v>-248.75999999999993</v>
      </c>
      <c r="N99" s="69">
        <f>'Quarter demand'!AS99</f>
        <v>-135.08000000000175</v>
      </c>
      <c r="O99" s="69">
        <f>'Quarter demand'!AV99</f>
        <v>-24.189999999999998</v>
      </c>
      <c r="P99" s="69">
        <f>'Quarter demand'!AZ99</f>
        <v>-419.39</v>
      </c>
      <c r="Q99" s="69">
        <f>'Quarter demand'!BD99</f>
        <v>-3.9999999999999982</v>
      </c>
      <c r="R99" s="69">
        <f>'Quarter demand'!BH99</f>
        <v>-8.1599999999999966</v>
      </c>
      <c r="S99" s="69">
        <f>'Quarter demand'!BK99</f>
        <v>2380.3399999999997</v>
      </c>
      <c r="T99" s="69">
        <f>'Quarter demand'!BT99</f>
        <v>720.94</v>
      </c>
      <c r="U99" s="69">
        <f>'Quarter final consumption'!B99</f>
        <v>30515.200000000001</v>
      </c>
      <c r="V99" s="69">
        <f>'Quarter final consumption'!J99</f>
        <v>287.94</v>
      </c>
      <c r="W99" s="69">
        <f>'Quarter final consumption'!R99</f>
        <v>4864.01</v>
      </c>
      <c r="X99" s="69">
        <f>'Quarter final consumption'!Z99</f>
        <v>10866.68</v>
      </c>
      <c r="Y99" s="69">
        <f>'Quarter final consumption'!AF99</f>
        <v>8636.31</v>
      </c>
      <c r="Z99" s="69">
        <f>'Quarter final consumption'!AN99</f>
        <v>4508.9000000000005</v>
      </c>
      <c r="AA99" s="69">
        <f>'Quarter final consumption'!AV99</f>
        <v>1235.07</v>
      </c>
      <c r="AB99" s="69">
        <f>'Quarter final consumption'!BD99</f>
        <v>2640.2300000000005</v>
      </c>
      <c r="AC99" s="69">
        <f>'Quarter final consumption'!BL99</f>
        <v>388.77</v>
      </c>
      <c r="AD99" s="69">
        <f>'Quarter final consumption'!BT99</f>
        <v>244.83</v>
      </c>
      <c r="AE99" s="69">
        <f>'Quarter final consumption'!CB99</f>
        <v>1351.36</v>
      </c>
    </row>
    <row r="100" spans="1:31" x14ac:dyDescent="0.35">
      <c r="A100" s="68" t="s">
        <v>489</v>
      </c>
      <c r="B100" s="69">
        <f>'Quarter supply'!B100</f>
        <v>25009.449999999997</v>
      </c>
      <c r="C100" s="69">
        <f>'Quarter supply'!H100</f>
        <v>28886.95</v>
      </c>
      <c r="D100" s="69">
        <f>'Quarter supply'!P100</f>
        <v>-16612.96</v>
      </c>
      <c r="E100" s="69">
        <f>'Quarter supply'!X100</f>
        <v>-586.74</v>
      </c>
      <c r="F100" s="69">
        <f>'Quarter supply'!Z100</f>
        <v>-150.5200000000001</v>
      </c>
      <c r="G100" s="69">
        <f>'Quarter supply'!AG100</f>
        <v>36546.18</v>
      </c>
      <c r="H100" s="69">
        <f>'Quarter supply'!AP100</f>
        <v>-23.309999999997672</v>
      </c>
      <c r="I100" s="69">
        <f>'Quarter demand'!B100</f>
        <v>36569.49</v>
      </c>
      <c r="J100" s="69">
        <f>'Quarter demand'!K100</f>
        <v>-4.0499999999999545</v>
      </c>
      <c r="K100" s="69">
        <f>'Quarter demand'!T100</f>
        <v>-6773.6599999999989</v>
      </c>
      <c r="L100" s="69">
        <f>'Quarter demand'!AD100</f>
        <v>-6156.48</v>
      </c>
      <c r="M100" s="69">
        <f>'Quarter demand'!AL100</f>
        <v>-198.45</v>
      </c>
      <c r="N100" s="69">
        <f>'Quarter demand'!AS100</f>
        <v>-56.049999999999272</v>
      </c>
      <c r="O100" s="69">
        <f>'Quarter demand'!AV100</f>
        <v>-17.839999999999975</v>
      </c>
      <c r="P100" s="69">
        <f>'Quarter demand'!AZ100</f>
        <v>-330.59000000000003</v>
      </c>
      <c r="Q100" s="69">
        <f>'Quarter demand'!BD100</f>
        <v>9.9999999999997868E-2</v>
      </c>
      <c r="R100" s="69">
        <f>'Quarter demand'!BH100</f>
        <v>-14.350000000000009</v>
      </c>
      <c r="S100" s="69">
        <f>'Quarter demand'!BK100</f>
        <v>2592.1999999999998</v>
      </c>
      <c r="T100" s="69">
        <f>'Quarter demand'!BT100</f>
        <v>561.49</v>
      </c>
      <c r="U100" s="69">
        <f>'Quarter final consumption'!B100</f>
        <v>26628.61</v>
      </c>
      <c r="V100" s="69">
        <f>'Quarter final consumption'!J100</f>
        <v>245.74</v>
      </c>
      <c r="W100" s="69">
        <f>'Quarter final consumption'!R100</f>
        <v>4818.7299999999996</v>
      </c>
      <c r="X100" s="69">
        <f>'Quarter final consumption'!Z100</f>
        <v>12120.65</v>
      </c>
      <c r="Y100" s="69">
        <f>'Quarter final consumption'!AF100</f>
        <v>3904.8299999999995</v>
      </c>
      <c r="Z100" s="69">
        <f>'Quarter final consumption'!AN100</f>
        <v>4048.0899999999997</v>
      </c>
      <c r="AA100" s="69">
        <f>'Quarter final consumption'!AV100</f>
        <v>990.99</v>
      </c>
      <c r="AB100" s="69">
        <f>'Quarter final consumption'!BD100</f>
        <v>2701.36</v>
      </c>
      <c r="AC100" s="69">
        <f>'Quarter final consumption'!BL100</f>
        <v>248.03000000000003</v>
      </c>
      <c r="AD100" s="69">
        <f>'Quarter final consumption'!BT100</f>
        <v>107.71</v>
      </c>
      <c r="AE100" s="69">
        <f>'Quarter final consumption'!CB100</f>
        <v>1490.57</v>
      </c>
    </row>
    <row r="101" spans="1:31" x14ac:dyDescent="0.35">
      <c r="A101" s="68" t="s">
        <v>490</v>
      </c>
      <c r="B101" s="69">
        <f>'Quarter supply'!B101</f>
        <v>29138.41</v>
      </c>
      <c r="C101" s="69">
        <f>'Quarter supply'!H101</f>
        <v>38938.549999999996</v>
      </c>
      <c r="D101" s="69">
        <f>'Quarter supply'!P101</f>
        <v>-18995.38</v>
      </c>
      <c r="E101" s="69">
        <f>'Quarter supply'!X101</f>
        <v>-510.31</v>
      </c>
      <c r="F101" s="69">
        <f>'Quarter supply'!Z101</f>
        <v>192.32000000000002</v>
      </c>
      <c r="G101" s="69">
        <f>'Quarter supply'!AG101</f>
        <v>48763.59</v>
      </c>
      <c r="H101" s="69">
        <f>'Quarter supply'!AP101</f>
        <v>-60.549999999995634</v>
      </c>
      <c r="I101" s="69">
        <f>'Quarter demand'!B101</f>
        <v>48824.139999999992</v>
      </c>
      <c r="J101" s="69">
        <f>'Quarter demand'!K101</f>
        <v>-15.170000000000073</v>
      </c>
      <c r="K101" s="69">
        <f>'Quarter demand'!T101</f>
        <v>-7609.9500000000007</v>
      </c>
      <c r="L101" s="69">
        <f>'Quarter demand'!AD101</f>
        <v>-6846.3100000000013</v>
      </c>
      <c r="M101" s="69">
        <f>'Quarter demand'!AL101</f>
        <v>-286.01000000000005</v>
      </c>
      <c r="N101" s="69">
        <f>'Quarter demand'!AS101</f>
        <v>-124.55999999999949</v>
      </c>
      <c r="O101" s="69">
        <f>'Quarter demand'!AV101</f>
        <v>-17.949999999999989</v>
      </c>
      <c r="P101" s="69">
        <f>'Quarter demand'!AZ101</f>
        <v>-324.58000000000004</v>
      </c>
      <c r="Q101" s="69">
        <f>'Quarter demand'!BD101</f>
        <v>7.58</v>
      </c>
      <c r="R101" s="69">
        <f>'Quarter demand'!BH101</f>
        <v>-18.120000000000005</v>
      </c>
      <c r="S101" s="69">
        <f>'Quarter demand'!BK101</f>
        <v>2646.66</v>
      </c>
      <c r="T101" s="69">
        <f>'Quarter demand'!BT101</f>
        <v>664.01</v>
      </c>
      <c r="U101" s="69">
        <f>'Quarter final consumption'!B101</f>
        <v>37884.499999999993</v>
      </c>
      <c r="V101" s="69">
        <f>'Quarter final consumption'!J101</f>
        <v>276.99</v>
      </c>
      <c r="W101" s="69">
        <f>'Quarter final consumption'!R101</f>
        <v>5806.96</v>
      </c>
      <c r="X101" s="69">
        <f>'Quarter final consumption'!Z101</f>
        <v>12529.91</v>
      </c>
      <c r="Y101" s="69">
        <f>'Quarter final consumption'!AF101</f>
        <v>11586.289999999999</v>
      </c>
      <c r="Z101" s="69">
        <f>'Quarter final consumption'!AN101</f>
        <v>6298.51</v>
      </c>
      <c r="AA101" s="69">
        <f>'Quarter final consumption'!AV101</f>
        <v>1683.5800000000002</v>
      </c>
      <c r="AB101" s="69">
        <f>'Quarter final consumption'!BD101</f>
        <v>3685.92</v>
      </c>
      <c r="AC101" s="69">
        <f>'Quarter final consumption'!BL101</f>
        <v>394.78999999999996</v>
      </c>
      <c r="AD101" s="69">
        <f>'Quarter final consumption'!BT101</f>
        <v>534.22</v>
      </c>
      <c r="AE101" s="69">
        <f>'Quarter final consumption'!CB101</f>
        <v>1385.84</v>
      </c>
    </row>
    <row r="102" spans="1:31" x14ac:dyDescent="0.35">
      <c r="A102" s="68" t="s">
        <v>493</v>
      </c>
      <c r="B102" s="69">
        <f>'Quarter supply'!B102</f>
        <v>29595.019999999997</v>
      </c>
      <c r="C102" s="69">
        <f>'Quarter supply'!H102</f>
        <v>38015.21</v>
      </c>
      <c r="D102" s="69">
        <f>'Quarter supply'!P102</f>
        <v>-18472.189999999995</v>
      </c>
      <c r="E102" s="69">
        <f>'Quarter supply'!X102</f>
        <v>-417.51</v>
      </c>
      <c r="F102" s="69">
        <f>'Quarter supply'!Z102</f>
        <v>1290.23</v>
      </c>
      <c r="G102" s="69">
        <f>'Quarter supply'!AG102</f>
        <v>50010.759999999995</v>
      </c>
      <c r="H102" s="69">
        <f>'Quarter supply'!AP102</f>
        <v>-143.81000000001222</v>
      </c>
      <c r="I102" s="69">
        <f>'Quarter demand'!B102</f>
        <v>50154.570000000007</v>
      </c>
      <c r="J102" s="69">
        <f>'Quarter demand'!K102</f>
        <v>-11.809999999999945</v>
      </c>
      <c r="K102" s="69">
        <f>'Quarter demand'!T102</f>
        <v>-7591.09</v>
      </c>
      <c r="L102" s="69">
        <f>'Quarter demand'!AD102</f>
        <v>-6775.65</v>
      </c>
      <c r="M102" s="69">
        <f>'Quarter demand'!AL102</f>
        <v>-335.38</v>
      </c>
      <c r="N102" s="69">
        <f>'Quarter demand'!AS102</f>
        <v>-175.92000000000007</v>
      </c>
      <c r="O102" s="69">
        <f>'Quarter demand'!AV102</f>
        <v>-10.879999999999995</v>
      </c>
      <c r="P102" s="69">
        <f>'Quarter demand'!AZ102</f>
        <v>-284.06</v>
      </c>
      <c r="Q102" s="69">
        <f>'Quarter demand'!BD102</f>
        <v>0.36999999999999922</v>
      </c>
      <c r="R102" s="69">
        <f>'Quarter demand'!BH102</f>
        <v>-9.5700000000000074</v>
      </c>
      <c r="S102" s="69">
        <f>'Quarter demand'!BK102</f>
        <v>2687.7799999999997</v>
      </c>
      <c r="T102" s="69">
        <f>'Quarter demand'!BT102</f>
        <v>812.6099999999999</v>
      </c>
      <c r="U102" s="69">
        <f>'Quarter final consumption'!B102</f>
        <v>39066.149999999994</v>
      </c>
      <c r="V102" s="69">
        <f>'Quarter final consumption'!J102</f>
        <v>265.92999999999995</v>
      </c>
      <c r="W102" s="69">
        <f>'Quarter final consumption'!R102</f>
        <v>5881.0800000000008</v>
      </c>
      <c r="X102" s="69">
        <f>'Quarter final consumption'!Z102</f>
        <v>11468.769999999999</v>
      </c>
      <c r="Y102" s="69">
        <f>'Quarter final consumption'!AF102</f>
        <v>13914.6</v>
      </c>
      <c r="Z102" s="69">
        <f>'Quarter final consumption'!AN102</f>
        <v>6187.48</v>
      </c>
      <c r="AA102" s="69">
        <f>'Quarter final consumption'!AV102</f>
        <v>1639.4099999999999</v>
      </c>
      <c r="AB102" s="69">
        <f>'Quarter final consumption'!BD102</f>
        <v>3705.0099999999998</v>
      </c>
      <c r="AC102" s="69">
        <f>'Quarter final consumption'!BL102</f>
        <v>409.61</v>
      </c>
      <c r="AD102" s="69">
        <f>'Quarter final consumption'!BT102</f>
        <v>433.45</v>
      </c>
      <c r="AE102" s="69">
        <f>'Quarter final consumption'!CB102</f>
        <v>1348.2900000000002</v>
      </c>
    </row>
    <row r="103" spans="1:31" x14ac:dyDescent="0.35">
      <c r="A103" s="68" t="s">
        <v>495</v>
      </c>
      <c r="B103" s="69">
        <f>'Quarter supply'!B103</f>
        <v>27455</v>
      </c>
      <c r="C103" s="69">
        <f>'Quarter supply'!H103</f>
        <v>35532.069999999992</v>
      </c>
      <c r="D103" s="69">
        <f>'Quarter supply'!P103</f>
        <v>-21386.480000000003</v>
      </c>
      <c r="E103" s="69">
        <f>'Quarter supply'!X103</f>
        <v>-586.92999999999995</v>
      </c>
      <c r="F103" s="69">
        <f>'Quarter supply'!Z103</f>
        <v>-446.20999999999992</v>
      </c>
      <c r="G103" s="69">
        <f>'Quarter supply'!AG103</f>
        <v>40567.449999999997</v>
      </c>
      <c r="H103" s="69">
        <f>'Quarter supply'!AP103</f>
        <v>-74.120000000002619</v>
      </c>
      <c r="I103" s="69">
        <f>'Quarter demand'!B103</f>
        <v>40641.57</v>
      </c>
      <c r="J103" s="69">
        <f>'Quarter demand'!K103</f>
        <v>-11.309999999999945</v>
      </c>
      <c r="K103" s="69">
        <f>'Quarter demand'!T103</f>
        <v>-7360.1900000000023</v>
      </c>
      <c r="L103" s="69">
        <f>'Quarter demand'!AD103</f>
        <v>-6471.630000000001</v>
      </c>
      <c r="M103" s="69">
        <f>'Quarter demand'!AL103</f>
        <v>-232.95999999999992</v>
      </c>
      <c r="N103" s="69">
        <f>'Quarter demand'!AS103</f>
        <v>-202.54999999999927</v>
      </c>
      <c r="O103" s="69">
        <f>'Quarter demand'!AV103</f>
        <v>4.8000000000000114</v>
      </c>
      <c r="P103" s="69">
        <f>'Quarter demand'!AZ103</f>
        <v>-449.43</v>
      </c>
      <c r="Q103" s="69">
        <f>'Quarter demand'!BD103</f>
        <v>0.90999999999999659</v>
      </c>
      <c r="R103" s="69">
        <f>'Quarter demand'!BH103</f>
        <v>-9.3300000000000125</v>
      </c>
      <c r="S103" s="69">
        <f>'Quarter demand'!BK103</f>
        <v>2506.0599999999995</v>
      </c>
      <c r="T103" s="69">
        <f>'Quarter demand'!BT103</f>
        <v>598.70000000000005</v>
      </c>
      <c r="U103" s="69">
        <f>'Quarter final consumption'!B103</f>
        <v>30164.829999999998</v>
      </c>
      <c r="V103" s="69">
        <f>'Quarter final consumption'!J103</f>
        <v>270.5</v>
      </c>
      <c r="W103" s="69">
        <f>'Quarter final consumption'!R103</f>
        <v>4779.71</v>
      </c>
      <c r="X103" s="69">
        <f>'Quarter final consumption'!Z103</f>
        <v>13027.15</v>
      </c>
      <c r="Y103" s="69">
        <f>'Quarter final consumption'!AF103</f>
        <v>6507</v>
      </c>
      <c r="Z103" s="69">
        <f>'Quarter final consumption'!AN103</f>
        <v>4334.2599999999993</v>
      </c>
      <c r="AA103" s="69">
        <f>'Quarter final consumption'!AV103</f>
        <v>1156.1400000000001</v>
      </c>
      <c r="AB103" s="69">
        <f>'Quarter final consumption'!BD103</f>
        <v>2614.17</v>
      </c>
      <c r="AC103" s="69">
        <f>'Quarter final consumption'!BL103</f>
        <v>336.67</v>
      </c>
      <c r="AD103" s="69">
        <f>'Quarter final consumption'!BT103</f>
        <v>227.28</v>
      </c>
      <c r="AE103" s="69">
        <f>'Quarter final consumption'!CB103</f>
        <v>1246.21</v>
      </c>
    </row>
    <row r="104" spans="1:31" x14ac:dyDescent="0.35">
      <c r="A104" s="68" t="s">
        <v>499</v>
      </c>
      <c r="B104" s="69">
        <f>'Quarter supply'!B104</f>
        <v>25089.310000000005</v>
      </c>
      <c r="C104" s="69">
        <f>'Quarter supply'!H104</f>
        <v>34918.560000000005</v>
      </c>
      <c r="D104" s="69">
        <f>'Quarter supply'!P104</f>
        <v>-21124.43</v>
      </c>
      <c r="E104" s="69">
        <f>'Quarter supply'!X104</f>
        <v>-622.44000000000005</v>
      </c>
      <c r="F104" s="69">
        <f>'Quarter supply'!Z104</f>
        <v>-840.95</v>
      </c>
      <c r="G104" s="69">
        <f>'Quarter supply'!AG104</f>
        <v>37420.049999999996</v>
      </c>
      <c r="H104" s="69">
        <f>'Quarter supply'!AP104</f>
        <v>-100.37000000000262</v>
      </c>
      <c r="I104" s="69">
        <f>'Quarter demand'!B104</f>
        <v>37520.42</v>
      </c>
      <c r="J104" s="69">
        <f>'Quarter demand'!K104</f>
        <v>-21.099999999999909</v>
      </c>
      <c r="K104" s="69">
        <f>'Quarter demand'!T104</f>
        <v>-7504.7300000000014</v>
      </c>
      <c r="L104" s="69">
        <f>'Quarter demand'!AD104</f>
        <v>-6767.8200000000006</v>
      </c>
      <c r="M104" s="69">
        <f>'Quarter demand'!AL104</f>
        <v>-199.20999999999998</v>
      </c>
      <c r="N104" s="69">
        <f>'Quarter demand'!AS104</f>
        <v>-143.38999999999942</v>
      </c>
      <c r="O104" s="69">
        <f>'Quarter demand'!AV104</f>
        <v>2.6999999999999886</v>
      </c>
      <c r="P104" s="69">
        <f>'Quarter demand'!AZ104</f>
        <v>-398.72</v>
      </c>
      <c r="Q104" s="69">
        <f>'Quarter demand'!BD104</f>
        <v>5.0899999999999981</v>
      </c>
      <c r="R104" s="69">
        <f>'Quarter demand'!BH104</f>
        <v>-3.3800000000000097</v>
      </c>
      <c r="S104" s="69">
        <f>'Quarter demand'!BK104</f>
        <v>2481.4899999999998</v>
      </c>
      <c r="T104" s="69">
        <f>'Quarter demand'!BT104</f>
        <v>634.11</v>
      </c>
      <c r="U104" s="69">
        <f>'Quarter final consumption'!B104</f>
        <v>26866</v>
      </c>
      <c r="V104" s="69">
        <f>'Quarter final consumption'!J104</f>
        <v>223.11999999999998</v>
      </c>
      <c r="W104" s="69">
        <f>'Quarter final consumption'!R104</f>
        <v>4600.29</v>
      </c>
      <c r="X104" s="69">
        <f>'Quarter final consumption'!Z104</f>
        <v>13187.109999999999</v>
      </c>
      <c r="Y104" s="69">
        <f>'Quarter final consumption'!AF104</f>
        <v>3674.45</v>
      </c>
      <c r="Z104" s="69">
        <f>'Quarter final consumption'!AN104</f>
        <v>3841.7499999999995</v>
      </c>
      <c r="AA104" s="69">
        <f>'Quarter final consumption'!AV104</f>
        <v>925.13</v>
      </c>
      <c r="AB104" s="69">
        <f>'Quarter final consumption'!BD104</f>
        <v>2568.5099999999998</v>
      </c>
      <c r="AC104" s="69">
        <f>'Quarter final consumption'!BL104</f>
        <v>237.43999999999997</v>
      </c>
      <c r="AD104" s="69">
        <f>'Quarter final consumption'!BT104</f>
        <v>110.67</v>
      </c>
      <c r="AE104" s="69">
        <f>'Quarter final consumption'!CB104</f>
        <v>1339.28</v>
      </c>
    </row>
    <row r="105" spans="1:31" x14ac:dyDescent="0.35">
      <c r="A105" s="68" t="s">
        <v>503</v>
      </c>
      <c r="B105" s="69">
        <f>'Quarter supply'!B105</f>
        <v>28037.810000000005</v>
      </c>
      <c r="C105" s="69">
        <f>'Quarter supply'!H105</f>
        <v>39055.17</v>
      </c>
      <c r="D105" s="69">
        <f>'Quarter supply'!P105</f>
        <v>-20901.100000000002</v>
      </c>
      <c r="E105" s="69">
        <f>'Quarter supply'!X105</f>
        <v>-467.48</v>
      </c>
      <c r="F105" s="69">
        <f>'Quarter supply'!Z105</f>
        <v>367.44000000000005</v>
      </c>
      <c r="G105" s="69">
        <f>'Quarter supply'!AG105</f>
        <v>46091.839999999997</v>
      </c>
      <c r="H105" s="69">
        <f>'Quarter supply'!AP105</f>
        <v>-48.629999999997381</v>
      </c>
      <c r="I105" s="69">
        <f>'Quarter demand'!B105</f>
        <v>46140.469999999994</v>
      </c>
      <c r="J105" s="69">
        <f>'Quarter demand'!K105</f>
        <v>-28.929999999999836</v>
      </c>
      <c r="K105" s="69">
        <f>'Quarter demand'!T105</f>
        <v>-7053.0500000000038</v>
      </c>
      <c r="L105" s="69">
        <f>'Quarter demand'!AD105</f>
        <v>-6426.590000000002</v>
      </c>
      <c r="M105" s="69">
        <f>'Quarter demand'!AL105</f>
        <v>-289.38</v>
      </c>
      <c r="N105" s="69">
        <f>'Quarter demand'!AS105</f>
        <v>-94.860000000000582</v>
      </c>
      <c r="O105" s="69">
        <f>'Quarter demand'!AV105</f>
        <v>33.900000000000006</v>
      </c>
      <c r="P105" s="69">
        <f>'Quarter demand'!AZ105</f>
        <v>-284.85000000000002</v>
      </c>
      <c r="Q105" s="69">
        <f>'Quarter demand'!BD105</f>
        <v>18.700000000000003</v>
      </c>
      <c r="R105" s="69">
        <f>'Quarter demand'!BH105</f>
        <v>-9.9699999999999989</v>
      </c>
      <c r="S105" s="69">
        <f>'Quarter demand'!BK105</f>
        <v>2476.4899999999998</v>
      </c>
      <c r="T105" s="69">
        <f>'Quarter demand'!BT105</f>
        <v>680.6</v>
      </c>
      <c r="U105" s="69">
        <f>'Quarter final consumption'!B105</f>
        <v>35899.979999999996</v>
      </c>
      <c r="V105" s="69">
        <f>'Quarter final consumption'!J105</f>
        <v>263.33</v>
      </c>
      <c r="W105" s="69">
        <f>'Quarter final consumption'!R105</f>
        <v>5246.16</v>
      </c>
      <c r="X105" s="69">
        <f>'Quarter final consumption'!Z105</f>
        <v>12895.87</v>
      </c>
      <c r="Y105" s="69">
        <f>'Quarter final consumption'!AF105</f>
        <v>10323.109999999999</v>
      </c>
      <c r="Z105" s="69">
        <f>'Quarter final consumption'!AN105</f>
        <v>5925.5700000000006</v>
      </c>
      <c r="AA105" s="69">
        <f>'Quarter final consumption'!AV105</f>
        <v>1533.09</v>
      </c>
      <c r="AB105" s="69">
        <f>'Quarter final consumption'!BD105</f>
        <v>3512.0600000000004</v>
      </c>
      <c r="AC105" s="69">
        <f>'Quarter final consumption'!BL105</f>
        <v>404.06999999999994</v>
      </c>
      <c r="AD105" s="69">
        <f>'Quarter final consumption'!BT105</f>
        <v>476.35</v>
      </c>
      <c r="AE105" s="69">
        <f>'Quarter final consumption'!CB105</f>
        <v>1245.94</v>
      </c>
    </row>
    <row r="106" spans="1:31" x14ac:dyDescent="0.35">
      <c r="A106" s="68" t="s">
        <v>507</v>
      </c>
      <c r="B106" s="69">
        <f>'Quarter supply'!B106</f>
        <v>27391.01</v>
      </c>
      <c r="C106" s="69">
        <f>'Quarter supply'!H106</f>
        <v>39263.15</v>
      </c>
      <c r="D106" s="69">
        <f>'Quarter supply'!P106</f>
        <v>-18044.240000000002</v>
      </c>
      <c r="E106" s="69">
        <f>'Quarter supply'!X106</f>
        <v>-449.44</v>
      </c>
      <c r="F106" s="69">
        <f>'Quarter supply'!Z106</f>
        <v>335.71</v>
      </c>
      <c r="G106" s="69">
        <f>'Quarter supply'!AG106</f>
        <v>48496.189999999988</v>
      </c>
      <c r="H106" s="69">
        <f>'Quarter supply'!AP106</f>
        <v>-165.32000000001426</v>
      </c>
      <c r="I106" s="69">
        <f>'Quarter demand'!B106</f>
        <v>48661.51</v>
      </c>
      <c r="J106" s="69">
        <f>'Quarter demand'!K106</f>
        <v>-68.460000000000036</v>
      </c>
      <c r="K106" s="69">
        <f>'Quarter demand'!T106</f>
        <v>-6677.0699999999979</v>
      </c>
      <c r="L106" s="69">
        <f>'Quarter demand'!AD106</f>
        <v>-5872.5199999999986</v>
      </c>
      <c r="M106" s="69">
        <f>'Quarter demand'!AL106</f>
        <v>-335.38</v>
      </c>
      <c r="N106" s="69">
        <f>'Quarter demand'!AS106</f>
        <v>-78.139999999999418</v>
      </c>
      <c r="O106" s="69">
        <f>'Quarter demand'!AV106</f>
        <v>-6.4000000000000057</v>
      </c>
      <c r="P106" s="69">
        <f>'Quarter demand'!AZ106</f>
        <v>-371.02</v>
      </c>
      <c r="Q106" s="69">
        <f>'Quarter demand'!BD106</f>
        <v>-2.9300000000000015</v>
      </c>
      <c r="R106" s="69">
        <f>'Quarter demand'!BH106</f>
        <v>-10.680000000000007</v>
      </c>
      <c r="S106" s="69">
        <f>'Quarter demand'!BK106</f>
        <v>2807.31</v>
      </c>
      <c r="T106" s="69">
        <f>'Quarter demand'!BT106</f>
        <v>860.17</v>
      </c>
      <c r="U106" s="69">
        <f>'Quarter final consumption'!B106</f>
        <v>38263.369999999995</v>
      </c>
      <c r="V106" s="69">
        <f>'Quarter final consumption'!J106</f>
        <v>243.75</v>
      </c>
      <c r="W106" s="69">
        <f>'Quarter final consumption'!R106</f>
        <v>5636.74</v>
      </c>
      <c r="X106" s="69">
        <f>'Quarter final consumption'!Z106</f>
        <v>12380.390000000001</v>
      </c>
      <c r="Y106" s="69">
        <f>'Quarter final consumption'!AF106</f>
        <v>12753.679999999998</v>
      </c>
      <c r="Z106" s="69">
        <f>'Quarter final consumption'!AN106</f>
        <v>6054.71</v>
      </c>
      <c r="AA106" s="69">
        <f>'Quarter final consumption'!AV106</f>
        <v>1611.8400000000001</v>
      </c>
      <c r="AB106" s="69">
        <f>'Quarter final consumption'!BD106</f>
        <v>3619.7199999999993</v>
      </c>
      <c r="AC106" s="69">
        <f>'Quarter final consumption'!BL106</f>
        <v>398.88</v>
      </c>
      <c r="AD106" s="69">
        <f>'Quarter final consumption'!BT106</f>
        <v>424.27000000000004</v>
      </c>
      <c r="AE106" s="69">
        <f>'Quarter final consumption'!CB106</f>
        <v>1194.0999999999999</v>
      </c>
    </row>
    <row r="107" spans="1:31" x14ac:dyDescent="0.35">
      <c r="A107" s="68" t="s">
        <v>508</v>
      </c>
      <c r="B107" s="69">
        <f>'Quarter supply'!B107</f>
        <v>24397.199999999997</v>
      </c>
      <c r="C107" s="69">
        <f>'Quarter supply'!H107</f>
        <v>32848.339999999997</v>
      </c>
      <c r="D107" s="69">
        <f>'Quarter supply'!P107</f>
        <v>-18245.350000000002</v>
      </c>
      <c r="E107" s="69">
        <f>'Quarter supply'!X107</f>
        <v>-554.47</v>
      </c>
      <c r="F107" s="69">
        <f>'Quarter supply'!Z107</f>
        <v>288.02</v>
      </c>
      <c r="G107" s="69">
        <f>'Quarter supply'!AG107</f>
        <v>38733.74</v>
      </c>
      <c r="H107" s="69">
        <f>'Quarter supply'!AP107</f>
        <v>-266.29999999999563</v>
      </c>
      <c r="I107" s="69">
        <f>'Quarter demand'!B107</f>
        <v>39000.039999999994</v>
      </c>
      <c r="J107" s="69">
        <f>'Quarter demand'!K107</f>
        <v>-147.70000000000005</v>
      </c>
      <c r="K107" s="69">
        <f>'Quarter demand'!T107</f>
        <v>-6227.6099999999988</v>
      </c>
      <c r="L107" s="69">
        <f>'Quarter demand'!AD107</f>
        <v>-5288.1200000000008</v>
      </c>
      <c r="M107" s="69">
        <f>'Quarter demand'!AL107</f>
        <v>-232.95999999999992</v>
      </c>
      <c r="N107" s="69">
        <f>'Quarter demand'!AS107</f>
        <v>-231.31999999999971</v>
      </c>
      <c r="O107" s="69">
        <f>'Quarter demand'!AV107</f>
        <v>-2.6999999999999886</v>
      </c>
      <c r="P107" s="69">
        <f>'Quarter demand'!AZ107</f>
        <v>-454.04999999999995</v>
      </c>
      <c r="Q107" s="69">
        <f>'Quarter demand'!BD107</f>
        <v>-12.110000000000001</v>
      </c>
      <c r="R107" s="69">
        <f>'Quarter demand'!BH107</f>
        <v>-6.3500000000000085</v>
      </c>
      <c r="S107" s="69">
        <f>'Quarter demand'!BK107</f>
        <v>2595.1</v>
      </c>
      <c r="T107" s="69">
        <f>'Quarter demand'!BT107</f>
        <v>599.11</v>
      </c>
      <c r="U107" s="69">
        <f>'Quarter final consumption'!B107</f>
        <v>29430.04</v>
      </c>
      <c r="V107" s="69">
        <f>'Quarter final consumption'!J107</f>
        <v>244.3</v>
      </c>
      <c r="W107" s="69">
        <f>'Quarter final consumption'!R107</f>
        <v>4612.25</v>
      </c>
      <c r="X107" s="69">
        <f>'Quarter final consumption'!Z107</f>
        <v>13213.329999999998</v>
      </c>
      <c r="Y107" s="69">
        <f>'Quarter final consumption'!AF107</f>
        <v>5911.0999999999995</v>
      </c>
      <c r="Z107" s="69">
        <f>'Quarter final consumption'!AN107</f>
        <v>4180.95</v>
      </c>
      <c r="AA107" s="69">
        <f>'Quarter final consumption'!AV107</f>
        <v>1093.0200000000002</v>
      </c>
      <c r="AB107" s="69">
        <f>'Quarter final consumption'!BD107</f>
        <v>2524.8299999999995</v>
      </c>
      <c r="AC107" s="69">
        <f>'Quarter final consumption'!BL107</f>
        <v>343.95</v>
      </c>
      <c r="AD107" s="69">
        <f>'Quarter final consumption'!BT107</f>
        <v>219.15</v>
      </c>
      <c r="AE107" s="69">
        <f>'Quarter final consumption'!CB107</f>
        <v>1268.1100000000001</v>
      </c>
    </row>
    <row r="108" spans="1:31" x14ac:dyDescent="0.35">
      <c r="A108" s="68" t="s">
        <v>515</v>
      </c>
      <c r="B108" s="69">
        <f>'Quarter supply'!B108</f>
        <v>23143.59</v>
      </c>
      <c r="C108" s="69">
        <f>'Quarter supply'!H108</f>
        <v>29836.43</v>
      </c>
      <c r="D108" s="69">
        <f>'Quarter supply'!P108</f>
        <v>-16221.48</v>
      </c>
      <c r="E108" s="69">
        <f>'Quarter supply'!X108</f>
        <v>-607.96</v>
      </c>
      <c r="F108" s="69">
        <f>'Quarter supply'!Z108</f>
        <v>-736.45</v>
      </c>
      <c r="G108" s="69">
        <f>'Quarter supply'!AG108</f>
        <v>35414.129999999997</v>
      </c>
      <c r="H108" s="69">
        <f>'Quarter supply'!AP108</f>
        <v>-89.819999999999709</v>
      </c>
      <c r="I108" s="69">
        <f>'Quarter demand'!B108</f>
        <v>35503.949999999997</v>
      </c>
      <c r="J108" s="69">
        <f>'Quarter demand'!K108</f>
        <v>100.88000000000011</v>
      </c>
      <c r="K108" s="69">
        <f>'Quarter demand'!T108</f>
        <v>-6040.2600000000011</v>
      </c>
      <c r="L108" s="69">
        <f>'Quarter demand'!AD108</f>
        <v>-5431.6400000000012</v>
      </c>
      <c r="M108" s="69">
        <f>'Quarter demand'!AL108</f>
        <v>-199.20999999999998</v>
      </c>
      <c r="N108" s="69">
        <f>'Quarter demand'!AS108</f>
        <v>-12.909999999999854</v>
      </c>
      <c r="O108" s="69">
        <f>'Quarter demand'!AV108</f>
        <v>6.2900000000000063</v>
      </c>
      <c r="P108" s="69">
        <f>'Quarter demand'!AZ108</f>
        <v>-395.9</v>
      </c>
      <c r="Q108" s="69">
        <f>'Quarter demand'!BD108</f>
        <v>-6.2299999999999986</v>
      </c>
      <c r="R108" s="69">
        <f>'Quarter demand'!BH108</f>
        <v>-0.65999999999999659</v>
      </c>
      <c r="S108" s="69">
        <f>'Quarter demand'!BK108</f>
        <v>2337.15</v>
      </c>
      <c r="T108" s="69">
        <f>'Quarter demand'!BT108</f>
        <v>659.56</v>
      </c>
      <c r="U108" s="69">
        <f>'Quarter final consumption'!B108</f>
        <v>26554.870000000003</v>
      </c>
      <c r="V108" s="69">
        <f>'Quarter final consumption'!J108</f>
        <v>203.84000000000003</v>
      </c>
      <c r="W108" s="69">
        <f>'Quarter final consumption'!R108</f>
        <v>4475.46</v>
      </c>
      <c r="X108" s="69">
        <f>'Quarter final consumption'!Z108</f>
        <v>13651.8</v>
      </c>
      <c r="Y108" s="69">
        <f>'Quarter final consumption'!AF108</f>
        <v>3380.37</v>
      </c>
      <c r="Z108" s="69">
        <f>'Quarter final consumption'!AN108</f>
        <v>3659.97</v>
      </c>
      <c r="AA108" s="69">
        <f>'Quarter final consumption'!AV108</f>
        <v>885.99</v>
      </c>
      <c r="AB108" s="69">
        <f>'Quarter final consumption'!BD108</f>
        <v>2434.2000000000003</v>
      </c>
      <c r="AC108" s="69">
        <f>'Quarter final consumption'!BL108</f>
        <v>234.14000000000001</v>
      </c>
      <c r="AD108" s="69">
        <f>'Quarter final consumption'!BT108</f>
        <v>105.63999999999999</v>
      </c>
      <c r="AE108" s="69">
        <f>'Quarter final consumption'!CB108</f>
        <v>1183.43</v>
      </c>
    </row>
    <row r="109" spans="1:31" x14ac:dyDescent="0.35">
      <c r="A109" s="68" t="s">
        <v>513</v>
      </c>
      <c r="B109" s="69">
        <f>'Quarter supply'!B109</f>
        <v>25486.949999999997</v>
      </c>
      <c r="C109" s="69">
        <f>'Quarter supply'!H109</f>
        <v>35708.85</v>
      </c>
      <c r="D109" s="69">
        <f>'Quarter supply'!P109</f>
        <v>-15366.39</v>
      </c>
      <c r="E109" s="69">
        <f>'Quarter supply'!X109</f>
        <v>-473.49</v>
      </c>
      <c r="F109" s="69">
        <f>'Quarter supply'!Z109</f>
        <v>-145.58000000000001</v>
      </c>
      <c r="G109" s="69">
        <f>'Quarter supply'!AG109</f>
        <v>45210.340000000004</v>
      </c>
      <c r="H109" s="69">
        <f>'Quarter supply'!AP109</f>
        <v>-5.0499999999883585</v>
      </c>
      <c r="I109" s="69">
        <f>'Quarter demand'!B109</f>
        <v>45215.389999999992</v>
      </c>
      <c r="J109" s="69">
        <f>'Quarter demand'!K109</f>
        <v>-72.900000000000091</v>
      </c>
      <c r="K109" s="69">
        <f>'Quarter demand'!T109</f>
        <v>-6721.2599999999993</v>
      </c>
      <c r="L109" s="69">
        <f>'Quarter demand'!AD109</f>
        <v>-5913.41</v>
      </c>
      <c r="M109" s="69">
        <f>'Quarter demand'!AL109</f>
        <v>-289.38</v>
      </c>
      <c r="N109" s="69">
        <f>'Quarter demand'!AS109</f>
        <v>-151.21000000000095</v>
      </c>
      <c r="O109" s="69">
        <f>'Quarter demand'!AV109</f>
        <v>-5.6700000000000017</v>
      </c>
      <c r="P109" s="69">
        <f>'Quarter demand'!AZ109</f>
        <v>-357.34000000000003</v>
      </c>
      <c r="Q109" s="69">
        <f>'Quarter demand'!BD109</f>
        <v>5.65</v>
      </c>
      <c r="R109" s="69">
        <f>'Quarter demand'!BH109</f>
        <v>-9.9000000000000057</v>
      </c>
      <c r="S109" s="69">
        <f>'Quarter demand'!BK109</f>
        <v>2279.23</v>
      </c>
      <c r="T109" s="69">
        <f>'Quarter demand'!BT109</f>
        <v>812.13</v>
      </c>
      <c r="U109" s="69">
        <f>'Quarter final consumption'!B109</f>
        <v>35328.449999999997</v>
      </c>
      <c r="V109" s="69">
        <f>'Quarter final consumption'!J109</f>
        <v>225.53</v>
      </c>
      <c r="W109" s="69">
        <f>'Quarter final consumption'!R109</f>
        <v>5149.04</v>
      </c>
      <c r="X109" s="69">
        <f>'Quarter final consumption'!Z109</f>
        <v>12900.06</v>
      </c>
      <c r="Y109" s="69">
        <f>'Quarter final consumption'!AF109</f>
        <v>10140.6</v>
      </c>
      <c r="Z109" s="69">
        <f>'Quarter final consumption'!AN109</f>
        <v>5790.0700000000006</v>
      </c>
      <c r="AA109" s="69">
        <f>'Quarter final consumption'!AV109</f>
        <v>1495.16</v>
      </c>
      <c r="AB109" s="69">
        <f>'Quarter final consumption'!BD109</f>
        <v>3423.53</v>
      </c>
      <c r="AC109" s="69">
        <f>'Quarter final consumption'!BL109</f>
        <v>403.71</v>
      </c>
      <c r="AD109" s="69">
        <f>'Quarter final consumption'!BT109</f>
        <v>467.67</v>
      </c>
      <c r="AE109" s="69">
        <f>'Quarter final consumption'!CB109</f>
        <v>1123.1500000000001</v>
      </c>
    </row>
    <row r="111" spans="1:31" x14ac:dyDescent="0.35">
      <c r="B111" s="133"/>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c r="AE111" s="133"/>
    </row>
  </sheetData>
  <pageMargins left="0.74803149606299213" right="0.74803149606299213" top="0.98425196850393704" bottom="0.98425196850393704" header="0.51181102362204722" footer="0.51181102362204722"/>
  <pageSetup paperSize="9" scale="24" orientation="landscape" r:id="rId1"/>
  <headerFooter alignWithMargins="0"/>
  <ignoredErrors>
    <ignoredError sqref="U101:AE101" calculatedColumn="1"/>
  </ignoredError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3127C-43C4-4792-ADD3-10519814019A}">
  <dimension ref="A1:BH985"/>
  <sheetViews>
    <sheetView showGridLines="0" zoomScaleNormal="100" workbookViewId="0">
      <pane xSplit="1" ySplit="5" topLeftCell="B102" activePane="bottomRight" state="frozen"/>
      <selection pane="topRight"/>
      <selection pane="bottomLeft"/>
      <selection pane="bottomRight" activeCell="A102" sqref="A102"/>
    </sheetView>
  </sheetViews>
  <sheetFormatPr defaultRowHeight="12.5" x14ac:dyDescent="0.25"/>
  <cols>
    <col min="1" max="1" width="27.81640625" style="29" customWidth="1"/>
    <col min="2" max="2" width="15.81640625" style="29" bestFit="1" customWidth="1"/>
    <col min="3" max="3" width="8.7265625" style="29"/>
    <col min="4" max="4" width="12.7265625" style="29" customWidth="1"/>
    <col min="5" max="5" width="13.54296875" style="29" customWidth="1"/>
    <col min="6" max="6" width="22.453125" style="29" customWidth="1"/>
    <col min="7" max="7" width="19.26953125" style="29" customWidth="1"/>
    <col min="8" max="8" width="15.1796875" style="29" customWidth="1"/>
    <col min="9" max="9" width="8.7265625" style="29" customWidth="1"/>
    <col min="10" max="10" width="21" style="29" customWidth="1"/>
    <col min="11" max="11" width="13.81640625" style="29" customWidth="1"/>
    <col min="12" max="12" width="12.453125" style="29" customWidth="1"/>
    <col min="13" max="13" width="14.7265625" style="29" customWidth="1"/>
    <col min="14" max="14" width="23.54296875" style="29" customWidth="1"/>
    <col min="15" max="15" width="11.54296875" style="29" customWidth="1"/>
    <col min="16" max="16" width="14.81640625" style="29" customWidth="1"/>
    <col min="17" max="17" width="8.7265625" style="29" customWidth="1"/>
    <col min="18" max="18" width="22.1796875" style="29" customWidth="1"/>
    <col min="19" max="19" width="13.81640625" style="29" customWidth="1"/>
    <col min="20" max="20" width="13.54296875" style="29" customWidth="1"/>
    <col min="21" max="21" width="11.54296875" style="29" customWidth="1"/>
    <col min="22" max="22" width="19.1796875" style="29" customWidth="1"/>
    <col min="23" max="23" width="13.81640625" style="29" customWidth="1"/>
    <col min="24" max="24" width="22.54296875" style="29" customWidth="1"/>
    <col min="25" max="25" width="14.54296875" style="29" customWidth="1"/>
    <col min="26" max="26" width="19.81640625" style="29" customWidth="1"/>
    <col min="27" max="27" width="9.54296875" style="29" customWidth="1"/>
    <col min="28" max="28" width="18.1796875" style="29" customWidth="1"/>
    <col min="29" max="29" width="14.81640625" style="29" customWidth="1"/>
    <col min="30" max="30" width="14.54296875" style="29" customWidth="1"/>
    <col min="31" max="31" width="12.1796875" style="29" customWidth="1"/>
    <col min="32" max="32" width="18.81640625" style="29" customWidth="1"/>
    <col min="33" max="33" width="21.81640625" style="29" customWidth="1"/>
    <col min="34" max="34" width="9.54296875" style="29" customWidth="1"/>
    <col min="35" max="35" width="17.81640625" style="29" customWidth="1"/>
    <col min="36" max="36" width="14.81640625" style="29" customWidth="1"/>
    <col min="37" max="37" width="14.54296875" style="29" customWidth="1"/>
    <col min="38" max="38" width="11.1796875" style="29" customWidth="1"/>
    <col min="39" max="39" width="19.453125" style="29" customWidth="1"/>
    <col min="40" max="40" width="21.54296875" style="29" customWidth="1"/>
    <col min="41" max="41" width="13.81640625" style="29" customWidth="1"/>
    <col min="42" max="42" width="26.453125" style="29" customWidth="1"/>
    <col min="43" max="43" width="9.54296875" style="29" customWidth="1"/>
    <col min="44" max="44" width="23.26953125" style="29" customWidth="1"/>
    <col min="45" max="45" width="14.81640625" style="29" customWidth="1"/>
    <col min="46" max="46" width="14.54296875" style="29" customWidth="1"/>
    <col min="47" max="47" width="15.81640625" style="29" customWidth="1"/>
    <col min="48" max="48" width="24.54296875" style="29" customWidth="1"/>
    <col min="49" max="49" width="21.54296875" style="29" customWidth="1"/>
    <col min="50" max="50" width="13.81640625" style="29" customWidth="1"/>
    <col min="51" max="51" width="23.453125" style="29" customWidth="1"/>
    <col min="52" max="52" width="9.54296875" style="29" customWidth="1"/>
    <col min="53" max="53" width="18.54296875" style="29" customWidth="1"/>
    <col min="54" max="54" width="14.81640625" style="29" customWidth="1"/>
    <col min="55" max="55" width="14.54296875" style="29" customWidth="1"/>
    <col min="56" max="56" width="10.7265625" style="29" customWidth="1"/>
    <col min="57" max="57" width="19.26953125" style="29" customWidth="1"/>
    <col min="58" max="58" width="21.54296875" style="29" customWidth="1"/>
    <col min="59" max="59" width="13.81640625" style="29" customWidth="1"/>
    <col min="60" max="248" width="8.7265625" style="29"/>
    <col min="249" max="249" width="7.453125" style="29" customWidth="1"/>
    <col min="250" max="250" width="6.26953125" style="29" customWidth="1"/>
    <col min="251" max="251" width="3.26953125" style="29" customWidth="1"/>
    <col min="252" max="257" width="8.7265625" style="29"/>
    <col min="258" max="258" width="3.26953125" style="29" customWidth="1"/>
    <col min="259" max="266" width="8.7265625" style="29"/>
    <col min="267" max="267" width="3.26953125" style="29" customWidth="1"/>
    <col min="268" max="275" width="8.7265625" style="29"/>
    <col min="276" max="276" width="3.26953125" style="29" customWidth="1"/>
    <col min="277" max="278" width="8.7265625" style="29"/>
    <col min="279" max="279" width="3.26953125" style="29" customWidth="1"/>
    <col min="280" max="286" width="8.7265625" style="29"/>
    <col min="287" max="287" width="3.26953125" style="29" customWidth="1"/>
    <col min="288" max="296" width="8.7265625" style="29"/>
    <col min="297" max="297" width="3.26953125" style="29" customWidth="1"/>
    <col min="298" max="303" width="8.7265625" style="29"/>
    <col min="304" max="304" width="10.54296875" style="29" customWidth="1"/>
    <col min="305" max="306" width="8.7265625" style="29"/>
    <col min="307" max="307" width="3.26953125" style="29" customWidth="1"/>
    <col min="308" max="504" width="8.7265625" style="29"/>
    <col min="505" max="505" width="7.453125" style="29" customWidth="1"/>
    <col min="506" max="506" width="6.26953125" style="29" customWidth="1"/>
    <col min="507" max="507" width="3.26953125" style="29" customWidth="1"/>
    <col min="508" max="513" width="8.7265625" style="29"/>
    <col min="514" max="514" width="3.26953125" style="29" customWidth="1"/>
    <col min="515" max="522" width="8.7265625" style="29"/>
    <col min="523" max="523" width="3.26953125" style="29" customWidth="1"/>
    <col min="524" max="531" width="8.7265625" style="29"/>
    <col min="532" max="532" width="3.26953125" style="29" customWidth="1"/>
    <col min="533" max="534" width="8.7265625" style="29"/>
    <col min="535" max="535" width="3.26953125" style="29" customWidth="1"/>
    <col min="536" max="542" width="8.7265625" style="29"/>
    <col min="543" max="543" width="3.26953125" style="29" customWidth="1"/>
    <col min="544" max="552" width="8.7265625" style="29"/>
    <col min="553" max="553" width="3.26953125" style="29" customWidth="1"/>
    <col min="554" max="559" width="8.7265625" style="29"/>
    <col min="560" max="560" width="10.54296875" style="29" customWidth="1"/>
    <col min="561" max="562" width="8.7265625" style="29"/>
    <col min="563" max="563" width="3.26953125" style="29" customWidth="1"/>
    <col min="564" max="760" width="8.7265625" style="29"/>
    <col min="761" max="761" width="7.453125" style="29" customWidth="1"/>
    <col min="762" max="762" width="6.26953125" style="29" customWidth="1"/>
    <col min="763" max="763" width="3.26953125" style="29" customWidth="1"/>
    <col min="764" max="769" width="8.7265625" style="29"/>
    <col min="770" max="770" width="3.26953125" style="29" customWidth="1"/>
    <col min="771" max="778" width="8.7265625" style="29"/>
    <col min="779" max="779" width="3.26953125" style="29" customWidth="1"/>
    <col min="780" max="787" width="8.7265625" style="29"/>
    <col min="788" max="788" width="3.26953125" style="29" customWidth="1"/>
    <col min="789" max="790" width="8.7265625" style="29"/>
    <col min="791" max="791" width="3.26953125" style="29" customWidth="1"/>
    <col min="792" max="798" width="8.7265625" style="29"/>
    <col min="799" max="799" width="3.26953125" style="29" customWidth="1"/>
    <col min="800" max="808" width="8.7265625" style="29"/>
    <col min="809" max="809" width="3.26953125" style="29" customWidth="1"/>
    <col min="810" max="815" width="8.7265625" style="29"/>
    <col min="816" max="816" width="10.54296875" style="29" customWidth="1"/>
    <col min="817" max="818" width="8.7265625" style="29"/>
    <col min="819" max="819" width="3.26953125" style="29" customWidth="1"/>
    <col min="820" max="1016" width="8.7265625" style="29"/>
    <col min="1017" max="1017" width="7.453125" style="29" customWidth="1"/>
    <col min="1018" max="1018" width="6.26953125" style="29" customWidth="1"/>
    <col min="1019" max="1019" width="3.26953125" style="29" customWidth="1"/>
    <col min="1020" max="1025" width="8.7265625" style="29"/>
    <col min="1026" max="1026" width="3.26953125" style="29" customWidth="1"/>
    <col min="1027" max="1034" width="8.7265625" style="29"/>
    <col min="1035" max="1035" width="3.26953125" style="29" customWidth="1"/>
    <col min="1036" max="1043" width="8.7265625" style="29"/>
    <col min="1044" max="1044" width="3.26953125" style="29" customWidth="1"/>
    <col min="1045" max="1046" width="8.7265625" style="29"/>
    <col min="1047" max="1047" width="3.26953125" style="29" customWidth="1"/>
    <col min="1048" max="1054" width="8.7265625" style="29"/>
    <col min="1055" max="1055" width="3.26953125" style="29" customWidth="1"/>
    <col min="1056" max="1064" width="8.7265625" style="29"/>
    <col min="1065" max="1065" width="3.26953125" style="29" customWidth="1"/>
    <col min="1066" max="1071" width="8.7265625" style="29"/>
    <col min="1072" max="1072" width="10.54296875" style="29" customWidth="1"/>
    <col min="1073" max="1074" width="8.7265625" style="29"/>
    <col min="1075" max="1075" width="3.26953125" style="29" customWidth="1"/>
    <col min="1076" max="1272" width="8.7265625" style="29"/>
    <col min="1273" max="1273" width="7.453125" style="29" customWidth="1"/>
    <col min="1274" max="1274" width="6.26953125" style="29" customWidth="1"/>
    <col min="1275" max="1275" width="3.26953125" style="29" customWidth="1"/>
    <col min="1276" max="1281" width="8.7265625" style="29"/>
    <col min="1282" max="1282" width="3.26953125" style="29" customWidth="1"/>
    <col min="1283" max="1290" width="8.7265625" style="29"/>
    <col min="1291" max="1291" width="3.26953125" style="29" customWidth="1"/>
    <col min="1292" max="1299" width="8.7265625" style="29"/>
    <col min="1300" max="1300" width="3.26953125" style="29" customWidth="1"/>
    <col min="1301" max="1302" width="8.7265625" style="29"/>
    <col min="1303" max="1303" width="3.26953125" style="29" customWidth="1"/>
    <col min="1304" max="1310" width="8.7265625" style="29"/>
    <col min="1311" max="1311" width="3.26953125" style="29" customWidth="1"/>
    <col min="1312" max="1320" width="8.7265625" style="29"/>
    <col min="1321" max="1321" width="3.26953125" style="29" customWidth="1"/>
    <col min="1322" max="1327" width="8.7265625" style="29"/>
    <col min="1328" max="1328" width="10.54296875" style="29" customWidth="1"/>
    <col min="1329" max="1330" width="8.7265625" style="29"/>
    <col min="1331" max="1331" width="3.26953125" style="29" customWidth="1"/>
    <col min="1332" max="1528" width="8.7265625" style="29"/>
    <col min="1529" max="1529" width="7.453125" style="29" customWidth="1"/>
    <col min="1530" max="1530" width="6.26953125" style="29" customWidth="1"/>
    <col min="1531" max="1531" width="3.26953125" style="29" customWidth="1"/>
    <col min="1532" max="1537" width="8.7265625" style="29"/>
    <col min="1538" max="1538" width="3.26953125" style="29" customWidth="1"/>
    <col min="1539" max="1546" width="8.7265625" style="29"/>
    <col min="1547" max="1547" width="3.26953125" style="29" customWidth="1"/>
    <col min="1548" max="1555" width="8.7265625" style="29"/>
    <col min="1556" max="1556" width="3.26953125" style="29" customWidth="1"/>
    <col min="1557" max="1558" width="8.7265625" style="29"/>
    <col min="1559" max="1559" width="3.26953125" style="29" customWidth="1"/>
    <col min="1560" max="1566" width="8.7265625" style="29"/>
    <col min="1567" max="1567" width="3.26953125" style="29" customWidth="1"/>
    <col min="1568" max="1576" width="8.7265625" style="29"/>
    <col min="1577" max="1577" width="3.26953125" style="29" customWidth="1"/>
    <col min="1578" max="1583" width="8.7265625" style="29"/>
    <col min="1584" max="1584" width="10.54296875" style="29" customWidth="1"/>
    <col min="1585" max="1586" width="8.7265625" style="29"/>
    <col min="1587" max="1587" width="3.26953125" style="29" customWidth="1"/>
    <col min="1588" max="1784" width="8.7265625" style="29"/>
    <col min="1785" max="1785" width="7.453125" style="29" customWidth="1"/>
    <col min="1786" max="1786" width="6.26953125" style="29" customWidth="1"/>
    <col min="1787" max="1787" width="3.26953125" style="29" customWidth="1"/>
    <col min="1788" max="1793" width="8.7265625" style="29"/>
    <col min="1794" max="1794" width="3.26953125" style="29" customWidth="1"/>
    <col min="1795" max="1802" width="8.7265625" style="29"/>
    <col min="1803" max="1803" width="3.26953125" style="29" customWidth="1"/>
    <col min="1804" max="1811" width="8.7265625" style="29"/>
    <col min="1812" max="1812" width="3.26953125" style="29" customWidth="1"/>
    <col min="1813" max="1814" width="8.7265625" style="29"/>
    <col min="1815" max="1815" width="3.26953125" style="29" customWidth="1"/>
    <col min="1816" max="1822" width="8.7265625" style="29"/>
    <col min="1823" max="1823" width="3.26953125" style="29" customWidth="1"/>
    <col min="1824" max="1832" width="8.7265625" style="29"/>
    <col min="1833" max="1833" width="3.26953125" style="29" customWidth="1"/>
    <col min="1834" max="1839" width="8.7265625" style="29"/>
    <col min="1840" max="1840" width="10.54296875" style="29" customWidth="1"/>
    <col min="1841" max="1842" width="8.7265625" style="29"/>
    <col min="1843" max="1843" width="3.26953125" style="29" customWidth="1"/>
    <col min="1844" max="2040" width="8.7265625" style="29"/>
    <col min="2041" max="2041" width="7.453125" style="29" customWidth="1"/>
    <col min="2042" max="2042" width="6.26953125" style="29" customWidth="1"/>
    <col min="2043" max="2043" width="3.26953125" style="29" customWidth="1"/>
    <col min="2044" max="2049" width="8.7265625" style="29"/>
    <col min="2050" max="2050" width="3.26953125" style="29" customWidth="1"/>
    <col min="2051" max="2058" width="8.7265625" style="29"/>
    <col min="2059" max="2059" width="3.26953125" style="29" customWidth="1"/>
    <col min="2060" max="2067" width="8.7265625" style="29"/>
    <col min="2068" max="2068" width="3.26953125" style="29" customWidth="1"/>
    <col min="2069" max="2070" width="8.7265625" style="29"/>
    <col min="2071" max="2071" width="3.26953125" style="29" customWidth="1"/>
    <col min="2072" max="2078" width="8.7265625" style="29"/>
    <col min="2079" max="2079" width="3.26953125" style="29" customWidth="1"/>
    <col min="2080" max="2088" width="8.7265625" style="29"/>
    <col min="2089" max="2089" width="3.26953125" style="29" customWidth="1"/>
    <col min="2090" max="2095" width="8.7265625" style="29"/>
    <col min="2096" max="2096" width="10.54296875" style="29" customWidth="1"/>
    <col min="2097" max="2098" width="8.7265625" style="29"/>
    <col min="2099" max="2099" width="3.26953125" style="29" customWidth="1"/>
    <col min="2100" max="2296" width="8.7265625" style="29"/>
    <col min="2297" max="2297" width="7.453125" style="29" customWidth="1"/>
    <col min="2298" max="2298" width="6.26953125" style="29" customWidth="1"/>
    <col min="2299" max="2299" width="3.26953125" style="29" customWidth="1"/>
    <col min="2300" max="2305" width="8.7265625" style="29"/>
    <col min="2306" max="2306" width="3.26953125" style="29" customWidth="1"/>
    <col min="2307" max="2314" width="8.7265625" style="29"/>
    <col min="2315" max="2315" width="3.26953125" style="29" customWidth="1"/>
    <col min="2316" max="2323" width="8.7265625" style="29"/>
    <col min="2324" max="2324" width="3.26953125" style="29" customWidth="1"/>
    <col min="2325" max="2326" width="8.7265625" style="29"/>
    <col min="2327" max="2327" width="3.26953125" style="29" customWidth="1"/>
    <col min="2328" max="2334" width="8.7265625" style="29"/>
    <col min="2335" max="2335" width="3.26953125" style="29" customWidth="1"/>
    <col min="2336" max="2344" width="8.7265625" style="29"/>
    <col min="2345" max="2345" width="3.26953125" style="29" customWidth="1"/>
    <col min="2346" max="2351" width="8.7265625" style="29"/>
    <col min="2352" max="2352" width="10.54296875" style="29" customWidth="1"/>
    <col min="2353" max="2354" width="8.7265625" style="29"/>
    <col min="2355" max="2355" width="3.26953125" style="29" customWidth="1"/>
    <col min="2356" max="2552" width="8.7265625" style="29"/>
    <col min="2553" max="2553" width="7.453125" style="29" customWidth="1"/>
    <col min="2554" max="2554" width="6.26953125" style="29" customWidth="1"/>
    <col min="2555" max="2555" width="3.26953125" style="29" customWidth="1"/>
    <col min="2556" max="2561" width="8.7265625" style="29"/>
    <col min="2562" max="2562" width="3.26953125" style="29" customWidth="1"/>
    <col min="2563" max="2570" width="8.7265625" style="29"/>
    <col min="2571" max="2571" width="3.26953125" style="29" customWidth="1"/>
    <col min="2572" max="2579" width="8.7265625" style="29"/>
    <col min="2580" max="2580" width="3.26953125" style="29" customWidth="1"/>
    <col min="2581" max="2582" width="8.7265625" style="29"/>
    <col min="2583" max="2583" width="3.26953125" style="29" customWidth="1"/>
    <col min="2584" max="2590" width="8.7265625" style="29"/>
    <col min="2591" max="2591" width="3.26953125" style="29" customWidth="1"/>
    <col min="2592" max="2600" width="8.7265625" style="29"/>
    <col min="2601" max="2601" width="3.26953125" style="29" customWidth="1"/>
    <col min="2602" max="2607" width="8.7265625" style="29"/>
    <col min="2608" max="2608" width="10.54296875" style="29" customWidth="1"/>
    <col min="2609" max="2610" width="8.7265625" style="29"/>
    <col min="2611" max="2611" width="3.26953125" style="29" customWidth="1"/>
    <col min="2612" max="2808" width="8.7265625" style="29"/>
    <col min="2809" max="2809" width="7.453125" style="29" customWidth="1"/>
    <col min="2810" max="2810" width="6.26953125" style="29" customWidth="1"/>
    <col min="2811" max="2811" width="3.26953125" style="29" customWidth="1"/>
    <col min="2812" max="2817" width="8.7265625" style="29"/>
    <col min="2818" max="2818" width="3.26953125" style="29" customWidth="1"/>
    <col min="2819" max="2826" width="8.7265625" style="29"/>
    <col min="2827" max="2827" width="3.26953125" style="29" customWidth="1"/>
    <col min="2828" max="2835" width="8.7265625" style="29"/>
    <col min="2836" max="2836" width="3.26953125" style="29" customWidth="1"/>
    <col min="2837" max="2838" width="8.7265625" style="29"/>
    <col min="2839" max="2839" width="3.26953125" style="29" customWidth="1"/>
    <col min="2840" max="2846" width="8.7265625" style="29"/>
    <col min="2847" max="2847" width="3.26953125" style="29" customWidth="1"/>
    <col min="2848" max="2856" width="8.7265625" style="29"/>
    <col min="2857" max="2857" width="3.26953125" style="29" customWidth="1"/>
    <col min="2858" max="2863" width="8.7265625" style="29"/>
    <col min="2864" max="2864" width="10.54296875" style="29" customWidth="1"/>
    <col min="2865" max="2866" width="8.7265625" style="29"/>
    <col min="2867" max="2867" width="3.26953125" style="29" customWidth="1"/>
    <col min="2868" max="3064" width="8.7265625" style="29"/>
    <col min="3065" max="3065" width="7.453125" style="29" customWidth="1"/>
    <col min="3066" max="3066" width="6.26953125" style="29" customWidth="1"/>
    <col min="3067" max="3067" width="3.26953125" style="29" customWidth="1"/>
    <col min="3068" max="3073" width="8.7265625" style="29"/>
    <col min="3074" max="3074" width="3.26953125" style="29" customWidth="1"/>
    <col min="3075" max="3082" width="8.7265625" style="29"/>
    <col min="3083" max="3083" width="3.26953125" style="29" customWidth="1"/>
    <col min="3084" max="3091" width="8.7265625" style="29"/>
    <col min="3092" max="3092" width="3.26953125" style="29" customWidth="1"/>
    <col min="3093" max="3094" width="8.7265625" style="29"/>
    <col min="3095" max="3095" width="3.26953125" style="29" customWidth="1"/>
    <col min="3096" max="3102" width="8.7265625" style="29"/>
    <col min="3103" max="3103" width="3.26953125" style="29" customWidth="1"/>
    <col min="3104" max="3112" width="8.7265625" style="29"/>
    <col min="3113" max="3113" width="3.26953125" style="29" customWidth="1"/>
    <col min="3114" max="3119" width="8.7265625" style="29"/>
    <col min="3120" max="3120" width="10.54296875" style="29" customWidth="1"/>
    <col min="3121" max="3122" width="8.7265625" style="29"/>
    <col min="3123" max="3123" width="3.26953125" style="29" customWidth="1"/>
    <col min="3124" max="3320" width="8.7265625" style="29"/>
    <col min="3321" max="3321" width="7.453125" style="29" customWidth="1"/>
    <col min="3322" max="3322" width="6.26953125" style="29" customWidth="1"/>
    <col min="3323" max="3323" width="3.26953125" style="29" customWidth="1"/>
    <col min="3324" max="3329" width="8.7265625" style="29"/>
    <col min="3330" max="3330" width="3.26953125" style="29" customWidth="1"/>
    <col min="3331" max="3338" width="8.7265625" style="29"/>
    <col min="3339" max="3339" width="3.26953125" style="29" customWidth="1"/>
    <col min="3340" max="3347" width="8.7265625" style="29"/>
    <col min="3348" max="3348" width="3.26953125" style="29" customWidth="1"/>
    <col min="3349" max="3350" width="8.7265625" style="29"/>
    <col min="3351" max="3351" width="3.26953125" style="29" customWidth="1"/>
    <col min="3352" max="3358" width="8.7265625" style="29"/>
    <col min="3359" max="3359" width="3.26953125" style="29" customWidth="1"/>
    <col min="3360" max="3368" width="8.7265625" style="29"/>
    <col min="3369" max="3369" width="3.26953125" style="29" customWidth="1"/>
    <col min="3370" max="3375" width="8.7265625" style="29"/>
    <col min="3376" max="3376" width="10.54296875" style="29" customWidth="1"/>
    <col min="3377" max="3378" width="8.7265625" style="29"/>
    <col min="3379" max="3379" width="3.26953125" style="29" customWidth="1"/>
    <col min="3380" max="3576" width="8.7265625" style="29"/>
    <col min="3577" max="3577" width="7.453125" style="29" customWidth="1"/>
    <col min="3578" max="3578" width="6.26953125" style="29" customWidth="1"/>
    <col min="3579" max="3579" width="3.26953125" style="29" customWidth="1"/>
    <col min="3580" max="3585" width="8.7265625" style="29"/>
    <col min="3586" max="3586" width="3.26953125" style="29" customWidth="1"/>
    <col min="3587" max="3594" width="8.7265625" style="29"/>
    <col min="3595" max="3595" width="3.26953125" style="29" customWidth="1"/>
    <col min="3596" max="3603" width="8.7265625" style="29"/>
    <col min="3604" max="3604" width="3.26953125" style="29" customWidth="1"/>
    <col min="3605" max="3606" width="8.7265625" style="29"/>
    <col min="3607" max="3607" width="3.26953125" style="29" customWidth="1"/>
    <col min="3608" max="3614" width="8.7265625" style="29"/>
    <col min="3615" max="3615" width="3.26953125" style="29" customWidth="1"/>
    <col min="3616" max="3624" width="8.7265625" style="29"/>
    <col min="3625" max="3625" width="3.26953125" style="29" customWidth="1"/>
    <col min="3626" max="3631" width="8.7265625" style="29"/>
    <col min="3632" max="3632" width="10.54296875" style="29" customWidth="1"/>
    <col min="3633" max="3634" width="8.7265625" style="29"/>
    <col min="3635" max="3635" width="3.26953125" style="29" customWidth="1"/>
    <col min="3636" max="3832" width="8.7265625" style="29"/>
    <col min="3833" max="3833" width="7.453125" style="29" customWidth="1"/>
    <col min="3834" max="3834" width="6.26953125" style="29" customWidth="1"/>
    <col min="3835" max="3835" width="3.26953125" style="29" customWidth="1"/>
    <col min="3836" max="3841" width="8.7265625" style="29"/>
    <col min="3842" max="3842" width="3.26953125" style="29" customWidth="1"/>
    <col min="3843" max="3850" width="8.7265625" style="29"/>
    <col min="3851" max="3851" width="3.26953125" style="29" customWidth="1"/>
    <col min="3852" max="3859" width="8.7265625" style="29"/>
    <col min="3860" max="3860" width="3.26953125" style="29" customWidth="1"/>
    <col min="3861" max="3862" width="8.7265625" style="29"/>
    <col min="3863" max="3863" width="3.26953125" style="29" customWidth="1"/>
    <col min="3864" max="3870" width="8.7265625" style="29"/>
    <col min="3871" max="3871" width="3.26953125" style="29" customWidth="1"/>
    <col min="3872" max="3880" width="8.7265625" style="29"/>
    <col min="3881" max="3881" width="3.26953125" style="29" customWidth="1"/>
    <col min="3882" max="3887" width="8.7265625" style="29"/>
    <col min="3888" max="3888" width="10.54296875" style="29" customWidth="1"/>
    <col min="3889" max="3890" width="8.7265625" style="29"/>
    <col min="3891" max="3891" width="3.26953125" style="29" customWidth="1"/>
    <col min="3892" max="4088" width="8.7265625" style="29"/>
    <col min="4089" max="4089" width="7.453125" style="29" customWidth="1"/>
    <col min="4090" max="4090" width="6.26953125" style="29" customWidth="1"/>
    <col min="4091" max="4091" width="3.26953125" style="29" customWidth="1"/>
    <col min="4092" max="4097" width="8.7265625" style="29"/>
    <col min="4098" max="4098" width="3.26953125" style="29" customWidth="1"/>
    <col min="4099" max="4106" width="8.7265625" style="29"/>
    <col min="4107" max="4107" width="3.26953125" style="29" customWidth="1"/>
    <col min="4108" max="4115" width="8.7265625" style="29"/>
    <col min="4116" max="4116" width="3.26953125" style="29" customWidth="1"/>
    <col min="4117" max="4118" width="8.7265625" style="29"/>
    <col min="4119" max="4119" width="3.26953125" style="29" customWidth="1"/>
    <col min="4120" max="4126" width="8.7265625" style="29"/>
    <col min="4127" max="4127" width="3.26953125" style="29" customWidth="1"/>
    <col min="4128" max="4136" width="8.7265625" style="29"/>
    <col min="4137" max="4137" width="3.26953125" style="29" customWidth="1"/>
    <col min="4138" max="4143" width="8.7265625" style="29"/>
    <col min="4144" max="4144" width="10.54296875" style="29" customWidth="1"/>
    <col min="4145" max="4146" width="8.7265625" style="29"/>
    <col min="4147" max="4147" width="3.26953125" style="29" customWidth="1"/>
    <col min="4148" max="4344" width="8.7265625" style="29"/>
    <col min="4345" max="4345" width="7.453125" style="29" customWidth="1"/>
    <col min="4346" max="4346" width="6.26953125" style="29" customWidth="1"/>
    <col min="4347" max="4347" width="3.26953125" style="29" customWidth="1"/>
    <col min="4348" max="4353" width="8.7265625" style="29"/>
    <col min="4354" max="4354" width="3.26953125" style="29" customWidth="1"/>
    <col min="4355" max="4362" width="8.7265625" style="29"/>
    <col min="4363" max="4363" width="3.26953125" style="29" customWidth="1"/>
    <col min="4364" max="4371" width="8.7265625" style="29"/>
    <col min="4372" max="4372" width="3.26953125" style="29" customWidth="1"/>
    <col min="4373" max="4374" width="8.7265625" style="29"/>
    <col min="4375" max="4375" width="3.26953125" style="29" customWidth="1"/>
    <col min="4376" max="4382" width="8.7265625" style="29"/>
    <col min="4383" max="4383" width="3.26953125" style="29" customWidth="1"/>
    <col min="4384" max="4392" width="8.7265625" style="29"/>
    <col min="4393" max="4393" width="3.26953125" style="29" customWidth="1"/>
    <col min="4394" max="4399" width="8.7265625" style="29"/>
    <col min="4400" max="4400" width="10.54296875" style="29" customWidth="1"/>
    <col min="4401" max="4402" width="8.7265625" style="29"/>
    <col min="4403" max="4403" width="3.26953125" style="29" customWidth="1"/>
    <col min="4404" max="4600" width="8.7265625" style="29"/>
    <col min="4601" max="4601" width="7.453125" style="29" customWidth="1"/>
    <col min="4602" max="4602" width="6.26953125" style="29" customWidth="1"/>
    <col min="4603" max="4603" width="3.26953125" style="29" customWidth="1"/>
    <col min="4604" max="4609" width="8.7265625" style="29"/>
    <col min="4610" max="4610" width="3.26953125" style="29" customWidth="1"/>
    <col min="4611" max="4618" width="8.7265625" style="29"/>
    <col min="4619" max="4619" width="3.26953125" style="29" customWidth="1"/>
    <col min="4620" max="4627" width="8.7265625" style="29"/>
    <col min="4628" max="4628" width="3.26953125" style="29" customWidth="1"/>
    <col min="4629" max="4630" width="8.7265625" style="29"/>
    <col min="4631" max="4631" width="3.26953125" style="29" customWidth="1"/>
    <col min="4632" max="4638" width="8.7265625" style="29"/>
    <col min="4639" max="4639" width="3.26953125" style="29" customWidth="1"/>
    <col min="4640" max="4648" width="8.7265625" style="29"/>
    <col min="4649" max="4649" width="3.26953125" style="29" customWidth="1"/>
    <col min="4650" max="4655" width="8.7265625" style="29"/>
    <col min="4656" max="4656" width="10.54296875" style="29" customWidth="1"/>
    <col min="4657" max="4658" width="8.7265625" style="29"/>
    <col min="4659" max="4659" width="3.26953125" style="29" customWidth="1"/>
    <col min="4660" max="4856" width="8.7265625" style="29"/>
    <col min="4857" max="4857" width="7.453125" style="29" customWidth="1"/>
    <col min="4858" max="4858" width="6.26953125" style="29" customWidth="1"/>
    <col min="4859" max="4859" width="3.26953125" style="29" customWidth="1"/>
    <col min="4860" max="4865" width="8.7265625" style="29"/>
    <col min="4866" max="4866" width="3.26953125" style="29" customWidth="1"/>
    <col min="4867" max="4874" width="8.7265625" style="29"/>
    <col min="4875" max="4875" width="3.26953125" style="29" customWidth="1"/>
    <col min="4876" max="4883" width="8.7265625" style="29"/>
    <col min="4884" max="4884" width="3.26953125" style="29" customWidth="1"/>
    <col min="4885" max="4886" width="8.7265625" style="29"/>
    <col min="4887" max="4887" width="3.26953125" style="29" customWidth="1"/>
    <col min="4888" max="4894" width="8.7265625" style="29"/>
    <col min="4895" max="4895" width="3.26953125" style="29" customWidth="1"/>
    <col min="4896" max="4904" width="8.7265625" style="29"/>
    <col min="4905" max="4905" width="3.26953125" style="29" customWidth="1"/>
    <col min="4906" max="4911" width="8.7265625" style="29"/>
    <col min="4912" max="4912" width="10.54296875" style="29" customWidth="1"/>
    <col min="4913" max="4914" width="8.7265625" style="29"/>
    <col min="4915" max="4915" width="3.26953125" style="29" customWidth="1"/>
    <col min="4916" max="5112" width="8.7265625" style="29"/>
    <col min="5113" max="5113" width="7.453125" style="29" customWidth="1"/>
    <col min="5114" max="5114" width="6.26953125" style="29" customWidth="1"/>
    <col min="5115" max="5115" width="3.26953125" style="29" customWidth="1"/>
    <col min="5116" max="5121" width="8.7265625" style="29"/>
    <col min="5122" max="5122" width="3.26953125" style="29" customWidth="1"/>
    <col min="5123" max="5130" width="8.7265625" style="29"/>
    <col min="5131" max="5131" width="3.26953125" style="29" customWidth="1"/>
    <col min="5132" max="5139" width="8.7265625" style="29"/>
    <col min="5140" max="5140" width="3.26953125" style="29" customWidth="1"/>
    <col min="5141" max="5142" width="8.7265625" style="29"/>
    <col min="5143" max="5143" width="3.26953125" style="29" customWidth="1"/>
    <col min="5144" max="5150" width="8.7265625" style="29"/>
    <col min="5151" max="5151" width="3.26953125" style="29" customWidth="1"/>
    <col min="5152" max="5160" width="8.7265625" style="29"/>
    <col min="5161" max="5161" width="3.26953125" style="29" customWidth="1"/>
    <col min="5162" max="5167" width="8.7265625" style="29"/>
    <col min="5168" max="5168" width="10.54296875" style="29" customWidth="1"/>
    <col min="5169" max="5170" width="8.7265625" style="29"/>
    <col min="5171" max="5171" width="3.26953125" style="29" customWidth="1"/>
    <col min="5172" max="5368" width="8.7265625" style="29"/>
    <col min="5369" max="5369" width="7.453125" style="29" customWidth="1"/>
    <col min="5370" max="5370" width="6.26953125" style="29" customWidth="1"/>
    <col min="5371" max="5371" width="3.26953125" style="29" customWidth="1"/>
    <col min="5372" max="5377" width="8.7265625" style="29"/>
    <col min="5378" max="5378" width="3.26953125" style="29" customWidth="1"/>
    <col min="5379" max="5386" width="8.7265625" style="29"/>
    <col min="5387" max="5387" width="3.26953125" style="29" customWidth="1"/>
    <col min="5388" max="5395" width="8.7265625" style="29"/>
    <col min="5396" max="5396" width="3.26953125" style="29" customWidth="1"/>
    <col min="5397" max="5398" width="8.7265625" style="29"/>
    <col min="5399" max="5399" width="3.26953125" style="29" customWidth="1"/>
    <col min="5400" max="5406" width="8.7265625" style="29"/>
    <col min="5407" max="5407" width="3.26953125" style="29" customWidth="1"/>
    <col min="5408" max="5416" width="8.7265625" style="29"/>
    <col min="5417" max="5417" width="3.26953125" style="29" customWidth="1"/>
    <col min="5418" max="5423" width="8.7265625" style="29"/>
    <col min="5424" max="5424" width="10.54296875" style="29" customWidth="1"/>
    <col min="5425" max="5426" width="8.7265625" style="29"/>
    <col min="5427" max="5427" width="3.26953125" style="29" customWidth="1"/>
    <col min="5428" max="5624" width="8.7265625" style="29"/>
    <col min="5625" max="5625" width="7.453125" style="29" customWidth="1"/>
    <col min="5626" max="5626" width="6.26953125" style="29" customWidth="1"/>
    <col min="5627" max="5627" width="3.26953125" style="29" customWidth="1"/>
    <col min="5628" max="5633" width="8.7265625" style="29"/>
    <col min="5634" max="5634" width="3.26953125" style="29" customWidth="1"/>
    <col min="5635" max="5642" width="8.7265625" style="29"/>
    <col min="5643" max="5643" width="3.26953125" style="29" customWidth="1"/>
    <col min="5644" max="5651" width="8.7265625" style="29"/>
    <col min="5652" max="5652" width="3.26953125" style="29" customWidth="1"/>
    <col min="5653" max="5654" width="8.7265625" style="29"/>
    <col min="5655" max="5655" width="3.26953125" style="29" customWidth="1"/>
    <col min="5656" max="5662" width="8.7265625" style="29"/>
    <col min="5663" max="5663" width="3.26953125" style="29" customWidth="1"/>
    <col min="5664" max="5672" width="8.7265625" style="29"/>
    <col min="5673" max="5673" width="3.26953125" style="29" customWidth="1"/>
    <col min="5674" max="5679" width="8.7265625" style="29"/>
    <col min="5680" max="5680" width="10.54296875" style="29" customWidth="1"/>
    <col min="5681" max="5682" width="8.7265625" style="29"/>
    <col min="5683" max="5683" width="3.26953125" style="29" customWidth="1"/>
    <col min="5684" max="5880" width="8.7265625" style="29"/>
    <col min="5881" max="5881" width="7.453125" style="29" customWidth="1"/>
    <col min="5882" max="5882" width="6.26953125" style="29" customWidth="1"/>
    <col min="5883" max="5883" width="3.26953125" style="29" customWidth="1"/>
    <col min="5884" max="5889" width="8.7265625" style="29"/>
    <col min="5890" max="5890" width="3.26953125" style="29" customWidth="1"/>
    <col min="5891" max="5898" width="8.7265625" style="29"/>
    <col min="5899" max="5899" width="3.26953125" style="29" customWidth="1"/>
    <col min="5900" max="5907" width="8.7265625" style="29"/>
    <col min="5908" max="5908" width="3.26953125" style="29" customWidth="1"/>
    <col min="5909" max="5910" width="8.7265625" style="29"/>
    <col min="5911" max="5911" width="3.26953125" style="29" customWidth="1"/>
    <col min="5912" max="5918" width="8.7265625" style="29"/>
    <col min="5919" max="5919" width="3.26953125" style="29" customWidth="1"/>
    <col min="5920" max="5928" width="8.7265625" style="29"/>
    <col min="5929" max="5929" width="3.26953125" style="29" customWidth="1"/>
    <col min="5930" max="5935" width="8.7265625" style="29"/>
    <col min="5936" max="5936" width="10.54296875" style="29" customWidth="1"/>
    <col min="5937" max="5938" width="8.7265625" style="29"/>
    <col min="5939" max="5939" width="3.26953125" style="29" customWidth="1"/>
    <col min="5940" max="6136" width="8.7265625" style="29"/>
    <col min="6137" max="6137" width="7.453125" style="29" customWidth="1"/>
    <col min="6138" max="6138" width="6.26953125" style="29" customWidth="1"/>
    <col min="6139" max="6139" width="3.26953125" style="29" customWidth="1"/>
    <col min="6140" max="6145" width="8.7265625" style="29"/>
    <col min="6146" max="6146" width="3.26953125" style="29" customWidth="1"/>
    <col min="6147" max="6154" width="8.7265625" style="29"/>
    <col min="6155" max="6155" width="3.26953125" style="29" customWidth="1"/>
    <col min="6156" max="6163" width="8.7265625" style="29"/>
    <col min="6164" max="6164" width="3.26953125" style="29" customWidth="1"/>
    <col min="6165" max="6166" width="8.7265625" style="29"/>
    <col min="6167" max="6167" width="3.26953125" style="29" customWidth="1"/>
    <col min="6168" max="6174" width="8.7265625" style="29"/>
    <col min="6175" max="6175" width="3.26953125" style="29" customWidth="1"/>
    <col min="6176" max="6184" width="8.7265625" style="29"/>
    <col min="6185" max="6185" width="3.26953125" style="29" customWidth="1"/>
    <col min="6186" max="6191" width="8.7265625" style="29"/>
    <col min="6192" max="6192" width="10.54296875" style="29" customWidth="1"/>
    <col min="6193" max="6194" width="8.7265625" style="29"/>
    <col min="6195" max="6195" width="3.26953125" style="29" customWidth="1"/>
    <col min="6196" max="6392" width="8.7265625" style="29"/>
    <col min="6393" max="6393" width="7.453125" style="29" customWidth="1"/>
    <col min="6394" max="6394" width="6.26953125" style="29" customWidth="1"/>
    <col min="6395" max="6395" width="3.26953125" style="29" customWidth="1"/>
    <col min="6396" max="6401" width="8.7265625" style="29"/>
    <col min="6402" max="6402" width="3.26953125" style="29" customWidth="1"/>
    <col min="6403" max="6410" width="8.7265625" style="29"/>
    <col min="6411" max="6411" width="3.26953125" style="29" customWidth="1"/>
    <col min="6412" max="6419" width="8.7265625" style="29"/>
    <col min="6420" max="6420" width="3.26953125" style="29" customWidth="1"/>
    <col min="6421" max="6422" width="8.7265625" style="29"/>
    <col min="6423" max="6423" width="3.26953125" style="29" customWidth="1"/>
    <col min="6424" max="6430" width="8.7265625" style="29"/>
    <col min="6431" max="6431" width="3.26953125" style="29" customWidth="1"/>
    <col min="6432" max="6440" width="8.7265625" style="29"/>
    <col min="6441" max="6441" width="3.26953125" style="29" customWidth="1"/>
    <col min="6442" max="6447" width="8.7265625" style="29"/>
    <col min="6448" max="6448" width="10.54296875" style="29" customWidth="1"/>
    <col min="6449" max="6450" width="8.7265625" style="29"/>
    <col min="6451" max="6451" width="3.26953125" style="29" customWidth="1"/>
    <col min="6452" max="6648" width="8.7265625" style="29"/>
    <col min="6649" max="6649" width="7.453125" style="29" customWidth="1"/>
    <col min="6650" max="6650" width="6.26953125" style="29" customWidth="1"/>
    <col min="6651" max="6651" width="3.26953125" style="29" customWidth="1"/>
    <col min="6652" max="6657" width="8.7265625" style="29"/>
    <col min="6658" max="6658" width="3.26953125" style="29" customWidth="1"/>
    <col min="6659" max="6666" width="8.7265625" style="29"/>
    <col min="6667" max="6667" width="3.26953125" style="29" customWidth="1"/>
    <col min="6668" max="6675" width="8.7265625" style="29"/>
    <col min="6676" max="6676" width="3.26953125" style="29" customWidth="1"/>
    <col min="6677" max="6678" width="8.7265625" style="29"/>
    <col min="6679" max="6679" width="3.26953125" style="29" customWidth="1"/>
    <col min="6680" max="6686" width="8.7265625" style="29"/>
    <col min="6687" max="6687" width="3.26953125" style="29" customWidth="1"/>
    <col min="6688" max="6696" width="8.7265625" style="29"/>
    <col min="6697" max="6697" width="3.26953125" style="29" customWidth="1"/>
    <col min="6698" max="6703" width="8.7265625" style="29"/>
    <col min="6704" max="6704" width="10.54296875" style="29" customWidth="1"/>
    <col min="6705" max="6706" width="8.7265625" style="29"/>
    <col min="6707" max="6707" width="3.26953125" style="29" customWidth="1"/>
    <col min="6708" max="6904" width="8.7265625" style="29"/>
    <col min="6905" max="6905" width="7.453125" style="29" customWidth="1"/>
    <col min="6906" max="6906" width="6.26953125" style="29" customWidth="1"/>
    <col min="6907" max="6907" width="3.26953125" style="29" customWidth="1"/>
    <col min="6908" max="6913" width="8.7265625" style="29"/>
    <col min="6914" max="6914" width="3.26953125" style="29" customWidth="1"/>
    <col min="6915" max="6922" width="8.7265625" style="29"/>
    <col min="6923" max="6923" width="3.26953125" style="29" customWidth="1"/>
    <col min="6924" max="6931" width="8.7265625" style="29"/>
    <col min="6932" max="6932" width="3.26953125" style="29" customWidth="1"/>
    <col min="6933" max="6934" width="8.7265625" style="29"/>
    <col min="6935" max="6935" width="3.26953125" style="29" customWidth="1"/>
    <col min="6936" max="6942" width="8.7265625" style="29"/>
    <col min="6943" max="6943" width="3.26953125" style="29" customWidth="1"/>
    <col min="6944" max="6952" width="8.7265625" style="29"/>
    <col min="6953" max="6953" width="3.26953125" style="29" customWidth="1"/>
    <col min="6954" max="6959" width="8.7265625" style="29"/>
    <col min="6960" max="6960" width="10.54296875" style="29" customWidth="1"/>
    <col min="6961" max="6962" width="8.7265625" style="29"/>
    <col min="6963" max="6963" width="3.26953125" style="29" customWidth="1"/>
    <col min="6964" max="7160" width="8.7265625" style="29"/>
    <col min="7161" max="7161" width="7.453125" style="29" customWidth="1"/>
    <col min="7162" max="7162" width="6.26953125" style="29" customWidth="1"/>
    <col min="7163" max="7163" width="3.26953125" style="29" customWidth="1"/>
    <col min="7164" max="7169" width="8.7265625" style="29"/>
    <col min="7170" max="7170" width="3.26953125" style="29" customWidth="1"/>
    <col min="7171" max="7178" width="8.7265625" style="29"/>
    <col min="7179" max="7179" width="3.26953125" style="29" customWidth="1"/>
    <col min="7180" max="7187" width="8.7265625" style="29"/>
    <col min="7188" max="7188" width="3.26953125" style="29" customWidth="1"/>
    <col min="7189" max="7190" width="8.7265625" style="29"/>
    <col min="7191" max="7191" width="3.26953125" style="29" customWidth="1"/>
    <col min="7192" max="7198" width="8.7265625" style="29"/>
    <col min="7199" max="7199" width="3.26953125" style="29" customWidth="1"/>
    <col min="7200" max="7208" width="8.7265625" style="29"/>
    <col min="7209" max="7209" width="3.26953125" style="29" customWidth="1"/>
    <col min="7210" max="7215" width="8.7265625" style="29"/>
    <col min="7216" max="7216" width="10.54296875" style="29" customWidth="1"/>
    <col min="7217" max="7218" width="8.7265625" style="29"/>
    <col min="7219" max="7219" width="3.26953125" style="29" customWidth="1"/>
    <col min="7220" max="7416" width="8.7265625" style="29"/>
    <col min="7417" max="7417" width="7.453125" style="29" customWidth="1"/>
    <col min="7418" max="7418" width="6.26953125" style="29" customWidth="1"/>
    <col min="7419" max="7419" width="3.26953125" style="29" customWidth="1"/>
    <col min="7420" max="7425" width="8.7265625" style="29"/>
    <col min="7426" max="7426" width="3.26953125" style="29" customWidth="1"/>
    <col min="7427" max="7434" width="8.7265625" style="29"/>
    <col min="7435" max="7435" width="3.26953125" style="29" customWidth="1"/>
    <col min="7436" max="7443" width="8.7265625" style="29"/>
    <col min="7444" max="7444" width="3.26953125" style="29" customWidth="1"/>
    <col min="7445" max="7446" width="8.7265625" style="29"/>
    <col min="7447" max="7447" width="3.26953125" style="29" customWidth="1"/>
    <col min="7448" max="7454" width="8.7265625" style="29"/>
    <col min="7455" max="7455" width="3.26953125" style="29" customWidth="1"/>
    <col min="7456" max="7464" width="8.7265625" style="29"/>
    <col min="7465" max="7465" width="3.26953125" style="29" customWidth="1"/>
    <col min="7466" max="7471" width="8.7265625" style="29"/>
    <col min="7472" max="7472" width="10.54296875" style="29" customWidth="1"/>
    <col min="7473" max="7474" width="8.7265625" style="29"/>
    <col min="7475" max="7475" width="3.26953125" style="29" customWidth="1"/>
    <col min="7476" max="7672" width="8.7265625" style="29"/>
    <col min="7673" max="7673" width="7.453125" style="29" customWidth="1"/>
    <col min="7674" max="7674" width="6.26953125" style="29" customWidth="1"/>
    <col min="7675" max="7675" width="3.26953125" style="29" customWidth="1"/>
    <col min="7676" max="7681" width="8.7265625" style="29"/>
    <col min="7682" max="7682" width="3.26953125" style="29" customWidth="1"/>
    <col min="7683" max="7690" width="8.7265625" style="29"/>
    <col min="7691" max="7691" width="3.26953125" style="29" customWidth="1"/>
    <col min="7692" max="7699" width="8.7265625" style="29"/>
    <col min="7700" max="7700" width="3.26953125" style="29" customWidth="1"/>
    <col min="7701" max="7702" width="8.7265625" style="29"/>
    <col min="7703" max="7703" width="3.26953125" style="29" customWidth="1"/>
    <col min="7704" max="7710" width="8.7265625" style="29"/>
    <col min="7711" max="7711" width="3.26953125" style="29" customWidth="1"/>
    <col min="7712" max="7720" width="8.7265625" style="29"/>
    <col min="7721" max="7721" width="3.26953125" style="29" customWidth="1"/>
    <col min="7722" max="7727" width="8.7265625" style="29"/>
    <col min="7728" max="7728" width="10.54296875" style="29" customWidth="1"/>
    <col min="7729" max="7730" width="8.7265625" style="29"/>
    <col min="7731" max="7731" width="3.26953125" style="29" customWidth="1"/>
    <col min="7732" max="7928" width="8.7265625" style="29"/>
    <col min="7929" max="7929" width="7.453125" style="29" customWidth="1"/>
    <col min="7930" max="7930" width="6.26953125" style="29" customWidth="1"/>
    <col min="7931" max="7931" width="3.26953125" style="29" customWidth="1"/>
    <col min="7932" max="7937" width="8.7265625" style="29"/>
    <col min="7938" max="7938" width="3.26953125" style="29" customWidth="1"/>
    <col min="7939" max="7946" width="8.7265625" style="29"/>
    <col min="7947" max="7947" width="3.26953125" style="29" customWidth="1"/>
    <col min="7948" max="7955" width="8.7265625" style="29"/>
    <col min="7956" max="7956" width="3.26953125" style="29" customWidth="1"/>
    <col min="7957" max="7958" width="8.7265625" style="29"/>
    <col min="7959" max="7959" width="3.26953125" style="29" customWidth="1"/>
    <col min="7960" max="7966" width="8.7265625" style="29"/>
    <col min="7967" max="7967" width="3.26953125" style="29" customWidth="1"/>
    <col min="7968" max="7976" width="8.7265625" style="29"/>
    <col min="7977" max="7977" width="3.26953125" style="29" customWidth="1"/>
    <col min="7978" max="7983" width="8.7265625" style="29"/>
    <col min="7984" max="7984" width="10.54296875" style="29" customWidth="1"/>
    <col min="7985" max="7986" width="8.7265625" style="29"/>
    <col min="7987" max="7987" width="3.26953125" style="29" customWidth="1"/>
    <col min="7988" max="8184" width="8.7265625" style="29"/>
    <col min="8185" max="8185" width="7.453125" style="29" customWidth="1"/>
    <col min="8186" max="8186" width="6.26953125" style="29" customWidth="1"/>
    <col min="8187" max="8187" width="3.26953125" style="29" customWidth="1"/>
    <col min="8188" max="8193" width="8.7265625" style="29"/>
    <col min="8194" max="8194" width="3.26953125" style="29" customWidth="1"/>
    <col min="8195" max="8202" width="8.7265625" style="29"/>
    <col min="8203" max="8203" width="3.26953125" style="29" customWidth="1"/>
    <col min="8204" max="8211" width="8.7265625" style="29"/>
    <col min="8212" max="8212" width="3.26953125" style="29" customWidth="1"/>
    <col min="8213" max="8214" width="8.7265625" style="29"/>
    <col min="8215" max="8215" width="3.26953125" style="29" customWidth="1"/>
    <col min="8216" max="8222" width="8.7265625" style="29"/>
    <col min="8223" max="8223" width="3.26953125" style="29" customWidth="1"/>
    <col min="8224" max="8232" width="8.7265625" style="29"/>
    <col min="8233" max="8233" width="3.26953125" style="29" customWidth="1"/>
    <col min="8234" max="8239" width="8.7265625" style="29"/>
    <col min="8240" max="8240" width="10.54296875" style="29" customWidth="1"/>
    <col min="8241" max="8242" width="8.7265625" style="29"/>
    <col min="8243" max="8243" width="3.26953125" style="29" customWidth="1"/>
    <col min="8244" max="8440" width="8.7265625" style="29"/>
    <col min="8441" max="8441" width="7.453125" style="29" customWidth="1"/>
    <col min="8442" max="8442" width="6.26953125" style="29" customWidth="1"/>
    <col min="8443" max="8443" width="3.26953125" style="29" customWidth="1"/>
    <col min="8444" max="8449" width="8.7265625" style="29"/>
    <col min="8450" max="8450" width="3.26953125" style="29" customWidth="1"/>
    <col min="8451" max="8458" width="8.7265625" style="29"/>
    <col min="8459" max="8459" width="3.26953125" style="29" customWidth="1"/>
    <col min="8460" max="8467" width="8.7265625" style="29"/>
    <col min="8468" max="8468" width="3.26953125" style="29" customWidth="1"/>
    <col min="8469" max="8470" width="8.7265625" style="29"/>
    <col min="8471" max="8471" width="3.26953125" style="29" customWidth="1"/>
    <col min="8472" max="8478" width="8.7265625" style="29"/>
    <col min="8479" max="8479" width="3.26953125" style="29" customWidth="1"/>
    <col min="8480" max="8488" width="8.7265625" style="29"/>
    <col min="8489" max="8489" width="3.26953125" style="29" customWidth="1"/>
    <col min="8490" max="8495" width="8.7265625" style="29"/>
    <col min="8496" max="8496" width="10.54296875" style="29" customWidth="1"/>
    <col min="8497" max="8498" width="8.7265625" style="29"/>
    <col min="8499" max="8499" width="3.26953125" style="29" customWidth="1"/>
    <col min="8500" max="8696" width="8.7265625" style="29"/>
    <col min="8697" max="8697" width="7.453125" style="29" customWidth="1"/>
    <col min="8698" max="8698" width="6.26953125" style="29" customWidth="1"/>
    <col min="8699" max="8699" width="3.26953125" style="29" customWidth="1"/>
    <col min="8700" max="8705" width="8.7265625" style="29"/>
    <col min="8706" max="8706" width="3.26953125" style="29" customWidth="1"/>
    <col min="8707" max="8714" width="8.7265625" style="29"/>
    <col min="8715" max="8715" width="3.26953125" style="29" customWidth="1"/>
    <col min="8716" max="8723" width="8.7265625" style="29"/>
    <col min="8724" max="8724" width="3.26953125" style="29" customWidth="1"/>
    <col min="8725" max="8726" width="8.7265625" style="29"/>
    <col min="8727" max="8727" width="3.26953125" style="29" customWidth="1"/>
    <col min="8728" max="8734" width="8.7265625" style="29"/>
    <col min="8735" max="8735" width="3.26953125" style="29" customWidth="1"/>
    <col min="8736" max="8744" width="8.7265625" style="29"/>
    <col min="8745" max="8745" width="3.26953125" style="29" customWidth="1"/>
    <col min="8746" max="8751" width="8.7265625" style="29"/>
    <col min="8752" max="8752" width="10.54296875" style="29" customWidth="1"/>
    <col min="8753" max="8754" width="8.7265625" style="29"/>
    <col min="8755" max="8755" width="3.26953125" style="29" customWidth="1"/>
    <col min="8756" max="8952" width="8.7265625" style="29"/>
    <col min="8953" max="8953" width="7.453125" style="29" customWidth="1"/>
    <col min="8954" max="8954" width="6.26953125" style="29" customWidth="1"/>
    <col min="8955" max="8955" width="3.26953125" style="29" customWidth="1"/>
    <col min="8956" max="8961" width="8.7265625" style="29"/>
    <col min="8962" max="8962" width="3.26953125" style="29" customWidth="1"/>
    <col min="8963" max="8970" width="8.7265625" style="29"/>
    <col min="8971" max="8971" width="3.26953125" style="29" customWidth="1"/>
    <col min="8972" max="8979" width="8.7265625" style="29"/>
    <col min="8980" max="8980" width="3.26953125" style="29" customWidth="1"/>
    <col min="8981" max="8982" width="8.7265625" style="29"/>
    <col min="8983" max="8983" width="3.26953125" style="29" customWidth="1"/>
    <col min="8984" max="8990" width="8.7265625" style="29"/>
    <col min="8991" max="8991" width="3.26953125" style="29" customWidth="1"/>
    <col min="8992" max="9000" width="8.7265625" style="29"/>
    <col min="9001" max="9001" width="3.26953125" style="29" customWidth="1"/>
    <col min="9002" max="9007" width="8.7265625" style="29"/>
    <col min="9008" max="9008" width="10.54296875" style="29" customWidth="1"/>
    <col min="9009" max="9010" width="8.7265625" style="29"/>
    <col min="9011" max="9011" width="3.26953125" style="29" customWidth="1"/>
    <col min="9012" max="9208" width="8.7265625" style="29"/>
    <col min="9209" max="9209" width="7.453125" style="29" customWidth="1"/>
    <col min="9210" max="9210" width="6.26953125" style="29" customWidth="1"/>
    <col min="9211" max="9211" width="3.26953125" style="29" customWidth="1"/>
    <col min="9212" max="9217" width="8.7265625" style="29"/>
    <col min="9218" max="9218" width="3.26953125" style="29" customWidth="1"/>
    <col min="9219" max="9226" width="8.7265625" style="29"/>
    <col min="9227" max="9227" width="3.26953125" style="29" customWidth="1"/>
    <col min="9228" max="9235" width="8.7265625" style="29"/>
    <col min="9236" max="9236" width="3.26953125" style="29" customWidth="1"/>
    <col min="9237" max="9238" width="8.7265625" style="29"/>
    <col min="9239" max="9239" width="3.26953125" style="29" customWidth="1"/>
    <col min="9240" max="9246" width="8.7265625" style="29"/>
    <col min="9247" max="9247" width="3.26953125" style="29" customWidth="1"/>
    <col min="9248" max="9256" width="8.7265625" style="29"/>
    <col min="9257" max="9257" width="3.26953125" style="29" customWidth="1"/>
    <col min="9258" max="9263" width="8.7265625" style="29"/>
    <col min="9264" max="9264" width="10.54296875" style="29" customWidth="1"/>
    <col min="9265" max="9266" width="8.7265625" style="29"/>
    <col min="9267" max="9267" width="3.26953125" style="29" customWidth="1"/>
    <col min="9268" max="9464" width="8.7265625" style="29"/>
    <col min="9465" max="9465" width="7.453125" style="29" customWidth="1"/>
    <col min="9466" max="9466" width="6.26953125" style="29" customWidth="1"/>
    <col min="9467" max="9467" width="3.26953125" style="29" customWidth="1"/>
    <col min="9468" max="9473" width="8.7265625" style="29"/>
    <col min="9474" max="9474" width="3.26953125" style="29" customWidth="1"/>
    <col min="9475" max="9482" width="8.7265625" style="29"/>
    <col min="9483" max="9483" width="3.26953125" style="29" customWidth="1"/>
    <col min="9484" max="9491" width="8.7265625" style="29"/>
    <col min="9492" max="9492" width="3.26953125" style="29" customWidth="1"/>
    <col min="9493" max="9494" width="8.7265625" style="29"/>
    <col min="9495" max="9495" width="3.26953125" style="29" customWidth="1"/>
    <col min="9496" max="9502" width="8.7265625" style="29"/>
    <col min="9503" max="9503" width="3.26953125" style="29" customWidth="1"/>
    <col min="9504" max="9512" width="8.7265625" style="29"/>
    <col min="9513" max="9513" width="3.26953125" style="29" customWidth="1"/>
    <col min="9514" max="9519" width="8.7265625" style="29"/>
    <col min="9520" max="9520" width="10.54296875" style="29" customWidth="1"/>
    <col min="9521" max="9522" width="8.7265625" style="29"/>
    <col min="9523" max="9523" width="3.26953125" style="29" customWidth="1"/>
    <col min="9524" max="9720" width="8.7265625" style="29"/>
    <col min="9721" max="9721" width="7.453125" style="29" customWidth="1"/>
    <col min="9722" max="9722" width="6.26953125" style="29" customWidth="1"/>
    <col min="9723" max="9723" width="3.26953125" style="29" customWidth="1"/>
    <col min="9724" max="9729" width="8.7265625" style="29"/>
    <col min="9730" max="9730" width="3.26953125" style="29" customWidth="1"/>
    <col min="9731" max="9738" width="8.7265625" style="29"/>
    <col min="9739" max="9739" width="3.26953125" style="29" customWidth="1"/>
    <col min="9740" max="9747" width="8.7265625" style="29"/>
    <col min="9748" max="9748" width="3.26953125" style="29" customWidth="1"/>
    <col min="9749" max="9750" width="8.7265625" style="29"/>
    <col min="9751" max="9751" width="3.26953125" style="29" customWidth="1"/>
    <col min="9752" max="9758" width="8.7265625" style="29"/>
    <col min="9759" max="9759" width="3.26953125" style="29" customWidth="1"/>
    <col min="9760" max="9768" width="8.7265625" style="29"/>
    <col min="9769" max="9769" width="3.26953125" style="29" customWidth="1"/>
    <col min="9770" max="9775" width="8.7265625" style="29"/>
    <col min="9776" max="9776" width="10.54296875" style="29" customWidth="1"/>
    <col min="9777" max="9778" width="8.7265625" style="29"/>
    <col min="9779" max="9779" width="3.26953125" style="29" customWidth="1"/>
    <col min="9780" max="9976" width="8.7265625" style="29"/>
    <col min="9977" max="9977" width="7.453125" style="29" customWidth="1"/>
    <col min="9978" max="9978" width="6.26953125" style="29" customWidth="1"/>
    <col min="9979" max="9979" width="3.26953125" style="29" customWidth="1"/>
    <col min="9980" max="9985" width="8.7265625" style="29"/>
    <col min="9986" max="9986" width="3.26953125" style="29" customWidth="1"/>
    <col min="9987" max="9994" width="8.7265625" style="29"/>
    <col min="9995" max="9995" width="3.26953125" style="29" customWidth="1"/>
    <col min="9996" max="10003" width="8.7265625" style="29"/>
    <col min="10004" max="10004" width="3.26953125" style="29" customWidth="1"/>
    <col min="10005" max="10006" width="8.7265625" style="29"/>
    <col min="10007" max="10007" width="3.26953125" style="29" customWidth="1"/>
    <col min="10008" max="10014" width="8.7265625" style="29"/>
    <col min="10015" max="10015" width="3.26953125" style="29" customWidth="1"/>
    <col min="10016" max="10024" width="8.7265625" style="29"/>
    <col min="10025" max="10025" width="3.26953125" style="29" customWidth="1"/>
    <col min="10026" max="10031" width="8.7265625" style="29"/>
    <col min="10032" max="10032" width="10.54296875" style="29" customWidth="1"/>
    <col min="10033" max="10034" width="8.7265625" style="29"/>
    <col min="10035" max="10035" width="3.26953125" style="29" customWidth="1"/>
    <col min="10036" max="10232" width="8.7265625" style="29"/>
    <col min="10233" max="10233" width="7.453125" style="29" customWidth="1"/>
    <col min="10234" max="10234" width="6.26953125" style="29" customWidth="1"/>
    <col min="10235" max="10235" width="3.26953125" style="29" customWidth="1"/>
    <col min="10236" max="10241" width="8.7265625" style="29"/>
    <col min="10242" max="10242" width="3.26953125" style="29" customWidth="1"/>
    <col min="10243" max="10250" width="8.7265625" style="29"/>
    <col min="10251" max="10251" width="3.26953125" style="29" customWidth="1"/>
    <col min="10252" max="10259" width="8.7265625" style="29"/>
    <col min="10260" max="10260" width="3.26953125" style="29" customWidth="1"/>
    <col min="10261" max="10262" width="8.7265625" style="29"/>
    <col min="10263" max="10263" width="3.26953125" style="29" customWidth="1"/>
    <col min="10264" max="10270" width="8.7265625" style="29"/>
    <col min="10271" max="10271" width="3.26953125" style="29" customWidth="1"/>
    <col min="10272" max="10280" width="8.7265625" style="29"/>
    <col min="10281" max="10281" width="3.26953125" style="29" customWidth="1"/>
    <col min="10282" max="10287" width="8.7265625" style="29"/>
    <col min="10288" max="10288" width="10.54296875" style="29" customWidth="1"/>
    <col min="10289" max="10290" width="8.7265625" style="29"/>
    <col min="10291" max="10291" width="3.26953125" style="29" customWidth="1"/>
    <col min="10292" max="10488" width="8.7265625" style="29"/>
    <col min="10489" max="10489" width="7.453125" style="29" customWidth="1"/>
    <col min="10490" max="10490" width="6.26953125" style="29" customWidth="1"/>
    <col min="10491" max="10491" width="3.26953125" style="29" customWidth="1"/>
    <col min="10492" max="10497" width="8.7265625" style="29"/>
    <col min="10498" max="10498" width="3.26953125" style="29" customWidth="1"/>
    <col min="10499" max="10506" width="8.7265625" style="29"/>
    <col min="10507" max="10507" width="3.26953125" style="29" customWidth="1"/>
    <col min="10508" max="10515" width="8.7265625" style="29"/>
    <col min="10516" max="10516" width="3.26953125" style="29" customWidth="1"/>
    <col min="10517" max="10518" width="8.7265625" style="29"/>
    <col min="10519" max="10519" width="3.26953125" style="29" customWidth="1"/>
    <col min="10520" max="10526" width="8.7265625" style="29"/>
    <col min="10527" max="10527" width="3.26953125" style="29" customWidth="1"/>
    <col min="10528" max="10536" width="8.7265625" style="29"/>
    <col min="10537" max="10537" width="3.26953125" style="29" customWidth="1"/>
    <col min="10538" max="10543" width="8.7265625" style="29"/>
    <col min="10544" max="10544" width="10.54296875" style="29" customWidth="1"/>
    <col min="10545" max="10546" width="8.7265625" style="29"/>
    <col min="10547" max="10547" width="3.26953125" style="29" customWidth="1"/>
    <col min="10548" max="10744" width="8.7265625" style="29"/>
    <col min="10745" max="10745" width="7.453125" style="29" customWidth="1"/>
    <col min="10746" max="10746" width="6.26953125" style="29" customWidth="1"/>
    <col min="10747" max="10747" width="3.26953125" style="29" customWidth="1"/>
    <col min="10748" max="10753" width="8.7265625" style="29"/>
    <col min="10754" max="10754" width="3.26953125" style="29" customWidth="1"/>
    <col min="10755" max="10762" width="8.7265625" style="29"/>
    <col min="10763" max="10763" width="3.26953125" style="29" customWidth="1"/>
    <col min="10764" max="10771" width="8.7265625" style="29"/>
    <col min="10772" max="10772" width="3.26953125" style="29" customWidth="1"/>
    <col min="10773" max="10774" width="8.7265625" style="29"/>
    <col min="10775" max="10775" width="3.26953125" style="29" customWidth="1"/>
    <col min="10776" max="10782" width="8.7265625" style="29"/>
    <col min="10783" max="10783" width="3.26953125" style="29" customWidth="1"/>
    <col min="10784" max="10792" width="8.7265625" style="29"/>
    <col min="10793" max="10793" width="3.26953125" style="29" customWidth="1"/>
    <col min="10794" max="10799" width="8.7265625" style="29"/>
    <col min="10800" max="10800" width="10.54296875" style="29" customWidth="1"/>
    <col min="10801" max="10802" width="8.7265625" style="29"/>
    <col min="10803" max="10803" width="3.26953125" style="29" customWidth="1"/>
    <col min="10804" max="11000" width="8.7265625" style="29"/>
    <col min="11001" max="11001" width="7.453125" style="29" customWidth="1"/>
    <col min="11002" max="11002" width="6.26953125" style="29" customWidth="1"/>
    <col min="11003" max="11003" width="3.26953125" style="29" customWidth="1"/>
    <col min="11004" max="11009" width="8.7265625" style="29"/>
    <col min="11010" max="11010" width="3.26953125" style="29" customWidth="1"/>
    <col min="11011" max="11018" width="8.7265625" style="29"/>
    <col min="11019" max="11019" width="3.26953125" style="29" customWidth="1"/>
    <col min="11020" max="11027" width="8.7265625" style="29"/>
    <col min="11028" max="11028" width="3.26953125" style="29" customWidth="1"/>
    <col min="11029" max="11030" width="8.7265625" style="29"/>
    <col min="11031" max="11031" width="3.26953125" style="29" customWidth="1"/>
    <col min="11032" max="11038" width="8.7265625" style="29"/>
    <col min="11039" max="11039" width="3.26953125" style="29" customWidth="1"/>
    <col min="11040" max="11048" width="8.7265625" style="29"/>
    <col min="11049" max="11049" width="3.26953125" style="29" customWidth="1"/>
    <col min="11050" max="11055" width="8.7265625" style="29"/>
    <col min="11056" max="11056" width="10.54296875" style="29" customWidth="1"/>
    <col min="11057" max="11058" width="8.7265625" style="29"/>
    <col min="11059" max="11059" width="3.26953125" style="29" customWidth="1"/>
    <col min="11060" max="11256" width="8.7265625" style="29"/>
    <col min="11257" max="11257" width="7.453125" style="29" customWidth="1"/>
    <col min="11258" max="11258" width="6.26953125" style="29" customWidth="1"/>
    <col min="11259" max="11259" width="3.26953125" style="29" customWidth="1"/>
    <col min="11260" max="11265" width="8.7265625" style="29"/>
    <col min="11266" max="11266" width="3.26953125" style="29" customWidth="1"/>
    <col min="11267" max="11274" width="8.7265625" style="29"/>
    <col min="11275" max="11275" width="3.26953125" style="29" customWidth="1"/>
    <col min="11276" max="11283" width="8.7265625" style="29"/>
    <col min="11284" max="11284" width="3.26953125" style="29" customWidth="1"/>
    <col min="11285" max="11286" width="8.7265625" style="29"/>
    <col min="11287" max="11287" width="3.26953125" style="29" customWidth="1"/>
    <col min="11288" max="11294" width="8.7265625" style="29"/>
    <col min="11295" max="11295" width="3.26953125" style="29" customWidth="1"/>
    <col min="11296" max="11304" width="8.7265625" style="29"/>
    <col min="11305" max="11305" width="3.26953125" style="29" customWidth="1"/>
    <col min="11306" max="11311" width="8.7265625" style="29"/>
    <col min="11312" max="11312" width="10.54296875" style="29" customWidth="1"/>
    <col min="11313" max="11314" width="8.7265625" style="29"/>
    <col min="11315" max="11315" width="3.26953125" style="29" customWidth="1"/>
    <col min="11316" max="11512" width="8.7265625" style="29"/>
    <col min="11513" max="11513" width="7.453125" style="29" customWidth="1"/>
    <col min="11514" max="11514" width="6.26953125" style="29" customWidth="1"/>
    <col min="11515" max="11515" width="3.26953125" style="29" customWidth="1"/>
    <col min="11516" max="11521" width="8.7265625" style="29"/>
    <col min="11522" max="11522" width="3.26953125" style="29" customWidth="1"/>
    <col min="11523" max="11530" width="8.7265625" style="29"/>
    <col min="11531" max="11531" width="3.26953125" style="29" customWidth="1"/>
    <col min="11532" max="11539" width="8.7265625" style="29"/>
    <col min="11540" max="11540" width="3.26953125" style="29" customWidth="1"/>
    <col min="11541" max="11542" width="8.7265625" style="29"/>
    <col min="11543" max="11543" width="3.26953125" style="29" customWidth="1"/>
    <col min="11544" max="11550" width="8.7265625" style="29"/>
    <col min="11551" max="11551" width="3.26953125" style="29" customWidth="1"/>
    <col min="11552" max="11560" width="8.7265625" style="29"/>
    <col min="11561" max="11561" width="3.26953125" style="29" customWidth="1"/>
    <col min="11562" max="11567" width="8.7265625" style="29"/>
    <col min="11568" max="11568" width="10.54296875" style="29" customWidth="1"/>
    <col min="11569" max="11570" width="8.7265625" style="29"/>
    <col min="11571" max="11571" width="3.26953125" style="29" customWidth="1"/>
    <col min="11572" max="11768" width="8.7265625" style="29"/>
    <col min="11769" max="11769" width="7.453125" style="29" customWidth="1"/>
    <col min="11770" max="11770" width="6.26953125" style="29" customWidth="1"/>
    <col min="11771" max="11771" width="3.26953125" style="29" customWidth="1"/>
    <col min="11772" max="11777" width="8.7265625" style="29"/>
    <col min="11778" max="11778" width="3.26953125" style="29" customWidth="1"/>
    <col min="11779" max="11786" width="8.7265625" style="29"/>
    <col min="11787" max="11787" width="3.26953125" style="29" customWidth="1"/>
    <col min="11788" max="11795" width="8.7265625" style="29"/>
    <col min="11796" max="11796" width="3.26953125" style="29" customWidth="1"/>
    <col min="11797" max="11798" width="8.7265625" style="29"/>
    <col min="11799" max="11799" width="3.26953125" style="29" customWidth="1"/>
    <col min="11800" max="11806" width="8.7265625" style="29"/>
    <col min="11807" max="11807" width="3.26953125" style="29" customWidth="1"/>
    <col min="11808" max="11816" width="8.7265625" style="29"/>
    <col min="11817" max="11817" width="3.26953125" style="29" customWidth="1"/>
    <col min="11818" max="11823" width="8.7265625" style="29"/>
    <col min="11824" max="11824" width="10.54296875" style="29" customWidth="1"/>
    <col min="11825" max="11826" width="8.7265625" style="29"/>
    <col min="11827" max="11827" width="3.26953125" style="29" customWidth="1"/>
    <col min="11828" max="12024" width="8.7265625" style="29"/>
    <col min="12025" max="12025" width="7.453125" style="29" customWidth="1"/>
    <col min="12026" max="12026" width="6.26953125" style="29" customWidth="1"/>
    <col min="12027" max="12027" width="3.26953125" style="29" customWidth="1"/>
    <col min="12028" max="12033" width="8.7265625" style="29"/>
    <col min="12034" max="12034" width="3.26953125" style="29" customWidth="1"/>
    <col min="12035" max="12042" width="8.7265625" style="29"/>
    <col min="12043" max="12043" width="3.26953125" style="29" customWidth="1"/>
    <col min="12044" max="12051" width="8.7265625" style="29"/>
    <col min="12052" max="12052" width="3.26953125" style="29" customWidth="1"/>
    <col min="12053" max="12054" width="8.7265625" style="29"/>
    <col min="12055" max="12055" width="3.26953125" style="29" customWidth="1"/>
    <col min="12056" max="12062" width="8.7265625" style="29"/>
    <col min="12063" max="12063" width="3.26953125" style="29" customWidth="1"/>
    <col min="12064" max="12072" width="8.7265625" style="29"/>
    <col min="12073" max="12073" width="3.26953125" style="29" customWidth="1"/>
    <col min="12074" max="12079" width="8.7265625" style="29"/>
    <col min="12080" max="12080" width="10.54296875" style="29" customWidth="1"/>
    <col min="12081" max="12082" width="8.7265625" style="29"/>
    <col min="12083" max="12083" width="3.26953125" style="29" customWidth="1"/>
    <col min="12084" max="12280" width="8.7265625" style="29"/>
    <col min="12281" max="12281" width="7.453125" style="29" customWidth="1"/>
    <col min="12282" max="12282" width="6.26953125" style="29" customWidth="1"/>
    <col min="12283" max="12283" width="3.26953125" style="29" customWidth="1"/>
    <col min="12284" max="12289" width="8.7265625" style="29"/>
    <col min="12290" max="12290" width="3.26953125" style="29" customWidth="1"/>
    <col min="12291" max="12298" width="8.7265625" style="29"/>
    <col min="12299" max="12299" width="3.26953125" style="29" customWidth="1"/>
    <col min="12300" max="12307" width="8.7265625" style="29"/>
    <col min="12308" max="12308" width="3.26953125" style="29" customWidth="1"/>
    <col min="12309" max="12310" width="8.7265625" style="29"/>
    <col min="12311" max="12311" width="3.26953125" style="29" customWidth="1"/>
    <col min="12312" max="12318" width="8.7265625" style="29"/>
    <col min="12319" max="12319" width="3.26953125" style="29" customWidth="1"/>
    <col min="12320" max="12328" width="8.7265625" style="29"/>
    <col min="12329" max="12329" width="3.26953125" style="29" customWidth="1"/>
    <col min="12330" max="12335" width="8.7265625" style="29"/>
    <col min="12336" max="12336" width="10.54296875" style="29" customWidth="1"/>
    <col min="12337" max="12338" width="8.7265625" style="29"/>
    <col min="12339" max="12339" width="3.26953125" style="29" customWidth="1"/>
    <col min="12340" max="12536" width="8.7265625" style="29"/>
    <col min="12537" max="12537" width="7.453125" style="29" customWidth="1"/>
    <col min="12538" max="12538" width="6.26953125" style="29" customWidth="1"/>
    <col min="12539" max="12539" width="3.26953125" style="29" customWidth="1"/>
    <col min="12540" max="12545" width="8.7265625" style="29"/>
    <col min="12546" max="12546" width="3.26953125" style="29" customWidth="1"/>
    <col min="12547" max="12554" width="8.7265625" style="29"/>
    <col min="12555" max="12555" width="3.26953125" style="29" customWidth="1"/>
    <col min="12556" max="12563" width="8.7265625" style="29"/>
    <col min="12564" max="12564" width="3.26953125" style="29" customWidth="1"/>
    <col min="12565" max="12566" width="8.7265625" style="29"/>
    <col min="12567" max="12567" width="3.26953125" style="29" customWidth="1"/>
    <col min="12568" max="12574" width="8.7265625" style="29"/>
    <col min="12575" max="12575" width="3.26953125" style="29" customWidth="1"/>
    <col min="12576" max="12584" width="8.7265625" style="29"/>
    <col min="12585" max="12585" width="3.26953125" style="29" customWidth="1"/>
    <col min="12586" max="12591" width="8.7265625" style="29"/>
    <col min="12592" max="12592" width="10.54296875" style="29" customWidth="1"/>
    <col min="12593" max="12594" width="8.7265625" style="29"/>
    <col min="12595" max="12595" width="3.26953125" style="29" customWidth="1"/>
    <col min="12596" max="12792" width="8.7265625" style="29"/>
    <col min="12793" max="12793" width="7.453125" style="29" customWidth="1"/>
    <col min="12794" max="12794" width="6.26953125" style="29" customWidth="1"/>
    <col min="12795" max="12795" width="3.26953125" style="29" customWidth="1"/>
    <col min="12796" max="12801" width="8.7265625" style="29"/>
    <col min="12802" max="12802" width="3.26953125" style="29" customWidth="1"/>
    <col min="12803" max="12810" width="8.7265625" style="29"/>
    <col min="12811" max="12811" width="3.26953125" style="29" customWidth="1"/>
    <col min="12812" max="12819" width="8.7265625" style="29"/>
    <col min="12820" max="12820" width="3.26953125" style="29" customWidth="1"/>
    <col min="12821" max="12822" width="8.7265625" style="29"/>
    <col min="12823" max="12823" width="3.26953125" style="29" customWidth="1"/>
    <col min="12824" max="12830" width="8.7265625" style="29"/>
    <col min="12831" max="12831" width="3.26953125" style="29" customWidth="1"/>
    <col min="12832" max="12840" width="8.7265625" style="29"/>
    <col min="12841" max="12841" width="3.26953125" style="29" customWidth="1"/>
    <col min="12842" max="12847" width="8.7265625" style="29"/>
    <col min="12848" max="12848" width="10.54296875" style="29" customWidth="1"/>
    <col min="12849" max="12850" width="8.7265625" style="29"/>
    <col min="12851" max="12851" width="3.26953125" style="29" customWidth="1"/>
    <col min="12852" max="13048" width="8.7265625" style="29"/>
    <col min="13049" max="13049" width="7.453125" style="29" customWidth="1"/>
    <col min="13050" max="13050" width="6.26953125" style="29" customWidth="1"/>
    <col min="13051" max="13051" width="3.26953125" style="29" customWidth="1"/>
    <col min="13052" max="13057" width="8.7265625" style="29"/>
    <col min="13058" max="13058" width="3.26953125" style="29" customWidth="1"/>
    <col min="13059" max="13066" width="8.7265625" style="29"/>
    <col min="13067" max="13067" width="3.26953125" style="29" customWidth="1"/>
    <col min="13068" max="13075" width="8.7265625" style="29"/>
    <col min="13076" max="13076" width="3.26953125" style="29" customWidth="1"/>
    <col min="13077" max="13078" width="8.7265625" style="29"/>
    <col min="13079" max="13079" width="3.26953125" style="29" customWidth="1"/>
    <col min="13080" max="13086" width="8.7265625" style="29"/>
    <col min="13087" max="13087" width="3.26953125" style="29" customWidth="1"/>
    <col min="13088" max="13096" width="8.7265625" style="29"/>
    <col min="13097" max="13097" width="3.26953125" style="29" customWidth="1"/>
    <col min="13098" max="13103" width="8.7265625" style="29"/>
    <col min="13104" max="13104" width="10.54296875" style="29" customWidth="1"/>
    <col min="13105" max="13106" width="8.7265625" style="29"/>
    <col min="13107" max="13107" width="3.26953125" style="29" customWidth="1"/>
    <col min="13108" max="13304" width="8.7265625" style="29"/>
    <col min="13305" max="13305" width="7.453125" style="29" customWidth="1"/>
    <col min="13306" max="13306" width="6.26953125" style="29" customWidth="1"/>
    <col min="13307" max="13307" width="3.26953125" style="29" customWidth="1"/>
    <col min="13308" max="13313" width="8.7265625" style="29"/>
    <col min="13314" max="13314" width="3.26953125" style="29" customWidth="1"/>
    <col min="13315" max="13322" width="8.7265625" style="29"/>
    <col min="13323" max="13323" width="3.26953125" style="29" customWidth="1"/>
    <col min="13324" max="13331" width="8.7265625" style="29"/>
    <col min="13332" max="13332" width="3.26953125" style="29" customWidth="1"/>
    <col min="13333" max="13334" width="8.7265625" style="29"/>
    <col min="13335" max="13335" width="3.26953125" style="29" customWidth="1"/>
    <col min="13336" max="13342" width="8.7265625" style="29"/>
    <col min="13343" max="13343" width="3.26953125" style="29" customWidth="1"/>
    <col min="13344" max="13352" width="8.7265625" style="29"/>
    <col min="13353" max="13353" width="3.26953125" style="29" customWidth="1"/>
    <col min="13354" max="13359" width="8.7265625" style="29"/>
    <col min="13360" max="13360" width="10.54296875" style="29" customWidth="1"/>
    <col min="13361" max="13362" width="8.7265625" style="29"/>
    <col min="13363" max="13363" width="3.26953125" style="29" customWidth="1"/>
    <col min="13364" max="13560" width="8.7265625" style="29"/>
    <col min="13561" max="13561" width="7.453125" style="29" customWidth="1"/>
    <col min="13562" max="13562" width="6.26953125" style="29" customWidth="1"/>
    <col min="13563" max="13563" width="3.26953125" style="29" customWidth="1"/>
    <col min="13564" max="13569" width="8.7265625" style="29"/>
    <col min="13570" max="13570" width="3.26953125" style="29" customWidth="1"/>
    <col min="13571" max="13578" width="8.7265625" style="29"/>
    <col min="13579" max="13579" width="3.26953125" style="29" customWidth="1"/>
    <col min="13580" max="13587" width="8.7265625" style="29"/>
    <col min="13588" max="13588" width="3.26953125" style="29" customWidth="1"/>
    <col min="13589" max="13590" width="8.7265625" style="29"/>
    <col min="13591" max="13591" width="3.26953125" style="29" customWidth="1"/>
    <col min="13592" max="13598" width="8.7265625" style="29"/>
    <col min="13599" max="13599" width="3.26953125" style="29" customWidth="1"/>
    <col min="13600" max="13608" width="8.7265625" style="29"/>
    <col min="13609" max="13609" width="3.26953125" style="29" customWidth="1"/>
    <col min="13610" max="13615" width="8.7265625" style="29"/>
    <col min="13616" max="13616" width="10.54296875" style="29" customWidth="1"/>
    <col min="13617" max="13618" width="8.7265625" style="29"/>
    <col min="13619" max="13619" width="3.26953125" style="29" customWidth="1"/>
    <col min="13620" max="13816" width="8.7265625" style="29"/>
    <col min="13817" max="13817" width="7.453125" style="29" customWidth="1"/>
    <col min="13818" max="13818" width="6.26953125" style="29" customWidth="1"/>
    <col min="13819" max="13819" width="3.26953125" style="29" customWidth="1"/>
    <col min="13820" max="13825" width="8.7265625" style="29"/>
    <col min="13826" max="13826" width="3.26953125" style="29" customWidth="1"/>
    <col min="13827" max="13834" width="8.7265625" style="29"/>
    <col min="13835" max="13835" width="3.26953125" style="29" customWidth="1"/>
    <col min="13836" max="13843" width="8.7265625" style="29"/>
    <col min="13844" max="13844" width="3.26953125" style="29" customWidth="1"/>
    <col min="13845" max="13846" width="8.7265625" style="29"/>
    <col min="13847" max="13847" width="3.26953125" style="29" customWidth="1"/>
    <col min="13848" max="13854" width="8.7265625" style="29"/>
    <col min="13855" max="13855" width="3.26953125" style="29" customWidth="1"/>
    <col min="13856" max="13864" width="8.7265625" style="29"/>
    <col min="13865" max="13865" width="3.26953125" style="29" customWidth="1"/>
    <col min="13866" max="13871" width="8.7265625" style="29"/>
    <col min="13872" max="13872" width="10.54296875" style="29" customWidth="1"/>
    <col min="13873" max="13874" width="8.7265625" style="29"/>
    <col min="13875" max="13875" width="3.26953125" style="29" customWidth="1"/>
    <col min="13876" max="14072" width="8.7265625" style="29"/>
    <col min="14073" max="14073" width="7.453125" style="29" customWidth="1"/>
    <col min="14074" max="14074" width="6.26953125" style="29" customWidth="1"/>
    <col min="14075" max="14075" width="3.26953125" style="29" customWidth="1"/>
    <col min="14076" max="14081" width="8.7265625" style="29"/>
    <col min="14082" max="14082" width="3.26953125" style="29" customWidth="1"/>
    <col min="14083" max="14090" width="8.7265625" style="29"/>
    <col min="14091" max="14091" width="3.26953125" style="29" customWidth="1"/>
    <col min="14092" max="14099" width="8.7265625" style="29"/>
    <col min="14100" max="14100" width="3.26953125" style="29" customWidth="1"/>
    <col min="14101" max="14102" width="8.7265625" style="29"/>
    <col min="14103" max="14103" width="3.26953125" style="29" customWidth="1"/>
    <col min="14104" max="14110" width="8.7265625" style="29"/>
    <col min="14111" max="14111" width="3.26953125" style="29" customWidth="1"/>
    <col min="14112" max="14120" width="8.7265625" style="29"/>
    <col min="14121" max="14121" width="3.26953125" style="29" customWidth="1"/>
    <col min="14122" max="14127" width="8.7265625" style="29"/>
    <col min="14128" max="14128" width="10.54296875" style="29" customWidth="1"/>
    <col min="14129" max="14130" width="8.7265625" style="29"/>
    <col min="14131" max="14131" width="3.26953125" style="29" customWidth="1"/>
    <col min="14132" max="14328" width="8.7265625" style="29"/>
    <col min="14329" max="14329" width="7.453125" style="29" customWidth="1"/>
    <col min="14330" max="14330" width="6.26953125" style="29" customWidth="1"/>
    <col min="14331" max="14331" width="3.26953125" style="29" customWidth="1"/>
    <col min="14332" max="14337" width="8.7265625" style="29"/>
    <col min="14338" max="14338" width="3.26953125" style="29" customWidth="1"/>
    <col min="14339" max="14346" width="8.7265625" style="29"/>
    <col min="14347" max="14347" width="3.26953125" style="29" customWidth="1"/>
    <col min="14348" max="14355" width="8.7265625" style="29"/>
    <col min="14356" max="14356" width="3.26953125" style="29" customWidth="1"/>
    <col min="14357" max="14358" width="8.7265625" style="29"/>
    <col min="14359" max="14359" width="3.26953125" style="29" customWidth="1"/>
    <col min="14360" max="14366" width="8.7265625" style="29"/>
    <col min="14367" max="14367" width="3.26953125" style="29" customWidth="1"/>
    <col min="14368" max="14376" width="8.7265625" style="29"/>
    <col min="14377" max="14377" width="3.26953125" style="29" customWidth="1"/>
    <col min="14378" max="14383" width="8.7265625" style="29"/>
    <col min="14384" max="14384" width="10.54296875" style="29" customWidth="1"/>
    <col min="14385" max="14386" width="8.7265625" style="29"/>
    <col min="14387" max="14387" width="3.26953125" style="29" customWidth="1"/>
    <col min="14388" max="14584" width="8.7265625" style="29"/>
    <col min="14585" max="14585" width="7.453125" style="29" customWidth="1"/>
    <col min="14586" max="14586" width="6.26953125" style="29" customWidth="1"/>
    <col min="14587" max="14587" width="3.26953125" style="29" customWidth="1"/>
    <col min="14588" max="14593" width="8.7265625" style="29"/>
    <col min="14594" max="14594" width="3.26953125" style="29" customWidth="1"/>
    <col min="14595" max="14602" width="8.7265625" style="29"/>
    <col min="14603" max="14603" width="3.26953125" style="29" customWidth="1"/>
    <col min="14604" max="14611" width="8.7265625" style="29"/>
    <col min="14612" max="14612" width="3.26953125" style="29" customWidth="1"/>
    <col min="14613" max="14614" width="8.7265625" style="29"/>
    <col min="14615" max="14615" width="3.26953125" style="29" customWidth="1"/>
    <col min="14616" max="14622" width="8.7265625" style="29"/>
    <col min="14623" max="14623" width="3.26953125" style="29" customWidth="1"/>
    <col min="14624" max="14632" width="8.7265625" style="29"/>
    <col min="14633" max="14633" width="3.26953125" style="29" customWidth="1"/>
    <col min="14634" max="14639" width="8.7265625" style="29"/>
    <col min="14640" max="14640" width="10.54296875" style="29" customWidth="1"/>
    <col min="14641" max="14642" width="8.7265625" style="29"/>
    <col min="14643" max="14643" width="3.26953125" style="29" customWidth="1"/>
    <col min="14644" max="14840" width="8.7265625" style="29"/>
    <col min="14841" max="14841" width="7.453125" style="29" customWidth="1"/>
    <col min="14842" max="14842" width="6.26953125" style="29" customWidth="1"/>
    <col min="14843" max="14843" width="3.26953125" style="29" customWidth="1"/>
    <col min="14844" max="14849" width="8.7265625" style="29"/>
    <col min="14850" max="14850" width="3.26953125" style="29" customWidth="1"/>
    <col min="14851" max="14858" width="8.7265625" style="29"/>
    <col min="14859" max="14859" width="3.26953125" style="29" customWidth="1"/>
    <col min="14860" max="14867" width="8.7265625" style="29"/>
    <col min="14868" max="14868" width="3.26953125" style="29" customWidth="1"/>
    <col min="14869" max="14870" width="8.7265625" style="29"/>
    <col min="14871" max="14871" width="3.26953125" style="29" customWidth="1"/>
    <col min="14872" max="14878" width="8.7265625" style="29"/>
    <col min="14879" max="14879" width="3.26953125" style="29" customWidth="1"/>
    <col min="14880" max="14888" width="8.7265625" style="29"/>
    <col min="14889" max="14889" width="3.26953125" style="29" customWidth="1"/>
    <col min="14890" max="14895" width="8.7265625" style="29"/>
    <col min="14896" max="14896" width="10.54296875" style="29" customWidth="1"/>
    <col min="14897" max="14898" width="8.7265625" style="29"/>
    <col min="14899" max="14899" width="3.26953125" style="29" customWidth="1"/>
    <col min="14900" max="15096" width="8.7265625" style="29"/>
    <col min="15097" max="15097" width="7.453125" style="29" customWidth="1"/>
    <col min="15098" max="15098" width="6.26953125" style="29" customWidth="1"/>
    <col min="15099" max="15099" width="3.26953125" style="29" customWidth="1"/>
    <col min="15100" max="15105" width="8.7265625" style="29"/>
    <col min="15106" max="15106" width="3.26953125" style="29" customWidth="1"/>
    <col min="15107" max="15114" width="8.7265625" style="29"/>
    <col min="15115" max="15115" width="3.26953125" style="29" customWidth="1"/>
    <col min="15116" max="15123" width="8.7265625" style="29"/>
    <col min="15124" max="15124" width="3.26953125" style="29" customWidth="1"/>
    <col min="15125" max="15126" width="8.7265625" style="29"/>
    <col min="15127" max="15127" width="3.26953125" style="29" customWidth="1"/>
    <col min="15128" max="15134" width="8.7265625" style="29"/>
    <col min="15135" max="15135" width="3.26953125" style="29" customWidth="1"/>
    <col min="15136" max="15144" width="8.7265625" style="29"/>
    <col min="15145" max="15145" width="3.26953125" style="29" customWidth="1"/>
    <col min="15146" max="15151" width="8.7265625" style="29"/>
    <col min="15152" max="15152" width="10.54296875" style="29" customWidth="1"/>
    <col min="15153" max="15154" width="8.7265625" style="29"/>
    <col min="15155" max="15155" width="3.26953125" style="29" customWidth="1"/>
    <col min="15156" max="15352" width="8.7265625" style="29"/>
    <col min="15353" max="15353" width="7.453125" style="29" customWidth="1"/>
    <col min="15354" max="15354" width="6.26953125" style="29" customWidth="1"/>
    <col min="15355" max="15355" width="3.26953125" style="29" customWidth="1"/>
    <col min="15356" max="15361" width="8.7265625" style="29"/>
    <col min="15362" max="15362" width="3.26953125" style="29" customWidth="1"/>
    <col min="15363" max="15370" width="8.7265625" style="29"/>
    <col min="15371" max="15371" width="3.26953125" style="29" customWidth="1"/>
    <col min="15372" max="15379" width="8.7265625" style="29"/>
    <col min="15380" max="15380" width="3.26953125" style="29" customWidth="1"/>
    <col min="15381" max="15382" width="8.7265625" style="29"/>
    <col min="15383" max="15383" width="3.26953125" style="29" customWidth="1"/>
    <col min="15384" max="15390" width="8.7265625" style="29"/>
    <col min="15391" max="15391" width="3.26953125" style="29" customWidth="1"/>
    <col min="15392" max="15400" width="8.7265625" style="29"/>
    <col min="15401" max="15401" width="3.26953125" style="29" customWidth="1"/>
    <col min="15402" max="15407" width="8.7265625" style="29"/>
    <col min="15408" max="15408" width="10.54296875" style="29" customWidth="1"/>
    <col min="15409" max="15410" width="8.7265625" style="29"/>
    <col min="15411" max="15411" width="3.26953125" style="29" customWidth="1"/>
    <col min="15412" max="15608" width="8.7265625" style="29"/>
    <col min="15609" max="15609" width="7.453125" style="29" customWidth="1"/>
    <col min="15610" max="15610" width="6.26953125" style="29" customWidth="1"/>
    <col min="15611" max="15611" width="3.26953125" style="29" customWidth="1"/>
    <col min="15612" max="15617" width="8.7265625" style="29"/>
    <col min="15618" max="15618" width="3.26953125" style="29" customWidth="1"/>
    <col min="15619" max="15626" width="8.7265625" style="29"/>
    <col min="15627" max="15627" width="3.26953125" style="29" customWidth="1"/>
    <col min="15628" max="15635" width="8.7265625" style="29"/>
    <col min="15636" max="15636" width="3.26953125" style="29" customWidth="1"/>
    <col min="15637" max="15638" width="8.7265625" style="29"/>
    <col min="15639" max="15639" width="3.26953125" style="29" customWidth="1"/>
    <col min="15640" max="15646" width="8.7265625" style="29"/>
    <col min="15647" max="15647" width="3.26953125" style="29" customWidth="1"/>
    <col min="15648" max="15656" width="8.7265625" style="29"/>
    <col min="15657" max="15657" width="3.26953125" style="29" customWidth="1"/>
    <col min="15658" max="15663" width="8.7265625" style="29"/>
    <col min="15664" max="15664" width="10.54296875" style="29" customWidth="1"/>
    <col min="15665" max="15666" width="8.7265625" style="29"/>
    <col min="15667" max="15667" width="3.26953125" style="29" customWidth="1"/>
    <col min="15668" max="15864" width="8.7265625" style="29"/>
    <col min="15865" max="15865" width="7.453125" style="29" customWidth="1"/>
    <col min="15866" max="15866" width="6.26953125" style="29" customWidth="1"/>
    <col min="15867" max="15867" width="3.26953125" style="29" customWidth="1"/>
    <col min="15868" max="15873" width="8.7265625" style="29"/>
    <col min="15874" max="15874" width="3.26953125" style="29" customWidth="1"/>
    <col min="15875" max="15882" width="8.7265625" style="29"/>
    <col min="15883" max="15883" width="3.26953125" style="29" customWidth="1"/>
    <col min="15884" max="15891" width="8.7265625" style="29"/>
    <col min="15892" max="15892" width="3.26953125" style="29" customWidth="1"/>
    <col min="15893" max="15894" width="8.7265625" style="29"/>
    <col min="15895" max="15895" width="3.26953125" style="29" customWidth="1"/>
    <col min="15896" max="15902" width="8.7265625" style="29"/>
    <col min="15903" max="15903" width="3.26953125" style="29" customWidth="1"/>
    <col min="15904" max="15912" width="8.7265625" style="29"/>
    <col min="15913" max="15913" width="3.26953125" style="29" customWidth="1"/>
    <col min="15914" max="15919" width="8.7265625" style="29"/>
    <col min="15920" max="15920" width="10.54296875" style="29" customWidth="1"/>
    <col min="15921" max="15922" width="8.7265625" style="29"/>
    <col min="15923" max="15923" width="3.26953125" style="29" customWidth="1"/>
    <col min="15924" max="16120" width="8.7265625" style="29"/>
    <col min="16121" max="16121" width="7.453125" style="29" customWidth="1"/>
    <col min="16122" max="16122" width="6.26953125" style="29" customWidth="1"/>
    <col min="16123" max="16123" width="3.26953125" style="29" customWidth="1"/>
    <col min="16124" max="16129" width="8.7265625" style="29"/>
    <col min="16130" max="16130" width="3.26953125" style="29" customWidth="1"/>
    <col min="16131" max="16138" width="8.7265625" style="29"/>
    <col min="16139" max="16139" width="3.26953125" style="29" customWidth="1"/>
    <col min="16140" max="16147" width="8.7265625" style="29"/>
    <col min="16148" max="16148" width="3.26953125" style="29" customWidth="1"/>
    <col min="16149" max="16150" width="8.7265625" style="29"/>
    <col min="16151" max="16151" width="3.26953125" style="29" customWidth="1"/>
    <col min="16152" max="16158" width="8.7265625" style="29"/>
    <col min="16159" max="16159" width="3.26953125" style="29" customWidth="1"/>
    <col min="16160" max="16168" width="8.7265625" style="29"/>
    <col min="16169" max="16169" width="3.26953125" style="29" customWidth="1"/>
    <col min="16170" max="16175" width="8.7265625" style="29"/>
    <col min="16176" max="16176" width="10.54296875" style="29" customWidth="1"/>
    <col min="16177" max="16178" width="8.7265625" style="29"/>
    <col min="16179" max="16179" width="3.26953125" style="29" customWidth="1"/>
    <col min="16180" max="16384" width="8.7265625" style="29"/>
  </cols>
  <sheetData>
    <row r="1" spans="1:59" s="2" customFormat="1" ht="45" customHeight="1" x14ac:dyDescent="0.35">
      <c r="A1" s="56" t="s">
        <v>272</v>
      </c>
    </row>
    <row r="2" spans="1:59" s="3" customFormat="1" ht="20.25" customHeight="1" x14ac:dyDescent="0.35">
      <c r="A2" s="3" t="s">
        <v>15</v>
      </c>
    </row>
    <row r="3" spans="1:59" s="3" customFormat="1" ht="20.25" customHeight="1" x14ac:dyDescent="0.35">
      <c r="A3" s="62" t="s">
        <v>159</v>
      </c>
    </row>
    <row r="4" spans="1:59" s="3" customFormat="1" ht="20.25" customHeight="1" x14ac:dyDescent="0.35">
      <c r="A4" s="3" t="s">
        <v>160</v>
      </c>
    </row>
    <row r="5" spans="1:59" s="57" customFormat="1" ht="49" customHeight="1" x14ac:dyDescent="0.35">
      <c r="A5" s="79" t="s">
        <v>88</v>
      </c>
      <c r="B5" s="87" t="s">
        <v>273</v>
      </c>
      <c r="C5" s="88" t="s">
        <v>56</v>
      </c>
      <c r="D5" s="88" t="s">
        <v>57</v>
      </c>
      <c r="E5" s="89" t="s">
        <v>314</v>
      </c>
      <c r="F5" s="88" t="s">
        <v>313</v>
      </c>
      <c r="G5" s="88" t="s">
        <v>58</v>
      </c>
      <c r="H5" s="88" t="s">
        <v>274</v>
      </c>
      <c r="I5" s="88" t="s">
        <v>89</v>
      </c>
      <c r="J5" s="88" t="s">
        <v>315</v>
      </c>
      <c r="K5" s="88" t="s">
        <v>280</v>
      </c>
      <c r="L5" s="88" t="s">
        <v>90</v>
      </c>
      <c r="M5" s="89" t="s">
        <v>316</v>
      </c>
      <c r="N5" s="88" t="s">
        <v>317</v>
      </c>
      <c r="O5" s="88" t="s">
        <v>59</v>
      </c>
      <c r="P5" s="88" t="s">
        <v>275</v>
      </c>
      <c r="Q5" s="88" t="s">
        <v>279</v>
      </c>
      <c r="R5" s="88" t="s">
        <v>318</v>
      </c>
      <c r="S5" s="88" t="s">
        <v>282</v>
      </c>
      <c r="T5" s="88" t="s">
        <v>283</v>
      </c>
      <c r="U5" s="89" t="s">
        <v>319</v>
      </c>
      <c r="V5" s="88" t="s">
        <v>320</v>
      </c>
      <c r="W5" s="88" t="s">
        <v>284</v>
      </c>
      <c r="X5" s="88" t="s">
        <v>276</v>
      </c>
      <c r="Y5" s="88" t="s">
        <v>285</v>
      </c>
      <c r="Z5" s="88" t="s">
        <v>311</v>
      </c>
      <c r="AA5" s="88" t="s">
        <v>286</v>
      </c>
      <c r="AB5" s="88" t="s">
        <v>321</v>
      </c>
      <c r="AC5" s="88" t="s">
        <v>287</v>
      </c>
      <c r="AD5" s="88" t="s">
        <v>288</v>
      </c>
      <c r="AE5" s="89" t="s">
        <v>322</v>
      </c>
      <c r="AF5" s="88" t="s">
        <v>323</v>
      </c>
      <c r="AG5" s="88" t="s">
        <v>277</v>
      </c>
      <c r="AH5" s="88" t="s">
        <v>289</v>
      </c>
      <c r="AI5" s="88" t="s">
        <v>324</v>
      </c>
      <c r="AJ5" s="88" t="s">
        <v>290</v>
      </c>
      <c r="AK5" s="88" t="s">
        <v>291</v>
      </c>
      <c r="AL5" s="89" t="s">
        <v>325</v>
      </c>
      <c r="AM5" s="88" t="s">
        <v>326</v>
      </c>
      <c r="AN5" s="88" t="s">
        <v>292</v>
      </c>
      <c r="AO5" s="88" t="s">
        <v>293</v>
      </c>
      <c r="AP5" s="88" t="s">
        <v>312</v>
      </c>
      <c r="AQ5" s="88" t="s">
        <v>294</v>
      </c>
      <c r="AR5" s="88" t="s">
        <v>295</v>
      </c>
      <c r="AS5" s="88" t="s">
        <v>296</v>
      </c>
      <c r="AT5" s="88" t="s">
        <v>297</v>
      </c>
      <c r="AU5" s="88" t="s">
        <v>307</v>
      </c>
      <c r="AV5" s="88" t="s">
        <v>308</v>
      </c>
      <c r="AW5" s="88" t="s">
        <v>298</v>
      </c>
      <c r="AX5" s="88" t="s">
        <v>299</v>
      </c>
      <c r="AY5" s="88" t="s">
        <v>278</v>
      </c>
      <c r="AZ5" s="88" t="s">
        <v>300</v>
      </c>
      <c r="BA5" s="88" t="s">
        <v>327</v>
      </c>
      <c r="BB5" s="88" t="s">
        <v>302</v>
      </c>
      <c r="BC5" s="88" t="s">
        <v>303</v>
      </c>
      <c r="BD5" s="89" t="s">
        <v>328</v>
      </c>
      <c r="BE5" s="88" t="s">
        <v>329</v>
      </c>
      <c r="BF5" s="88" t="s">
        <v>310</v>
      </c>
      <c r="BG5" s="90" t="s">
        <v>304</v>
      </c>
    </row>
    <row r="6" spans="1:59" ht="15.5" x14ac:dyDescent="0.35">
      <c r="A6" s="68" t="s">
        <v>172</v>
      </c>
      <c r="B6" s="61">
        <f>SUM(C6:G6)</f>
        <v>76593.349999999991</v>
      </c>
      <c r="C6" s="70">
        <v>6850.59</v>
      </c>
      <c r="D6" s="70">
        <v>36353.410000000003</v>
      </c>
      <c r="E6" s="70">
        <v>26536.67</v>
      </c>
      <c r="F6" s="70">
        <v>561.87</v>
      </c>
      <c r="G6" s="70">
        <v>6290.81</v>
      </c>
      <c r="H6" s="61">
        <f>SUM(I6:O6)</f>
        <v>19918.400000000001</v>
      </c>
      <c r="I6" s="70">
        <v>3220.34</v>
      </c>
      <c r="J6" s="70">
        <v>103.7</v>
      </c>
      <c r="K6" s="70">
        <v>12668.62</v>
      </c>
      <c r="L6" s="70">
        <v>3225.1</v>
      </c>
      <c r="M6" s="70">
        <v>337.4</v>
      </c>
      <c r="N6" s="78">
        <v>0</v>
      </c>
      <c r="O6" s="70">
        <v>363.24</v>
      </c>
      <c r="P6" s="61">
        <f>SUM(Q6:W6)</f>
        <v>-30606.929999999997</v>
      </c>
      <c r="Q6" s="70">
        <v>-187.5</v>
      </c>
      <c r="R6" s="70">
        <v>-68.62</v>
      </c>
      <c r="S6" s="70">
        <v>-23940.93</v>
      </c>
      <c r="T6" s="70">
        <v>-5742.87</v>
      </c>
      <c r="U6" s="70">
        <v>-666.12</v>
      </c>
      <c r="V6" s="78">
        <v>0</v>
      </c>
      <c r="W6" s="70">
        <v>-0.89</v>
      </c>
      <c r="X6" s="61">
        <f>Y6</f>
        <v>-768.76</v>
      </c>
      <c r="Y6" s="70">
        <v>-768.76</v>
      </c>
      <c r="Z6" s="61">
        <f>SUM(AA6:AF6)</f>
        <v>1811.5500000000002</v>
      </c>
      <c r="AA6" s="70">
        <v>1130.2</v>
      </c>
      <c r="AB6" s="70">
        <v>5.2</v>
      </c>
      <c r="AC6" s="70">
        <v>-381.37</v>
      </c>
      <c r="AD6" s="70">
        <v>-140.76</v>
      </c>
      <c r="AE6" s="70">
        <v>1198.28</v>
      </c>
      <c r="AF6" s="78">
        <v>0</v>
      </c>
      <c r="AG6" s="61">
        <f>SUM(AH6:AO6)</f>
        <v>66947.610000000015</v>
      </c>
      <c r="AH6" s="61">
        <f t="shared" ref="AH6:AH37" si="0">C6+I6+Q6+AA6</f>
        <v>11013.630000000001</v>
      </c>
      <c r="AI6" s="61">
        <f t="shared" ref="AI6:AI37" si="1">J6+R6+AB6</f>
        <v>40.28</v>
      </c>
      <c r="AJ6" s="61">
        <f t="shared" ref="AJ6:AJ37" si="2">D6+K6+S6+AC6</f>
        <v>24699.730000000007</v>
      </c>
      <c r="AK6" s="61">
        <f t="shared" ref="AK6:AK37" si="3">L6+T6+Y6+AD6</f>
        <v>-3427.29</v>
      </c>
      <c r="AL6" s="61">
        <f t="shared" ref="AL6:AL37" si="4">E6+M6+U6+AE6</f>
        <v>27406.23</v>
      </c>
      <c r="AM6" s="61">
        <f t="shared" ref="AM6:AM69" si="5">F6+N6+V6+AF6</f>
        <v>561.87</v>
      </c>
      <c r="AN6" s="61">
        <f>G6</f>
        <v>6290.81</v>
      </c>
      <c r="AO6" s="61">
        <f t="shared" ref="AO6:AO37" si="6">O6+W6</f>
        <v>362.35</v>
      </c>
      <c r="AP6" s="61">
        <f t="shared" ref="AP6:AP37" si="7">AG6-AY6</f>
        <v>-1320.4599999999773</v>
      </c>
      <c r="AQ6" s="61">
        <f t="shared" ref="AQ6:AQ37" si="8">AH6-AZ6</f>
        <v>-456.17999999999847</v>
      </c>
      <c r="AR6" s="61">
        <f t="shared" ref="AR6:AR37" si="9">AI6-BA6</f>
        <v>-78.529999999999944</v>
      </c>
      <c r="AS6" s="61">
        <f t="shared" ref="AS6:AS37" si="10">AJ6-BB6</f>
        <v>-749.78999999998996</v>
      </c>
      <c r="AT6" s="61">
        <f t="shared" ref="AT6:AT37" si="11">AK6-BC6</f>
        <v>-78.580000000000837</v>
      </c>
      <c r="AU6" s="61">
        <f t="shared" ref="AU6:AU37" si="12">AL6-BD6</f>
        <v>-5.9099999999962165</v>
      </c>
      <c r="AV6" s="61">
        <f t="shared" ref="AV6:AV37" si="13">AM6-BE6</f>
        <v>-0.44999999999993179</v>
      </c>
      <c r="AW6" s="61">
        <f t="shared" ref="AW6:AW37" si="14">AN6-BF6</f>
        <v>0</v>
      </c>
      <c r="AX6" s="61">
        <f t="shared" ref="AX6:AX37" si="15">AO6-BG6</f>
        <v>48.979999999998313</v>
      </c>
      <c r="AY6" s="61">
        <f>'Quarter demand'!B6</f>
        <v>68268.069999999992</v>
      </c>
      <c r="AZ6" s="61">
        <f>'Quarter demand'!C6</f>
        <v>11469.81</v>
      </c>
      <c r="BA6" s="61">
        <f>'Quarter demand'!D6</f>
        <v>118.80999999999995</v>
      </c>
      <c r="BB6" s="61">
        <f>'Quarter demand'!E6</f>
        <v>25449.519999999997</v>
      </c>
      <c r="BC6" s="61">
        <f>'Quarter demand'!F6</f>
        <v>-3348.7099999999991</v>
      </c>
      <c r="BD6" s="61">
        <f>'Quarter demand'!G6</f>
        <v>27412.139999999996</v>
      </c>
      <c r="BE6" s="61">
        <f>'Quarter demand'!H6</f>
        <v>562.31999999999994</v>
      </c>
      <c r="BF6" s="61">
        <f>'Quarter demand'!I6</f>
        <v>6290.81</v>
      </c>
      <c r="BG6" s="75">
        <f>'Quarter demand'!J6</f>
        <v>313.37000000000171</v>
      </c>
    </row>
    <row r="7" spans="1:59" ht="15.5" x14ac:dyDescent="0.35">
      <c r="A7" s="68" t="s">
        <v>173</v>
      </c>
      <c r="B7" s="61">
        <f t="shared" ref="B7:B70" si="16">SUM(C7:G7)</f>
        <v>66988.460000000006</v>
      </c>
      <c r="C7" s="70">
        <v>6412.18</v>
      </c>
      <c r="D7" s="70">
        <v>34922.39</v>
      </c>
      <c r="E7" s="70">
        <v>19501.5</v>
      </c>
      <c r="F7" s="70">
        <v>495.18</v>
      </c>
      <c r="G7" s="70">
        <v>5657.21</v>
      </c>
      <c r="H7" s="61">
        <f t="shared" ref="H7:H71" si="17">SUM(I7:O7)</f>
        <v>22100.43</v>
      </c>
      <c r="I7" s="70">
        <v>3733.23</v>
      </c>
      <c r="J7" s="70">
        <v>243.8</v>
      </c>
      <c r="K7" s="70">
        <v>15405.9</v>
      </c>
      <c r="L7" s="70">
        <v>2166.5500000000002</v>
      </c>
      <c r="M7" s="70">
        <v>207.65</v>
      </c>
      <c r="N7" s="78">
        <v>0</v>
      </c>
      <c r="O7" s="70">
        <v>343.3</v>
      </c>
      <c r="P7" s="61">
        <f t="shared" ref="P7:P71" si="18">SUM(Q7:W7)</f>
        <v>-30763.66</v>
      </c>
      <c r="Q7" s="70">
        <v>-178.86</v>
      </c>
      <c r="R7" s="70">
        <v>-55.4</v>
      </c>
      <c r="S7" s="70">
        <v>-22197.75</v>
      </c>
      <c r="T7" s="70">
        <v>-7787.7</v>
      </c>
      <c r="U7" s="70">
        <v>-542.73</v>
      </c>
      <c r="V7" s="78">
        <v>0</v>
      </c>
      <c r="W7" s="70">
        <v>-1.22</v>
      </c>
      <c r="X7" s="61">
        <f t="shared" ref="X7:X71" si="19">Y7</f>
        <v>-861.8</v>
      </c>
      <c r="Y7" s="70">
        <v>-861.8</v>
      </c>
      <c r="Z7" s="61">
        <f t="shared" ref="Z7:Z71" si="20">SUM(AA7:AF7)</f>
        <v>168.29</v>
      </c>
      <c r="AA7" s="70">
        <v>36.83</v>
      </c>
      <c r="AB7" s="70">
        <v>0.03</v>
      </c>
      <c r="AC7" s="70">
        <v>15.77</v>
      </c>
      <c r="AD7" s="70">
        <v>173.53</v>
      </c>
      <c r="AE7" s="70">
        <v>-57.87</v>
      </c>
      <c r="AF7" s="78">
        <v>0</v>
      </c>
      <c r="AG7" s="61">
        <f>SUM(AH7:AO7)</f>
        <v>57631.720000000008</v>
      </c>
      <c r="AH7" s="61">
        <f t="shared" si="0"/>
        <v>10003.379999999999</v>
      </c>
      <c r="AI7" s="61">
        <f t="shared" si="1"/>
        <v>188.43</v>
      </c>
      <c r="AJ7" s="61">
        <f t="shared" si="2"/>
        <v>28146.31</v>
      </c>
      <c r="AK7" s="61">
        <f t="shared" si="3"/>
        <v>-6309.42</v>
      </c>
      <c r="AL7" s="61">
        <f t="shared" si="4"/>
        <v>19108.550000000003</v>
      </c>
      <c r="AM7" s="61">
        <f t="shared" si="5"/>
        <v>495.18</v>
      </c>
      <c r="AN7" s="61">
        <f t="shared" ref="AN7:AN38" si="21">G7</f>
        <v>5657.21</v>
      </c>
      <c r="AO7" s="61">
        <f t="shared" si="6"/>
        <v>342.08</v>
      </c>
      <c r="AP7" s="61">
        <f t="shared" si="7"/>
        <v>1245.8200000000143</v>
      </c>
      <c r="AQ7" s="61">
        <f t="shared" si="8"/>
        <v>517.03000000000065</v>
      </c>
      <c r="AR7" s="61">
        <f t="shared" si="9"/>
        <v>60.129999999999711</v>
      </c>
      <c r="AS7" s="61">
        <f t="shared" si="10"/>
        <v>487.31000000000131</v>
      </c>
      <c r="AT7" s="61">
        <f t="shared" si="11"/>
        <v>340.15000000000327</v>
      </c>
      <c r="AU7" s="61">
        <f t="shared" si="12"/>
        <v>-248.45999999999549</v>
      </c>
      <c r="AV7" s="61">
        <f t="shared" si="13"/>
        <v>0</v>
      </c>
      <c r="AW7" s="61">
        <f t="shared" si="14"/>
        <v>0</v>
      </c>
      <c r="AX7" s="61">
        <f t="shared" si="15"/>
        <v>89.659999999999911</v>
      </c>
      <c r="AY7" s="61">
        <f>'Quarter demand'!B7</f>
        <v>56385.899999999994</v>
      </c>
      <c r="AZ7" s="61">
        <f>'Quarter demand'!C7</f>
        <v>9486.3499999999985</v>
      </c>
      <c r="BA7" s="61">
        <f>'Quarter demand'!D7</f>
        <v>128.3000000000003</v>
      </c>
      <c r="BB7" s="61">
        <f>'Quarter demand'!E7</f>
        <v>27659</v>
      </c>
      <c r="BC7" s="61">
        <f>'Quarter demand'!F7</f>
        <v>-6649.5700000000033</v>
      </c>
      <c r="BD7" s="61">
        <f>'Quarter demand'!G7</f>
        <v>19357.009999999998</v>
      </c>
      <c r="BE7" s="61">
        <f>'Quarter demand'!H7</f>
        <v>495.18</v>
      </c>
      <c r="BF7" s="61">
        <f>'Quarter demand'!I7</f>
        <v>5657.21</v>
      </c>
      <c r="BG7" s="76">
        <f>'Quarter demand'!J7</f>
        <v>252.42000000000007</v>
      </c>
    </row>
    <row r="8" spans="1:59" ht="15.5" x14ac:dyDescent="0.35">
      <c r="A8" s="68" t="s">
        <v>174</v>
      </c>
      <c r="B8" s="61">
        <f t="shared" si="16"/>
        <v>63631.94</v>
      </c>
      <c r="C8" s="70">
        <v>5787.84</v>
      </c>
      <c r="D8" s="70">
        <v>35687.980000000003</v>
      </c>
      <c r="E8" s="70">
        <v>16195.57</v>
      </c>
      <c r="F8" s="70">
        <v>461.82</v>
      </c>
      <c r="G8" s="70">
        <v>5498.73</v>
      </c>
      <c r="H8" s="61">
        <f t="shared" si="17"/>
        <v>19663.82</v>
      </c>
      <c r="I8" s="70">
        <v>3450.55</v>
      </c>
      <c r="J8" s="70">
        <v>104.07</v>
      </c>
      <c r="K8" s="70">
        <v>12525.73</v>
      </c>
      <c r="L8" s="70">
        <v>3374.79</v>
      </c>
      <c r="M8" s="70">
        <v>132.16</v>
      </c>
      <c r="N8" s="78">
        <v>0</v>
      </c>
      <c r="O8" s="70">
        <v>76.52</v>
      </c>
      <c r="P8" s="61">
        <f t="shared" si="18"/>
        <v>-29405.169999999995</v>
      </c>
      <c r="Q8" s="70">
        <v>-147.69</v>
      </c>
      <c r="R8" s="70">
        <v>-53.91</v>
      </c>
      <c r="S8" s="70">
        <v>-22433.96</v>
      </c>
      <c r="T8" s="70">
        <v>-6232.62</v>
      </c>
      <c r="U8" s="70">
        <v>-533.28</v>
      </c>
      <c r="V8" s="78">
        <v>0</v>
      </c>
      <c r="W8" s="70">
        <v>-3.71</v>
      </c>
      <c r="X8" s="61">
        <f t="shared" si="19"/>
        <v>-815.16</v>
      </c>
      <c r="Y8" s="70">
        <v>-815.16</v>
      </c>
      <c r="Z8" s="61">
        <f t="shared" si="20"/>
        <v>-1125.3399999999999</v>
      </c>
      <c r="AA8" s="70">
        <v>229.7</v>
      </c>
      <c r="AB8" s="70">
        <v>-44.95</v>
      </c>
      <c r="AC8" s="70">
        <v>-369.96</v>
      </c>
      <c r="AD8" s="70">
        <v>267.69</v>
      </c>
      <c r="AE8" s="70">
        <v>-1207.82</v>
      </c>
      <c r="AF8" s="78">
        <v>0</v>
      </c>
      <c r="AG8" s="61">
        <f>SUM(AH8:AO8)</f>
        <v>51950.090000000011</v>
      </c>
      <c r="AH8" s="61">
        <f t="shared" si="0"/>
        <v>9320.4</v>
      </c>
      <c r="AI8" s="61">
        <f t="shared" si="1"/>
        <v>5.2099999999999937</v>
      </c>
      <c r="AJ8" s="61">
        <f t="shared" si="2"/>
        <v>25409.790000000008</v>
      </c>
      <c r="AK8" s="61">
        <f t="shared" si="3"/>
        <v>-3405.2999999999997</v>
      </c>
      <c r="AL8" s="61">
        <f t="shared" si="4"/>
        <v>14586.63</v>
      </c>
      <c r="AM8" s="61">
        <f t="shared" si="5"/>
        <v>461.82</v>
      </c>
      <c r="AN8" s="61">
        <f t="shared" si="21"/>
        <v>5498.73</v>
      </c>
      <c r="AO8" s="61">
        <f t="shared" si="6"/>
        <v>72.81</v>
      </c>
      <c r="AP8" s="61">
        <f t="shared" si="7"/>
        <v>263.3300000000163</v>
      </c>
      <c r="AQ8" s="61">
        <f t="shared" si="8"/>
        <v>123.77999999999884</v>
      </c>
      <c r="AR8" s="61">
        <f t="shared" si="9"/>
        <v>-22.380000000000038</v>
      </c>
      <c r="AS8" s="61">
        <f t="shared" si="10"/>
        <v>-205.42999999999302</v>
      </c>
      <c r="AT8" s="61">
        <f t="shared" si="11"/>
        <v>345.89000000000624</v>
      </c>
      <c r="AU8" s="61">
        <f t="shared" si="12"/>
        <v>-9.1299999999991996</v>
      </c>
      <c r="AV8" s="61">
        <f t="shared" si="13"/>
        <v>0.19999999999998863</v>
      </c>
      <c r="AW8" s="61">
        <f t="shared" si="14"/>
        <v>9.999999999308784E-3</v>
      </c>
      <c r="AX8" s="61">
        <f t="shared" si="15"/>
        <v>30.38999999999902</v>
      </c>
      <c r="AY8" s="61">
        <f>'Quarter demand'!B8</f>
        <v>51686.759999999995</v>
      </c>
      <c r="AZ8" s="61">
        <f>'Quarter demand'!C8</f>
        <v>9196.6200000000008</v>
      </c>
      <c r="BA8" s="61">
        <f>'Quarter demand'!D8</f>
        <v>27.590000000000032</v>
      </c>
      <c r="BB8" s="61">
        <f>'Quarter demand'!E8</f>
        <v>25615.22</v>
      </c>
      <c r="BC8" s="61">
        <f>'Quarter demand'!F8</f>
        <v>-3751.190000000006</v>
      </c>
      <c r="BD8" s="61">
        <f>'Quarter demand'!G8</f>
        <v>14595.759999999998</v>
      </c>
      <c r="BE8" s="61">
        <f>'Quarter demand'!H8</f>
        <v>461.62</v>
      </c>
      <c r="BF8" s="61">
        <f>'Quarter demand'!I8</f>
        <v>5498.72</v>
      </c>
      <c r="BG8" s="76">
        <f>'Quarter demand'!J8</f>
        <v>42.420000000000982</v>
      </c>
    </row>
    <row r="9" spans="1:59" ht="15.5" x14ac:dyDescent="0.35">
      <c r="A9" s="68" t="s">
        <v>175</v>
      </c>
      <c r="B9" s="61">
        <f t="shared" si="16"/>
        <v>80019.28</v>
      </c>
      <c r="C9" s="70">
        <v>6706.54</v>
      </c>
      <c r="D9" s="70">
        <v>38298.959999999999</v>
      </c>
      <c r="E9" s="70">
        <v>27951.89</v>
      </c>
      <c r="F9" s="70">
        <v>558.16</v>
      </c>
      <c r="G9" s="70">
        <v>6503.73</v>
      </c>
      <c r="H9" s="61">
        <f t="shared" si="17"/>
        <v>20377.87</v>
      </c>
      <c r="I9" s="70">
        <v>4377.45</v>
      </c>
      <c r="J9" s="70">
        <v>137.94</v>
      </c>
      <c r="K9" s="70">
        <v>11751.42</v>
      </c>
      <c r="L9" s="70">
        <v>3578.14</v>
      </c>
      <c r="M9" s="70">
        <v>232.67</v>
      </c>
      <c r="N9" s="78">
        <v>0</v>
      </c>
      <c r="O9" s="70">
        <v>300.25</v>
      </c>
      <c r="P9" s="61">
        <f t="shared" si="18"/>
        <v>-31780.22</v>
      </c>
      <c r="Q9" s="70">
        <v>-192.12</v>
      </c>
      <c r="R9" s="70">
        <v>-46.77</v>
      </c>
      <c r="S9" s="70">
        <v>-23942.93</v>
      </c>
      <c r="T9" s="70">
        <v>-6617.63</v>
      </c>
      <c r="U9" s="70">
        <v>-975.32</v>
      </c>
      <c r="V9" s="78">
        <v>0</v>
      </c>
      <c r="W9" s="70">
        <v>-5.45</v>
      </c>
      <c r="X9" s="61">
        <f t="shared" si="19"/>
        <v>-811.65</v>
      </c>
      <c r="Y9" s="70">
        <v>-811.65</v>
      </c>
      <c r="Z9" s="61">
        <f t="shared" si="20"/>
        <v>-854.98</v>
      </c>
      <c r="AA9" s="70">
        <v>-489.9</v>
      </c>
      <c r="AB9" s="70">
        <v>-94.41</v>
      </c>
      <c r="AC9" s="70">
        <v>86.96</v>
      </c>
      <c r="AD9" s="70">
        <v>-392.88</v>
      </c>
      <c r="AE9" s="70">
        <v>35.25</v>
      </c>
      <c r="AF9" s="78">
        <v>0</v>
      </c>
      <c r="AG9" s="61">
        <f>SUM(AH9:AO9)</f>
        <v>66950.3</v>
      </c>
      <c r="AH9" s="61">
        <f t="shared" si="0"/>
        <v>10401.969999999999</v>
      </c>
      <c r="AI9" s="61">
        <f t="shared" si="1"/>
        <v>-3.2400000000000091</v>
      </c>
      <c r="AJ9" s="61">
        <f t="shared" si="2"/>
        <v>26194.409999999996</v>
      </c>
      <c r="AK9" s="61">
        <f t="shared" si="3"/>
        <v>-4244.0200000000004</v>
      </c>
      <c r="AL9" s="61">
        <f t="shared" si="4"/>
        <v>27244.489999999998</v>
      </c>
      <c r="AM9" s="61">
        <f t="shared" si="5"/>
        <v>558.16</v>
      </c>
      <c r="AN9" s="61">
        <f t="shared" si="21"/>
        <v>6503.73</v>
      </c>
      <c r="AO9" s="61">
        <f t="shared" si="6"/>
        <v>294.8</v>
      </c>
      <c r="AP9" s="61">
        <f t="shared" si="7"/>
        <v>-226.67999999999302</v>
      </c>
      <c r="AQ9" s="61">
        <f t="shared" si="8"/>
        <v>-55.930000000000291</v>
      </c>
      <c r="AR9" s="61">
        <f t="shared" si="9"/>
        <v>-48.730000000000075</v>
      </c>
      <c r="AS9" s="61">
        <f t="shared" si="10"/>
        <v>-678.95000000000437</v>
      </c>
      <c r="AT9" s="61">
        <f t="shared" si="11"/>
        <v>-153.04999999999927</v>
      </c>
      <c r="AU9" s="61">
        <f t="shared" si="12"/>
        <v>718.75</v>
      </c>
      <c r="AV9" s="61">
        <f t="shared" si="13"/>
        <v>0.24000000000000909</v>
      </c>
      <c r="AW9" s="61">
        <f t="shared" si="14"/>
        <v>0</v>
      </c>
      <c r="AX9" s="61">
        <f t="shared" si="15"/>
        <v>-9.0099999999994793</v>
      </c>
      <c r="AY9" s="61">
        <f>'Quarter demand'!B9</f>
        <v>67176.98</v>
      </c>
      <c r="AZ9" s="61">
        <f>'Quarter demand'!C9</f>
        <v>10457.9</v>
      </c>
      <c r="BA9" s="61">
        <f>'Quarter demand'!D9</f>
        <v>45.490000000000066</v>
      </c>
      <c r="BB9" s="61">
        <f>'Quarter demand'!E9</f>
        <v>26873.360000000001</v>
      </c>
      <c r="BC9" s="61">
        <f>'Quarter demand'!F9</f>
        <v>-4090.9700000000012</v>
      </c>
      <c r="BD9" s="61">
        <f>'Quarter demand'!G9</f>
        <v>26525.739999999998</v>
      </c>
      <c r="BE9" s="61">
        <f>'Quarter demand'!H9</f>
        <v>557.91999999999996</v>
      </c>
      <c r="BF9" s="61">
        <f>'Quarter demand'!I9</f>
        <v>6503.7300000000005</v>
      </c>
      <c r="BG9" s="76">
        <f>'Quarter demand'!J9</f>
        <v>303.80999999999949</v>
      </c>
    </row>
    <row r="10" spans="1:59" ht="15.5" x14ac:dyDescent="0.35">
      <c r="A10" s="68" t="s">
        <v>176</v>
      </c>
      <c r="B10" s="61">
        <f t="shared" si="16"/>
        <v>80226.63</v>
      </c>
      <c r="C10" s="70">
        <v>6107.98</v>
      </c>
      <c r="D10" s="70">
        <v>37667.040000000001</v>
      </c>
      <c r="E10" s="70">
        <v>29490.75</v>
      </c>
      <c r="F10" s="70">
        <v>600.69000000000005</v>
      </c>
      <c r="G10" s="70">
        <v>6360.17</v>
      </c>
      <c r="H10" s="61">
        <f t="shared" si="17"/>
        <v>19628.32</v>
      </c>
      <c r="I10" s="70">
        <v>3879.57</v>
      </c>
      <c r="J10" s="70">
        <v>34.909999999999997</v>
      </c>
      <c r="K10" s="70">
        <v>11006.5</v>
      </c>
      <c r="L10" s="70">
        <v>3996.73</v>
      </c>
      <c r="M10" s="70">
        <v>397.14</v>
      </c>
      <c r="N10" s="78">
        <v>0</v>
      </c>
      <c r="O10" s="70">
        <v>313.47000000000003</v>
      </c>
      <c r="P10" s="61">
        <f t="shared" si="18"/>
        <v>-30087.93</v>
      </c>
      <c r="Q10" s="70">
        <v>-171.07</v>
      </c>
      <c r="R10" s="70">
        <v>-48.34</v>
      </c>
      <c r="S10" s="70">
        <v>-22709.439999999999</v>
      </c>
      <c r="T10" s="70">
        <v>-5927.14</v>
      </c>
      <c r="U10" s="70">
        <v>-1229.8599999999999</v>
      </c>
      <c r="V10" s="78">
        <v>0</v>
      </c>
      <c r="W10" s="70">
        <v>-2.08</v>
      </c>
      <c r="X10" s="61">
        <f t="shared" si="19"/>
        <v>-670.73</v>
      </c>
      <c r="Y10" s="70">
        <v>-670.73</v>
      </c>
      <c r="Z10" s="61">
        <f t="shared" si="20"/>
        <v>1491.85</v>
      </c>
      <c r="AA10" s="70">
        <v>-191.95</v>
      </c>
      <c r="AB10" s="70">
        <v>132.38</v>
      </c>
      <c r="AC10" s="70">
        <v>262.92</v>
      </c>
      <c r="AD10" s="70">
        <v>-166.53</v>
      </c>
      <c r="AE10" s="70">
        <v>1455.03</v>
      </c>
      <c r="AF10" s="78">
        <v>0</v>
      </c>
      <c r="AG10" s="61">
        <f>SUM(AH10:AO10)</f>
        <v>70588.14</v>
      </c>
      <c r="AH10" s="61">
        <f t="shared" si="0"/>
        <v>9624.5299999999988</v>
      </c>
      <c r="AI10" s="61">
        <f t="shared" si="1"/>
        <v>118.94999999999999</v>
      </c>
      <c r="AJ10" s="61">
        <f t="shared" si="2"/>
        <v>26227.02</v>
      </c>
      <c r="AK10" s="61">
        <f t="shared" si="3"/>
        <v>-2767.6700000000005</v>
      </c>
      <c r="AL10" s="61">
        <f t="shared" si="4"/>
        <v>30113.059999999998</v>
      </c>
      <c r="AM10" s="61">
        <f t="shared" si="5"/>
        <v>600.69000000000005</v>
      </c>
      <c r="AN10" s="61">
        <f t="shared" si="21"/>
        <v>6360.17</v>
      </c>
      <c r="AO10" s="61">
        <f t="shared" si="6"/>
        <v>311.39000000000004</v>
      </c>
      <c r="AP10" s="61">
        <f t="shared" si="7"/>
        <v>561.7899999999936</v>
      </c>
      <c r="AQ10" s="61">
        <f t="shared" si="8"/>
        <v>-557.50000000000182</v>
      </c>
      <c r="AR10" s="61">
        <f t="shared" si="9"/>
        <v>-1.0599999999999454</v>
      </c>
      <c r="AS10" s="61">
        <f t="shared" si="10"/>
        <v>899.56000000000131</v>
      </c>
      <c r="AT10" s="61">
        <f t="shared" si="11"/>
        <v>213.99999999999409</v>
      </c>
      <c r="AU10" s="61">
        <f t="shared" si="12"/>
        <v>58.889999999999418</v>
      </c>
      <c r="AV10" s="61">
        <f t="shared" si="13"/>
        <v>-6.9999999999936335E-2</v>
      </c>
      <c r="AW10" s="61">
        <f t="shared" si="14"/>
        <v>0.44000000000050932</v>
      </c>
      <c r="AX10" s="61">
        <f t="shared" si="15"/>
        <v>-52.46999999999872</v>
      </c>
      <c r="AY10" s="61">
        <f>'Quarter demand'!B10</f>
        <v>70026.350000000006</v>
      </c>
      <c r="AZ10" s="61">
        <f>'Quarter demand'!C10</f>
        <v>10182.030000000001</v>
      </c>
      <c r="BA10" s="61">
        <f>'Quarter demand'!D10</f>
        <v>120.00999999999993</v>
      </c>
      <c r="BB10" s="61">
        <f>'Quarter demand'!E10</f>
        <v>25327.46</v>
      </c>
      <c r="BC10" s="61">
        <f>'Quarter demand'!F10</f>
        <v>-2981.6699999999946</v>
      </c>
      <c r="BD10" s="61">
        <f>'Quarter demand'!G10</f>
        <v>30054.17</v>
      </c>
      <c r="BE10" s="61">
        <f>'Quarter demand'!H10</f>
        <v>600.76</v>
      </c>
      <c r="BF10" s="61">
        <f>'Quarter demand'!I10</f>
        <v>6359.73</v>
      </c>
      <c r="BG10" s="76">
        <f>'Quarter demand'!J10</f>
        <v>363.85999999999876</v>
      </c>
    </row>
    <row r="11" spans="1:59" ht="15.5" x14ac:dyDescent="0.35">
      <c r="A11" s="68" t="s">
        <v>177</v>
      </c>
      <c r="B11" s="61">
        <f t="shared" si="16"/>
        <v>69706.299999999988</v>
      </c>
      <c r="C11" s="70">
        <v>5923.43</v>
      </c>
      <c r="D11" s="70">
        <v>36204.31</v>
      </c>
      <c r="E11" s="70">
        <v>21129.61</v>
      </c>
      <c r="F11" s="70">
        <v>531.52</v>
      </c>
      <c r="G11" s="70">
        <v>5917.43</v>
      </c>
      <c r="H11" s="61">
        <f t="shared" si="17"/>
        <v>19009.95</v>
      </c>
      <c r="I11" s="70">
        <v>3025.17</v>
      </c>
      <c r="J11" s="70">
        <v>91.36</v>
      </c>
      <c r="K11" s="70">
        <v>11884.63</v>
      </c>
      <c r="L11" s="70">
        <v>3472.53</v>
      </c>
      <c r="M11" s="70">
        <v>213.99</v>
      </c>
      <c r="N11" s="78">
        <v>0</v>
      </c>
      <c r="O11" s="70">
        <v>322.27</v>
      </c>
      <c r="P11" s="61">
        <f t="shared" si="18"/>
        <v>-32278.849999999995</v>
      </c>
      <c r="Q11" s="70">
        <v>-117.64</v>
      </c>
      <c r="R11" s="70">
        <v>-50.25</v>
      </c>
      <c r="S11" s="70">
        <v>-23330.69</v>
      </c>
      <c r="T11" s="70">
        <v>-7042.19</v>
      </c>
      <c r="U11" s="70">
        <v>-1734.67</v>
      </c>
      <c r="V11" s="78">
        <v>0</v>
      </c>
      <c r="W11" s="70">
        <v>-3.41</v>
      </c>
      <c r="X11" s="61">
        <f t="shared" si="19"/>
        <v>-599.72</v>
      </c>
      <c r="Y11" s="70">
        <v>-599.72</v>
      </c>
      <c r="Z11" s="61">
        <f t="shared" si="20"/>
        <v>-118.94999999999999</v>
      </c>
      <c r="AA11" s="70">
        <v>-787.8</v>
      </c>
      <c r="AB11" s="70">
        <v>52.68</v>
      </c>
      <c r="AC11" s="70">
        <v>506.26</v>
      </c>
      <c r="AD11" s="70">
        <v>499.16</v>
      </c>
      <c r="AE11" s="70">
        <v>-389.25</v>
      </c>
      <c r="AF11" s="78">
        <v>0</v>
      </c>
      <c r="AG11" s="61">
        <f t="shared" ref="AG11:AG16" si="22">SUM(AH11:AO11)</f>
        <v>55718.729999999989</v>
      </c>
      <c r="AH11" s="61">
        <f t="shared" si="0"/>
        <v>8043.1600000000008</v>
      </c>
      <c r="AI11" s="61">
        <f t="shared" si="1"/>
        <v>93.789999999999992</v>
      </c>
      <c r="AJ11" s="61">
        <f t="shared" si="2"/>
        <v>25264.509999999995</v>
      </c>
      <c r="AK11" s="61">
        <f t="shared" si="3"/>
        <v>-3670.2199999999993</v>
      </c>
      <c r="AL11" s="61">
        <f t="shared" si="4"/>
        <v>19219.68</v>
      </c>
      <c r="AM11" s="61">
        <f t="shared" si="5"/>
        <v>531.52</v>
      </c>
      <c r="AN11" s="61">
        <f t="shared" si="21"/>
        <v>5917.43</v>
      </c>
      <c r="AO11" s="61">
        <f t="shared" si="6"/>
        <v>318.85999999999996</v>
      </c>
      <c r="AP11" s="61">
        <f t="shared" si="7"/>
        <v>37.959999999984575</v>
      </c>
      <c r="AQ11" s="61">
        <f t="shared" si="8"/>
        <v>-69.130000000000109</v>
      </c>
      <c r="AR11" s="61">
        <f t="shared" si="9"/>
        <v>-62.689999999999628</v>
      </c>
      <c r="AS11" s="61">
        <f t="shared" si="10"/>
        <v>523.0199999999968</v>
      </c>
      <c r="AT11" s="61">
        <f t="shared" si="11"/>
        <v>316.34999999999673</v>
      </c>
      <c r="AU11" s="61">
        <f t="shared" si="12"/>
        <v>-735.23999999999796</v>
      </c>
      <c r="AV11" s="61">
        <f t="shared" si="13"/>
        <v>-5.999999999994543E-2</v>
      </c>
      <c r="AW11" s="61">
        <f t="shared" si="14"/>
        <v>0.44000000000050932</v>
      </c>
      <c r="AX11" s="61">
        <f t="shared" si="15"/>
        <v>65.269999999999811</v>
      </c>
      <c r="AY11" s="61">
        <f>'Quarter demand'!B11</f>
        <v>55680.770000000004</v>
      </c>
      <c r="AZ11" s="61">
        <f>'Quarter demand'!C11</f>
        <v>8112.2900000000009</v>
      </c>
      <c r="BA11" s="61">
        <f>'Quarter demand'!D11</f>
        <v>156.47999999999962</v>
      </c>
      <c r="BB11" s="61">
        <f>'Quarter demand'!E11</f>
        <v>24741.489999999998</v>
      </c>
      <c r="BC11" s="61">
        <f>'Quarter demand'!F11</f>
        <v>-3986.5699999999961</v>
      </c>
      <c r="BD11" s="61">
        <f>'Quarter demand'!G11</f>
        <v>19954.919999999998</v>
      </c>
      <c r="BE11" s="61">
        <f>'Quarter demand'!H11</f>
        <v>531.57999999999993</v>
      </c>
      <c r="BF11" s="61">
        <f>'Quarter demand'!I11</f>
        <v>5916.99</v>
      </c>
      <c r="BG11" s="76">
        <f>'Quarter demand'!J11</f>
        <v>253.59000000000015</v>
      </c>
    </row>
    <row r="12" spans="1:59" ht="15.5" x14ac:dyDescent="0.35">
      <c r="A12" s="68" t="s">
        <v>178</v>
      </c>
      <c r="B12" s="61">
        <f t="shared" si="16"/>
        <v>67370.64</v>
      </c>
      <c r="C12" s="70">
        <v>5582.4</v>
      </c>
      <c r="D12" s="70">
        <v>37573.019999999997</v>
      </c>
      <c r="E12" s="70">
        <v>18562.41</v>
      </c>
      <c r="F12" s="70">
        <v>506.9</v>
      </c>
      <c r="G12" s="70">
        <v>5145.91</v>
      </c>
      <c r="H12" s="61">
        <f t="shared" si="17"/>
        <v>20655.46</v>
      </c>
      <c r="I12" s="70">
        <v>3029.66</v>
      </c>
      <c r="J12" s="70">
        <v>106.82</v>
      </c>
      <c r="K12" s="70">
        <v>12908.19</v>
      </c>
      <c r="L12" s="70">
        <v>4168.32</v>
      </c>
      <c r="M12" s="70">
        <v>148.47</v>
      </c>
      <c r="N12" s="78">
        <v>0</v>
      </c>
      <c r="O12" s="70">
        <v>294</v>
      </c>
      <c r="P12" s="61">
        <f t="shared" si="18"/>
        <v>-34199.35</v>
      </c>
      <c r="Q12" s="70">
        <v>-125.07</v>
      </c>
      <c r="R12" s="70">
        <v>-55.14</v>
      </c>
      <c r="S12" s="70">
        <v>-26481.84</v>
      </c>
      <c r="T12" s="70">
        <v>-5629.46</v>
      </c>
      <c r="U12" s="70">
        <v>-1897.1</v>
      </c>
      <c r="V12" s="78">
        <v>0</v>
      </c>
      <c r="W12" s="70">
        <v>-10.74</v>
      </c>
      <c r="X12" s="61">
        <f t="shared" si="19"/>
        <v>-647</v>
      </c>
      <c r="Y12" s="70">
        <v>-647</v>
      </c>
      <c r="Z12" s="61">
        <f t="shared" si="20"/>
        <v>-2493.5500000000002</v>
      </c>
      <c r="AA12" s="70">
        <v>-733.56</v>
      </c>
      <c r="AB12" s="70">
        <v>-20.69</v>
      </c>
      <c r="AC12" s="70">
        <v>-471.08</v>
      </c>
      <c r="AD12" s="70">
        <v>35.82</v>
      </c>
      <c r="AE12" s="70">
        <v>-1304.04</v>
      </c>
      <c r="AF12" s="78">
        <v>0</v>
      </c>
      <c r="AG12" s="61">
        <f t="shared" si="22"/>
        <v>50686.200000000004</v>
      </c>
      <c r="AH12" s="61">
        <f t="shared" si="0"/>
        <v>7753.43</v>
      </c>
      <c r="AI12" s="61">
        <f t="shared" si="1"/>
        <v>30.989999999999991</v>
      </c>
      <c r="AJ12" s="61">
        <f t="shared" si="2"/>
        <v>23528.289999999997</v>
      </c>
      <c r="AK12" s="61">
        <f t="shared" si="3"/>
        <v>-2072.3200000000002</v>
      </c>
      <c r="AL12" s="61">
        <f t="shared" si="4"/>
        <v>15509.740000000002</v>
      </c>
      <c r="AM12" s="61">
        <f t="shared" si="5"/>
        <v>506.9</v>
      </c>
      <c r="AN12" s="61">
        <f t="shared" si="21"/>
        <v>5145.91</v>
      </c>
      <c r="AO12" s="61">
        <f t="shared" si="6"/>
        <v>283.26</v>
      </c>
      <c r="AP12" s="61">
        <f t="shared" si="7"/>
        <v>-880.94999999998981</v>
      </c>
      <c r="AQ12" s="61">
        <f t="shared" si="8"/>
        <v>-258.11000000000058</v>
      </c>
      <c r="AR12" s="61">
        <f t="shared" si="9"/>
        <v>-104.36999999999996</v>
      </c>
      <c r="AS12" s="61">
        <f t="shared" si="10"/>
        <v>-316.10000000000582</v>
      </c>
      <c r="AT12" s="61">
        <f t="shared" si="11"/>
        <v>146.33999999999969</v>
      </c>
      <c r="AU12" s="61">
        <f t="shared" si="12"/>
        <v>-298.09999999999854</v>
      </c>
      <c r="AV12" s="61">
        <f t="shared" si="13"/>
        <v>-5.0000000000068212E-2</v>
      </c>
      <c r="AW12" s="61">
        <f t="shared" si="14"/>
        <v>-1.2600000000002183</v>
      </c>
      <c r="AX12" s="61">
        <f t="shared" si="15"/>
        <v>-49.29999999999859</v>
      </c>
      <c r="AY12" s="61">
        <f>'Quarter demand'!B12</f>
        <v>51567.149999999994</v>
      </c>
      <c r="AZ12" s="61">
        <f>'Quarter demand'!C12</f>
        <v>8011.5400000000009</v>
      </c>
      <c r="BA12" s="61">
        <f>'Quarter demand'!D12</f>
        <v>135.35999999999996</v>
      </c>
      <c r="BB12" s="61">
        <f>'Quarter demand'!E12</f>
        <v>23844.390000000003</v>
      </c>
      <c r="BC12" s="61">
        <f>'Quarter demand'!F12</f>
        <v>-2218.66</v>
      </c>
      <c r="BD12" s="61">
        <f>'Quarter demand'!G12</f>
        <v>15807.84</v>
      </c>
      <c r="BE12" s="61">
        <f>'Quarter demand'!H12</f>
        <v>506.95000000000005</v>
      </c>
      <c r="BF12" s="61">
        <f>'Quarter demand'!I12</f>
        <v>5147.17</v>
      </c>
      <c r="BG12" s="76">
        <f>'Quarter demand'!J12</f>
        <v>332.55999999999858</v>
      </c>
    </row>
    <row r="13" spans="1:59" ht="15.5" x14ac:dyDescent="0.35">
      <c r="A13" s="68" t="s">
        <v>179</v>
      </c>
      <c r="B13" s="61">
        <f t="shared" si="16"/>
        <v>80351.839999999997</v>
      </c>
      <c r="C13" s="70">
        <v>5605.45</v>
      </c>
      <c r="D13" s="70">
        <v>38716.050000000003</v>
      </c>
      <c r="E13" s="70">
        <v>29926</v>
      </c>
      <c r="F13" s="70">
        <v>586.17999999999995</v>
      </c>
      <c r="G13" s="70">
        <v>5518.16</v>
      </c>
      <c r="H13" s="61">
        <f t="shared" si="17"/>
        <v>21182.720000000001</v>
      </c>
      <c r="I13" s="70">
        <v>3799.12</v>
      </c>
      <c r="J13" s="70">
        <v>71.92</v>
      </c>
      <c r="K13" s="70">
        <v>13164.28</v>
      </c>
      <c r="L13" s="70">
        <v>3483.45</v>
      </c>
      <c r="M13" s="70">
        <v>346.32</v>
      </c>
      <c r="N13" s="78">
        <v>0</v>
      </c>
      <c r="O13" s="70">
        <v>317.63</v>
      </c>
      <c r="P13" s="61">
        <f t="shared" si="18"/>
        <v>-35409.96</v>
      </c>
      <c r="Q13" s="70">
        <v>-164.59</v>
      </c>
      <c r="R13" s="70">
        <v>-41.64</v>
      </c>
      <c r="S13" s="70">
        <v>-27874.25</v>
      </c>
      <c r="T13" s="70">
        <v>-4924.8</v>
      </c>
      <c r="U13" s="70">
        <v>-2398.3000000000002</v>
      </c>
      <c r="V13" s="78">
        <v>0</v>
      </c>
      <c r="W13" s="70">
        <v>-6.38</v>
      </c>
      <c r="X13" s="61">
        <f t="shared" si="19"/>
        <v>-553.36</v>
      </c>
      <c r="Y13" s="70">
        <v>-553.36</v>
      </c>
      <c r="Z13" s="61">
        <f t="shared" si="20"/>
        <v>1726.8200000000002</v>
      </c>
      <c r="AA13" s="70">
        <v>1044.83</v>
      </c>
      <c r="AB13" s="70">
        <v>12.77</v>
      </c>
      <c r="AC13" s="70">
        <v>-511.82</v>
      </c>
      <c r="AD13" s="70">
        <v>273.22000000000003</v>
      </c>
      <c r="AE13" s="70">
        <v>907.82</v>
      </c>
      <c r="AF13" s="78">
        <v>0</v>
      </c>
      <c r="AG13" s="61">
        <f t="shared" si="22"/>
        <v>67298.06</v>
      </c>
      <c r="AH13" s="61">
        <f t="shared" si="0"/>
        <v>10284.81</v>
      </c>
      <c r="AI13" s="61">
        <f t="shared" si="1"/>
        <v>43.05</v>
      </c>
      <c r="AJ13" s="61">
        <f t="shared" si="2"/>
        <v>23494.260000000002</v>
      </c>
      <c r="AK13" s="61">
        <f t="shared" si="3"/>
        <v>-1721.4900000000005</v>
      </c>
      <c r="AL13" s="61">
        <f t="shared" si="4"/>
        <v>28781.84</v>
      </c>
      <c r="AM13" s="61">
        <f t="shared" si="5"/>
        <v>586.17999999999995</v>
      </c>
      <c r="AN13" s="61">
        <f t="shared" si="21"/>
        <v>5518.16</v>
      </c>
      <c r="AO13" s="61">
        <f t="shared" si="6"/>
        <v>311.25</v>
      </c>
      <c r="AP13" s="61">
        <f t="shared" si="7"/>
        <v>996.13000000000466</v>
      </c>
      <c r="AQ13" s="61">
        <f t="shared" si="8"/>
        <v>484.34999999999854</v>
      </c>
      <c r="AR13" s="61">
        <f t="shared" si="9"/>
        <v>-101.01</v>
      </c>
      <c r="AS13" s="61">
        <f t="shared" si="10"/>
        <v>-1038.3199999999961</v>
      </c>
      <c r="AT13" s="61">
        <f t="shared" si="11"/>
        <v>444.85999999999808</v>
      </c>
      <c r="AU13" s="61">
        <f t="shared" si="12"/>
        <v>1034.9199999999983</v>
      </c>
      <c r="AV13" s="61">
        <f t="shared" si="13"/>
        <v>-6.0000000000059117E-2</v>
      </c>
      <c r="AW13" s="61">
        <f t="shared" si="14"/>
        <v>0.39000000000032742</v>
      </c>
      <c r="AX13" s="61">
        <f t="shared" si="15"/>
        <v>171</v>
      </c>
      <c r="AY13" s="61">
        <f>'Quarter demand'!B13</f>
        <v>66301.929999999993</v>
      </c>
      <c r="AZ13" s="61">
        <f>'Quarter demand'!C13</f>
        <v>9800.4600000000009</v>
      </c>
      <c r="BA13" s="61">
        <f>'Quarter demand'!D13</f>
        <v>144.06</v>
      </c>
      <c r="BB13" s="61">
        <f>'Quarter demand'!E13</f>
        <v>24532.579999999998</v>
      </c>
      <c r="BC13" s="61">
        <f>'Quarter demand'!F13</f>
        <v>-2166.3499999999985</v>
      </c>
      <c r="BD13" s="61">
        <f>'Quarter demand'!G13</f>
        <v>27746.920000000002</v>
      </c>
      <c r="BE13" s="61">
        <f>'Quarter demand'!H13</f>
        <v>586.24</v>
      </c>
      <c r="BF13" s="61">
        <f>'Quarter demand'!I13</f>
        <v>5517.7699999999995</v>
      </c>
      <c r="BG13" s="76">
        <f>'Quarter demand'!J13</f>
        <v>140.25</v>
      </c>
    </row>
    <row r="14" spans="1:59" ht="15.5" x14ac:dyDescent="0.35">
      <c r="A14" s="68" t="s">
        <v>180</v>
      </c>
      <c r="B14" s="61">
        <f t="shared" si="16"/>
        <v>81029.89</v>
      </c>
      <c r="C14" s="70">
        <v>5019.09</v>
      </c>
      <c r="D14" s="70">
        <v>37490.76</v>
      </c>
      <c r="E14" s="70">
        <v>32398.19</v>
      </c>
      <c r="F14" s="70">
        <v>616.59</v>
      </c>
      <c r="G14" s="70">
        <v>5505.26</v>
      </c>
      <c r="H14" s="61">
        <f t="shared" si="17"/>
        <v>22703.490000000005</v>
      </c>
      <c r="I14" s="70">
        <v>3542.07</v>
      </c>
      <c r="J14" s="70">
        <v>74.760000000000005</v>
      </c>
      <c r="K14" s="70">
        <v>14360.29</v>
      </c>
      <c r="L14" s="70">
        <v>4152.34</v>
      </c>
      <c r="M14" s="70">
        <v>293.29000000000002</v>
      </c>
      <c r="N14" s="78">
        <v>0</v>
      </c>
      <c r="O14" s="70">
        <v>280.74</v>
      </c>
      <c r="P14" s="61">
        <f t="shared" si="18"/>
        <v>-35336.92</v>
      </c>
      <c r="Q14" s="70">
        <v>-136.47</v>
      </c>
      <c r="R14" s="70">
        <v>-49.24</v>
      </c>
      <c r="S14" s="70">
        <v>-26914.799999999999</v>
      </c>
      <c r="T14" s="70">
        <v>-5395.25</v>
      </c>
      <c r="U14" s="70">
        <v>-2838.76</v>
      </c>
      <c r="V14" s="78">
        <v>0</v>
      </c>
      <c r="W14" s="70">
        <v>-2.4</v>
      </c>
      <c r="X14" s="61">
        <f t="shared" si="19"/>
        <v>-541.11</v>
      </c>
      <c r="Y14" s="70">
        <v>-541.11</v>
      </c>
      <c r="Z14" s="61">
        <f t="shared" si="20"/>
        <v>3437.29</v>
      </c>
      <c r="AA14" s="70">
        <v>1877.15</v>
      </c>
      <c r="AB14" s="70">
        <v>54.19</v>
      </c>
      <c r="AC14" s="70">
        <v>4.5599999999999996</v>
      </c>
      <c r="AD14" s="70">
        <v>-51.92</v>
      </c>
      <c r="AE14" s="70">
        <v>1553.31</v>
      </c>
      <c r="AF14" s="78">
        <v>0</v>
      </c>
      <c r="AG14" s="61">
        <f t="shared" si="22"/>
        <v>71292.639999999985</v>
      </c>
      <c r="AH14" s="61">
        <f t="shared" si="0"/>
        <v>10301.84</v>
      </c>
      <c r="AI14" s="61">
        <f t="shared" si="1"/>
        <v>79.710000000000008</v>
      </c>
      <c r="AJ14" s="61">
        <f t="shared" si="2"/>
        <v>24940.810000000005</v>
      </c>
      <c r="AK14" s="61">
        <f t="shared" si="3"/>
        <v>-1835.94</v>
      </c>
      <c r="AL14" s="61">
        <f t="shared" si="4"/>
        <v>31406.030000000002</v>
      </c>
      <c r="AM14" s="61">
        <f t="shared" si="5"/>
        <v>616.59</v>
      </c>
      <c r="AN14" s="61">
        <f t="shared" si="21"/>
        <v>5505.26</v>
      </c>
      <c r="AO14" s="61">
        <f t="shared" si="6"/>
        <v>278.34000000000003</v>
      </c>
      <c r="AP14" s="61">
        <f t="shared" si="7"/>
        <v>1289.9000000000087</v>
      </c>
      <c r="AQ14" s="61">
        <f t="shared" si="8"/>
        <v>-1.7999999999992724</v>
      </c>
      <c r="AR14" s="61">
        <f t="shared" si="9"/>
        <v>3.0999999999997669</v>
      </c>
      <c r="AS14" s="61">
        <f t="shared" si="10"/>
        <v>395.2100000000064</v>
      </c>
      <c r="AT14" s="61">
        <f t="shared" si="11"/>
        <v>374.82000000000198</v>
      </c>
      <c r="AU14" s="61">
        <f t="shared" si="12"/>
        <v>284.51000000000931</v>
      </c>
      <c r="AV14" s="61">
        <f t="shared" si="13"/>
        <v>-3.9399999999999409</v>
      </c>
      <c r="AW14" s="61">
        <f t="shared" si="14"/>
        <v>0.42000000000007276</v>
      </c>
      <c r="AX14" s="61">
        <f t="shared" si="15"/>
        <v>237.58000000000163</v>
      </c>
      <c r="AY14" s="61">
        <f>'Quarter demand'!B14</f>
        <v>70002.739999999976</v>
      </c>
      <c r="AZ14" s="61">
        <f>'Quarter demand'!C14</f>
        <v>10303.64</v>
      </c>
      <c r="BA14" s="61">
        <f>'Quarter demand'!D14</f>
        <v>76.610000000000241</v>
      </c>
      <c r="BB14" s="61">
        <f>'Quarter demand'!E14</f>
        <v>24545.599999999999</v>
      </c>
      <c r="BC14" s="61">
        <f>'Quarter demand'!F14</f>
        <v>-2210.760000000002</v>
      </c>
      <c r="BD14" s="61">
        <f>'Quarter demand'!G14</f>
        <v>31121.519999999993</v>
      </c>
      <c r="BE14" s="61">
        <f>'Quarter demand'!H14</f>
        <v>620.53</v>
      </c>
      <c r="BF14" s="61">
        <f>'Quarter demand'!I14</f>
        <v>5504.84</v>
      </c>
      <c r="BG14" s="76">
        <f>'Quarter demand'!J14</f>
        <v>40.759999999998399</v>
      </c>
    </row>
    <row r="15" spans="1:59" ht="15.5" x14ac:dyDescent="0.35">
      <c r="A15" s="68" t="s">
        <v>181</v>
      </c>
      <c r="B15" s="61">
        <f t="shared" si="16"/>
        <v>69656.41</v>
      </c>
      <c r="C15" s="70">
        <v>5024.72</v>
      </c>
      <c r="D15" s="70">
        <v>33742.42</v>
      </c>
      <c r="E15" s="70">
        <v>25396.9</v>
      </c>
      <c r="F15" s="70">
        <v>549.51</v>
      </c>
      <c r="G15" s="70">
        <v>4942.8599999999997</v>
      </c>
      <c r="H15" s="61">
        <f t="shared" si="17"/>
        <v>23148.74</v>
      </c>
      <c r="I15" s="70">
        <v>3958.51</v>
      </c>
      <c r="J15" s="70">
        <v>87.17</v>
      </c>
      <c r="K15" s="70">
        <v>14866.16</v>
      </c>
      <c r="L15" s="70">
        <v>3376.22</v>
      </c>
      <c r="M15" s="70">
        <v>534.30999999999995</v>
      </c>
      <c r="N15" s="78">
        <v>0</v>
      </c>
      <c r="O15" s="70">
        <v>326.37</v>
      </c>
      <c r="P15" s="61">
        <f t="shared" si="18"/>
        <v>-35987.440000000002</v>
      </c>
      <c r="Q15" s="70">
        <v>-102.13</v>
      </c>
      <c r="R15" s="70">
        <v>-54.29</v>
      </c>
      <c r="S15" s="70">
        <v>-26116.9</v>
      </c>
      <c r="T15" s="70">
        <v>-5541.56</v>
      </c>
      <c r="U15" s="70">
        <v>-4171.17</v>
      </c>
      <c r="V15" s="78">
        <v>0</v>
      </c>
      <c r="W15" s="70">
        <v>-1.39</v>
      </c>
      <c r="X15" s="61">
        <f t="shared" si="19"/>
        <v>-693.97</v>
      </c>
      <c r="Y15" s="70">
        <v>-693.97</v>
      </c>
      <c r="Z15" s="61">
        <f t="shared" si="20"/>
        <v>109.58000000000004</v>
      </c>
      <c r="AA15" s="70">
        <v>27.21</v>
      </c>
      <c r="AB15" s="70">
        <v>-36.630000000000003</v>
      </c>
      <c r="AC15" s="70">
        <v>931.52</v>
      </c>
      <c r="AD15" s="70">
        <v>-40.380000000000003</v>
      </c>
      <c r="AE15" s="70">
        <v>-772.14</v>
      </c>
      <c r="AF15" s="78">
        <v>0</v>
      </c>
      <c r="AG15" s="61">
        <f t="shared" si="22"/>
        <v>56233.320000000007</v>
      </c>
      <c r="AH15" s="61">
        <f t="shared" si="0"/>
        <v>8908.31</v>
      </c>
      <c r="AI15" s="61">
        <f t="shared" si="1"/>
        <v>-3.75</v>
      </c>
      <c r="AJ15" s="61">
        <f t="shared" si="2"/>
        <v>23423.200000000001</v>
      </c>
      <c r="AK15" s="61">
        <f t="shared" si="3"/>
        <v>-2899.6900000000005</v>
      </c>
      <c r="AL15" s="61">
        <f t="shared" si="4"/>
        <v>20987.9</v>
      </c>
      <c r="AM15" s="61">
        <f t="shared" si="5"/>
        <v>549.51</v>
      </c>
      <c r="AN15" s="61">
        <f t="shared" si="21"/>
        <v>4942.8599999999997</v>
      </c>
      <c r="AO15" s="61">
        <f t="shared" si="6"/>
        <v>324.98</v>
      </c>
      <c r="AP15" s="61">
        <f t="shared" si="7"/>
        <v>-570.21999999999389</v>
      </c>
      <c r="AQ15" s="61">
        <f t="shared" si="8"/>
        <v>133.13000000000102</v>
      </c>
      <c r="AR15" s="61">
        <f t="shared" si="9"/>
        <v>-79.929999999999893</v>
      </c>
      <c r="AS15" s="61">
        <f t="shared" si="10"/>
        <v>-205.35999999999694</v>
      </c>
      <c r="AT15" s="61">
        <f t="shared" si="11"/>
        <v>-46.399999999999636</v>
      </c>
      <c r="AU15" s="61">
        <f t="shared" si="12"/>
        <v>-415.54000000000087</v>
      </c>
      <c r="AV15" s="61">
        <f t="shared" si="13"/>
        <v>0.90999999999996817</v>
      </c>
      <c r="AW15" s="61">
        <f t="shared" si="14"/>
        <v>0.3999999999996362</v>
      </c>
      <c r="AX15" s="61">
        <f t="shared" si="15"/>
        <v>42.569999999999254</v>
      </c>
      <c r="AY15" s="61">
        <f>'Quarter demand'!B15</f>
        <v>56803.54</v>
      </c>
      <c r="AZ15" s="61">
        <f>'Quarter demand'!C15</f>
        <v>8775.1799999999985</v>
      </c>
      <c r="BA15" s="61">
        <f>'Quarter demand'!D15</f>
        <v>76.179999999999893</v>
      </c>
      <c r="BB15" s="61">
        <f>'Quarter demand'!E15</f>
        <v>23628.559999999998</v>
      </c>
      <c r="BC15" s="61">
        <f>'Quarter demand'!F15</f>
        <v>-2853.2900000000009</v>
      </c>
      <c r="BD15" s="61">
        <f>'Quarter demand'!G15</f>
        <v>21403.440000000002</v>
      </c>
      <c r="BE15" s="61">
        <f>'Quarter demand'!H15</f>
        <v>548.6</v>
      </c>
      <c r="BF15" s="61">
        <f>'Quarter demand'!I15</f>
        <v>4942.46</v>
      </c>
      <c r="BG15" s="76">
        <f>'Quarter demand'!J15</f>
        <v>282.41000000000076</v>
      </c>
    </row>
    <row r="16" spans="1:59" ht="15.5" x14ac:dyDescent="0.35">
      <c r="A16" s="68" t="s">
        <v>182</v>
      </c>
      <c r="B16" s="61">
        <f t="shared" si="16"/>
        <v>63732.37</v>
      </c>
      <c r="C16" s="70">
        <v>4364.8100000000004</v>
      </c>
      <c r="D16" s="70">
        <v>33320.660000000003</v>
      </c>
      <c r="E16" s="70">
        <v>20896.990000000002</v>
      </c>
      <c r="F16" s="70">
        <v>532.35</v>
      </c>
      <c r="G16" s="70">
        <v>4617.5600000000004</v>
      </c>
      <c r="H16" s="61">
        <f t="shared" si="17"/>
        <v>23841.21</v>
      </c>
      <c r="I16" s="70">
        <v>3712</v>
      </c>
      <c r="J16" s="70">
        <v>140.49</v>
      </c>
      <c r="K16" s="70">
        <v>15567.15</v>
      </c>
      <c r="L16" s="70">
        <v>3705.89</v>
      </c>
      <c r="M16" s="70">
        <v>391.83</v>
      </c>
      <c r="N16" s="78">
        <v>0</v>
      </c>
      <c r="O16" s="70">
        <v>323.85000000000002</v>
      </c>
      <c r="P16" s="61">
        <f t="shared" si="18"/>
        <v>-33882.14</v>
      </c>
      <c r="Q16" s="70">
        <v>-108.17</v>
      </c>
      <c r="R16" s="70">
        <v>-134.37</v>
      </c>
      <c r="S16" s="70">
        <v>-24374.28</v>
      </c>
      <c r="T16" s="70">
        <v>-5619.38</v>
      </c>
      <c r="U16" s="70">
        <v>-3642.02</v>
      </c>
      <c r="V16" s="78">
        <v>0</v>
      </c>
      <c r="W16" s="70">
        <v>-3.92</v>
      </c>
      <c r="X16" s="61">
        <f t="shared" si="19"/>
        <v>-588.71</v>
      </c>
      <c r="Y16" s="70">
        <v>-588.71</v>
      </c>
      <c r="Z16" s="61">
        <v>-1637.8706252610209</v>
      </c>
      <c r="AA16" s="70">
        <v>293.12</v>
      </c>
      <c r="AB16" s="70">
        <v>-137.44999999999999</v>
      </c>
      <c r="AC16" s="70">
        <v>-290.60000000000002</v>
      </c>
      <c r="AD16" s="70">
        <v>261.91000000000003</v>
      </c>
      <c r="AE16" s="70">
        <v>-1569.65</v>
      </c>
      <c r="AF16" s="78">
        <v>0</v>
      </c>
      <c r="AG16" s="61">
        <f t="shared" si="22"/>
        <v>51660.060000000005</v>
      </c>
      <c r="AH16" s="61">
        <f t="shared" si="0"/>
        <v>8261.76</v>
      </c>
      <c r="AI16" s="61">
        <f t="shared" si="1"/>
        <v>-131.32999999999998</v>
      </c>
      <c r="AJ16" s="61">
        <f t="shared" si="2"/>
        <v>24222.930000000008</v>
      </c>
      <c r="AK16" s="61">
        <f t="shared" si="3"/>
        <v>-2240.2900000000004</v>
      </c>
      <c r="AL16" s="61">
        <f t="shared" si="4"/>
        <v>16077.150000000003</v>
      </c>
      <c r="AM16" s="61">
        <f t="shared" si="5"/>
        <v>532.35</v>
      </c>
      <c r="AN16" s="61">
        <f t="shared" si="21"/>
        <v>4617.5600000000004</v>
      </c>
      <c r="AO16" s="61">
        <f t="shared" si="6"/>
        <v>319.93</v>
      </c>
      <c r="AP16" s="61">
        <f t="shared" si="7"/>
        <v>-352.90999999999622</v>
      </c>
      <c r="AQ16" s="61">
        <f t="shared" si="8"/>
        <v>-405.46999999999935</v>
      </c>
      <c r="AR16" s="61">
        <f t="shared" si="9"/>
        <v>34.889999999999702</v>
      </c>
      <c r="AS16" s="61">
        <f t="shared" si="10"/>
        <v>174.2100000000064</v>
      </c>
      <c r="AT16" s="61">
        <f t="shared" si="11"/>
        <v>109.49000000000206</v>
      </c>
      <c r="AU16" s="61">
        <f t="shared" si="12"/>
        <v>-56.469999999997526</v>
      </c>
      <c r="AV16" s="61">
        <f t="shared" si="13"/>
        <v>2.5400000000000773</v>
      </c>
      <c r="AW16" s="61">
        <f t="shared" si="14"/>
        <v>-1.1899999999995998</v>
      </c>
      <c r="AX16" s="61">
        <f t="shared" si="15"/>
        <v>-210.91000000000014</v>
      </c>
      <c r="AY16" s="61">
        <f>'Quarter demand'!B16</f>
        <v>52012.97</v>
      </c>
      <c r="AZ16" s="61">
        <f>'Quarter demand'!C16</f>
        <v>8667.23</v>
      </c>
      <c r="BA16" s="61">
        <f>'Quarter demand'!D16</f>
        <v>-166.21999999999969</v>
      </c>
      <c r="BB16" s="61">
        <f>'Quarter demand'!E16</f>
        <v>24048.720000000001</v>
      </c>
      <c r="BC16" s="61">
        <f>'Quarter demand'!F16</f>
        <v>-2349.7800000000025</v>
      </c>
      <c r="BD16" s="61">
        <f>'Quarter demand'!G16</f>
        <v>16133.62</v>
      </c>
      <c r="BE16" s="61">
        <f>'Quarter demand'!H16</f>
        <v>529.80999999999995</v>
      </c>
      <c r="BF16" s="61">
        <f>'Quarter demand'!I16</f>
        <v>4618.75</v>
      </c>
      <c r="BG16" s="76">
        <f>'Quarter demand'!J16</f>
        <v>530.84000000000015</v>
      </c>
    </row>
    <row r="17" spans="1:59" ht="15.5" x14ac:dyDescent="0.35">
      <c r="A17" s="68" t="s">
        <v>183</v>
      </c>
      <c r="B17" s="61">
        <f t="shared" si="16"/>
        <v>74270.949999999983</v>
      </c>
      <c r="C17" s="70">
        <v>5142.8599999999997</v>
      </c>
      <c r="D17" s="70">
        <v>33728.25</v>
      </c>
      <c r="E17" s="70">
        <v>29704.82</v>
      </c>
      <c r="F17" s="70">
        <v>607.9</v>
      </c>
      <c r="G17" s="70">
        <v>5087.12</v>
      </c>
      <c r="H17" s="61">
        <f t="shared" si="17"/>
        <v>24665.559999999998</v>
      </c>
      <c r="I17" s="70">
        <v>4519.26</v>
      </c>
      <c r="J17" s="70">
        <v>44.29</v>
      </c>
      <c r="K17" s="70">
        <v>14547.73</v>
      </c>
      <c r="L17" s="70">
        <v>4236.05</v>
      </c>
      <c r="M17" s="70">
        <v>1018.92</v>
      </c>
      <c r="N17" s="78">
        <v>0</v>
      </c>
      <c r="O17" s="70">
        <v>299.31</v>
      </c>
      <c r="P17" s="61">
        <f t="shared" si="18"/>
        <v>-32123.779999999995</v>
      </c>
      <c r="Q17" s="70">
        <v>-150.53</v>
      </c>
      <c r="R17" s="70">
        <v>-77.430000000000007</v>
      </c>
      <c r="S17" s="70">
        <v>-24178.6</v>
      </c>
      <c r="T17" s="70">
        <v>-5782.23</v>
      </c>
      <c r="U17" s="70">
        <v>-1931.19</v>
      </c>
      <c r="V17" s="78">
        <v>0</v>
      </c>
      <c r="W17" s="70">
        <v>-3.8</v>
      </c>
      <c r="X17" s="61">
        <f t="shared" si="19"/>
        <v>-383.79</v>
      </c>
      <c r="Y17" s="70">
        <v>-383.79</v>
      </c>
      <c r="Z17" s="61">
        <f t="shared" si="20"/>
        <v>1474.86</v>
      </c>
      <c r="AA17" s="70">
        <v>1638.53</v>
      </c>
      <c r="AB17" s="70">
        <v>7.34</v>
      </c>
      <c r="AC17" s="70">
        <v>550.5</v>
      </c>
      <c r="AD17" s="70">
        <v>-558.30999999999995</v>
      </c>
      <c r="AE17" s="70">
        <v>-163.19999999999999</v>
      </c>
      <c r="AF17" s="78">
        <v>0</v>
      </c>
      <c r="AG17" s="61">
        <f t="shared" ref="AG17:AG80" si="23">SUM(AH17:AO17)</f>
        <v>67903.799999999988</v>
      </c>
      <c r="AH17" s="61">
        <f t="shared" si="0"/>
        <v>11150.119999999999</v>
      </c>
      <c r="AI17" s="61">
        <f t="shared" si="1"/>
        <v>-25.800000000000008</v>
      </c>
      <c r="AJ17" s="61">
        <f t="shared" si="2"/>
        <v>24647.879999999997</v>
      </c>
      <c r="AK17" s="61">
        <f t="shared" si="3"/>
        <v>-2488.2799999999993</v>
      </c>
      <c r="AL17" s="61">
        <f t="shared" si="4"/>
        <v>28629.35</v>
      </c>
      <c r="AM17" s="61">
        <f t="shared" si="5"/>
        <v>607.9</v>
      </c>
      <c r="AN17" s="61">
        <f t="shared" si="21"/>
        <v>5087.12</v>
      </c>
      <c r="AO17" s="61">
        <f t="shared" si="6"/>
        <v>295.51</v>
      </c>
      <c r="AP17" s="61">
        <f t="shared" si="7"/>
        <v>708.21999999997206</v>
      </c>
      <c r="AQ17" s="61">
        <f t="shared" si="8"/>
        <v>235.0099999999984</v>
      </c>
      <c r="AR17" s="61">
        <f t="shared" si="9"/>
        <v>1.9400000000000013</v>
      </c>
      <c r="AS17" s="61">
        <f t="shared" si="10"/>
        <v>177.93999999999505</v>
      </c>
      <c r="AT17" s="61">
        <f t="shared" si="11"/>
        <v>-196.67000000000235</v>
      </c>
      <c r="AU17" s="61">
        <f t="shared" si="12"/>
        <v>429.81999999999971</v>
      </c>
      <c r="AV17" s="61">
        <f t="shared" si="13"/>
        <v>0.59000000000003183</v>
      </c>
      <c r="AW17" s="61">
        <f t="shared" si="14"/>
        <v>0.37999999999919964</v>
      </c>
      <c r="AX17" s="61">
        <f t="shared" si="15"/>
        <v>59.210000000000719</v>
      </c>
      <c r="AY17" s="61">
        <f>'Quarter demand'!B17</f>
        <v>67195.580000000016</v>
      </c>
      <c r="AZ17" s="61">
        <f>'Quarter demand'!C17</f>
        <v>10915.11</v>
      </c>
      <c r="BA17" s="61">
        <f>'Quarter demand'!D17</f>
        <v>-27.740000000000009</v>
      </c>
      <c r="BB17" s="61">
        <f>'Quarter demand'!E17</f>
        <v>24469.940000000002</v>
      </c>
      <c r="BC17" s="61">
        <f>'Quarter demand'!F17</f>
        <v>-2291.6099999999969</v>
      </c>
      <c r="BD17" s="61">
        <f>'Quarter demand'!G17</f>
        <v>28199.53</v>
      </c>
      <c r="BE17" s="61">
        <f>'Quarter demand'!H17</f>
        <v>607.30999999999995</v>
      </c>
      <c r="BF17" s="61">
        <f>'Quarter demand'!I17</f>
        <v>5086.7400000000007</v>
      </c>
      <c r="BG17" s="76">
        <f>'Quarter demand'!J17</f>
        <v>236.29999999999927</v>
      </c>
    </row>
    <row r="18" spans="1:59" ht="15.5" x14ac:dyDescent="0.35">
      <c r="A18" s="68" t="s">
        <v>184</v>
      </c>
      <c r="B18" s="61">
        <f t="shared" si="16"/>
        <v>74032.78</v>
      </c>
      <c r="C18" s="70">
        <v>4786.29</v>
      </c>
      <c r="D18" s="70">
        <v>31991.1</v>
      </c>
      <c r="E18" s="70">
        <v>31207.01</v>
      </c>
      <c r="F18" s="70">
        <v>680.07</v>
      </c>
      <c r="G18" s="70">
        <v>5368.31</v>
      </c>
      <c r="H18" s="61">
        <f t="shared" si="17"/>
        <v>25368.77</v>
      </c>
      <c r="I18" s="70">
        <v>5884.19</v>
      </c>
      <c r="J18" s="70">
        <v>20.6</v>
      </c>
      <c r="K18" s="70">
        <v>13619.85</v>
      </c>
      <c r="L18" s="70">
        <v>4374.38</v>
      </c>
      <c r="M18" s="70">
        <v>1190.2</v>
      </c>
      <c r="N18" s="78">
        <v>0</v>
      </c>
      <c r="O18" s="70">
        <v>279.55</v>
      </c>
      <c r="P18" s="61">
        <f t="shared" si="18"/>
        <v>-29743.7</v>
      </c>
      <c r="Q18" s="70">
        <v>-110.55</v>
      </c>
      <c r="R18" s="70">
        <v>-92.7</v>
      </c>
      <c r="S18" s="70">
        <v>-22792.799999999999</v>
      </c>
      <c r="T18" s="70">
        <v>-4833.99</v>
      </c>
      <c r="U18" s="70">
        <v>-1912.55</v>
      </c>
      <c r="V18" s="78">
        <v>0</v>
      </c>
      <c r="W18" s="70">
        <v>-1.1100000000000001</v>
      </c>
      <c r="X18" s="61">
        <f t="shared" si="19"/>
        <v>-520.32000000000005</v>
      </c>
      <c r="Y18" s="70">
        <v>-520.32000000000005</v>
      </c>
      <c r="Z18" s="61">
        <f t="shared" si="20"/>
        <v>2924.76</v>
      </c>
      <c r="AA18" s="70">
        <v>1758.25</v>
      </c>
      <c r="AB18" s="70">
        <v>35.58</v>
      </c>
      <c r="AC18" s="70">
        <v>-683.89</v>
      </c>
      <c r="AD18" s="70">
        <v>302.87</v>
      </c>
      <c r="AE18" s="70">
        <v>1511.95</v>
      </c>
      <c r="AF18" s="78">
        <v>0</v>
      </c>
      <c r="AG18" s="61">
        <f t="shared" si="23"/>
        <v>72062.290000000008</v>
      </c>
      <c r="AH18" s="61">
        <f t="shared" si="0"/>
        <v>12318.18</v>
      </c>
      <c r="AI18" s="61">
        <f t="shared" si="1"/>
        <v>-36.519999999999996</v>
      </c>
      <c r="AJ18" s="61">
        <f t="shared" si="2"/>
        <v>22134.26</v>
      </c>
      <c r="AK18" s="61">
        <f t="shared" si="3"/>
        <v>-677.05999999999972</v>
      </c>
      <c r="AL18" s="61">
        <f t="shared" si="4"/>
        <v>31996.61</v>
      </c>
      <c r="AM18" s="61">
        <f t="shared" si="5"/>
        <v>680.07</v>
      </c>
      <c r="AN18" s="61">
        <f t="shared" si="21"/>
        <v>5368.31</v>
      </c>
      <c r="AO18" s="61">
        <f t="shared" si="6"/>
        <v>278.44</v>
      </c>
      <c r="AP18" s="61">
        <f t="shared" si="7"/>
        <v>-814.22999999999593</v>
      </c>
      <c r="AQ18" s="61">
        <f t="shared" si="8"/>
        <v>97.899999999999636</v>
      </c>
      <c r="AR18" s="61">
        <f t="shared" si="9"/>
        <v>-69.319999999999894</v>
      </c>
      <c r="AS18" s="61">
        <f t="shared" si="10"/>
        <v>220.49999999999636</v>
      </c>
      <c r="AT18" s="61">
        <f t="shared" si="11"/>
        <v>-730.88999999999783</v>
      </c>
      <c r="AU18" s="61">
        <f t="shared" si="12"/>
        <v>-198.33000000000175</v>
      </c>
      <c r="AV18" s="61">
        <f t="shared" si="13"/>
        <v>-2.5900000000000318</v>
      </c>
      <c r="AW18" s="61">
        <f t="shared" si="14"/>
        <v>-0.3000000000001819</v>
      </c>
      <c r="AX18" s="61">
        <f t="shared" si="15"/>
        <v>-131.20000000000215</v>
      </c>
      <c r="AY18" s="61">
        <f>'Quarter demand'!B18</f>
        <v>72876.52</v>
      </c>
      <c r="AZ18" s="61">
        <f>'Quarter demand'!C18</f>
        <v>12220.28</v>
      </c>
      <c r="BA18" s="61">
        <f>'Quarter demand'!D18</f>
        <v>32.799999999999898</v>
      </c>
      <c r="BB18" s="61">
        <f>'Quarter demand'!E18</f>
        <v>21913.760000000002</v>
      </c>
      <c r="BC18" s="61">
        <f>'Quarter demand'!F18</f>
        <v>53.829999999998108</v>
      </c>
      <c r="BD18" s="61">
        <f>'Quarter demand'!G18</f>
        <v>32194.940000000002</v>
      </c>
      <c r="BE18" s="61">
        <f>'Quarter demand'!H18</f>
        <v>682.66000000000008</v>
      </c>
      <c r="BF18" s="61">
        <f>'Quarter demand'!I18</f>
        <v>5368.6100000000006</v>
      </c>
      <c r="BG18" s="76">
        <f>'Quarter demand'!J18</f>
        <v>409.64000000000215</v>
      </c>
    </row>
    <row r="19" spans="1:59" ht="15.5" x14ac:dyDescent="0.35">
      <c r="A19" s="68" t="s">
        <v>185</v>
      </c>
      <c r="B19" s="61">
        <f t="shared" si="16"/>
        <v>66483.91</v>
      </c>
      <c r="C19" s="70">
        <v>5156.58</v>
      </c>
      <c r="D19" s="70">
        <v>31049.53</v>
      </c>
      <c r="E19" s="70">
        <v>24947.68</v>
      </c>
      <c r="F19" s="70">
        <v>601.71</v>
      </c>
      <c r="G19" s="70">
        <v>4728.41</v>
      </c>
      <c r="H19" s="61">
        <f t="shared" si="17"/>
        <v>25402.220000000005</v>
      </c>
      <c r="I19" s="70">
        <v>6052.51</v>
      </c>
      <c r="J19" s="70">
        <v>53.84</v>
      </c>
      <c r="K19" s="70">
        <v>12581.92</v>
      </c>
      <c r="L19" s="70">
        <v>6177.35</v>
      </c>
      <c r="M19" s="70">
        <v>309.63</v>
      </c>
      <c r="N19" s="78">
        <v>0</v>
      </c>
      <c r="O19" s="70">
        <v>226.97</v>
      </c>
      <c r="P19" s="61">
        <f t="shared" si="18"/>
        <v>-32162.550000000003</v>
      </c>
      <c r="Q19" s="70">
        <v>-81.760000000000005</v>
      </c>
      <c r="R19" s="70">
        <v>-53.21</v>
      </c>
      <c r="S19" s="70">
        <v>-24371.59</v>
      </c>
      <c r="T19" s="70">
        <v>-4316.57</v>
      </c>
      <c r="U19" s="70">
        <v>-3338.52</v>
      </c>
      <c r="V19" s="78">
        <v>0</v>
      </c>
      <c r="W19" s="70">
        <v>-0.9</v>
      </c>
      <c r="X19" s="61">
        <f t="shared" si="19"/>
        <v>-678.8</v>
      </c>
      <c r="Y19" s="70">
        <v>-678.8</v>
      </c>
      <c r="Z19" s="61">
        <f t="shared" si="20"/>
        <v>-2167.7000000000003</v>
      </c>
      <c r="AA19" s="70">
        <v>-1754.78</v>
      </c>
      <c r="AB19" s="70">
        <v>41.24</v>
      </c>
      <c r="AC19" s="70">
        <v>736.18</v>
      </c>
      <c r="AD19" s="70">
        <v>-742.02</v>
      </c>
      <c r="AE19" s="70">
        <v>-448.32</v>
      </c>
      <c r="AF19" s="78">
        <v>0</v>
      </c>
      <c r="AG19" s="61">
        <f t="shared" si="23"/>
        <v>56877.079999999994</v>
      </c>
      <c r="AH19" s="61">
        <f t="shared" si="0"/>
        <v>9372.5499999999993</v>
      </c>
      <c r="AI19" s="61">
        <f t="shared" si="1"/>
        <v>41.870000000000005</v>
      </c>
      <c r="AJ19" s="61">
        <f t="shared" si="2"/>
        <v>19996.039999999997</v>
      </c>
      <c r="AK19" s="61">
        <f t="shared" si="3"/>
        <v>439.96000000000072</v>
      </c>
      <c r="AL19" s="61">
        <f t="shared" si="4"/>
        <v>21470.47</v>
      </c>
      <c r="AM19" s="61">
        <f t="shared" si="5"/>
        <v>601.71</v>
      </c>
      <c r="AN19" s="61">
        <f t="shared" si="21"/>
        <v>4728.41</v>
      </c>
      <c r="AO19" s="61">
        <f t="shared" si="6"/>
        <v>226.07</v>
      </c>
      <c r="AP19" s="61">
        <f t="shared" si="7"/>
        <v>-485.79000000000087</v>
      </c>
      <c r="AQ19" s="61">
        <f t="shared" si="8"/>
        <v>-164.77999999999884</v>
      </c>
      <c r="AR19" s="61">
        <f t="shared" si="9"/>
        <v>-20.199999999999989</v>
      </c>
      <c r="AS19" s="61">
        <f t="shared" si="10"/>
        <v>291.02999999999884</v>
      </c>
      <c r="AT19" s="61">
        <f t="shared" si="11"/>
        <v>-613.35000000000423</v>
      </c>
      <c r="AU19" s="61">
        <f t="shared" si="12"/>
        <v>145.02000000000407</v>
      </c>
      <c r="AV19" s="61">
        <f t="shared" si="13"/>
        <v>0.37000000000000455</v>
      </c>
      <c r="AW19" s="61">
        <f t="shared" si="14"/>
        <v>-0.26999999999952706</v>
      </c>
      <c r="AX19" s="61">
        <f t="shared" si="15"/>
        <v>-123.60999999999939</v>
      </c>
      <c r="AY19" s="61">
        <f>'Quarter demand'!B19</f>
        <v>57362.869999999995</v>
      </c>
      <c r="AZ19" s="61">
        <f>'Quarter demand'!C19</f>
        <v>9537.3299999999981</v>
      </c>
      <c r="BA19" s="61">
        <f>'Quarter demand'!D19</f>
        <v>62.069999999999993</v>
      </c>
      <c r="BB19" s="61">
        <f>'Quarter demand'!E19</f>
        <v>19705.009999999998</v>
      </c>
      <c r="BC19" s="61">
        <f>'Quarter demand'!F19</f>
        <v>1053.3100000000049</v>
      </c>
      <c r="BD19" s="61">
        <f>'Quarter demand'!G19</f>
        <v>21325.449999999997</v>
      </c>
      <c r="BE19" s="61">
        <f>'Quarter demand'!H19</f>
        <v>601.34</v>
      </c>
      <c r="BF19" s="61">
        <f>'Quarter demand'!I19</f>
        <v>4728.6799999999994</v>
      </c>
      <c r="BG19" s="76">
        <f>'Quarter demand'!J19</f>
        <v>349.67999999999938</v>
      </c>
    </row>
    <row r="20" spans="1:59" ht="15.5" x14ac:dyDescent="0.35">
      <c r="A20" s="68" t="s">
        <v>186</v>
      </c>
      <c r="B20" s="61">
        <f t="shared" si="16"/>
        <v>63019.15</v>
      </c>
      <c r="C20" s="70">
        <v>4815.46</v>
      </c>
      <c r="D20" s="70">
        <v>31030.19</v>
      </c>
      <c r="E20" s="70">
        <v>21357.57</v>
      </c>
      <c r="F20" s="70">
        <v>573.99</v>
      </c>
      <c r="G20" s="70">
        <v>5241.9399999999996</v>
      </c>
      <c r="H20" s="61">
        <f t="shared" si="17"/>
        <v>26318.179999999997</v>
      </c>
      <c r="I20" s="70">
        <v>5797.71</v>
      </c>
      <c r="J20" s="70">
        <v>17.649999999999999</v>
      </c>
      <c r="K20" s="70">
        <v>15733.63</v>
      </c>
      <c r="L20" s="70">
        <v>4366.53</v>
      </c>
      <c r="M20" s="70">
        <v>173</v>
      </c>
      <c r="N20" s="78">
        <v>0</v>
      </c>
      <c r="O20" s="70">
        <v>229.66</v>
      </c>
      <c r="P20" s="61">
        <f t="shared" si="18"/>
        <v>-32731.77</v>
      </c>
      <c r="Q20" s="70">
        <v>-105.22</v>
      </c>
      <c r="R20" s="70">
        <v>-53.15</v>
      </c>
      <c r="S20" s="70">
        <v>-22837.43</v>
      </c>
      <c r="T20" s="70">
        <v>-5745.74</v>
      </c>
      <c r="U20" s="70">
        <v>-3987.7</v>
      </c>
      <c r="V20" s="78">
        <v>0</v>
      </c>
      <c r="W20" s="70">
        <v>-2.5299999999999998</v>
      </c>
      <c r="X20" s="61">
        <f t="shared" si="19"/>
        <v>-677.87</v>
      </c>
      <c r="Y20" s="70">
        <v>-677.87</v>
      </c>
      <c r="Z20" s="61">
        <f t="shared" si="20"/>
        <v>-3019.54</v>
      </c>
      <c r="AA20" s="70">
        <v>-1988.87</v>
      </c>
      <c r="AB20" s="70">
        <v>30.17</v>
      </c>
      <c r="AC20" s="70">
        <v>152.69</v>
      </c>
      <c r="AD20" s="70">
        <v>335.65</v>
      </c>
      <c r="AE20" s="70">
        <v>-1549.18</v>
      </c>
      <c r="AF20" s="78">
        <v>0</v>
      </c>
      <c r="AG20" s="61">
        <f t="shared" si="23"/>
        <v>52908.149999999994</v>
      </c>
      <c r="AH20" s="61">
        <f t="shared" si="0"/>
        <v>8519.0800000000017</v>
      </c>
      <c r="AI20" s="61">
        <f t="shared" si="1"/>
        <v>-5.3299999999999983</v>
      </c>
      <c r="AJ20" s="61">
        <f t="shared" si="2"/>
        <v>24079.079999999998</v>
      </c>
      <c r="AK20" s="61">
        <f t="shared" si="3"/>
        <v>-1721.4299999999998</v>
      </c>
      <c r="AL20" s="61">
        <f t="shared" si="4"/>
        <v>15993.689999999999</v>
      </c>
      <c r="AM20" s="61">
        <f t="shared" si="5"/>
        <v>573.99</v>
      </c>
      <c r="AN20" s="61">
        <f t="shared" si="21"/>
        <v>5241.9399999999996</v>
      </c>
      <c r="AO20" s="61">
        <f t="shared" si="6"/>
        <v>227.13</v>
      </c>
      <c r="AP20" s="61">
        <f t="shared" si="7"/>
        <v>1667.9300000000003</v>
      </c>
      <c r="AQ20" s="61">
        <f t="shared" si="8"/>
        <v>32.080000000003565</v>
      </c>
      <c r="AR20" s="61">
        <f t="shared" si="9"/>
        <v>-5.1699999999999733</v>
      </c>
      <c r="AS20" s="61">
        <f t="shared" si="10"/>
        <v>-76.510000000002037</v>
      </c>
      <c r="AT20" s="61">
        <f t="shared" si="11"/>
        <v>1485.0199999999973</v>
      </c>
      <c r="AU20" s="61">
        <f t="shared" si="12"/>
        <v>141.16999999999825</v>
      </c>
      <c r="AV20" s="61">
        <f t="shared" si="13"/>
        <v>2.7899999999999636</v>
      </c>
      <c r="AW20" s="61">
        <f t="shared" si="14"/>
        <v>0.90999999999985448</v>
      </c>
      <c r="AX20" s="61">
        <f t="shared" si="15"/>
        <v>87.640000000000214</v>
      </c>
      <c r="AY20" s="61">
        <f>'Quarter demand'!B20</f>
        <v>51240.219999999994</v>
      </c>
      <c r="AZ20" s="61">
        <f>'Quarter demand'!C20</f>
        <v>8486.9999999999982</v>
      </c>
      <c r="BA20" s="61">
        <f>'Quarter demand'!D20</f>
        <v>-0.16000000000002501</v>
      </c>
      <c r="BB20" s="61">
        <f>'Quarter demand'!E20</f>
        <v>24155.59</v>
      </c>
      <c r="BC20" s="61">
        <f>'Quarter demand'!F20</f>
        <v>-3206.4499999999971</v>
      </c>
      <c r="BD20" s="61">
        <f>'Quarter demand'!G20</f>
        <v>15852.52</v>
      </c>
      <c r="BE20" s="61">
        <f>'Quarter demand'!H20</f>
        <v>571.20000000000005</v>
      </c>
      <c r="BF20" s="61">
        <f>'Quarter demand'!I20</f>
        <v>5241.03</v>
      </c>
      <c r="BG20" s="76">
        <f>'Quarter demand'!J20</f>
        <v>139.48999999999978</v>
      </c>
    </row>
    <row r="21" spans="1:59" ht="15.5" x14ac:dyDescent="0.35">
      <c r="A21" s="68" t="s">
        <v>187</v>
      </c>
      <c r="B21" s="61">
        <f t="shared" si="16"/>
        <v>73890.500000000015</v>
      </c>
      <c r="C21" s="70">
        <v>5210.4399999999996</v>
      </c>
      <c r="D21" s="70">
        <v>33757.480000000003</v>
      </c>
      <c r="E21" s="70">
        <v>28357.31</v>
      </c>
      <c r="F21" s="70">
        <v>677.14</v>
      </c>
      <c r="G21" s="70">
        <v>5888.13</v>
      </c>
      <c r="H21" s="61">
        <f t="shared" si="17"/>
        <v>27247.65</v>
      </c>
      <c r="I21" s="70">
        <v>5720.17</v>
      </c>
      <c r="J21" s="70">
        <v>18.82</v>
      </c>
      <c r="K21" s="70">
        <v>16489.13</v>
      </c>
      <c r="L21" s="70">
        <v>3892.26</v>
      </c>
      <c r="M21" s="70">
        <v>946.6</v>
      </c>
      <c r="N21" s="78">
        <v>0</v>
      </c>
      <c r="O21" s="70">
        <v>180.67</v>
      </c>
      <c r="P21" s="61">
        <f t="shared" si="18"/>
        <v>-33638.76</v>
      </c>
      <c r="Q21" s="70">
        <v>-114.34</v>
      </c>
      <c r="R21" s="70">
        <v>-68.56</v>
      </c>
      <c r="S21" s="70">
        <v>-25045.57</v>
      </c>
      <c r="T21" s="70">
        <v>-5736.67</v>
      </c>
      <c r="U21" s="70">
        <v>-2655.46</v>
      </c>
      <c r="V21" s="78">
        <v>0</v>
      </c>
      <c r="W21" s="70">
        <v>-18.16</v>
      </c>
      <c r="X21" s="61">
        <f t="shared" si="19"/>
        <v>-556.37</v>
      </c>
      <c r="Y21" s="70">
        <v>-556.37</v>
      </c>
      <c r="Z21" s="61">
        <f t="shared" si="20"/>
        <v>-1204.1000000000001</v>
      </c>
      <c r="AA21" s="70">
        <v>-206.12</v>
      </c>
      <c r="AB21" s="70">
        <v>7.64</v>
      </c>
      <c r="AC21" s="70">
        <v>-872.09</v>
      </c>
      <c r="AD21" s="70">
        <v>-562.25</v>
      </c>
      <c r="AE21" s="70">
        <v>428.72</v>
      </c>
      <c r="AF21" s="78">
        <v>0</v>
      </c>
      <c r="AG21" s="61">
        <f t="shared" si="23"/>
        <v>65738.92</v>
      </c>
      <c r="AH21" s="61">
        <f t="shared" si="0"/>
        <v>10610.15</v>
      </c>
      <c r="AI21" s="61">
        <f t="shared" si="1"/>
        <v>-42.1</v>
      </c>
      <c r="AJ21" s="61">
        <f t="shared" si="2"/>
        <v>24328.95</v>
      </c>
      <c r="AK21" s="61">
        <f t="shared" si="3"/>
        <v>-2963.0299999999997</v>
      </c>
      <c r="AL21" s="61">
        <f t="shared" si="4"/>
        <v>27077.170000000002</v>
      </c>
      <c r="AM21" s="61">
        <f t="shared" si="5"/>
        <v>677.14</v>
      </c>
      <c r="AN21" s="61">
        <f t="shared" si="21"/>
        <v>5888.13</v>
      </c>
      <c r="AO21" s="61">
        <f t="shared" si="6"/>
        <v>162.51</v>
      </c>
      <c r="AP21" s="61">
        <f t="shared" si="7"/>
        <v>201.17999999999302</v>
      </c>
      <c r="AQ21" s="61">
        <f t="shared" si="8"/>
        <v>-105.17000000000007</v>
      </c>
      <c r="AR21" s="61">
        <f t="shared" si="9"/>
        <v>39.089999999999996</v>
      </c>
      <c r="AS21" s="61">
        <f t="shared" si="10"/>
        <v>-325.75</v>
      </c>
      <c r="AT21" s="61">
        <f t="shared" si="11"/>
        <v>235.51000000000113</v>
      </c>
      <c r="AU21" s="61">
        <f t="shared" si="12"/>
        <v>90.930000000003929</v>
      </c>
      <c r="AV21" s="61">
        <f t="shared" si="13"/>
        <v>-0.54999999999995453</v>
      </c>
      <c r="AW21" s="61">
        <f t="shared" si="14"/>
        <v>-0.34000000000014552</v>
      </c>
      <c r="AX21" s="61">
        <f t="shared" si="15"/>
        <v>267.46000000000163</v>
      </c>
      <c r="AY21" s="61">
        <f>'Quarter demand'!B21</f>
        <v>65537.740000000005</v>
      </c>
      <c r="AZ21" s="61">
        <f>'Quarter demand'!C21</f>
        <v>10715.32</v>
      </c>
      <c r="BA21" s="61">
        <f>'Quarter demand'!D21</f>
        <v>-81.19</v>
      </c>
      <c r="BB21" s="61">
        <f>'Quarter demand'!E21</f>
        <v>24654.7</v>
      </c>
      <c r="BC21" s="61">
        <f>'Quarter demand'!F21</f>
        <v>-3198.5400000000009</v>
      </c>
      <c r="BD21" s="61">
        <f>'Quarter demand'!G21</f>
        <v>26986.239999999998</v>
      </c>
      <c r="BE21" s="61">
        <f>'Quarter demand'!H21</f>
        <v>677.68999999999994</v>
      </c>
      <c r="BF21" s="61">
        <f>'Quarter demand'!I21</f>
        <v>5888.47</v>
      </c>
      <c r="BG21" s="76">
        <f>'Quarter demand'!J21</f>
        <v>-104.95000000000164</v>
      </c>
    </row>
    <row r="22" spans="1:59" ht="15.5" x14ac:dyDescent="0.35">
      <c r="A22" s="68" t="s">
        <v>188</v>
      </c>
      <c r="B22" s="61">
        <f t="shared" si="16"/>
        <v>73058.100000000006</v>
      </c>
      <c r="C22" s="70">
        <v>5320.86</v>
      </c>
      <c r="D22" s="70">
        <v>32489.74</v>
      </c>
      <c r="E22" s="70">
        <v>28694.75</v>
      </c>
      <c r="F22" s="70">
        <v>744.85</v>
      </c>
      <c r="G22" s="70">
        <v>5807.9</v>
      </c>
      <c r="H22" s="61">
        <f t="shared" si="17"/>
        <v>25775.829999999998</v>
      </c>
      <c r="I22" s="70">
        <v>4704.58</v>
      </c>
      <c r="J22" s="70">
        <v>33.590000000000003</v>
      </c>
      <c r="K22" s="70">
        <v>15214.61</v>
      </c>
      <c r="L22" s="70">
        <v>3554.97</v>
      </c>
      <c r="M22" s="70">
        <v>2098.8000000000002</v>
      </c>
      <c r="N22" s="78">
        <v>0</v>
      </c>
      <c r="O22" s="70">
        <v>169.28</v>
      </c>
      <c r="P22" s="61">
        <f t="shared" si="18"/>
        <v>-32180.899999999998</v>
      </c>
      <c r="Q22" s="70">
        <v>-94.05</v>
      </c>
      <c r="R22" s="70">
        <v>-71.05</v>
      </c>
      <c r="S22" s="70">
        <v>-24565.77</v>
      </c>
      <c r="T22" s="70">
        <v>-5451.09</v>
      </c>
      <c r="U22" s="70">
        <v>-1986.41</v>
      </c>
      <c r="V22" s="78">
        <v>0</v>
      </c>
      <c r="W22" s="70">
        <v>-12.53</v>
      </c>
      <c r="X22" s="61">
        <f t="shared" si="19"/>
        <v>-502.68</v>
      </c>
      <c r="Y22" s="70">
        <v>-502.68</v>
      </c>
      <c r="Z22" s="61">
        <f t="shared" si="20"/>
        <v>3309.41</v>
      </c>
      <c r="AA22" s="70">
        <v>1213.04</v>
      </c>
      <c r="AB22" s="70">
        <v>6.73</v>
      </c>
      <c r="AC22" s="70">
        <v>426.54</v>
      </c>
      <c r="AD22" s="70">
        <v>424.74</v>
      </c>
      <c r="AE22" s="70">
        <v>1238.3599999999999</v>
      </c>
      <c r="AF22" s="78">
        <v>0</v>
      </c>
      <c r="AG22" s="61">
        <f t="shared" si="23"/>
        <v>69459.760000000009</v>
      </c>
      <c r="AH22" s="61">
        <f t="shared" si="0"/>
        <v>11144.43</v>
      </c>
      <c r="AI22" s="61">
        <f t="shared" si="1"/>
        <v>-30.729999999999993</v>
      </c>
      <c r="AJ22" s="61">
        <f t="shared" si="2"/>
        <v>23565.120000000006</v>
      </c>
      <c r="AK22" s="61">
        <f t="shared" si="3"/>
        <v>-1974.0600000000002</v>
      </c>
      <c r="AL22" s="61">
        <f t="shared" si="4"/>
        <v>30045.5</v>
      </c>
      <c r="AM22" s="61">
        <f t="shared" si="5"/>
        <v>744.85</v>
      </c>
      <c r="AN22" s="61">
        <f t="shared" si="21"/>
        <v>5807.9</v>
      </c>
      <c r="AO22" s="61">
        <f t="shared" si="6"/>
        <v>156.75</v>
      </c>
      <c r="AP22" s="61">
        <f t="shared" si="7"/>
        <v>-469.02999999998428</v>
      </c>
      <c r="AQ22" s="61">
        <f t="shared" si="8"/>
        <v>144.22999999999956</v>
      </c>
      <c r="AR22" s="61">
        <f t="shared" si="9"/>
        <v>13.390000000000068</v>
      </c>
      <c r="AS22" s="61">
        <f t="shared" si="10"/>
        <v>-66.179999999993015</v>
      </c>
      <c r="AT22" s="61">
        <f t="shared" si="11"/>
        <v>110.91999999999939</v>
      </c>
      <c r="AU22" s="61">
        <f t="shared" si="12"/>
        <v>-645.13999999999942</v>
      </c>
      <c r="AV22" s="61">
        <f t="shared" si="13"/>
        <v>-2.0699999999999363</v>
      </c>
      <c r="AW22" s="61">
        <f t="shared" si="14"/>
        <v>-1.0000000000218279E-2</v>
      </c>
      <c r="AX22" s="61">
        <f t="shared" si="15"/>
        <v>-24.169999999999163</v>
      </c>
      <c r="AY22" s="61">
        <f>'Quarter demand'!B22</f>
        <v>69928.789999999994</v>
      </c>
      <c r="AZ22" s="61">
        <f>'Quarter demand'!C22</f>
        <v>11000.2</v>
      </c>
      <c r="BA22" s="61">
        <f>'Quarter demand'!D22</f>
        <v>-44.120000000000061</v>
      </c>
      <c r="BB22" s="61">
        <f>'Quarter demand'!E22</f>
        <v>23631.3</v>
      </c>
      <c r="BC22" s="61">
        <f>'Quarter demand'!F22</f>
        <v>-2084.9799999999996</v>
      </c>
      <c r="BD22" s="61">
        <f>'Quarter demand'!G22</f>
        <v>30690.639999999999</v>
      </c>
      <c r="BE22" s="61">
        <f>'Quarter demand'!H22</f>
        <v>746.92</v>
      </c>
      <c r="BF22" s="61">
        <f>'Quarter demand'!I22</f>
        <v>5807.91</v>
      </c>
      <c r="BG22" s="76">
        <f>'Quarter demand'!J22</f>
        <v>180.91999999999916</v>
      </c>
    </row>
    <row r="23" spans="1:59" ht="15.5" x14ac:dyDescent="0.35">
      <c r="A23" s="68" t="s">
        <v>189</v>
      </c>
      <c r="B23" s="61">
        <f t="shared" si="16"/>
        <v>68091.72</v>
      </c>
      <c r="C23" s="70">
        <v>4619.0200000000004</v>
      </c>
      <c r="D23" s="70">
        <v>32344.240000000002</v>
      </c>
      <c r="E23" s="70">
        <v>25425.02</v>
      </c>
      <c r="F23" s="70">
        <v>651.61</v>
      </c>
      <c r="G23" s="70">
        <v>5051.83</v>
      </c>
      <c r="H23" s="61">
        <f t="shared" si="17"/>
        <v>28632.140000000003</v>
      </c>
      <c r="I23" s="70">
        <v>4761.5</v>
      </c>
      <c r="J23" s="70">
        <v>40.659999999999997</v>
      </c>
      <c r="K23" s="70">
        <v>18803.310000000001</v>
      </c>
      <c r="L23" s="70">
        <v>4153.07</v>
      </c>
      <c r="M23" s="70">
        <v>631.13</v>
      </c>
      <c r="N23" s="78">
        <v>0</v>
      </c>
      <c r="O23" s="70">
        <v>242.47</v>
      </c>
      <c r="P23" s="61">
        <f t="shared" si="18"/>
        <v>-37722.65</v>
      </c>
      <c r="Q23" s="70">
        <v>-101.49</v>
      </c>
      <c r="R23" s="70">
        <v>-102.71</v>
      </c>
      <c r="S23" s="70">
        <v>-26824.9</v>
      </c>
      <c r="T23" s="70">
        <v>-6137.85</v>
      </c>
      <c r="U23" s="70">
        <v>-4551.93</v>
      </c>
      <c r="V23" s="78">
        <v>0</v>
      </c>
      <c r="W23" s="70">
        <v>-3.77</v>
      </c>
      <c r="X23" s="61">
        <f t="shared" si="19"/>
        <v>-585.95000000000005</v>
      </c>
      <c r="Y23" s="70">
        <v>-585.95000000000005</v>
      </c>
      <c r="Z23" s="61">
        <f t="shared" si="20"/>
        <v>-3795.01</v>
      </c>
      <c r="AA23" s="70">
        <v>-2228.23</v>
      </c>
      <c r="AB23" s="70">
        <v>55.73</v>
      </c>
      <c r="AC23" s="70">
        <v>-812.86</v>
      </c>
      <c r="AD23" s="70">
        <v>-58.06</v>
      </c>
      <c r="AE23" s="70">
        <v>-751.59</v>
      </c>
      <c r="AF23" s="78">
        <v>0</v>
      </c>
      <c r="AG23" s="61">
        <f t="shared" si="23"/>
        <v>54620.25</v>
      </c>
      <c r="AH23" s="61">
        <f t="shared" si="0"/>
        <v>7050.8000000000011</v>
      </c>
      <c r="AI23" s="61">
        <f t="shared" si="1"/>
        <v>-6.32</v>
      </c>
      <c r="AJ23" s="61">
        <f t="shared" si="2"/>
        <v>23509.79</v>
      </c>
      <c r="AK23" s="61">
        <f t="shared" si="3"/>
        <v>-2628.7900000000004</v>
      </c>
      <c r="AL23" s="61">
        <f t="shared" si="4"/>
        <v>20752.63</v>
      </c>
      <c r="AM23" s="61">
        <f t="shared" si="5"/>
        <v>651.61</v>
      </c>
      <c r="AN23" s="61">
        <f t="shared" si="21"/>
        <v>5051.83</v>
      </c>
      <c r="AO23" s="61">
        <f t="shared" si="6"/>
        <v>238.7</v>
      </c>
      <c r="AP23" s="61">
        <f t="shared" si="7"/>
        <v>528.09999999999854</v>
      </c>
      <c r="AQ23" s="61">
        <f t="shared" si="8"/>
        <v>-540.88999999999942</v>
      </c>
      <c r="AR23" s="61">
        <f t="shared" si="9"/>
        <v>-30.089999999999755</v>
      </c>
      <c r="AS23" s="61">
        <f t="shared" si="10"/>
        <v>259.71000000000276</v>
      </c>
      <c r="AT23" s="61">
        <f t="shared" si="11"/>
        <v>725.17999999999711</v>
      </c>
      <c r="AU23" s="61">
        <f t="shared" si="12"/>
        <v>78.049999999999272</v>
      </c>
      <c r="AV23" s="61">
        <f t="shared" si="13"/>
        <v>0.82000000000005002</v>
      </c>
      <c r="AW23" s="61">
        <f t="shared" si="14"/>
        <v>0</v>
      </c>
      <c r="AX23" s="61">
        <f t="shared" si="15"/>
        <v>35.319999999999879</v>
      </c>
      <c r="AY23" s="61">
        <f>'Quarter demand'!B23</f>
        <v>54092.15</v>
      </c>
      <c r="AZ23" s="61">
        <f>'Quarter demand'!C23</f>
        <v>7591.6900000000005</v>
      </c>
      <c r="BA23" s="61">
        <f>'Quarter demand'!D23</f>
        <v>23.769999999999754</v>
      </c>
      <c r="BB23" s="61">
        <f>'Quarter demand'!E23</f>
        <v>23250.079999999998</v>
      </c>
      <c r="BC23" s="61">
        <f>'Quarter demand'!F23</f>
        <v>-3353.9699999999975</v>
      </c>
      <c r="BD23" s="61">
        <f>'Quarter demand'!G23</f>
        <v>20674.580000000002</v>
      </c>
      <c r="BE23" s="61">
        <f>'Quarter demand'!H23</f>
        <v>650.79</v>
      </c>
      <c r="BF23" s="61">
        <f>'Quarter demand'!I23</f>
        <v>5051.83</v>
      </c>
      <c r="BG23" s="76">
        <f>'Quarter demand'!J23</f>
        <v>203.38000000000011</v>
      </c>
    </row>
    <row r="24" spans="1:59" ht="15.5" x14ac:dyDescent="0.35">
      <c r="A24" s="68" t="s">
        <v>190</v>
      </c>
      <c r="B24" s="61">
        <f t="shared" si="16"/>
        <v>58936.530000000006</v>
      </c>
      <c r="C24" s="70">
        <v>4218.07</v>
      </c>
      <c r="D24" s="70">
        <v>29018.33</v>
      </c>
      <c r="E24" s="70">
        <v>20279.45</v>
      </c>
      <c r="F24" s="70">
        <v>617.57000000000005</v>
      </c>
      <c r="G24" s="70">
        <v>4803.1099999999997</v>
      </c>
      <c r="H24" s="61">
        <f t="shared" si="17"/>
        <v>24422.41</v>
      </c>
      <c r="I24" s="70">
        <v>4690.3900000000003</v>
      </c>
      <c r="J24" s="70">
        <v>44.27</v>
      </c>
      <c r="K24" s="70">
        <v>14532.61</v>
      </c>
      <c r="L24" s="70">
        <v>4380.2</v>
      </c>
      <c r="M24" s="70">
        <v>677.73</v>
      </c>
      <c r="N24" s="78">
        <v>0</v>
      </c>
      <c r="O24" s="70">
        <v>97.21</v>
      </c>
      <c r="P24" s="61">
        <f t="shared" si="18"/>
        <v>-30447.829999999998</v>
      </c>
      <c r="Q24" s="70">
        <v>-86.55</v>
      </c>
      <c r="R24" s="70">
        <v>-48.32</v>
      </c>
      <c r="S24" s="70">
        <v>-20019.259999999998</v>
      </c>
      <c r="T24" s="70">
        <v>-7205.59</v>
      </c>
      <c r="U24" s="70">
        <v>-3046.43</v>
      </c>
      <c r="V24" s="78">
        <v>0</v>
      </c>
      <c r="W24" s="70">
        <v>-41.68</v>
      </c>
      <c r="X24" s="61">
        <f t="shared" si="19"/>
        <v>-444</v>
      </c>
      <c r="Y24" s="70">
        <v>-444</v>
      </c>
      <c r="Z24" s="61">
        <f t="shared" si="20"/>
        <v>-1148.3800000000001</v>
      </c>
      <c r="AA24" s="70">
        <v>-1314.25</v>
      </c>
      <c r="AB24" s="70">
        <v>47.8</v>
      </c>
      <c r="AC24" s="70">
        <v>772.76</v>
      </c>
      <c r="AD24" s="70">
        <v>604.13</v>
      </c>
      <c r="AE24" s="70">
        <v>-1258.82</v>
      </c>
      <c r="AF24" s="78">
        <v>0</v>
      </c>
      <c r="AG24" s="61">
        <f t="shared" si="23"/>
        <v>51318.73</v>
      </c>
      <c r="AH24" s="61">
        <f t="shared" si="0"/>
        <v>7507.66</v>
      </c>
      <c r="AI24" s="61">
        <f t="shared" si="1"/>
        <v>43.75</v>
      </c>
      <c r="AJ24" s="61">
        <f t="shared" si="2"/>
        <v>24304.440000000002</v>
      </c>
      <c r="AK24" s="61">
        <f t="shared" si="3"/>
        <v>-2665.26</v>
      </c>
      <c r="AL24" s="61">
        <f t="shared" si="4"/>
        <v>16651.93</v>
      </c>
      <c r="AM24" s="61">
        <f t="shared" si="5"/>
        <v>617.57000000000005</v>
      </c>
      <c r="AN24" s="61">
        <f t="shared" si="21"/>
        <v>4803.1099999999997</v>
      </c>
      <c r="AO24" s="61">
        <f t="shared" si="6"/>
        <v>55.529999999999994</v>
      </c>
      <c r="AP24" s="61">
        <f t="shared" si="7"/>
        <v>314.28000000000611</v>
      </c>
      <c r="AQ24" s="61">
        <f t="shared" si="8"/>
        <v>-254.46999999999935</v>
      </c>
      <c r="AR24" s="61">
        <f t="shared" si="9"/>
        <v>-22.370000000000118</v>
      </c>
      <c r="AS24" s="61">
        <f t="shared" si="10"/>
        <v>-88.779999999995198</v>
      </c>
      <c r="AT24" s="61">
        <f t="shared" si="11"/>
        <v>222.94000000000051</v>
      </c>
      <c r="AU24" s="61">
        <f t="shared" si="12"/>
        <v>416.13000000000102</v>
      </c>
      <c r="AV24" s="61">
        <f t="shared" si="13"/>
        <v>2.2000000000000455</v>
      </c>
      <c r="AW24" s="61">
        <f t="shared" si="14"/>
        <v>0</v>
      </c>
      <c r="AX24" s="61">
        <f t="shared" si="15"/>
        <v>38.630000000000358</v>
      </c>
      <c r="AY24" s="61">
        <f>'Quarter demand'!B24</f>
        <v>51004.45</v>
      </c>
      <c r="AZ24" s="61">
        <f>'Quarter demand'!C24</f>
        <v>7762.1299999999992</v>
      </c>
      <c r="BA24" s="61">
        <f>'Quarter demand'!D24</f>
        <v>66.120000000000118</v>
      </c>
      <c r="BB24" s="61">
        <f>'Quarter demand'!E24</f>
        <v>24393.219999999998</v>
      </c>
      <c r="BC24" s="61">
        <f>'Quarter demand'!F24</f>
        <v>-2888.2000000000007</v>
      </c>
      <c r="BD24" s="61">
        <f>'Quarter demand'!G24</f>
        <v>16235.8</v>
      </c>
      <c r="BE24" s="61">
        <f>'Quarter demand'!H24</f>
        <v>615.37</v>
      </c>
      <c r="BF24" s="61">
        <f>'Quarter demand'!I24</f>
        <v>4803.1099999999997</v>
      </c>
      <c r="BG24" s="76">
        <f>'Quarter demand'!J24</f>
        <v>16.899999999999636</v>
      </c>
    </row>
    <row r="25" spans="1:59" ht="15.5" x14ac:dyDescent="0.35">
      <c r="A25" s="68" t="s">
        <v>191</v>
      </c>
      <c r="B25" s="61">
        <f t="shared" si="16"/>
        <v>72778.100000000006</v>
      </c>
      <c r="C25" s="70">
        <v>4649.63</v>
      </c>
      <c r="D25" s="70">
        <v>33184.58</v>
      </c>
      <c r="E25" s="70">
        <v>29246.95</v>
      </c>
      <c r="F25" s="70">
        <v>740.92</v>
      </c>
      <c r="G25" s="70">
        <v>4956.0200000000004</v>
      </c>
      <c r="H25" s="61">
        <f t="shared" si="17"/>
        <v>24503.32</v>
      </c>
      <c r="I25" s="70">
        <v>4657.87</v>
      </c>
      <c r="J25" s="70">
        <v>62.11</v>
      </c>
      <c r="K25" s="70">
        <v>13601.9</v>
      </c>
      <c r="L25" s="70">
        <v>4107.09</v>
      </c>
      <c r="M25" s="70">
        <v>1793.81</v>
      </c>
      <c r="N25" s="78">
        <v>0</v>
      </c>
      <c r="O25" s="70">
        <v>280.54000000000002</v>
      </c>
      <c r="P25" s="61">
        <f t="shared" si="18"/>
        <v>-34099.709999999992</v>
      </c>
      <c r="Q25" s="70">
        <v>-112.36</v>
      </c>
      <c r="R25" s="70">
        <v>-50.19</v>
      </c>
      <c r="S25" s="70">
        <v>-23877.67</v>
      </c>
      <c r="T25" s="70">
        <v>-6675.68</v>
      </c>
      <c r="U25" s="70">
        <v>-3375.75</v>
      </c>
      <c r="V25" s="78">
        <v>0</v>
      </c>
      <c r="W25" s="70">
        <v>-8.06</v>
      </c>
      <c r="X25" s="61">
        <f t="shared" si="19"/>
        <v>-511</v>
      </c>
      <c r="Y25" s="70">
        <v>-511</v>
      </c>
      <c r="Z25" s="61">
        <f t="shared" si="20"/>
        <v>3079.2900000000004</v>
      </c>
      <c r="AA25" s="70">
        <v>2704.92</v>
      </c>
      <c r="AB25" s="70">
        <v>77.69</v>
      </c>
      <c r="AC25" s="70">
        <v>-227.96</v>
      </c>
      <c r="AD25" s="70">
        <v>385.09</v>
      </c>
      <c r="AE25" s="70">
        <v>139.55000000000001</v>
      </c>
      <c r="AF25" s="78">
        <v>0</v>
      </c>
      <c r="AG25" s="61">
        <f t="shared" si="23"/>
        <v>65750</v>
      </c>
      <c r="AH25" s="61">
        <f t="shared" si="0"/>
        <v>11900.06</v>
      </c>
      <c r="AI25" s="61">
        <f t="shared" si="1"/>
        <v>89.61</v>
      </c>
      <c r="AJ25" s="61">
        <f t="shared" si="2"/>
        <v>22680.850000000006</v>
      </c>
      <c r="AK25" s="61">
        <f t="shared" si="3"/>
        <v>-2694.5</v>
      </c>
      <c r="AL25" s="61">
        <f t="shared" si="4"/>
        <v>27804.560000000001</v>
      </c>
      <c r="AM25" s="61">
        <f t="shared" si="5"/>
        <v>740.92</v>
      </c>
      <c r="AN25" s="61">
        <f t="shared" si="21"/>
        <v>4956.0200000000004</v>
      </c>
      <c r="AO25" s="61">
        <f t="shared" si="6"/>
        <v>272.48</v>
      </c>
      <c r="AP25" s="61">
        <f t="shared" si="7"/>
        <v>-472.22999999999593</v>
      </c>
      <c r="AQ25" s="61">
        <f t="shared" si="8"/>
        <v>838.95999999999731</v>
      </c>
      <c r="AR25" s="61">
        <f t="shared" si="9"/>
        <v>4.6599999999998971</v>
      </c>
      <c r="AS25" s="61">
        <f t="shared" si="10"/>
        <v>-660.73999999999432</v>
      </c>
      <c r="AT25" s="61">
        <f t="shared" si="11"/>
        <v>-992.58999999999651</v>
      </c>
      <c r="AU25" s="61">
        <f t="shared" si="12"/>
        <v>303.81000000000131</v>
      </c>
      <c r="AV25" s="61">
        <f t="shared" si="13"/>
        <v>-0.98000000000001819</v>
      </c>
      <c r="AW25" s="61">
        <f t="shared" si="14"/>
        <v>0</v>
      </c>
      <c r="AX25" s="61">
        <f t="shared" si="15"/>
        <v>34.649999999999181</v>
      </c>
      <c r="AY25" s="61">
        <f>'Quarter demand'!B25</f>
        <v>66222.23</v>
      </c>
      <c r="AZ25" s="61">
        <f>'Quarter demand'!C25</f>
        <v>11061.100000000002</v>
      </c>
      <c r="BA25" s="61">
        <f>'Quarter demand'!D25</f>
        <v>84.950000000000102</v>
      </c>
      <c r="BB25" s="61">
        <f>'Quarter demand'!E25</f>
        <v>23341.59</v>
      </c>
      <c r="BC25" s="61">
        <f>'Quarter demand'!F25</f>
        <v>-1701.9100000000035</v>
      </c>
      <c r="BD25" s="61">
        <f>'Quarter demand'!G25</f>
        <v>27500.75</v>
      </c>
      <c r="BE25" s="61">
        <f>'Quarter demand'!H25</f>
        <v>741.9</v>
      </c>
      <c r="BF25" s="61">
        <f>'Quarter demand'!I25</f>
        <v>4956.0200000000004</v>
      </c>
      <c r="BG25" s="76">
        <f>'Quarter demand'!J25</f>
        <v>237.83000000000084</v>
      </c>
    </row>
    <row r="26" spans="1:59" ht="15.5" x14ac:dyDescent="0.35">
      <c r="A26" s="68" t="s">
        <v>192</v>
      </c>
      <c r="B26" s="61">
        <f t="shared" si="16"/>
        <v>72984.98000000001</v>
      </c>
      <c r="C26" s="70">
        <v>4893.7700000000004</v>
      </c>
      <c r="D26" s="70">
        <v>31437.03</v>
      </c>
      <c r="E26" s="70">
        <v>30188.22</v>
      </c>
      <c r="F26" s="70">
        <v>806.71</v>
      </c>
      <c r="G26" s="70">
        <v>5659.25</v>
      </c>
      <c r="H26" s="61">
        <f t="shared" si="17"/>
        <v>26213.119999999999</v>
      </c>
      <c r="I26" s="70">
        <v>4337.26</v>
      </c>
      <c r="J26" s="70">
        <v>174.56</v>
      </c>
      <c r="K26" s="70">
        <v>14844.05</v>
      </c>
      <c r="L26" s="70">
        <v>4665.9399999999996</v>
      </c>
      <c r="M26" s="70">
        <v>2050.4699999999998</v>
      </c>
      <c r="N26" s="70">
        <v>26.09</v>
      </c>
      <c r="O26" s="70">
        <v>114.75</v>
      </c>
      <c r="P26" s="61">
        <f t="shared" si="18"/>
        <v>-32228.43</v>
      </c>
      <c r="Q26" s="70">
        <v>-114.04</v>
      </c>
      <c r="R26" s="70">
        <v>-30.33</v>
      </c>
      <c r="S26" s="70">
        <v>-22189.69</v>
      </c>
      <c r="T26" s="70">
        <v>-6574.81</v>
      </c>
      <c r="U26" s="70">
        <v>-3273.54</v>
      </c>
      <c r="V26" s="78">
        <v>0</v>
      </c>
      <c r="W26" s="70">
        <v>-46.02</v>
      </c>
      <c r="X26" s="61">
        <f t="shared" si="19"/>
        <v>-486.58</v>
      </c>
      <c r="Y26" s="70">
        <v>-486.58</v>
      </c>
      <c r="Z26" s="61">
        <f t="shared" si="20"/>
        <v>4328.8099999999995</v>
      </c>
      <c r="AA26" s="70">
        <v>2241.36</v>
      </c>
      <c r="AB26" s="70">
        <v>1.42</v>
      </c>
      <c r="AC26" s="70">
        <v>-406.45</v>
      </c>
      <c r="AD26" s="70">
        <v>62.03</v>
      </c>
      <c r="AE26" s="70">
        <v>2430.4499999999998</v>
      </c>
      <c r="AF26" s="78">
        <v>0</v>
      </c>
      <c r="AG26" s="61">
        <f t="shared" si="23"/>
        <v>70811.900000000009</v>
      </c>
      <c r="AH26" s="61">
        <f t="shared" si="0"/>
        <v>11358.35</v>
      </c>
      <c r="AI26" s="61">
        <f t="shared" si="1"/>
        <v>145.65</v>
      </c>
      <c r="AJ26" s="61">
        <f t="shared" si="2"/>
        <v>23684.940000000002</v>
      </c>
      <c r="AK26" s="61">
        <f t="shared" si="3"/>
        <v>-2333.4200000000005</v>
      </c>
      <c r="AL26" s="61">
        <f t="shared" si="4"/>
        <v>31395.600000000002</v>
      </c>
      <c r="AM26" s="61">
        <f t="shared" si="5"/>
        <v>832.80000000000007</v>
      </c>
      <c r="AN26" s="61">
        <f t="shared" si="21"/>
        <v>5659.25</v>
      </c>
      <c r="AO26" s="61">
        <f t="shared" si="6"/>
        <v>68.72999999999999</v>
      </c>
      <c r="AP26" s="61">
        <f t="shared" si="7"/>
        <v>-236.45999999999185</v>
      </c>
      <c r="AQ26" s="61">
        <f t="shared" si="8"/>
        <v>-170.1100000000024</v>
      </c>
      <c r="AR26" s="61">
        <f t="shared" si="9"/>
        <v>-1.9199999999999591</v>
      </c>
      <c r="AS26" s="61">
        <f t="shared" si="10"/>
        <v>-157.95999999999913</v>
      </c>
      <c r="AT26" s="61">
        <f t="shared" si="11"/>
        <v>-220.67999999999893</v>
      </c>
      <c r="AU26" s="61">
        <f t="shared" si="12"/>
        <v>258.02000000000407</v>
      </c>
      <c r="AV26" s="61">
        <f t="shared" si="13"/>
        <v>0.24000000000012278</v>
      </c>
      <c r="AW26" s="61">
        <f t="shared" si="14"/>
        <v>0</v>
      </c>
      <c r="AX26" s="61">
        <f t="shared" si="15"/>
        <v>55.950000000001154</v>
      </c>
      <c r="AY26" s="61">
        <f>'Quarter demand'!B26</f>
        <v>71048.36</v>
      </c>
      <c r="AZ26" s="61">
        <f>'Quarter demand'!C26</f>
        <v>11528.460000000003</v>
      </c>
      <c r="BA26" s="61">
        <f>'Quarter demand'!D26</f>
        <v>147.56999999999996</v>
      </c>
      <c r="BB26" s="61">
        <f>'Quarter demand'!E26</f>
        <v>23842.9</v>
      </c>
      <c r="BC26" s="61">
        <f>'Quarter demand'!F26</f>
        <v>-2112.7400000000016</v>
      </c>
      <c r="BD26" s="61">
        <f>'Quarter demand'!G26</f>
        <v>31137.579999999998</v>
      </c>
      <c r="BE26" s="61">
        <f>'Quarter demand'!H26</f>
        <v>832.56</v>
      </c>
      <c r="BF26" s="61">
        <f>'Quarter demand'!I26</f>
        <v>5659.25</v>
      </c>
      <c r="BG26" s="76">
        <f>'Quarter demand'!J26</f>
        <v>12.779999999998836</v>
      </c>
    </row>
    <row r="27" spans="1:59" ht="15.5" x14ac:dyDescent="0.35">
      <c r="A27" s="68" t="s">
        <v>193</v>
      </c>
      <c r="B27" s="61">
        <f t="shared" si="16"/>
        <v>63188.369999999995</v>
      </c>
      <c r="C27" s="70">
        <v>4461.54</v>
      </c>
      <c r="D27" s="70">
        <v>28525.16</v>
      </c>
      <c r="E27" s="70">
        <v>24363.279999999999</v>
      </c>
      <c r="F27" s="70">
        <v>686.32</v>
      </c>
      <c r="G27" s="70">
        <v>5152.07</v>
      </c>
      <c r="H27" s="61">
        <f t="shared" si="17"/>
        <v>24893.309999999998</v>
      </c>
      <c r="I27" s="70">
        <v>5527.95</v>
      </c>
      <c r="J27" s="70">
        <v>213.72</v>
      </c>
      <c r="K27" s="70">
        <v>14183.13</v>
      </c>
      <c r="L27" s="70">
        <v>3647.34</v>
      </c>
      <c r="M27" s="70">
        <v>1187.7</v>
      </c>
      <c r="N27" s="70">
        <v>26.71</v>
      </c>
      <c r="O27" s="70">
        <v>106.76</v>
      </c>
      <c r="P27" s="61">
        <f t="shared" si="18"/>
        <v>-31550.9</v>
      </c>
      <c r="Q27" s="70">
        <v>-77.45</v>
      </c>
      <c r="R27" s="70">
        <v>-33.869999999999997</v>
      </c>
      <c r="S27" s="70">
        <v>-19061.02</v>
      </c>
      <c r="T27" s="70">
        <v>-6806.3</v>
      </c>
      <c r="U27" s="70">
        <v>-5491.86</v>
      </c>
      <c r="V27" s="78">
        <v>0</v>
      </c>
      <c r="W27" s="70">
        <v>-80.400000000000006</v>
      </c>
      <c r="X27" s="61">
        <f t="shared" si="19"/>
        <v>-500.61</v>
      </c>
      <c r="Y27" s="70">
        <v>-500.61</v>
      </c>
      <c r="Z27" s="61">
        <f t="shared" si="20"/>
        <v>-698.08999999999992</v>
      </c>
      <c r="AA27" s="70">
        <v>-749.32</v>
      </c>
      <c r="AB27" s="70">
        <v>-71.44</v>
      </c>
      <c r="AC27" s="70">
        <v>842.07</v>
      </c>
      <c r="AD27" s="70">
        <v>-76.66</v>
      </c>
      <c r="AE27" s="70">
        <v>-642.74</v>
      </c>
      <c r="AF27" s="78">
        <v>0</v>
      </c>
      <c r="AG27" s="61">
        <f t="shared" si="23"/>
        <v>55332.079999999994</v>
      </c>
      <c r="AH27" s="61">
        <f t="shared" si="0"/>
        <v>9162.7199999999993</v>
      </c>
      <c r="AI27" s="61">
        <f t="shared" si="1"/>
        <v>108.41</v>
      </c>
      <c r="AJ27" s="61">
        <f t="shared" si="2"/>
        <v>24489.34</v>
      </c>
      <c r="AK27" s="61">
        <f t="shared" si="3"/>
        <v>-3736.23</v>
      </c>
      <c r="AL27" s="61">
        <f t="shared" si="4"/>
        <v>19416.379999999997</v>
      </c>
      <c r="AM27" s="61">
        <f t="shared" si="5"/>
        <v>713.03000000000009</v>
      </c>
      <c r="AN27" s="61">
        <f t="shared" si="21"/>
        <v>5152.07</v>
      </c>
      <c r="AO27" s="61">
        <f t="shared" si="6"/>
        <v>26.36</v>
      </c>
      <c r="AP27" s="61">
        <f t="shared" si="7"/>
        <v>690.36999999999534</v>
      </c>
      <c r="AQ27" s="61">
        <f t="shared" si="8"/>
        <v>176.45000000000073</v>
      </c>
      <c r="AR27" s="61">
        <f t="shared" si="9"/>
        <v>16.970000000000056</v>
      </c>
      <c r="AS27" s="61">
        <f t="shared" si="10"/>
        <v>341.85000000000218</v>
      </c>
      <c r="AT27" s="61">
        <f t="shared" si="11"/>
        <v>479.99000000000115</v>
      </c>
      <c r="AU27" s="61">
        <f t="shared" si="12"/>
        <v>-365.02000000000407</v>
      </c>
      <c r="AV27" s="61">
        <f t="shared" si="13"/>
        <v>0.13000000000010914</v>
      </c>
      <c r="AW27" s="61">
        <f t="shared" si="14"/>
        <v>1.0000000000218279E-2</v>
      </c>
      <c r="AX27" s="61">
        <f t="shared" si="15"/>
        <v>39.989999999999199</v>
      </c>
      <c r="AY27" s="61">
        <f>'Quarter demand'!B27</f>
        <v>54641.71</v>
      </c>
      <c r="AZ27" s="61">
        <f>'Quarter demand'!C27</f>
        <v>8986.2699999999986</v>
      </c>
      <c r="BA27" s="61">
        <f>'Quarter demand'!D27</f>
        <v>91.439999999999941</v>
      </c>
      <c r="BB27" s="61">
        <f>'Quarter demand'!E27</f>
        <v>24147.489999999998</v>
      </c>
      <c r="BC27" s="61">
        <f>'Quarter demand'!F27</f>
        <v>-4216.2200000000012</v>
      </c>
      <c r="BD27" s="61">
        <f>'Quarter demand'!G27</f>
        <v>19781.400000000001</v>
      </c>
      <c r="BE27" s="61">
        <f>'Quarter demand'!H27</f>
        <v>712.9</v>
      </c>
      <c r="BF27" s="61">
        <f>'Quarter demand'!I27</f>
        <v>5152.0599999999995</v>
      </c>
      <c r="BG27" s="76">
        <f>'Quarter demand'!J27</f>
        <v>-13.6299999999992</v>
      </c>
    </row>
    <row r="28" spans="1:59" ht="15.5" x14ac:dyDescent="0.35">
      <c r="A28" s="68" t="s">
        <v>194</v>
      </c>
      <c r="B28" s="61">
        <f t="shared" si="16"/>
        <v>57479.040000000001</v>
      </c>
      <c r="C28" s="70">
        <v>3683.87</v>
      </c>
      <c r="D28" s="70">
        <v>27345.040000000001</v>
      </c>
      <c r="E28" s="70">
        <v>21018.14</v>
      </c>
      <c r="F28" s="70">
        <v>663.7</v>
      </c>
      <c r="G28" s="70">
        <v>4768.29</v>
      </c>
      <c r="H28" s="61">
        <f t="shared" si="17"/>
        <v>26627.86</v>
      </c>
      <c r="I28" s="70">
        <v>5290.72</v>
      </c>
      <c r="J28" s="70">
        <v>147.30000000000001</v>
      </c>
      <c r="K28" s="70">
        <v>15531.65</v>
      </c>
      <c r="L28" s="70">
        <v>4595.29</v>
      </c>
      <c r="M28" s="70">
        <v>974.12</v>
      </c>
      <c r="N28" s="70">
        <v>27.58</v>
      </c>
      <c r="O28" s="70">
        <v>61.2</v>
      </c>
      <c r="P28" s="61">
        <f t="shared" si="18"/>
        <v>-30672.43</v>
      </c>
      <c r="Q28" s="70">
        <v>-85.41</v>
      </c>
      <c r="R28" s="70">
        <v>-35.44</v>
      </c>
      <c r="S28" s="70">
        <v>-20598.650000000001</v>
      </c>
      <c r="T28" s="70">
        <v>-5439.21</v>
      </c>
      <c r="U28" s="70">
        <v>-4433.22</v>
      </c>
      <c r="V28" s="78">
        <v>0</v>
      </c>
      <c r="W28" s="70">
        <v>-80.5</v>
      </c>
      <c r="X28" s="61">
        <f t="shared" si="19"/>
        <v>-461.83</v>
      </c>
      <c r="Y28" s="70">
        <v>-461.83</v>
      </c>
      <c r="Z28" s="61">
        <f t="shared" si="20"/>
        <v>-2089.4499999999998</v>
      </c>
      <c r="AA28" s="70">
        <v>-807.95</v>
      </c>
      <c r="AB28" s="70">
        <v>-42.48</v>
      </c>
      <c r="AC28" s="70">
        <v>393.26</v>
      </c>
      <c r="AD28" s="70">
        <v>-55.92</v>
      </c>
      <c r="AE28" s="70">
        <v>-1576.36</v>
      </c>
      <c r="AF28" s="78">
        <v>0</v>
      </c>
      <c r="AG28" s="61">
        <f t="shared" si="23"/>
        <v>50883.189999999995</v>
      </c>
      <c r="AH28" s="61">
        <f t="shared" si="0"/>
        <v>8081.2300000000005</v>
      </c>
      <c r="AI28" s="61">
        <f t="shared" si="1"/>
        <v>69.380000000000024</v>
      </c>
      <c r="AJ28" s="61">
        <f t="shared" si="2"/>
        <v>22671.3</v>
      </c>
      <c r="AK28" s="61">
        <f t="shared" si="3"/>
        <v>-1361.67</v>
      </c>
      <c r="AL28" s="61">
        <f t="shared" si="4"/>
        <v>15982.679999999997</v>
      </c>
      <c r="AM28" s="61">
        <f t="shared" si="5"/>
        <v>691.28000000000009</v>
      </c>
      <c r="AN28" s="61">
        <f t="shared" si="21"/>
        <v>4768.29</v>
      </c>
      <c r="AO28" s="61">
        <f t="shared" si="6"/>
        <v>-19.299999999999997</v>
      </c>
      <c r="AP28" s="61">
        <f t="shared" si="7"/>
        <v>-565.58000000000902</v>
      </c>
      <c r="AQ28" s="61">
        <f t="shared" si="8"/>
        <v>-138.61999999999989</v>
      </c>
      <c r="AR28" s="61">
        <f t="shared" si="9"/>
        <v>-47.679999999999893</v>
      </c>
      <c r="AS28" s="61">
        <f t="shared" si="10"/>
        <v>104.06999999999607</v>
      </c>
      <c r="AT28" s="61">
        <f t="shared" si="11"/>
        <v>-545.94999999999527</v>
      </c>
      <c r="AU28" s="61">
        <f t="shared" si="12"/>
        <v>35.989999999997963</v>
      </c>
      <c r="AV28" s="61">
        <f t="shared" si="13"/>
        <v>0.13000000000010914</v>
      </c>
      <c r="AW28" s="61">
        <f t="shared" si="14"/>
        <v>0</v>
      </c>
      <c r="AX28" s="61">
        <f t="shared" si="15"/>
        <v>26.480000000000658</v>
      </c>
      <c r="AY28" s="61">
        <f>'Quarter demand'!B28</f>
        <v>51448.770000000004</v>
      </c>
      <c r="AZ28" s="61">
        <f>'Quarter demand'!C28</f>
        <v>8219.85</v>
      </c>
      <c r="BA28" s="61">
        <f>'Quarter demand'!D28</f>
        <v>117.05999999999992</v>
      </c>
      <c r="BB28" s="61">
        <f>'Quarter demand'!E28</f>
        <v>22567.230000000003</v>
      </c>
      <c r="BC28" s="61">
        <f>'Quarter demand'!F28</f>
        <v>-815.7200000000048</v>
      </c>
      <c r="BD28" s="61">
        <f>'Quarter demand'!G28</f>
        <v>15946.689999999999</v>
      </c>
      <c r="BE28" s="61">
        <f>'Quarter demand'!H28</f>
        <v>691.15</v>
      </c>
      <c r="BF28" s="61">
        <f>'Quarter demand'!I28</f>
        <v>4768.29</v>
      </c>
      <c r="BG28" s="76">
        <f>'Quarter demand'!J28</f>
        <v>-45.780000000000655</v>
      </c>
    </row>
    <row r="29" spans="1:59" ht="15.5" x14ac:dyDescent="0.35">
      <c r="A29" s="68" t="s">
        <v>195</v>
      </c>
      <c r="B29" s="61">
        <f t="shared" si="16"/>
        <v>66657.88</v>
      </c>
      <c r="C29" s="70">
        <v>4596.6499999999996</v>
      </c>
      <c r="D29" s="70">
        <v>28934.85</v>
      </c>
      <c r="E29" s="70">
        <v>27426.57</v>
      </c>
      <c r="F29" s="70">
        <v>851.05</v>
      </c>
      <c r="G29" s="70">
        <v>4848.76</v>
      </c>
      <c r="H29" s="61">
        <f t="shared" si="17"/>
        <v>28695.4</v>
      </c>
      <c r="I29" s="70">
        <v>5546.88</v>
      </c>
      <c r="J29" s="70">
        <v>158.09</v>
      </c>
      <c r="K29" s="70">
        <v>14555.09</v>
      </c>
      <c r="L29" s="70">
        <v>5039.8100000000004</v>
      </c>
      <c r="M29" s="70">
        <v>3208</v>
      </c>
      <c r="N29" s="70">
        <v>30.05</v>
      </c>
      <c r="O29" s="70">
        <v>157.47999999999999</v>
      </c>
      <c r="P29" s="61">
        <f t="shared" si="18"/>
        <v>-28756.139999999996</v>
      </c>
      <c r="Q29" s="70">
        <v>-119.33</v>
      </c>
      <c r="R29" s="70">
        <v>-33.79</v>
      </c>
      <c r="S29" s="70">
        <v>-20077.39</v>
      </c>
      <c r="T29" s="70">
        <v>-6454.12</v>
      </c>
      <c r="U29" s="70">
        <v>-2024</v>
      </c>
      <c r="V29" s="78">
        <v>0</v>
      </c>
      <c r="W29" s="70">
        <v>-47.51</v>
      </c>
      <c r="X29" s="61">
        <f t="shared" si="19"/>
        <v>-430.34</v>
      </c>
      <c r="Y29" s="70">
        <v>-430.34</v>
      </c>
      <c r="Z29" s="61">
        <f t="shared" si="20"/>
        <v>957.86999999999978</v>
      </c>
      <c r="AA29" s="70">
        <v>1386.12</v>
      </c>
      <c r="AB29" s="70">
        <v>21.02</v>
      </c>
      <c r="AC29" s="70">
        <v>-317.69</v>
      </c>
      <c r="AD29" s="70">
        <v>-223.93</v>
      </c>
      <c r="AE29" s="70">
        <v>92.35</v>
      </c>
      <c r="AF29" s="78">
        <v>0</v>
      </c>
      <c r="AG29" s="61">
        <f t="shared" si="23"/>
        <v>67124.67</v>
      </c>
      <c r="AH29" s="61">
        <f t="shared" si="0"/>
        <v>11410.32</v>
      </c>
      <c r="AI29" s="61">
        <f t="shared" si="1"/>
        <v>145.32000000000002</v>
      </c>
      <c r="AJ29" s="61">
        <f t="shared" si="2"/>
        <v>23094.860000000004</v>
      </c>
      <c r="AK29" s="61">
        <f t="shared" si="3"/>
        <v>-2068.5799999999995</v>
      </c>
      <c r="AL29" s="61">
        <f t="shared" si="4"/>
        <v>28702.92</v>
      </c>
      <c r="AM29" s="61">
        <f t="shared" si="5"/>
        <v>881.09999999999991</v>
      </c>
      <c r="AN29" s="61">
        <f t="shared" si="21"/>
        <v>4848.76</v>
      </c>
      <c r="AO29" s="61">
        <f t="shared" si="6"/>
        <v>109.97</v>
      </c>
      <c r="AP29" s="61">
        <f t="shared" si="7"/>
        <v>-161.02999999999884</v>
      </c>
      <c r="AQ29" s="61">
        <f t="shared" si="8"/>
        <v>35.540000000002692</v>
      </c>
      <c r="AR29" s="61">
        <f t="shared" si="9"/>
        <v>-16.580000000000069</v>
      </c>
      <c r="AS29" s="61">
        <f t="shared" si="10"/>
        <v>-77.539999999997235</v>
      </c>
      <c r="AT29" s="61">
        <f t="shared" si="11"/>
        <v>-374.55000000000064</v>
      </c>
      <c r="AU29" s="61">
        <f t="shared" si="12"/>
        <v>204.45999999999913</v>
      </c>
      <c r="AV29" s="61">
        <f t="shared" si="13"/>
        <v>0.20999999999992269</v>
      </c>
      <c r="AW29" s="61">
        <f t="shared" si="14"/>
        <v>0</v>
      </c>
      <c r="AX29" s="61">
        <f t="shared" si="15"/>
        <v>67.430000000000035</v>
      </c>
      <c r="AY29" s="61">
        <f>'Quarter demand'!B29</f>
        <v>67285.7</v>
      </c>
      <c r="AZ29" s="61">
        <f>'Quarter demand'!C29</f>
        <v>11374.779999999997</v>
      </c>
      <c r="BA29" s="61">
        <f>'Quarter demand'!D29</f>
        <v>161.90000000000009</v>
      </c>
      <c r="BB29" s="61">
        <f>'Quarter demand'!E29</f>
        <v>23172.400000000001</v>
      </c>
      <c r="BC29" s="61">
        <f>'Quarter demand'!F29</f>
        <v>-1694.0299999999988</v>
      </c>
      <c r="BD29" s="61">
        <f>'Quarter demand'!G29</f>
        <v>28498.46</v>
      </c>
      <c r="BE29" s="61">
        <f>'Quarter demand'!H29</f>
        <v>880.89</v>
      </c>
      <c r="BF29" s="61">
        <f>'Quarter demand'!I29</f>
        <v>4848.76</v>
      </c>
      <c r="BG29" s="76">
        <f>'Quarter demand'!J29</f>
        <v>42.539999999999964</v>
      </c>
    </row>
    <row r="30" spans="1:59" ht="15.5" x14ac:dyDescent="0.35">
      <c r="A30" s="68" t="s">
        <v>196</v>
      </c>
      <c r="B30" s="61">
        <f t="shared" si="16"/>
        <v>65495.780000000006</v>
      </c>
      <c r="C30" s="70">
        <v>3964.93</v>
      </c>
      <c r="D30" s="70">
        <v>27883.73</v>
      </c>
      <c r="E30" s="70">
        <v>27336.33</v>
      </c>
      <c r="F30" s="70">
        <v>793.74</v>
      </c>
      <c r="G30" s="70">
        <v>5517.05</v>
      </c>
      <c r="H30" s="61">
        <f t="shared" si="17"/>
        <v>32013.549999999996</v>
      </c>
      <c r="I30" s="70">
        <v>6113.64</v>
      </c>
      <c r="J30" s="70">
        <v>163.13</v>
      </c>
      <c r="K30" s="70">
        <v>16327.21</v>
      </c>
      <c r="L30" s="70">
        <v>5076.53</v>
      </c>
      <c r="M30" s="70">
        <v>4103.1899999999996</v>
      </c>
      <c r="N30" s="70">
        <v>55.82</v>
      </c>
      <c r="O30" s="70">
        <v>174.03</v>
      </c>
      <c r="P30" s="61">
        <f t="shared" si="18"/>
        <v>-28799.83</v>
      </c>
      <c r="Q30" s="70">
        <v>-110.76</v>
      </c>
      <c r="R30" s="70">
        <v>-34.04</v>
      </c>
      <c r="S30" s="70">
        <v>-19447.47</v>
      </c>
      <c r="T30" s="70">
        <v>-7865.01</v>
      </c>
      <c r="U30" s="70">
        <v>-1279.1500000000001</v>
      </c>
      <c r="V30" s="78">
        <v>0</v>
      </c>
      <c r="W30" s="70">
        <v>-63.4</v>
      </c>
      <c r="X30" s="61">
        <f t="shared" si="19"/>
        <v>-401.18</v>
      </c>
      <c r="Y30" s="70">
        <v>-401.18</v>
      </c>
      <c r="Z30" s="61">
        <f t="shared" si="20"/>
        <v>4338.3899999999994</v>
      </c>
      <c r="AA30" s="70">
        <v>2383.81</v>
      </c>
      <c r="AB30" s="70">
        <v>-41.86</v>
      </c>
      <c r="AC30" s="70">
        <v>-415.97</v>
      </c>
      <c r="AD30" s="70">
        <v>438.54</v>
      </c>
      <c r="AE30" s="70">
        <v>1973.87</v>
      </c>
      <c r="AF30" s="78">
        <v>0</v>
      </c>
      <c r="AG30" s="61">
        <f t="shared" si="23"/>
        <v>72646.710000000006</v>
      </c>
      <c r="AH30" s="61">
        <f t="shared" si="0"/>
        <v>12351.619999999999</v>
      </c>
      <c r="AI30" s="61">
        <f t="shared" si="1"/>
        <v>87.23</v>
      </c>
      <c r="AJ30" s="61">
        <f t="shared" si="2"/>
        <v>24347.5</v>
      </c>
      <c r="AK30" s="61">
        <f t="shared" si="3"/>
        <v>-2751.1200000000003</v>
      </c>
      <c r="AL30" s="61">
        <f t="shared" si="4"/>
        <v>32134.239999999998</v>
      </c>
      <c r="AM30" s="61">
        <f t="shared" si="5"/>
        <v>849.56000000000006</v>
      </c>
      <c r="AN30" s="61">
        <f t="shared" si="21"/>
        <v>5517.05</v>
      </c>
      <c r="AO30" s="61">
        <f t="shared" si="6"/>
        <v>110.63</v>
      </c>
      <c r="AP30" s="61">
        <f t="shared" si="7"/>
        <v>887.02999999999884</v>
      </c>
      <c r="AQ30" s="61">
        <f t="shared" si="8"/>
        <v>787.65999999999804</v>
      </c>
      <c r="AR30" s="61">
        <f t="shared" si="9"/>
        <v>-23.610000000000028</v>
      </c>
      <c r="AS30" s="61">
        <f t="shared" si="10"/>
        <v>-202.43999999999869</v>
      </c>
      <c r="AT30" s="61">
        <f t="shared" si="11"/>
        <v>200.39999999999645</v>
      </c>
      <c r="AU30" s="61">
        <f t="shared" si="12"/>
        <v>83.249999999996362</v>
      </c>
      <c r="AV30" s="61">
        <f t="shared" si="13"/>
        <v>3.0000000000086402E-2</v>
      </c>
      <c r="AW30" s="61">
        <f t="shared" si="14"/>
        <v>-1.0000000000218279E-2</v>
      </c>
      <c r="AX30" s="61">
        <f t="shared" si="15"/>
        <v>41.749999999998977</v>
      </c>
      <c r="AY30" s="61">
        <f>'Quarter demand'!B30</f>
        <v>71759.680000000008</v>
      </c>
      <c r="AZ30" s="61">
        <f>'Quarter demand'!C30</f>
        <v>11563.960000000001</v>
      </c>
      <c r="BA30" s="61">
        <f>'Quarter demand'!D30</f>
        <v>110.84000000000003</v>
      </c>
      <c r="BB30" s="61">
        <f>'Quarter demand'!E30</f>
        <v>24549.94</v>
      </c>
      <c r="BC30" s="61">
        <f>'Quarter demand'!F30</f>
        <v>-2951.5199999999968</v>
      </c>
      <c r="BD30" s="61">
        <f>'Quarter demand'!G30</f>
        <v>32050.99</v>
      </c>
      <c r="BE30" s="61">
        <f>'Quarter demand'!H30</f>
        <v>849.53</v>
      </c>
      <c r="BF30" s="61">
        <f>'Quarter demand'!I30</f>
        <v>5517.06</v>
      </c>
      <c r="BG30" s="76">
        <f>'Quarter demand'!J30</f>
        <v>68.880000000001019</v>
      </c>
    </row>
    <row r="31" spans="1:59" ht="15.5" x14ac:dyDescent="0.35">
      <c r="A31" s="68" t="s">
        <v>197</v>
      </c>
      <c r="B31" s="61">
        <f t="shared" si="16"/>
        <v>59773.070000000007</v>
      </c>
      <c r="C31" s="70">
        <v>3784.58</v>
      </c>
      <c r="D31" s="70">
        <v>26691.68</v>
      </c>
      <c r="E31" s="70">
        <v>24266.26</v>
      </c>
      <c r="F31" s="70">
        <v>712.86</v>
      </c>
      <c r="G31" s="70">
        <v>4317.6899999999996</v>
      </c>
      <c r="H31" s="61">
        <f t="shared" si="17"/>
        <v>29866.129999999997</v>
      </c>
      <c r="I31" s="70">
        <v>5739.33</v>
      </c>
      <c r="J31" s="70">
        <v>221.97</v>
      </c>
      <c r="K31" s="70">
        <v>17092.71</v>
      </c>
      <c r="L31" s="70">
        <v>5039.8100000000004</v>
      </c>
      <c r="M31" s="70">
        <v>1508.3</v>
      </c>
      <c r="N31" s="70">
        <v>72.12</v>
      </c>
      <c r="O31" s="70">
        <v>191.89</v>
      </c>
      <c r="P31" s="61">
        <f t="shared" si="18"/>
        <v>-30295.080000000005</v>
      </c>
      <c r="Q31" s="70">
        <v>-117.69</v>
      </c>
      <c r="R31" s="70">
        <v>-28.9</v>
      </c>
      <c r="S31" s="70">
        <v>-18198.900000000001</v>
      </c>
      <c r="T31" s="70">
        <v>-7899.31</v>
      </c>
      <c r="U31" s="70">
        <v>-4003.33</v>
      </c>
      <c r="V31" s="78">
        <v>0</v>
      </c>
      <c r="W31" s="70">
        <v>-46.95</v>
      </c>
      <c r="X31" s="61">
        <f t="shared" si="19"/>
        <v>-630.12</v>
      </c>
      <c r="Y31" s="70">
        <v>-630.12</v>
      </c>
      <c r="Z31" s="61">
        <f t="shared" si="20"/>
        <v>-3684.2799999999997</v>
      </c>
      <c r="AA31" s="70">
        <v>-2097.44</v>
      </c>
      <c r="AB31" s="70">
        <v>-85.47</v>
      </c>
      <c r="AC31" s="70">
        <v>-366.74</v>
      </c>
      <c r="AD31" s="70">
        <v>105.62</v>
      </c>
      <c r="AE31" s="70">
        <v>-1240.25</v>
      </c>
      <c r="AF31" s="78">
        <v>0</v>
      </c>
      <c r="AG31" s="61">
        <f t="shared" si="23"/>
        <v>55029.72</v>
      </c>
      <c r="AH31" s="61">
        <f t="shared" si="0"/>
        <v>7308.7799999999988</v>
      </c>
      <c r="AI31" s="61">
        <f t="shared" si="1"/>
        <v>107.6</v>
      </c>
      <c r="AJ31" s="61">
        <f t="shared" si="2"/>
        <v>25218.749999999996</v>
      </c>
      <c r="AK31" s="61">
        <f t="shared" si="3"/>
        <v>-3384</v>
      </c>
      <c r="AL31" s="61">
        <f t="shared" si="4"/>
        <v>20530.979999999996</v>
      </c>
      <c r="AM31" s="61">
        <f t="shared" si="5"/>
        <v>784.98</v>
      </c>
      <c r="AN31" s="61">
        <f t="shared" si="21"/>
        <v>4317.6899999999996</v>
      </c>
      <c r="AO31" s="61">
        <f t="shared" si="6"/>
        <v>144.94</v>
      </c>
      <c r="AP31" s="61">
        <f t="shared" si="7"/>
        <v>-339.06000000000495</v>
      </c>
      <c r="AQ31" s="61">
        <f t="shared" si="8"/>
        <v>-716.46000000000095</v>
      </c>
      <c r="AR31" s="61">
        <f t="shared" si="9"/>
        <v>-30.619999999999919</v>
      </c>
      <c r="AS31" s="61">
        <f t="shared" si="10"/>
        <v>-75.560000000004948</v>
      </c>
      <c r="AT31" s="61">
        <f t="shared" si="11"/>
        <v>462.65999999999622</v>
      </c>
      <c r="AU31" s="61">
        <f t="shared" si="12"/>
        <v>40.019999999996799</v>
      </c>
      <c r="AV31" s="61">
        <f t="shared" si="13"/>
        <v>2.9999999999972715E-2</v>
      </c>
      <c r="AW31" s="61">
        <f t="shared" si="14"/>
        <v>0</v>
      </c>
      <c r="AX31" s="61">
        <f t="shared" si="15"/>
        <v>-19.129999999998802</v>
      </c>
      <c r="AY31" s="61">
        <f>'Quarter demand'!B31</f>
        <v>55368.780000000006</v>
      </c>
      <c r="AZ31" s="61">
        <f>'Quarter demand'!C31</f>
        <v>8025.24</v>
      </c>
      <c r="BA31" s="61">
        <f>'Quarter demand'!D31</f>
        <v>138.21999999999991</v>
      </c>
      <c r="BB31" s="61">
        <f>'Quarter demand'!E31</f>
        <v>25294.31</v>
      </c>
      <c r="BC31" s="61">
        <f>'Quarter demand'!F31</f>
        <v>-3846.6599999999962</v>
      </c>
      <c r="BD31" s="61">
        <f>'Quarter demand'!G31</f>
        <v>20490.96</v>
      </c>
      <c r="BE31" s="61">
        <f>'Quarter demand'!H31</f>
        <v>784.95</v>
      </c>
      <c r="BF31" s="61">
        <f>'Quarter demand'!I31</f>
        <v>4317.6899999999996</v>
      </c>
      <c r="BG31" s="76">
        <f>'Quarter demand'!J31</f>
        <v>164.0699999999988</v>
      </c>
    </row>
    <row r="32" spans="1:59" ht="15.5" x14ac:dyDescent="0.35">
      <c r="A32" s="68" t="s">
        <v>198</v>
      </c>
      <c r="B32" s="61">
        <f t="shared" si="16"/>
        <v>52340.82</v>
      </c>
      <c r="C32" s="70">
        <v>3729.17</v>
      </c>
      <c r="D32" s="70">
        <v>24195.94</v>
      </c>
      <c r="E32" s="70">
        <v>19359.93</v>
      </c>
      <c r="F32" s="70">
        <v>693.61</v>
      </c>
      <c r="G32" s="70">
        <v>4362.17</v>
      </c>
      <c r="H32" s="61">
        <f t="shared" si="17"/>
        <v>30984.969999999998</v>
      </c>
      <c r="I32" s="70">
        <v>6018.07</v>
      </c>
      <c r="J32" s="70">
        <v>176.96</v>
      </c>
      <c r="K32" s="70">
        <v>17943.36</v>
      </c>
      <c r="L32" s="70">
        <v>4899.16</v>
      </c>
      <c r="M32" s="70">
        <v>1618.3</v>
      </c>
      <c r="N32" s="70">
        <v>114.09</v>
      </c>
      <c r="O32" s="70">
        <v>215.03</v>
      </c>
      <c r="P32" s="61">
        <f t="shared" si="18"/>
        <v>-28240.180000000004</v>
      </c>
      <c r="Q32" s="70">
        <v>-90.24</v>
      </c>
      <c r="R32" s="70">
        <v>-28.01</v>
      </c>
      <c r="S32" s="70">
        <v>-16499.990000000002</v>
      </c>
      <c r="T32" s="70">
        <v>-8340.81</v>
      </c>
      <c r="U32" s="70">
        <v>-3242.79</v>
      </c>
      <c r="V32" s="78">
        <v>0</v>
      </c>
      <c r="W32" s="70">
        <v>-38.340000000000003</v>
      </c>
      <c r="X32" s="61">
        <f t="shared" si="19"/>
        <v>-621.87</v>
      </c>
      <c r="Y32" s="70">
        <v>-621.87</v>
      </c>
      <c r="Z32" s="61">
        <f t="shared" si="20"/>
        <v>-3676.04</v>
      </c>
      <c r="AA32" s="70">
        <v>-2410.85</v>
      </c>
      <c r="AB32" s="70">
        <v>-34.5</v>
      </c>
      <c r="AC32" s="70">
        <v>278.94</v>
      </c>
      <c r="AD32" s="70">
        <v>-275.92</v>
      </c>
      <c r="AE32" s="70">
        <v>-1233.71</v>
      </c>
      <c r="AF32" s="78">
        <v>0</v>
      </c>
      <c r="AG32" s="61">
        <f t="shared" si="23"/>
        <v>50787.7</v>
      </c>
      <c r="AH32" s="61">
        <f t="shared" si="0"/>
        <v>7246.15</v>
      </c>
      <c r="AI32" s="61">
        <f t="shared" si="1"/>
        <v>114.45000000000002</v>
      </c>
      <c r="AJ32" s="61">
        <f t="shared" si="2"/>
        <v>25918.25</v>
      </c>
      <c r="AK32" s="61">
        <f t="shared" si="3"/>
        <v>-4339.4399999999996</v>
      </c>
      <c r="AL32" s="61">
        <f t="shared" si="4"/>
        <v>16501.73</v>
      </c>
      <c r="AM32" s="61">
        <f t="shared" si="5"/>
        <v>807.7</v>
      </c>
      <c r="AN32" s="61">
        <f t="shared" si="21"/>
        <v>4362.17</v>
      </c>
      <c r="AO32" s="61">
        <f t="shared" si="6"/>
        <v>176.69</v>
      </c>
      <c r="AP32" s="61">
        <f t="shared" si="7"/>
        <v>-1006.5000000000073</v>
      </c>
      <c r="AQ32" s="61">
        <f t="shared" si="8"/>
        <v>-750.65000000000055</v>
      </c>
      <c r="AR32" s="61">
        <f t="shared" si="9"/>
        <v>-9.3199999999999363</v>
      </c>
      <c r="AS32" s="61">
        <f t="shared" si="10"/>
        <v>-103.27000000000044</v>
      </c>
      <c r="AT32" s="61">
        <f t="shared" si="11"/>
        <v>-238.76000000000295</v>
      </c>
      <c r="AU32" s="61">
        <f t="shared" si="12"/>
        <v>14.779999999998836</v>
      </c>
      <c r="AV32" s="61">
        <f t="shared" si="13"/>
        <v>2.0000000000095497E-2</v>
      </c>
      <c r="AW32" s="61">
        <f t="shared" si="14"/>
        <v>-9.999999999308784E-3</v>
      </c>
      <c r="AX32" s="61">
        <f t="shared" si="15"/>
        <v>80.709999999999525</v>
      </c>
      <c r="AY32" s="61">
        <f>'Quarter demand'!B32</f>
        <v>51794.200000000004</v>
      </c>
      <c r="AZ32" s="61">
        <f>'Quarter demand'!C32</f>
        <v>7996.8</v>
      </c>
      <c r="BA32" s="61">
        <f>'Quarter demand'!D32</f>
        <v>123.76999999999995</v>
      </c>
      <c r="BB32" s="61">
        <f>'Quarter demand'!E32</f>
        <v>26021.52</v>
      </c>
      <c r="BC32" s="61">
        <f>'Quarter demand'!F32</f>
        <v>-4100.6799999999967</v>
      </c>
      <c r="BD32" s="61">
        <f>'Quarter demand'!G32</f>
        <v>16486.95</v>
      </c>
      <c r="BE32" s="61">
        <f>'Quarter demand'!H32</f>
        <v>807.68</v>
      </c>
      <c r="BF32" s="61">
        <f>'Quarter demand'!I32</f>
        <v>4362.1799999999994</v>
      </c>
      <c r="BG32" s="76">
        <f>'Quarter demand'!J32</f>
        <v>95.980000000000473</v>
      </c>
    </row>
    <row r="33" spans="1:59" ht="15.5" x14ac:dyDescent="0.35">
      <c r="A33" s="68" t="s">
        <v>199</v>
      </c>
      <c r="B33" s="61">
        <f t="shared" si="16"/>
        <v>60768.37999999999</v>
      </c>
      <c r="C33" s="70">
        <v>4115.01</v>
      </c>
      <c r="D33" s="70">
        <v>25775.94</v>
      </c>
      <c r="E33" s="70">
        <v>25448.23</v>
      </c>
      <c r="F33" s="70">
        <v>879.88</v>
      </c>
      <c r="G33" s="70">
        <v>4549.32</v>
      </c>
      <c r="H33" s="61">
        <f t="shared" si="17"/>
        <v>32393.760000000002</v>
      </c>
      <c r="I33" s="70">
        <v>5587.11</v>
      </c>
      <c r="J33" s="70">
        <v>162.27000000000001</v>
      </c>
      <c r="K33" s="70">
        <v>16850.79</v>
      </c>
      <c r="L33" s="70">
        <v>5164.7700000000004</v>
      </c>
      <c r="M33" s="70">
        <v>4208.97</v>
      </c>
      <c r="N33" s="70">
        <v>159.55000000000001</v>
      </c>
      <c r="O33" s="70">
        <v>260.3</v>
      </c>
      <c r="P33" s="61">
        <f t="shared" si="18"/>
        <v>-26867.03</v>
      </c>
      <c r="Q33" s="70">
        <v>-128.84</v>
      </c>
      <c r="R33" s="70">
        <v>-33.14</v>
      </c>
      <c r="S33" s="70">
        <v>-16367.1</v>
      </c>
      <c r="T33" s="70">
        <v>-9002.81</v>
      </c>
      <c r="U33" s="70">
        <v>-1286.57</v>
      </c>
      <c r="V33" s="78">
        <v>0</v>
      </c>
      <c r="W33" s="70">
        <v>-48.57</v>
      </c>
      <c r="X33" s="61">
        <f t="shared" si="19"/>
        <v>-567.84</v>
      </c>
      <c r="Y33" s="70">
        <v>-567.84</v>
      </c>
      <c r="Z33" s="61">
        <f t="shared" si="20"/>
        <v>1870.2900000000002</v>
      </c>
      <c r="AA33" s="70">
        <v>2068.5100000000002</v>
      </c>
      <c r="AB33" s="70">
        <v>78.3</v>
      </c>
      <c r="AC33" s="70">
        <v>355.14</v>
      </c>
      <c r="AD33" s="70">
        <v>-595.63</v>
      </c>
      <c r="AE33" s="70">
        <v>-36.03</v>
      </c>
      <c r="AF33" s="78">
        <v>0</v>
      </c>
      <c r="AG33" s="61">
        <f t="shared" si="23"/>
        <v>67597.56</v>
      </c>
      <c r="AH33" s="61">
        <f t="shared" si="0"/>
        <v>11641.789999999999</v>
      </c>
      <c r="AI33" s="61">
        <f t="shared" si="1"/>
        <v>207.43</v>
      </c>
      <c r="AJ33" s="61">
        <f t="shared" si="2"/>
        <v>26614.769999999997</v>
      </c>
      <c r="AK33" s="61">
        <f t="shared" si="3"/>
        <v>-5001.5099999999993</v>
      </c>
      <c r="AL33" s="61">
        <f t="shared" si="4"/>
        <v>28334.600000000002</v>
      </c>
      <c r="AM33" s="61">
        <f t="shared" si="5"/>
        <v>1039.43</v>
      </c>
      <c r="AN33" s="61">
        <f t="shared" si="21"/>
        <v>4549.32</v>
      </c>
      <c r="AO33" s="61">
        <f t="shared" si="6"/>
        <v>211.73000000000002</v>
      </c>
      <c r="AP33" s="61">
        <f t="shared" si="7"/>
        <v>451.80000000000291</v>
      </c>
      <c r="AQ33" s="61">
        <f t="shared" si="8"/>
        <v>679.95000000000073</v>
      </c>
      <c r="AR33" s="61">
        <f t="shared" si="9"/>
        <v>11.889999999999986</v>
      </c>
      <c r="AS33" s="61">
        <f t="shared" si="10"/>
        <v>205.12999999999374</v>
      </c>
      <c r="AT33" s="61">
        <f t="shared" si="11"/>
        <v>-474.84999999999945</v>
      </c>
      <c r="AU33" s="61">
        <f t="shared" si="12"/>
        <v>-77.679999999996653</v>
      </c>
      <c r="AV33" s="61">
        <f t="shared" si="13"/>
        <v>-9.9999999999909051E-3</v>
      </c>
      <c r="AW33" s="61">
        <f t="shared" si="14"/>
        <v>9.999999999308784E-3</v>
      </c>
      <c r="AX33" s="61">
        <f t="shared" si="15"/>
        <v>107.35999999999922</v>
      </c>
      <c r="AY33" s="61">
        <f>'Quarter demand'!B33</f>
        <v>67145.759999999995</v>
      </c>
      <c r="AZ33" s="61">
        <f>'Quarter demand'!C33</f>
        <v>10961.839999999998</v>
      </c>
      <c r="BA33" s="61">
        <f>'Quarter demand'!D33</f>
        <v>195.54000000000002</v>
      </c>
      <c r="BB33" s="61">
        <f>'Quarter demand'!E33</f>
        <v>26409.640000000003</v>
      </c>
      <c r="BC33" s="61">
        <f>'Quarter demand'!F33</f>
        <v>-4526.66</v>
      </c>
      <c r="BD33" s="61">
        <f>'Quarter demand'!G33</f>
        <v>28412.28</v>
      </c>
      <c r="BE33" s="61">
        <f>'Quarter demand'!H33</f>
        <v>1039.44</v>
      </c>
      <c r="BF33" s="61">
        <f>'Quarter demand'!I33</f>
        <v>4549.3100000000004</v>
      </c>
      <c r="BG33" s="76">
        <f>'Quarter demand'!J33</f>
        <v>104.3700000000008</v>
      </c>
    </row>
    <row r="34" spans="1:59" ht="15.5" x14ac:dyDescent="0.35">
      <c r="A34" s="68" t="s">
        <v>200</v>
      </c>
      <c r="B34" s="61">
        <f t="shared" si="16"/>
        <v>60126.15</v>
      </c>
      <c r="C34" s="70">
        <v>3186.62</v>
      </c>
      <c r="D34" s="70">
        <v>24913.13</v>
      </c>
      <c r="E34" s="70">
        <v>25766.65</v>
      </c>
      <c r="F34" s="70">
        <v>997.99</v>
      </c>
      <c r="G34" s="70">
        <v>5261.76</v>
      </c>
      <c r="H34" s="61">
        <f t="shared" si="17"/>
        <v>32491.649999999998</v>
      </c>
      <c r="I34" s="70">
        <v>6609.73</v>
      </c>
      <c r="J34" s="70">
        <v>132.97999999999999</v>
      </c>
      <c r="K34" s="70">
        <v>14940.36</v>
      </c>
      <c r="L34" s="70">
        <v>6010.6</v>
      </c>
      <c r="M34" s="70">
        <v>4522.55</v>
      </c>
      <c r="N34" s="70">
        <v>77.75</v>
      </c>
      <c r="O34" s="70">
        <v>197.68</v>
      </c>
      <c r="P34" s="61">
        <f t="shared" si="18"/>
        <v>-25617.829999999994</v>
      </c>
      <c r="Q34" s="70">
        <v>-101.72</v>
      </c>
      <c r="R34" s="70">
        <v>-26.85</v>
      </c>
      <c r="S34" s="70">
        <v>-15932.21</v>
      </c>
      <c r="T34" s="70">
        <v>-8041.53</v>
      </c>
      <c r="U34" s="70">
        <v>-1438.17</v>
      </c>
      <c r="V34" s="78">
        <v>0</v>
      </c>
      <c r="W34" s="70">
        <v>-77.349999999999994</v>
      </c>
      <c r="X34" s="61">
        <f t="shared" si="19"/>
        <v>-494.63</v>
      </c>
      <c r="Y34" s="70">
        <v>-494.63</v>
      </c>
      <c r="Z34" s="61">
        <f t="shared" si="20"/>
        <v>5683.73</v>
      </c>
      <c r="AA34" s="70">
        <v>2201.5100000000002</v>
      </c>
      <c r="AB34" s="70">
        <v>57.18</v>
      </c>
      <c r="AC34" s="70">
        <v>-353.48</v>
      </c>
      <c r="AD34" s="70">
        <v>1648.84</v>
      </c>
      <c r="AE34" s="70">
        <v>2129.6799999999998</v>
      </c>
      <c r="AF34" s="78">
        <v>0</v>
      </c>
      <c r="AG34" s="61">
        <f t="shared" si="23"/>
        <v>72189.070000000007</v>
      </c>
      <c r="AH34" s="61">
        <f t="shared" si="0"/>
        <v>11896.14</v>
      </c>
      <c r="AI34" s="61">
        <f t="shared" si="1"/>
        <v>163.31</v>
      </c>
      <c r="AJ34" s="61">
        <f t="shared" si="2"/>
        <v>23567.800000000007</v>
      </c>
      <c r="AK34" s="61">
        <f t="shared" si="3"/>
        <v>-876.71999999999957</v>
      </c>
      <c r="AL34" s="61">
        <f t="shared" si="4"/>
        <v>30980.71</v>
      </c>
      <c r="AM34" s="61">
        <f t="shared" si="5"/>
        <v>1075.74</v>
      </c>
      <c r="AN34" s="61">
        <f t="shared" si="21"/>
        <v>5261.76</v>
      </c>
      <c r="AO34" s="61">
        <f t="shared" si="6"/>
        <v>120.33000000000001</v>
      </c>
      <c r="AP34" s="61">
        <f t="shared" si="7"/>
        <v>442.38000000001921</v>
      </c>
      <c r="AQ34" s="61">
        <f t="shared" si="8"/>
        <v>95.729999999999563</v>
      </c>
      <c r="AR34" s="61">
        <f t="shared" si="9"/>
        <v>1.620000000000033</v>
      </c>
      <c r="AS34" s="61">
        <f t="shared" si="10"/>
        <v>-128.24999999999272</v>
      </c>
      <c r="AT34" s="61">
        <f t="shared" si="11"/>
        <v>515.0700000000013</v>
      </c>
      <c r="AU34" s="61">
        <f t="shared" si="12"/>
        <v>-25.639999999999418</v>
      </c>
      <c r="AV34" s="61">
        <f t="shared" si="13"/>
        <v>-9.9999999999909051E-3</v>
      </c>
      <c r="AW34" s="61">
        <f t="shared" si="14"/>
        <v>0</v>
      </c>
      <c r="AX34" s="61">
        <f t="shared" si="15"/>
        <v>-16.140000000001152</v>
      </c>
      <c r="AY34" s="61">
        <f>'Quarter demand'!B34</f>
        <v>71746.689999999988</v>
      </c>
      <c r="AZ34" s="61">
        <f>'Quarter demand'!C34</f>
        <v>11800.41</v>
      </c>
      <c r="BA34" s="61">
        <f>'Quarter demand'!D34</f>
        <v>161.68999999999997</v>
      </c>
      <c r="BB34" s="61">
        <f>'Quarter demand'!E34</f>
        <v>23696.05</v>
      </c>
      <c r="BC34" s="61">
        <f>'Quarter demand'!F34</f>
        <v>-1391.7900000000009</v>
      </c>
      <c r="BD34" s="61">
        <f>'Quarter demand'!G34</f>
        <v>31006.35</v>
      </c>
      <c r="BE34" s="61">
        <f>'Quarter demand'!H34</f>
        <v>1075.75</v>
      </c>
      <c r="BF34" s="61">
        <f>'Quarter demand'!I34</f>
        <v>5261.76</v>
      </c>
      <c r="BG34" s="76">
        <f>'Quarter demand'!J34</f>
        <v>136.47000000000116</v>
      </c>
    </row>
    <row r="35" spans="1:59" ht="15.5" x14ac:dyDescent="0.35">
      <c r="A35" s="68" t="s">
        <v>201</v>
      </c>
      <c r="B35" s="61">
        <f t="shared" si="16"/>
        <v>55572.81</v>
      </c>
      <c r="C35" s="70">
        <v>3012.91</v>
      </c>
      <c r="D35" s="70">
        <v>24105.31</v>
      </c>
      <c r="E35" s="70">
        <v>23020.44</v>
      </c>
      <c r="F35" s="70">
        <v>842.56</v>
      </c>
      <c r="G35" s="70">
        <v>4591.59</v>
      </c>
      <c r="H35" s="61">
        <f t="shared" si="17"/>
        <v>33159.760000000002</v>
      </c>
      <c r="I35" s="70">
        <v>7075.93</v>
      </c>
      <c r="J35" s="70">
        <v>195.4</v>
      </c>
      <c r="K35" s="70">
        <v>17237.419999999998</v>
      </c>
      <c r="L35" s="70">
        <v>5977.59</v>
      </c>
      <c r="M35" s="70">
        <v>2317.4499999999998</v>
      </c>
      <c r="N35" s="70">
        <v>122.41</v>
      </c>
      <c r="O35" s="70">
        <v>233.56</v>
      </c>
      <c r="P35" s="61">
        <f t="shared" si="18"/>
        <v>-27462.14</v>
      </c>
      <c r="Q35" s="70">
        <v>-137.49</v>
      </c>
      <c r="R35" s="70">
        <v>-23.39</v>
      </c>
      <c r="S35" s="70">
        <v>-16779.27</v>
      </c>
      <c r="T35" s="70">
        <v>-7589.25</v>
      </c>
      <c r="U35" s="70">
        <v>-2881.98</v>
      </c>
      <c r="V35" s="78">
        <v>0</v>
      </c>
      <c r="W35" s="70">
        <v>-50.76</v>
      </c>
      <c r="X35" s="61">
        <f t="shared" si="19"/>
        <v>-565.76</v>
      </c>
      <c r="Y35" s="70">
        <v>-565.76</v>
      </c>
      <c r="Z35" s="61">
        <f t="shared" si="20"/>
        <v>-3395.5</v>
      </c>
      <c r="AA35" s="70">
        <v>-1721.86</v>
      </c>
      <c r="AB35" s="70">
        <v>-39.17</v>
      </c>
      <c r="AC35" s="70">
        <v>-410.91</v>
      </c>
      <c r="AD35" s="70">
        <v>211.36</v>
      </c>
      <c r="AE35" s="70">
        <v>-1434.92</v>
      </c>
      <c r="AF35" s="78">
        <v>0</v>
      </c>
      <c r="AG35" s="61">
        <f t="shared" si="23"/>
        <v>57309.17</v>
      </c>
      <c r="AH35" s="61">
        <f t="shared" si="0"/>
        <v>8229.49</v>
      </c>
      <c r="AI35" s="61">
        <f t="shared" si="1"/>
        <v>132.83999999999997</v>
      </c>
      <c r="AJ35" s="61">
        <f t="shared" si="2"/>
        <v>24152.549999999996</v>
      </c>
      <c r="AK35" s="61">
        <f t="shared" si="3"/>
        <v>-1966.06</v>
      </c>
      <c r="AL35" s="61">
        <f t="shared" si="4"/>
        <v>21020.989999999998</v>
      </c>
      <c r="AM35" s="61">
        <f t="shared" si="5"/>
        <v>964.96999999999991</v>
      </c>
      <c r="AN35" s="61">
        <f t="shared" si="21"/>
        <v>4591.59</v>
      </c>
      <c r="AO35" s="61">
        <f t="shared" si="6"/>
        <v>182.8</v>
      </c>
      <c r="AP35" s="61">
        <f t="shared" si="7"/>
        <v>239.16999999999825</v>
      </c>
      <c r="AQ35" s="61">
        <f t="shared" si="8"/>
        <v>-60.3799999999992</v>
      </c>
      <c r="AR35" s="61">
        <f t="shared" si="9"/>
        <v>-3.3900000000000432</v>
      </c>
      <c r="AS35" s="61">
        <f t="shared" si="10"/>
        <v>213.75999999999476</v>
      </c>
      <c r="AT35" s="61">
        <f t="shared" si="11"/>
        <v>101.34999999999991</v>
      </c>
      <c r="AU35" s="61">
        <f t="shared" si="12"/>
        <v>-23.180000000000291</v>
      </c>
      <c r="AV35" s="61">
        <f t="shared" si="13"/>
        <v>9.9999999998772182E-3</v>
      </c>
      <c r="AW35" s="61">
        <f t="shared" si="14"/>
        <v>0</v>
      </c>
      <c r="AX35" s="61">
        <f t="shared" si="15"/>
        <v>11.000000000000739</v>
      </c>
      <c r="AY35" s="61">
        <f>'Quarter demand'!B35</f>
        <v>57070</v>
      </c>
      <c r="AZ35" s="61">
        <f>'Quarter demand'!C35</f>
        <v>8289.869999999999</v>
      </c>
      <c r="BA35" s="61">
        <f>'Quarter demand'!D35</f>
        <v>136.23000000000002</v>
      </c>
      <c r="BB35" s="61">
        <f>'Quarter demand'!E35</f>
        <v>23938.79</v>
      </c>
      <c r="BC35" s="61">
        <f>'Quarter demand'!F35</f>
        <v>-2067.41</v>
      </c>
      <c r="BD35" s="61">
        <f>'Quarter demand'!G35</f>
        <v>21044.17</v>
      </c>
      <c r="BE35" s="61">
        <f>'Quarter demand'!H35</f>
        <v>964.96</v>
      </c>
      <c r="BF35" s="61">
        <f>'Quarter demand'!I35</f>
        <v>4591.59</v>
      </c>
      <c r="BG35" s="76">
        <f>'Quarter demand'!J35</f>
        <v>171.79999999999927</v>
      </c>
    </row>
    <row r="36" spans="1:59" ht="15.5" x14ac:dyDescent="0.35">
      <c r="A36" s="68" t="s">
        <v>202</v>
      </c>
      <c r="B36" s="61">
        <f t="shared" si="16"/>
        <v>46142.14</v>
      </c>
      <c r="C36" s="70">
        <v>2965.93</v>
      </c>
      <c r="D36" s="70">
        <v>21163.58</v>
      </c>
      <c r="E36" s="70">
        <v>16483.41</v>
      </c>
      <c r="F36" s="70">
        <v>821.69</v>
      </c>
      <c r="G36" s="70">
        <v>4707.53</v>
      </c>
      <c r="H36" s="61">
        <f t="shared" si="17"/>
        <v>33829.339999999997</v>
      </c>
      <c r="I36" s="70">
        <v>7114.21</v>
      </c>
      <c r="J36" s="70">
        <v>182.37</v>
      </c>
      <c r="K36" s="70">
        <v>16971.03</v>
      </c>
      <c r="L36" s="70">
        <v>6195.85</v>
      </c>
      <c r="M36" s="70">
        <v>2998.52</v>
      </c>
      <c r="N36" s="70">
        <v>132.25</v>
      </c>
      <c r="O36" s="70">
        <v>235.11</v>
      </c>
      <c r="P36" s="61">
        <f t="shared" si="18"/>
        <v>-22971</v>
      </c>
      <c r="Q36" s="70">
        <v>-91.98</v>
      </c>
      <c r="R36" s="70">
        <v>-19.920000000000002</v>
      </c>
      <c r="S36" s="70">
        <v>-12473.25</v>
      </c>
      <c r="T36" s="70">
        <v>-8116.12</v>
      </c>
      <c r="U36" s="70">
        <v>-2201.5300000000002</v>
      </c>
      <c r="V36" s="78">
        <v>0</v>
      </c>
      <c r="W36" s="70">
        <v>-68.2</v>
      </c>
      <c r="X36" s="61">
        <f t="shared" si="19"/>
        <v>-600.16999999999996</v>
      </c>
      <c r="Y36" s="70">
        <v>-600.16999999999996</v>
      </c>
      <c r="Z36" s="61">
        <f t="shared" si="20"/>
        <v>-4780.7000000000007</v>
      </c>
      <c r="AA36" s="70">
        <v>-2738.8</v>
      </c>
      <c r="AB36" s="70">
        <v>-123.73</v>
      </c>
      <c r="AC36" s="70">
        <v>-268.54000000000002</v>
      </c>
      <c r="AD36" s="70">
        <v>-537.66999999999996</v>
      </c>
      <c r="AE36" s="70">
        <v>-1111.96</v>
      </c>
      <c r="AF36" s="78">
        <v>0</v>
      </c>
      <c r="AG36" s="61">
        <f t="shared" si="23"/>
        <v>51619.610000000008</v>
      </c>
      <c r="AH36" s="61">
        <f t="shared" si="0"/>
        <v>7249.36</v>
      </c>
      <c r="AI36" s="61">
        <f t="shared" si="1"/>
        <v>38.719999999999985</v>
      </c>
      <c r="AJ36" s="61">
        <f t="shared" si="2"/>
        <v>25392.82</v>
      </c>
      <c r="AK36" s="61">
        <f t="shared" si="3"/>
        <v>-3058.1099999999997</v>
      </c>
      <c r="AL36" s="61">
        <f t="shared" si="4"/>
        <v>16168.440000000002</v>
      </c>
      <c r="AM36" s="61">
        <f t="shared" si="5"/>
        <v>953.94</v>
      </c>
      <c r="AN36" s="61">
        <f t="shared" si="21"/>
        <v>4707.53</v>
      </c>
      <c r="AO36" s="61">
        <f t="shared" si="6"/>
        <v>166.91000000000003</v>
      </c>
      <c r="AP36" s="61">
        <f t="shared" si="7"/>
        <v>-192.21999999999389</v>
      </c>
      <c r="AQ36" s="61">
        <f t="shared" si="8"/>
        <v>-83.730000000000473</v>
      </c>
      <c r="AR36" s="61">
        <f t="shared" si="9"/>
        <v>-0.54000000000003467</v>
      </c>
      <c r="AS36" s="61">
        <f t="shared" si="10"/>
        <v>16.309999999997672</v>
      </c>
      <c r="AT36" s="61">
        <f t="shared" si="11"/>
        <v>-172.94000000000142</v>
      </c>
      <c r="AU36" s="61">
        <f t="shared" si="12"/>
        <v>5.1400000000030559</v>
      </c>
      <c r="AV36" s="61">
        <f t="shared" si="13"/>
        <v>-9.9999999999909051E-3</v>
      </c>
      <c r="AW36" s="61">
        <f t="shared" si="14"/>
        <v>-1.0000000000218279E-2</v>
      </c>
      <c r="AX36" s="61">
        <f t="shared" si="15"/>
        <v>43.559999999998752</v>
      </c>
      <c r="AY36" s="61">
        <f>'Quarter demand'!B36</f>
        <v>51811.83</v>
      </c>
      <c r="AZ36" s="61">
        <f>'Quarter demand'!C36</f>
        <v>7333.09</v>
      </c>
      <c r="BA36" s="61">
        <f>'Quarter demand'!D36</f>
        <v>39.260000000000019</v>
      </c>
      <c r="BB36" s="61">
        <f>'Quarter demand'!E36</f>
        <v>25376.510000000002</v>
      </c>
      <c r="BC36" s="61">
        <f>'Quarter demand'!F36</f>
        <v>-2885.1699999999983</v>
      </c>
      <c r="BD36" s="61">
        <f>'Quarter demand'!G36</f>
        <v>16163.3</v>
      </c>
      <c r="BE36" s="61">
        <f>'Quarter demand'!H36</f>
        <v>953.95</v>
      </c>
      <c r="BF36" s="61">
        <f>'Quarter demand'!I36</f>
        <v>4707.54</v>
      </c>
      <c r="BG36" s="76">
        <f>'Quarter demand'!J36</f>
        <v>123.35000000000127</v>
      </c>
    </row>
    <row r="37" spans="1:59" ht="15.5" x14ac:dyDescent="0.35">
      <c r="A37" s="68" t="s">
        <v>203</v>
      </c>
      <c r="B37" s="61">
        <f t="shared" si="16"/>
        <v>54699.969999999987</v>
      </c>
      <c r="C37" s="70">
        <v>3548.37</v>
      </c>
      <c r="D37" s="70">
        <v>22700.76</v>
      </c>
      <c r="E37" s="70">
        <v>22948.69</v>
      </c>
      <c r="F37" s="70">
        <v>1018.99</v>
      </c>
      <c r="G37" s="70">
        <v>4483.16</v>
      </c>
      <c r="H37" s="61">
        <f t="shared" si="17"/>
        <v>34831.550000000003</v>
      </c>
      <c r="I37" s="70">
        <v>7734.1</v>
      </c>
      <c r="J37" s="70">
        <v>112.69</v>
      </c>
      <c r="K37" s="70">
        <v>15106.37</v>
      </c>
      <c r="L37" s="70">
        <v>6365.76</v>
      </c>
      <c r="M37" s="70">
        <v>5065.0200000000004</v>
      </c>
      <c r="N37" s="70">
        <v>154.38</v>
      </c>
      <c r="O37" s="70">
        <v>293.23</v>
      </c>
      <c r="P37" s="61">
        <f t="shared" si="18"/>
        <v>-24475.699999999997</v>
      </c>
      <c r="Q37" s="70">
        <v>-88.66</v>
      </c>
      <c r="R37" s="70">
        <v>-19.23</v>
      </c>
      <c r="S37" s="70">
        <v>-13992.55</v>
      </c>
      <c r="T37" s="70">
        <v>-8579.01</v>
      </c>
      <c r="U37" s="70">
        <v>-1748.43</v>
      </c>
      <c r="V37" s="78">
        <v>0</v>
      </c>
      <c r="W37" s="70">
        <v>-47.82</v>
      </c>
      <c r="X37" s="61">
        <f t="shared" si="19"/>
        <v>-519.16</v>
      </c>
      <c r="Y37" s="70">
        <v>-519.16</v>
      </c>
      <c r="Z37" s="61">
        <f t="shared" si="20"/>
        <v>2780.16</v>
      </c>
      <c r="AA37" s="70">
        <v>853.78</v>
      </c>
      <c r="AB37" s="70">
        <v>8.27</v>
      </c>
      <c r="AC37" s="70">
        <v>617.19000000000005</v>
      </c>
      <c r="AD37" s="70">
        <v>770.13</v>
      </c>
      <c r="AE37" s="70">
        <v>530.79</v>
      </c>
      <c r="AF37" s="78">
        <v>0</v>
      </c>
      <c r="AG37" s="61">
        <f t="shared" si="23"/>
        <v>67316.820000000007</v>
      </c>
      <c r="AH37" s="61">
        <f t="shared" si="0"/>
        <v>12047.590000000002</v>
      </c>
      <c r="AI37" s="61">
        <f t="shared" si="1"/>
        <v>101.72999999999999</v>
      </c>
      <c r="AJ37" s="61">
        <f t="shared" si="2"/>
        <v>24431.769999999997</v>
      </c>
      <c r="AK37" s="61">
        <f t="shared" si="3"/>
        <v>-1962.2799999999997</v>
      </c>
      <c r="AL37" s="61">
        <f t="shared" si="4"/>
        <v>26796.07</v>
      </c>
      <c r="AM37" s="61">
        <f t="shared" si="5"/>
        <v>1173.3699999999999</v>
      </c>
      <c r="AN37" s="61">
        <f t="shared" si="21"/>
        <v>4483.16</v>
      </c>
      <c r="AO37" s="61">
        <f t="shared" si="6"/>
        <v>245.41000000000003</v>
      </c>
      <c r="AP37" s="61">
        <f t="shared" si="7"/>
        <v>-99.839999999981956</v>
      </c>
      <c r="AQ37" s="61">
        <f t="shared" si="8"/>
        <v>71.61000000000422</v>
      </c>
      <c r="AR37" s="61">
        <f t="shared" si="9"/>
        <v>-4.269999999999925</v>
      </c>
      <c r="AS37" s="61">
        <f t="shared" si="10"/>
        <v>-222.34000000000015</v>
      </c>
      <c r="AT37" s="61">
        <f t="shared" si="11"/>
        <v>20.830000000000837</v>
      </c>
      <c r="AU37" s="61">
        <f t="shared" si="12"/>
        <v>53.220000000001164</v>
      </c>
      <c r="AV37" s="61">
        <f t="shared" si="13"/>
        <v>9.9999999999909051E-3</v>
      </c>
      <c r="AW37" s="61">
        <f t="shared" si="14"/>
        <v>0</v>
      </c>
      <c r="AX37" s="61">
        <f t="shared" si="15"/>
        <v>-18.900000000001285</v>
      </c>
      <c r="AY37" s="61">
        <f>'Quarter demand'!B37</f>
        <v>67416.659999999989</v>
      </c>
      <c r="AZ37" s="61">
        <f>'Quarter demand'!C37</f>
        <v>11975.979999999998</v>
      </c>
      <c r="BA37" s="61">
        <f>'Quarter demand'!D37</f>
        <v>105.99999999999991</v>
      </c>
      <c r="BB37" s="61">
        <f>'Quarter demand'!E37</f>
        <v>24654.109999999997</v>
      </c>
      <c r="BC37" s="61">
        <f>'Quarter demand'!F37</f>
        <v>-1983.1100000000006</v>
      </c>
      <c r="BD37" s="61">
        <f>'Quarter demand'!G37</f>
        <v>26742.85</v>
      </c>
      <c r="BE37" s="61">
        <f>'Quarter demand'!H37</f>
        <v>1173.3599999999999</v>
      </c>
      <c r="BF37" s="61">
        <f>'Quarter demand'!I37</f>
        <v>4483.16</v>
      </c>
      <c r="BG37" s="76">
        <f>'Quarter demand'!J37</f>
        <v>264.31000000000131</v>
      </c>
    </row>
    <row r="38" spans="1:59" ht="15.5" x14ac:dyDescent="0.35">
      <c r="A38" s="68" t="s">
        <v>204</v>
      </c>
      <c r="B38" s="61">
        <f t="shared" si="16"/>
        <v>57189.15</v>
      </c>
      <c r="C38" s="70">
        <v>3423.21</v>
      </c>
      <c r="D38" s="70">
        <v>22888.720000000001</v>
      </c>
      <c r="E38" s="70">
        <v>24544.93</v>
      </c>
      <c r="F38" s="70">
        <v>1064.24</v>
      </c>
      <c r="G38" s="70">
        <v>5268.05</v>
      </c>
      <c r="H38" s="61">
        <f t="shared" si="17"/>
        <v>38232.75</v>
      </c>
      <c r="I38" s="70">
        <v>8296.9</v>
      </c>
      <c r="J38" s="70">
        <v>142.43</v>
      </c>
      <c r="K38" s="70">
        <v>15449.87</v>
      </c>
      <c r="L38" s="70">
        <v>7537.25</v>
      </c>
      <c r="M38" s="70">
        <v>6528.61</v>
      </c>
      <c r="N38" s="70">
        <v>79.819999999999993</v>
      </c>
      <c r="O38" s="70">
        <v>197.87</v>
      </c>
      <c r="P38" s="61">
        <f t="shared" si="18"/>
        <v>-23824.170000000002</v>
      </c>
      <c r="Q38" s="70">
        <v>-73.75</v>
      </c>
      <c r="R38" s="70">
        <v>-28.87</v>
      </c>
      <c r="S38" s="70">
        <v>-15126.35</v>
      </c>
      <c r="T38" s="70">
        <v>-7118.98</v>
      </c>
      <c r="U38" s="70">
        <v>-1384.75</v>
      </c>
      <c r="V38" s="70">
        <v>-14.08</v>
      </c>
      <c r="W38" s="70">
        <v>-77.39</v>
      </c>
      <c r="X38" s="61">
        <f t="shared" si="19"/>
        <v>-547.53</v>
      </c>
      <c r="Y38" s="70">
        <v>-547.53</v>
      </c>
      <c r="Z38" s="61">
        <f t="shared" si="20"/>
        <v>2975.55</v>
      </c>
      <c r="AA38" s="70">
        <v>2059.4899999999998</v>
      </c>
      <c r="AB38" s="70">
        <v>53.65</v>
      </c>
      <c r="AC38" s="70">
        <v>-650.91</v>
      </c>
      <c r="AD38" s="70">
        <v>331.37</v>
      </c>
      <c r="AE38" s="70">
        <v>1181.95</v>
      </c>
      <c r="AF38" s="78">
        <v>0</v>
      </c>
      <c r="AG38" s="61">
        <f t="shared" si="23"/>
        <v>74025.75</v>
      </c>
      <c r="AH38" s="61">
        <f t="shared" ref="AH38:AH69" si="24">C38+I38+Q38+AA38</f>
        <v>13705.85</v>
      </c>
      <c r="AI38" s="61">
        <f t="shared" ref="AI38:AI69" si="25">J38+R38+AB38</f>
        <v>167.21</v>
      </c>
      <c r="AJ38" s="61">
        <f t="shared" ref="AJ38:AJ69" si="26">D38+K38+S38+AC38</f>
        <v>22561.330000000005</v>
      </c>
      <c r="AK38" s="61">
        <f t="shared" ref="AK38:AK69" si="27">L38+T38+Y38+AD38</f>
        <v>202.11000000000047</v>
      </c>
      <c r="AL38" s="61">
        <f t="shared" ref="AL38:AL69" si="28">E38+M38+U38+AE38</f>
        <v>30870.74</v>
      </c>
      <c r="AM38" s="61">
        <f t="shared" si="5"/>
        <v>1129.98</v>
      </c>
      <c r="AN38" s="61">
        <f t="shared" si="21"/>
        <v>5268.05</v>
      </c>
      <c r="AO38" s="61">
        <f t="shared" ref="AO38:AO69" si="29">O38+W38</f>
        <v>120.48</v>
      </c>
      <c r="AP38" s="61">
        <f t="shared" ref="AP38:AP69" si="30">AG38-AY38</f>
        <v>268.88999999998487</v>
      </c>
      <c r="AQ38" s="61">
        <f t="shared" ref="AQ38:AQ69" si="31">AH38-AZ38</f>
        <v>-8.7099999999991269</v>
      </c>
      <c r="AR38" s="61">
        <f t="shared" ref="AR38:AR69" si="32">AI38-BA38</f>
        <v>-1.8600000000000705</v>
      </c>
      <c r="AS38" s="61">
        <f t="shared" ref="AS38:AS69" si="33">AJ38-BB38</f>
        <v>-101.70999999999549</v>
      </c>
      <c r="AT38" s="61">
        <f t="shared" ref="AT38:AT69" si="34">AK38-BC38</f>
        <v>413.48999999999785</v>
      </c>
      <c r="AU38" s="61">
        <f t="shared" ref="AU38:AU69" si="35">AL38-BD38</f>
        <v>-0.88000000000101863</v>
      </c>
      <c r="AV38" s="61">
        <f t="shared" ref="AV38:AV69" si="36">AM38-BE38</f>
        <v>1.999999999998181E-2</v>
      </c>
      <c r="AW38" s="61">
        <f t="shared" ref="AW38:AW69" si="37">AN38-BF38</f>
        <v>0</v>
      </c>
      <c r="AX38" s="61">
        <f t="shared" ref="AX38:AX69" si="38">AO38-BG38</f>
        <v>-31.459999999998686</v>
      </c>
      <c r="AY38" s="61">
        <f>'Quarter demand'!B38</f>
        <v>73756.860000000015</v>
      </c>
      <c r="AZ38" s="61">
        <f>'Quarter demand'!C38</f>
        <v>13714.56</v>
      </c>
      <c r="BA38" s="61">
        <f>'Quarter demand'!D38</f>
        <v>169.07000000000008</v>
      </c>
      <c r="BB38" s="61">
        <f>'Quarter demand'!E38</f>
        <v>22663.040000000001</v>
      </c>
      <c r="BC38" s="61">
        <f>'Quarter demand'!F38</f>
        <v>-211.37999999999738</v>
      </c>
      <c r="BD38" s="61">
        <f>'Quarter demand'!G38</f>
        <v>30871.620000000003</v>
      </c>
      <c r="BE38" s="61">
        <f>'Quarter demand'!H38</f>
        <v>1129.96</v>
      </c>
      <c r="BF38" s="61">
        <f>'Quarter demand'!I38</f>
        <v>5268.05</v>
      </c>
      <c r="BG38" s="76">
        <f>'Quarter demand'!J38</f>
        <v>151.93999999999869</v>
      </c>
    </row>
    <row r="39" spans="1:59" ht="15.5" x14ac:dyDescent="0.35">
      <c r="A39" s="68" t="s">
        <v>205</v>
      </c>
      <c r="B39" s="61">
        <f t="shared" si="16"/>
        <v>49247.94</v>
      </c>
      <c r="C39" s="70">
        <v>3047.85</v>
      </c>
      <c r="D39" s="70">
        <v>20998.32</v>
      </c>
      <c r="E39" s="70">
        <v>19606.060000000001</v>
      </c>
      <c r="F39" s="70">
        <v>940.55</v>
      </c>
      <c r="G39" s="70">
        <v>4655.16</v>
      </c>
      <c r="H39" s="61">
        <f t="shared" si="17"/>
        <v>35277.73000000001</v>
      </c>
      <c r="I39" s="70">
        <v>7818.8</v>
      </c>
      <c r="J39" s="70">
        <v>166.13</v>
      </c>
      <c r="K39" s="70">
        <v>16905.18</v>
      </c>
      <c r="L39" s="70">
        <v>6971.51</v>
      </c>
      <c r="M39" s="70">
        <v>3019.94</v>
      </c>
      <c r="N39" s="70">
        <v>111.76</v>
      </c>
      <c r="O39" s="70">
        <v>284.41000000000003</v>
      </c>
      <c r="P39" s="61">
        <f t="shared" si="18"/>
        <v>-25384.9</v>
      </c>
      <c r="Q39" s="70">
        <v>-87.28</v>
      </c>
      <c r="R39" s="70">
        <v>-45.76</v>
      </c>
      <c r="S39" s="70">
        <v>-14321.63</v>
      </c>
      <c r="T39" s="70">
        <v>-7811.84</v>
      </c>
      <c r="U39" s="70">
        <v>-3060.58</v>
      </c>
      <c r="V39" s="70">
        <v>-19.71</v>
      </c>
      <c r="W39" s="70">
        <v>-38.1</v>
      </c>
      <c r="X39" s="61">
        <f t="shared" si="19"/>
        <v>-744.8</v>
      </c>
      <c r="Y39" s="70">
        <v>-744.8</v>
      </c>
      <c r="Z39" s="61">
        <f t="shared" si="20"/>
        <v>-2540.2900000000004</v>
      </c>
      <c r="AA39" s="70">
        <v>-1768.95</v>
      </c>
      <c r="AB39" s="70">
        <v>-16.91</v>
      </c>
      <c r="AC39" s="70">
        <v>14.26</v>
      </c>
      <c r="AD39" s="70">
        <v>-239.37</v>
      </c>
      <c r="AE39" s="70">
        <v>-529.32000000000005</v>
      </c>
      <c r="AF39" s="78">
        <v>0</v>
      </c>
      <c r="AG39" s="61">
        <f t="shared" si="23"/>
        <v>55855.679999999993</v>
      </c>
      <c r="AH39" s="61">
        <f t="shared" si="24"/>
        <v>9010.4199999999983</v>
      </c>
      <c r="AI39" s="61">
        <f t="shared" si="25"/>
        <v>103.46000000000001</v>
      </c>
      <c r="AJ39" s="61">
        <f t="shared" si="26"/>
        <v>23596.13</v>
      </c>
      <c r="AK39" s="61">
        <f t="shared" si="27"/>
        <v>-1824.5</v>
      </c>
      <c r="AL39" s="61">
        <f t="shared" si="28"/>
        <v>19036.099999999999</v>
      </c>
      <c r="AM39" s="61">
        <f t="shared" si="5"/>
        <v>1032.5999999999999</v>
      </c>
      <c r="AN39" s="61">
        <f t="shared" ref="AN39:AN70" si="39">G39</f>
        <v>4655.16</v>
      </c>
      <c r="AO39" s="61">
        <f t="shared" si="29"/>
        <v>246.31000000000003</v>
      </c>
      <c r="AP39" s="61">
        <f t="shared" si="30"/>
        <v>-173.45000000001164</v>
      </c>
      <c r="AQ39" s="61">
        <f t="shared" si="31"/>
        <v>-85.100000000004002</v>
      </c>
      <c r="AR39" s="61">
        <f t="shared" si="32"/>
        <v>-4.1499999999998636</v>
      </c>
      <c r="AS39" s="61">
        <f t="shared" si="33"/>
        <v>-92.25</v>
      </c>
      <c r="AT39" s="61">
        <f t="shared" si="34"/>
        <v>1.1299999999973807</v>
      </c>
      <c r="AU39" s="61">
        <f t="shared" si="35"/>
        <v>2.3600000000005821</v>
      </c>
      <c r="AV39" s="61">
        <f t="shared" si="36"/>
        <v>0</v>
      </c>
      <c r="AW39" s="61">
        <f t="shared" si="37"/>
        <v>0</v>
      </c>
      <c r="AX39" s="61">
        <f t="shared" si="38"/>
        <v>4.5600000000009402</v>
      </c>
      <c r="AY39" s="61">
        <f>'Quarter demand'!B39</f>
        <v>56029.130000000005</v>
      </c>
      <c r="AZ39" s="61">
        <f>'Quarter demand'!C39</f>
        <v>9095.5200000000023</v>
      </c>
      <c r="BA39" s="61">
        <f>'Quarter demand'!D39</f>
        <v>107.60999999999987</v>
      </c>
      <c r="BB39" s="61">
        <f>'Quarter demand'!E39</f>
        <v>23688.38</v>
      </c>
      <c r="BC39" s="61">
        <f>'Quarter demand'!F39</f>
        <v>-1825.6299999999974</v>
      </c>
      <c r="BD39" s="61">
        <f>'Quarter demand'!G39</f>
        <v>19033.739999999998</v>
      </c>
      <c r="BE39" s="61">
        <f>'Quarter demand'!H39</f>
        <v>1032.6000000000001</v>
      </c>
      <c r="BF39" s="61">
        <f>'Quarter demand'!I39</f>
        <v>4655.16</v>
      </c>
      <c r="BG39" s="76">
        <f>'Quarter demand'!J39</f>
        <v>241.74999999999909</v>
      </c>
    </row>
    <row r="40" spans="1:59" ht="15.5" x14ac:dyDescent="0.35">
      <c r="A40" s="68" t="s">
        <v>206</v>
      </c>
      <c r="B40" s="61">
        <f t="shared" si="16"/>
        <v>42552.73</v>
      </c>
      <c r="C40" s="70">
        <v>2239.88</v>
      </c>
      <c r="D40" s="70">
        <v>18925.61</v>
      </c>
      <c r="E40" s="70">
        <v>16063.67</v>
      </c>
      <c r="F40" s="70">
        <v>912.36</v>
      </c>
      <c r="G40" s="70">
        <v>4411.21</v>
      </c>
      <c r="H40" s="61">
        <f t="shared" si="17"/>
        <v>35696.270000000004</v>
      </c>
      <c r="I40" s="70">
        <v>8104.37</v>
      </c>
      <c r="J40" s="70">
        <v>165.72</v>
      </c>
      <c r="K40" s="70">
        <v>16819.63</v>
      </c>
      <c r="L40" s="70">
        <v>6828.38</v>
      </c>
      <c r="M40" s="70">
        <v>3424.18</v>
      </c>
      <c r="N40" s="70">
        <v>158.80000000000001</v>
      </c>
      <c r="O40" s="70">
        <v>195.19</v>
      </c>
      <c r="P40" s="61">
        <f t="shared" si="18"/>
        <v>-24347.45</v>
      </c>
      <c r="Q40" s="70">
        <v>-61.38</v>
      </c>
      <c r="R40" s="70">
        <v>-23.64</v>
      </c>
      <c r="S40" s="70">
        <v>-12402.36</v>
      </c>
      <c r="T40" s="70">
        <v>-8192.74</v>
      </c>
      <c r="U40" s="70">
        <v>-3583.64</v>
      </c>
      <c r="V40" s="70">
        <v>-28.01</v>
      </c>
      <c r="W40" s="70">
        <v>-55.68</v>
      </c>
      <c r="X40" s="61">
        <f t="shared" si="19"/>
        <v>-593.29</v>
      </c>
      <c r="Y40" s="70">
        <v>-593.29</v>
      </c>
      <c r="Z40" s="61">
        <f t="shared" si="20"/>
        <v>-2840.91</v>
      </c>
      <c r="AA40" s="70">
        <v>-1768.28</v>
      </c>
      <c r="AB40" s="70">
        <v>-60.6</v>
      </c>
      <c r="AC40" s="70">
        <v>977.85</v>
      </c>
      <c r="AD40" s="70">
        <v>-733.98</v>
      </c>
      <c r="AE40" s="70">
        <v>-1255.9000000000001</v>
      </c>
      <c r="AF40" s="78">
        <v>0</v>
      </c>
      <c r="AG40" s="61">
        <f t="shared" si="23"/>
        <v>50467.350000000006</v>
      </c>
      <c r="AH40" s="61">
        <f t="shared" si="24"/>
        <v>8514.59</v>
      </c>
      <c r="AI40" s="61">
        <f t="shared" si="25"/>
        <v>81.47999999999999</v>
      </c>
      <c r="AJ40" s="61">
        <f t="shared" si="26"/>
        <v>24320.730000000003</v>
      </c>
      <c r="AK40" s="61">
        <f t="shared" si="27"/>
        <v>-2691.6299999999997</v>
      </c>
      <c r="AL40" s="61">
        <f t="shared" si="28"/>
        <v>14648.31</v>
      </c>
      <c r="AM40" s="61">
        <f t="shared" si="5"/>
        <v>1043.1500000000001</v>
      </c>
      <c r="AN40" s="61">
        <f t="shared" si="39"/>
        <v>4411.21</v>
      </c>
      <c r="AO40" s="61">
        <f t="shared" si="29"/>
        <v>139.51</v>
      </c>
      <c r="AP40" s="61">
        <f t="shared" si="30"/>
        <v>-640.09999999999854</v>
      </c>
      <c r="AQ40" s="61">
        <f t="shared" si="31"/>
        <v>-44.329999999999927</v>
      </c>
      <c r="AR40" s="61">
        <f t="shared" si="32"/>
        <v>4.2599999999999909</v>
      </c>
      <c r="AS40" s="61">
        <f t="shared" si="33"/>
        <v>37.31000000000131</v>
      </c>
      <c r="AT40" s="61">
        <f t="shared" si="34"/>
        <v>-668.97000000000344</v>
      </c>
      <c r="AU40" s="61">
        <f t="shared" si="35"/>
        <v>8.1199999999989814</v>
      </c>
      <c r="AV40" s="61">
        <f t="shared" si="36"/>
        <v>0</v>
      </c>
      <c r="AW40" s="61">
        <f t="shared" si="37"/>
        <v>1.0000000000218279E-2</v>
      </c>
      <c r="AX40" s="61">
        <f t="shared" si="38"/>
        <v>23.499999999999773</v>
      </c>
      <c r="AY40" s="61">
        <f>'Quarter demand'!B40</f>
        <v>51107.450000000004</v>
      </c>
      <c r="AZ40" s="61">
        <f>'Quarter demand'!C40</f>
        <v>8558.92</v>
      </c>
      <c r="BA40" s="61">
        <f>'Quarter demand'!D40</f>
        <v>77.22</v>
      </c>
      <c r="BB40" s="61">
        <f>'Quarter demand'!E40</f>
        <v>24283.420000000002</v>
      </c>
      <c r="BC40" s="61">
        <f>'Quarter demand'!F40</f>
        <v>-2022.6599999999962</v>
      </c>
      <c r="BD40" s="61">
        <f>'Quarter demand'!G40</f>
        <v>14640.19</v>
      </c>
      <c r="BE40" s="61">
        <f>'Quarter demand'!H40</f>
        <v>1043.1500000000001</v>
      </c>
      <c r="BF40" s="61">
        <f>'Quarter demand'!I40</f>
        <v>4411.2</v>
      </c>
      <c r="BG40" s="76">
        <f>'Quarter demand'!J40</f>
        <v>116.01000000000022</v>
      </c>
    </row>
    <row r="41" spans="1:59" ht="15.5" x14ac:dyDescent="0.35">
      <c r="A41" s="68" t="s">
        <v>207</v>
      </c>
      <c r="B41" s="61">
        <f t="shared" si="16"/>
        <v>48256.53</v>
      </c>
      <c r="C41" s="70">
        <v>2706.98</v>
      </c>
      <c r="D41" s="70">
        <v>21145.3</v>
      </c>
      <c r="E41" s="70">
        <v>19797.21</v>
      </c>
      <c r="F41" s="70">
        <v>1052.19</v>
      </c>
      <c r="G41" s="70">
        <v>3554.85</v>
      </c>
      <c r="H41" s="61">
        <f t="shared" si="17"/>
        <v>40806.5</v>
      </c>
      <c r="I41" s="70">
        <v>8447.61</v>
      </c>
      <c r="J41" s="70">
        <v>220.64</v>
      </c>
      <c r="K41" s="70">
        <v>15697.39</v>
      </c>
      <c r="L41" s="70">
        <v>8024.21</v>
      </c>
      <c r="M41" s="70">
        <v>8010.01</v>
      </c>
      <c r="N41" s="70">
        <v>200.05</v>
      </c>
      <c r="O41" s="70">
        <v>206.59</v>
      </c>
      <c r="P41" s="61">
        <f t="shared" si="18"/>
        <v>-23889.430000000004</v>
      </c>
      <c r="Q41" s="70">
        <v>-119.26</v>
      </c>
      <c r="R41" s="70">
        <v>-22.02</v>
      </c>
      <c r="S41" s="70">
        <v>-13024.41</v>
      </c>
      <c r="T41" s="70">
        <v>-8281.93</v>
      </c>
      <c r="U41" s="70">
        <v>-2339.96</v>
      </c>
      <c r="V41" s="70">
        <v>-35.29</v>
      </c>
      <c r="W41" s="70">
        <v>-66.56</v>
      </c>
      <c r="X41" s="61">
        <f t="shared" si="19"/>
        <v>-600.76</v>
      </c>
      <c r="Y41" s="70">
        <v>-600.76</v>
      </c>
      <c r="Z41" s="61">
        <f t="shared" si="20"/>
        <v>-433.7</v>
      </c>
      <c r="AA41" s="70">
        <v>669.49</v>
      </c>
      <c r="AB41" s="70">
        <v>-128.80000000000001</v>
      </c>
      <c r="AC41" s="70">
        <v>-732.08</v>
      </c>
      <c r="AD41" s="70">
        <v>-292.27</v>
      </c>
      <c r="AE41" s="70">
        <v>49.96</v>
      </c>
      <c r="AF41" s="78">
        <v>0</v>
      </c>
      <c r="AG41" s="61">
        <f t="shared" si="23"/>
        <v>64139.139999999992</v>
      </c>
      <c r="AH41" s="61">
        <f t="shared" si="24"/>
        <v>11704.82</v>
      </c>
      <c r="AI41" s="61">
        <f t="shared" si="25"/>
        <v>69.819999999999965</v>
      </c>
      <c r="AJ41" s="61">
        <f t="shared" si="26"/>
        <v>23086.2</v>
      </c>
      <c r="AK41" s="61">
        <f t="shared" si="27"/>
        <v>-1150.7500000000002</v>
      </c>
      <c r="AL41" s="61">
        <f t="shared" si="28"/>
        <v>25517.22</v>
      </c>
      <c r="AM41" s="61">
        <f t="shared" si="5"/>
        <v>1216.95</v>
      </c>
      <c r="AN41" s="61">
        <f t="shared" si="39"/>
        <v>3554.85</v>
      </c>
      <c r="AO41" s="61">
        <f t="shared" si="29"/>
        <v>140.03</v>
      </c>
      <c r="AP41" s="61">
        <f t="shared" si="30"/>
        <v>398.76000000000204</v>
      </c>
      <c r="AQ41" s="61">
        <f t="shared" si="31"/>
        <v>-12.889999999999418</v>
      </c>
      <c r="AR41" s="61">
        <f t="shared" si="32"/>
        <v>-2.8200000000001069</v>
      </c>
      <c r="AS41" s="61">
        <f t="shared" si="33"/>
        <v>29.850000000002183</v>
      </c>
      <c r="AT41" s="61">
        <f t="shared" si="34"/>
        <v>369.14000000000283</v>
      </c>
      <c r="AU41" s="61">
        <f t="shared" si="35"/>
        <v>3.1000000000021828</v>
      </c>
      <c r="AV41" s="61">
        <f t="shared" si="36"/>
        <v>9.9999999999909051E-3</v>
      </c>
      <c r="AW41" s="61">
        <f t="shared" si="37"/>
        <v>9.9999999997635314E-3</v>
      </c>
      <c r="AX41" s="61">
        <f t="shared" si="38"/>
        <v>12.359999999999928</v>
      </c>
      <c r="AY41" s="61">
        <f>'Quarter demand'!B41</f>
        <v>63740.37999999999</v>
      </c>
      <c r="AZ41" s="61">
        <f>'Quarter demand'!C41</f>
        <v>11717.71</v>
      </c>
      <c r="BA41" s="61">
        <f>'Quarter demand'!D41</f>
        <v>72.640000000000072</v>
      </c>
      <c r="BB41" s="61">
        <f>'Quarter demand'!E41</f>
        <v>23056.35</v>
      </c>
      <c r="BC41" s="61">
        <f>'Quarter demand'!F41</f>
        <v>-1519.8900000000031</v>
      </c>
      <c r="BD41" s="61">
        <f>'Quarter demand'!G41</f>
        <v>25514.12</v>
      </c>
      <c r="BE41" s="61">
        <f>'Quarter demand'!H41</f>
        <v>1216.94</v>
      </c>
      <c r="BF41" s="61">
        <f>'Quarter demand'!I41</f>
        <v>3554.84</v>
      </c>
      <c r="BG41" s="76">
        <f>'Quarter demand'!J41</f>
        <v>127.67000000000007</v>
      </c>
    </row>
    <row r="42" spans="1:59" s="36" customFormat="1" ht="15.5" x14ac:dyDescent="0.35">
      <c r="A42" s="68" t="s">
        <v>208</v>
      </c>
      <c r="B42" s="61">
        <f t="shared" si="16"/>
        <v>49736.480000000003</v>
      </c>
      <c r="C42" s="70">
        <v>2524.98</v>
      </c>
      <c r="D42" s="70">
        <v>21891.98</v>
      </c>
      <c r="E42" s="70">
        <v>20419.54</v>
      </c>
      <c r="F42" s="70">
        <v>1127.73</v>
      </c>
      <c r="G42" s="70">
        <v>3772.25</v>
      </c>
      <c r="H42" s="61">
        <f t="shared" si="17"/>
        <v>39346.35</v>
      </c>
      <c r="I42" s="70">
        <v>7840.44</v>
      </c>
      <c r="J42" s="70">
        <v>102.73</v>
      </c>
      <c r="K42" s="70">
        <v>14035.46</v>
      </c>
      <c r="L42" s="70">
        <v>7274.15</v>
      </c>
      <c r="M42" s="70">
        <v>9833.18</v>
      </c>
      <c r="N42" s="70">
        <v>93.76</v>
      </c>
      <c r="O42" s="70">
        <v>166.63</v>
      </c>
      <c r="P42" s="61">
        <f t="shared" si="18"/>
        <v>-23456.689999999995</v>
      </c>
      <c r="Q42" s="70">
        <v>-119.79</v>
      </c>
      <c r="R42" s="70">
        <v>-23.79</v>
      </c>
      <c r="S42" s="70">
        <v>-13400.61</v>
      </c>
      <c r="T42" s="70">
        <v>-7825.77</v>
      </c>
      <c r="U42" s="70">
        <v>-1993.62</v>
      </c>
      <c r="V42" s="70">
        <v>-22.67</v>
      </c>
      <c r="W42" s="70">
        <v>-70.44</v>
      </c>
      <c r="X42" s="61">
        <f t="shared" si="19"/>
        <v>-681.15</v>
      </c>
      <c r="Y42" s="70">
        <v>-681.15</v>
      </c>
      <c r="Z42" s="61">
        <f t="shared" si="20"/>
        <v>2792.1099999999997</v>
      </c>
      <c r="AA42" s="70">
        <v>1074.3499999999999</v>
      </c>
      <c r="AB42" s="70">
        <v>309.54000000000002</v>
      </c>
      <c r="AC42" s="70">
        <v>-924.75</v>
      </c>
      <c r="AD42" s="70">
        <v>1037.52</v>
      </c>
      <c r="AE42" s="70">
        <v>1295.45</v>
      </c>
      <c r="AF42" s="78">
        <v>0</v>
      </c>
      <c r="AG42" s="61">
        <f t="shared" si="23"/>
        <v>67737.100000000006</v>
      </c>
      <c r="AH42" s="61">
        <f t="shared" si="24"/>
        <v>11319.98</v>
      </c>
      <c r="AI42" s="61">
        <f t="shared" si="25"/>
        <v>388.48</v>
      </c>
      <c r="AJ42" s="61">
        <f t="shared" si="26"/>
        <v>21602.080000000002</v>
      </c>
      <c r="AK42" s="61">
        <f t="shared" si="27"/>
        <v>-195.25000000000091</v>
      </c>
      <c r="AL42" s="61">
        <f t="shared" si="28"/>
        <v>29554.550000000003</v>
      </c>
      <c r="AM42" s="61">
        <f t="shared" si="5"/>
        <v>1198.82</v>
      </c>
      <c r="AN42" s="61">
        <f t="shared" si="39"/>
        <v>3772.25</v>
      </c>
      <c r="AO42" s="61">
        <f t="shared" si="29"/>
        <v>96.19</v>
      </c>
      <c r="AP42" s="61">
        <f t="shared" si="30"/>
        <v>-162.91000000000349</v>
      </c>
      <c r="AQ42" s="61">
        <f t="shared" si="31"/>
        <v>33.119999999998981</v>
      </c>
      <c r="AR42" s="61">
        <f t="shared" si="32"/>
        <v>-5.6500000000000909</v>
      </c>
      <c r="AS42" s="61">
        <f t="shared" si="33"/>
        <v>-220.27999999999884</v>
      </c>
      <c r="AT42" s="61">
        <f t="shared" si="34"/>
        <v>73.089999999999236</v>
      </c>
      <c r="AU42" s="61">
        <f t="shared" si="35"/>
        <v>-19.919999999994616</v>
      </c>
      <c r="AV42" s="61">
        <f t="shared" si="36"/>
        <v>2.9999999999972715E-2</v>
      </c>
      <c r="AW42" s="61">
        <f t="shared" si="37"/>
        <v>-1.0000000000218279E-2</v>
      </c>
      <c r="AX42" s="61">
        <f t="shared" si="38"/>
        <v>-23.290000000000475</v>
      </c>
      <c r="AY42" s="61">
        <f>'Quarter demand'!B42</f>
        <v>67900.010000000009</v>
      </c>
      <c r="AZ42" s="61">
        <f>'Quarter demand'!C42</f>
        <v>11286.86</v>
      </c>
      <c r="BA42" s="61">
        <f>'Quarter demand'!D42</f>
        <v>394.13000000000011</v>
      </c>
      <c r="BB42" s="61">
        <f>'Quarter demand'!E42</f>
        <v>21822.36</v>
      </c>
      <c r="BC42" s="61">
        <f>'Quarter demand'!F42</f>
        <v>-268.34000000000015</v>
      </c>
      <c r="BD42" s="61">
        <f>'Quarter demand'!G42</f>
        <v>29574.469999999998</v>
      </c>
      <c r="BE42" s="61">
        <f>'Quarter demand'!H42</f>
        <v>1198.79</v>
      </c>
      <c r="BF42" s="61">
        <f>'Quarter demand'!I42</f>
        <v>3772.26</v>
      </c>
      <c r="BG42" s="76">
        <f>'Quarter demand'!J42</f>
        <v>119.48000000000047</v>
      </c>
    </row>
    <row r="43" spans="1:59" s="36" customFormat="1" ht="15.5" x14ac:dyDescent="0.35">
      <c r="A43" s="68" t="s">
        <v>209</v>
      </c>
      <c r="B43" s="61">
        <f t="shared" si="16"/>
        <v>46664.78</v>
      </c>
      <c r="C43" s="70">
        <v>2764.59</v>
      </c>
      <c r="D43" s="70">
        <v>21637.81</v>
      </c>
      <c r="E43" s="70">
        <v>17749.02</v>
      </c>
      <c r="F43" s="70">
        <v>993.81</v>
      </c>
      <c r="G43" s="70">
        <v>3519.55</v>
      </c>
      <c r="H43" s="61">
        <f t="shared" si="17"/>
        <v>34267.1</v>
      </c>
      <c r="I43" s="70">
        <v>6603.27</v>
      </c>
      <c r="J43" s="70">
        <v>213.32</v>
      </c>
      <c r="K43" s="70">
        <v>14884.79</v>
      </c>
      <c r="L43" s="70">
        <v>6716.64</v>
      </c>
      <c r="M43" s="70">
        <v>5565.42</v>
      </c>
      <c r="N43" s="70">
        <v>117.45</v>
      </c>
      <c r="O43" s="70">
        <v>166.21</v>
      </c>
      <c r="P43" s="61">
        <f t="shared" si="18"/>
        <v>-26111.600000000002</v>
      </c>
      <c r="Q43" s="70">
        <v>-70.98</v>
      </c>
      <c r="R43" s="70">
        <v>-29.96</v>
      </c>
      <c r="S43" s="70">
        <v>-13753.16</v>
      </c>
      <c r="T43" s="70">
        <v>-8713.83</v>
      </c>
      <c r="U43" s="70">
        <v>-3425.58</v>
      </c>
      <c r="V43" s="70">
        <v>-28.4</v>
      </c>
      <c r="W43" s="70">
        <v>-89.69</v>
      </c>
      <c r="X43" s="61">
        <f t="shared" si="19"/>
        <v>-593.91999999999996</v>
      </c>
      <c r="Y43" s="70">
        <v>-593.91999999999996</v>
      </c>
      <c r="Z43" s="61">
        <f t="shared" si="20"/>
        <v>-886.18999999999994</v>
      </c>
      <c r="AA43" s="70">
        <v>-1238.03</v>
      </c>
      <c r="AB43" s="70">
        <v>-24.02</v>
      </c>
      <c r="AC43" s="70">
        <v>978.84</v>
      </c>
      <c r="AD43" s="70">
        <v>0.38</v>
      </c>
      <c r="AE43" s="70">
        <v>-603.36</v>
      </c>
      <c r="AF43" s="78">
        <v>0</v>
      </c>
      <c r="AG43" s="61">
        <f t="shared" si="23"/>
        <v>53340.170000000006</v>
      </c>
      <c r="AH43" s="61">
        <f t="shared" si="24"/>
        <v>8058.8500000000013</v>
      </c>
      <c r="AI43" s="61">
        <f t="shared" si="25"/>
        <v>159.33999999999997</v>
      </c>
      <c r="AJ43" s="61">
        <f t="shared" si="26"/>
        <v>23748.280000000006</v>
      </c>
      <c r="AK43" s="61">
        <f t="shared" si="27"/>
        <v>-2590.7299999999996</v>
      </c>
      <c r="AL43" s="61">
        <f t="shared" si="28"/>
        <v>19285.5</v>
      </c>
      <c r="AM43" s="61">
        <f t="shared" si="5"/>
        <v>1082.8599999999999</v>
      </c>
      <c r="AN43" s="61">
        <f t="shared" si="39"/>
        <v>3519.55</v>
      </c>
      <c r="AO43" s="61">
        <f t="shared" si="29"/>
        <v>76.52000000000001</v>
      </c>
      <c r="AP43" s="61">
        <f t="shared" si="30"/>
        <v>-367.27000000001135</v>
      </c>
      <c r="AQ43" s="61">
        <f t="shared" si="31"/>
        <v>-49.079999999999018</v>
      </c>
      <c r="AR43" s="61">
        <f t="shared" si="32"/>
        <v>-1.189999999999884</v>
      </c>
      <c r="AS43" s="61">
        <f t="shared" si="33"/>
        <v>41.930000000003929</v>
      </c>
      <c r="AT43" s="61">
        <f t="shared" si="34"/>
        <v>-390.10000000000218</v>
      </c>
      <c r="AU43" s="61">
        <f t="shared" si="35"/>
        <v>67.69999999999709</v>
      </c>
      <c r="AV43" s="61">
        <f t="shared" si="36"/>
        <v>-9.9999999999909051E-3</v>
      </c>
      <c r="AW43" s="61">
        <f t="shared" si="37"/>
        <v>0</v>
      </c>
      <c r="AX43" s="61">
        <f t="shared" si="38"/>
        <v>-36.519999999999044</v>
      </c>
      <c r="AY43" s="61">
        <f>'Quarter demand'!B43</f>
        <v>53707.440000000017</v>
      </c>
      <c r="AZ43" s="61">
        <f>'Quarter demand'!C43</f>
        <v>8107.93</v>
      </c>
      <c r="BA43" s="61">
        <f>'Quarter demand'!D43</f>
        <v>160.52999999999986</v>
      </c>
      <c r="BB43" s="61">
        <f>'Quarter demand'!E43</f>
        <v>23706.350000000002</v>
      </c>
      <c r="BC43" s="61">
        <f>'Quarter demand'!F43</f>
        <v>-2200.6299999999974</v>
      </c>
      <c r="BD43" s="61">
        <f>'Quarter demand'!G43</f>
        <v>19217.800000000003</v>
      </c>
      <c r="BE43" s="61">
        <f>'Quarter demand'!H43</f>
        <v>1082.8699999999999</v>
      </c>
      <c r="BF43" s="61">
        <f>'Quarter demand'!I43</f>
        <v>3519.5499999999997</v>
      </c>
      <c r="BG43" s="76">
        <f>'Quarter demand'!J43</f>
        <v>113.03999999999905</v>
      </c>
    </row>
    <row r="44" spans="1:59" s="36" customFormat="1" ht="15.5" x14ac:dyDescent="0.35">
      <c r="A44" s="68" t="s">
        <v>210</v>
      </c>
      <c r="B44" s="61">
        <f t="shared" si="16"/>
        <v>41225.399999999994</v>
      </c>
      <c r="C44" s="70">
        <v>2881.34</v>
      </c>
      <c r="D44" s="70">
        <v>19046.91</v>
      </c>
      <c r="E44" s="70">
        <v>14251.67</v>
      </c>
      <c r="F44" s="70">
        <v>1003.17</v>
      </c>
      <c r="G44" s="70">
        <v>4042.31</v>
      </c>
      <c r="H44" s="61">
        <f t="shared" si="17"/>
        <v>35899.37000000001</v>
      </c>
      <c r="I44" s="70">
        <v>6368.16</v>
      </c>
      <c r="J44" s="70">
        <v>224.52</v>
      </c>
      <c r="K44" s="70">
        <v>17776.95</v>
      </c>
      <c r="L44" s="70">
        <v>6647.86</v>
      </c>
      <c r="M44" s="70">
        <v>4495.17</v>
      </c>
      <c r="N44" s="70">
        <v>117.48</v>
      </c>
      <c r="O44" s="70">
        <v>269.23</v>
      </c>
      <c r="P44" s="61">
        <f t="shared" si="18"/>
        <v>-25003.59</v>
      </c>
      <c r="Q44" s="70">
        <v>-127.4</v>
      </c>
      <c r="R44" s="70">
        <v>-63.08</v>
      </c>
      <c r="S44" s="70">
        <v>-13871.44</v>
      </c>
      <c r="T44" s="70">
        <v>-8237.5499999999993</v>
      </c>
      <c r="U44" s="70">
        <v>-2635.59</v>
      </c>
      <c r="V44" s="70">
        <v>-28.41</v>
      </c>
      <c r="W44" s="70">
        <v>-40.119999999999997</v>
      </c>
      <c r="X44" s="61">
        <f t="shared" si="19"/>
        <v>-647.04999999999995</v>
      </c>
      <c r="Y44" s="70">
        <v>-647.04999999999995</v>
      </c>
      <c r="Z44" s="61">
        <f t="shared" si="20"/>
        <v>-279.05</v>
      </c>
      <c r="AA44" s="70">
        <v>-696.83</v>
      </c>
      <c r="AB44" s="70">
        <v>-26.99</v>
      </c>
      <c r="AC44" s="70">
        <v>850.73</v>
      </c>
      <c r="AD44" s="70">
        <v>166.7</v>
      </c>
      <c r="AE44" s="70">
        <v>-572.66</v>
      </c>
      <c r="AF44" s="78">
        <v>0</v>
      </c>
      <c r="AG44" s="61">
        <f t="shared" si="23"/>
        <v>51195.079999999994</v>
      </c>
      <c r="AH44" s="61">
        <f t="shared" si="24"/>
        <v>8425.27</v>
      </c>
      <c r="AI44" s="61">
        <f t="shared" si="25"/>
        <v>134.44999999999999</v>
      </c>
      <c r="AJ44" s="61">
        <f t="shared" si="26"/>
        <v>23803.149999999998</v>
      </c>
      <c r="AK44" s="61">
        <f t="shared" si="27"/>
        <v>-2070.04</v>
      </c>
      <c r="AL44" s="61">
        <f t="shared" si="28"/>
        <v>15538.59</v>
      </c>
      <c r="AM44" s="61">
        <f t="shared" si="5"/>
        <v>1092.2399999999998</v>
      </c>
      <c r="AN44" s="61">
        <f t="shared" si="39"/>
        <v>4042.31</v>
      </c>
      <c r="AO44" s="61">
        <f t="shared" si="29"/>
        <v>229.11</v>
      </c>
      <c r="AP44" s="61">
        <f t="shared" si="30"/>
        <v>181.27999999999156</v>
      </c>
      <c r="AQ44" s="61">
        <f t="shared" si="31"/>
        <v>-32.340000000000146</v>
      </c>
      <c r="AR44" s="61">
        <f t="shared" si="32"/>
        <v>-2.8200000000001637</v>
      </c>
      <c r="AS44" s="61">
        <f t="shared" si="33"/>
        <v>188.92999999999665</v>
      </c>
      <c r="AT44" s="61">
        <f t="shared" si="34"/>
        <v>25.239999999998872</v>
      </c>
      <c r="AU44" s="61">
        <f t="shared" si="35"/>
        <v>4.4099999999998545</v>
      </c>
      <c r="AV44" s="61">
        <f t="shared" si="36"/>
        <v>-2.0000000000209184E-2</v>
      </c>
      <c r="AW44" s="61">
        <f t="shared" si="37"/>
        <v>-1.0000000000218279E-2</v>
      </c>
      <c r="AX44" s="61">
        <f t="shared" si="38"/>
        <v>-2.110000000000241</v>
      </c>
      <c r="AY44" s="61">
        <f>'Quarter demand'!B44</f>
        <v>51013.8</v>
      </c>
      <c r="AZ44" s="61">
        <f>'Quarter demand'!C44</f>
        <v>8457.61</v>
      </c>
      <c r="BA44" s="61">
        <f>'Quarter demand'!D44</f>
        <v>137.27000000000015</v>
      </c>
      <c r="BB44" s="61">
        <f>'Quarter demand'!E44</f>
        <v>23614.22</v>
      </c>
      <c r="BC44" s="61">
        <f>'Quarter demand'!F44</f>
        <v>-2095.2799999999988</v>
      </c>
      <c r="BD44" s="61">
        <f>'Quarter demand'!G44</f>
        <v>15534.18</v>
      </c>
      <c r="BE44" s="61">
        <f>'Quarter demand'!H44</f>
        <v>1092.26</v>
      </c>
      <c r="BF44" s="61">
        <f>'Quarter demand'!I44</f>
        <v>4042.32</v>
      </c>
      <c r="BG44" s="76">
        <f>'Quarter demand'!J44</f>
        <v>231.22000000000025</v>
      </c>
    </row>
    <row r="45" spans="1:59" s="36" customFormat="1" ht="15.5" x14ac:dyDescent="0.35">
      <c r="A45" s="68" t="s">
        <v>211</v>
      </c>
      <c r="B45" s="61">
        <f t="shared" si="16"/>
        <v>48342.96</v>
      </c>
      <c r="C45" s="70">
        <v>2525.67</v>
      </c>
      <c r="D45" s="70">
        <v>21334.83</v>
      </c>
      <c r="E45" s="70">
        <v>19704.39</v>
      </c>
      <c r="F45" s="70">
        <v>1185.05</v>
      </c>
      <c r="G45" s="70">
        <v>3593.02</v>
      </c>
      <c r="H45" s="61">
        <f t="shared" si="17"/>
        <v>39827.64</v>
      </c>
      <c r="I45" s="70">
        <v>7383.35</v>
      </c>
      <c r="J45" s="70">
        <v>192.13</v>
      </c>
      <c r="K45" s="70">
        <v>15913.47</v>
      </c>
      <c r="L45" s="70">
        <v>6903.4</v>
      </c>
      <c r="M45" s="70">
        <v>9171.27</v>
      </c>
      <c r="N45" s="70">
        <v>125.51</v>
      </c>
      <c r="O45" s="70">
        <v>138.51</v>
      </c>
      <c r="P45" s="61">
        <f t="shared" si="18"/>
        <v>-25438.999999999996</v>
      </c>
      <c r="Q45" s="70">
        <v>-100.69</v>
      </c>
      <c r="R45" s="70">
        <v>-53.58</v>
      </c>
      <c r="S45" s="70">
        <v>-14728.71</v>
      </c>
      <c r="T45" s="70">
        <v>-7898.84</v>
      </c>
      <c r="U45" s="70">
        <v>-2534.87</v>
      </c>
      <c r="V45" s="70">
        <v>-30.35</v>
      </c>
      <c r="W45" s="70">
        <v>-91.96</v>
      </c>
      <c r="X45" s="61">
        <f t="shared" si="19"/>
        <v>-590.54999999999995</v>
      </c>
      <c r="Y45" s="70">
        <v>-590.54999999999995</v>
      </c>
      <c r="Z45" s="61">
        <f t="shared" si="20"/>
        <v>2808</v>
      </c>
      <c r="AA45" s="70">
        <v>2807.76</v>
      </c>
      <c r="AB45" s="70">
        <v>-280.27999999999997</v>
      </c>
      <c r="AC45" s="70">
        <v>-48.59</v>
      </c>
      <c r="AD45" s="70">
        <v>-22.65</v>
      </c>
      <c r="AE45" s="70">
        <v>351.76</v>
      </c>
      <c r="AF45" s="78">
        <v>0</v>
      </c>
      <c r="AG45" s="61">
        <f t="shared" si="23"/>
        <v>64949.05</v>
      </c>
      <c r="AH45" s="61">
        <f t="shared" si="24"/>
        <v>12616.09</v>
      </c>
      <c r="AI45" s="61">
        <f t="shared" si="25"/>
        <v>-141.72999999999996</v>
      </c>
      <c r="AJ45" s="61">
        <f t="shared" si="26"/>
        <v>22471.000000000004</v>
      </c>
      <c r="AK45" s="61">
        <f t="shared" si="27"/>
        <v>-1608.6400000000006</v>
      </c>
      <c r="AL45" s="61">
        <f t="shared" si="28"/>
        <v>26692.55</v>
      </c>
      <c r="AM45" s="61">
        <f t="shared" si="5"/>
        <v>1280.21</v>
      </c>
      <c r="AN45" s="61">
        <f t="shared" si="39"/>
        <v>3593.02</v>
      </c>
      <c r="AO45" s="61">
        <f t="shared" si="29"/>
        <v>46.55</v>
      </c>
      <c r="AP45" s="61">
        <f t="shared" si="30"/>
        <v>127.44000000000233</v>
      </c>
      <c r="AQ45" s="61">
        <f t="shared" si="31"/>
        <v>60.520000000000437</v>
      </c>
      <c r="AR45" s="61">
        <f t="shared" si="32"/>
        <v>-3.8400000000000887</v>
      </c>
      <c r="AS45" s="61">
        <f t="shared" si="33"/>
        <v>-7.9199999999982538</v>
      </c>
      <c r="AT45" s="61">
        <f t="shared" si="34"/>
        <v>86.749999999995225</v>
      </c>
      <c r="AU45" s="61">
        <f t="shared" si="35"/>
        <v>-36.240000000001601</v>
      </c>
      <c r="AV45" s="61">
        <f t="shared" si="36"/>
        <v>9.9999999999909051E-3</v>
      </c>
      <c r="AW45" s="61">
        <f t="shared" si="37"/>
        <v>0</v>
      </c>
      <c r="AX45" s="61">
        <f t="shared" si="38"/>
        <v>28.160000000000579</v>
      </c>
      <c r="AY45" s="61">
        <f>'Quarter demand'!B45</f>
        <v>64821.61</v>
      </c>
      <c r="AZ45" s="61">
        <f>'Quarter demand'!C45</f>
        <v>12555.57</v>
      </c>
      <c r="BA45" s="61">
        <f>'Quarter demand'!D45</f>
        <v>-137.88999999999987</v>
      </c>
      <c r="BB45" s="61">
        <f>'Quarter demand'!E45</f>
        <v>22478.920000000002</v>
      </c>
      <c r="BC45" s="61">
        <f>'Quarter demand'!F45</f>
        <v>-1695.3899999999958</v>
      </c>
      <c r="BD45" s="61">
        <f>'Quarter demand'!G45</f>
        <v>26728.79</v>
      </c>
      <c r="BE45" s="61">
        <f>'Quarter demand'!H45</f>
        <v>1280.2</v>
      </c>
      <c r="BF45" s="61">
        <f>'Quarter demand'!I45</f>
        <v>3593.02</v>
      </c>
      <c r="BG45" s="76">
        <f>'Quarter demand'!J45</f>
        <v>18.389999999999418</v>
      </c>
    </row>
    <row r="46" spans="1:59" s="36" customFormat="1" ht="15.5" x14ac:dyDescent="0.35">
      <c r="A46" s="68" t="s">
        <v>212</v>
      </c>
      <c r="B46" s="61">
        <f t="shared" si="16"/>
        <v>47719.18</v>
      </c>
      <c r="C46" s="70">
        <v>2343.29</v>
      </c>
      <c r="D46" s="70">
        <v>20612.93</v>
      </c>
      <c r="E46" s="70">
        <v>19757.990000000002</v>
      </c>
      <c r="F46" s="70">
        <v>1361.52</v>
      </c>
      <c r="G46" s="70">
        <v>3643.45</v>
      </c>
      <c r="H46" s="61">
        <f t="shared" si="17"/>
        <v>41747.549999999996</v>
      </c>
      <c r="I46" s="70">
        <v>7307.58</v>
      </c>
      <c r="J46" s="70">
        <v>120.72</v>
      </c>
      <c r="K46" s="70">
        <v>15377.34</v>
      </c>
      <c r="L46" s="70">
        <v>7351.31</v>
      </c>
      <c r="M46" s="70">
        <v>11240.87</v>
      </c>
      <c r="N46" s="70">
        <v>117.1</v>
      </c>
      <c r="O46" s="70">
        <v>232.63</v>
      </c>
      <c r="P46" s="61">
        <f t="shared" si="18"/>
        <v>-22656.719999999998</v>
      </c>
      <c r="Q46" s="70">
        <v>-110.85</v>
      </c>
      <c r="R46" s="70">
        <v>-38.64</v>
      </c>
      <c r="S46" s="70">
        <v>-13410.06</v>
      </c>
      <c r="T46" s="70">
        <v>-7222.52</v>
      </c>
      <c r="U46" s="70">
        <v>-1849.69</v>
      </c>
      <c r="V46" s="70">
        <v>0</v>
      </c>
      <c r="W46" s="70">
        <v>-24.96</v>
      </c>
      <c r="X46" s="61">
        <f t="shared" si="19"/>
        <v>-882.87</v>
      </c>
      <c r="Y46" s="70">
        <v>-882.87</v>
      </c>
      <c r="Z46" s="61">
        <f t="shared" si="20"/>
        <v>2509.2399999999998</v>
      </c>
      <c r="AA46" s="70">
        <v>1134.32</v>
      </c>
      <c r="AB46" s="70">
        <v>97.33</v>
      </c>
      <c r="AC46" s="70">
        <v>-661.4</v>
      </c>
      <c r="AD46" s="70">
        <v>35.58</v>
      </c>
      <c r="AE46" s="70">
        <v>1903.41</v>
      </c>
      <c r="AF46" s="78">
        <v>0</v>
      </c>
      <c r="AG46" s="61">
        <f t="shared" si="23"/>
        <v>68436.38</v>
      </c>
      <c r="AH46" s="61">
        <f t="shared" si="24"/>
        <v>10674.339999999998</v>
      </c>
      <c r="AI46" s="61">
        <f t="shared" si="25"/>
        <v>179.41</v>
      </c>
      <c r="AJ46" s="61">
        <f t="shared" si="26"/>
        <v>21918.810000000005</v>
      </c>
      <c r="AK46" s="61">
        <f t="shared" si="27"/>
        <v>-718.5</v>
      </c>
      <c r="AL46" s="61">
        <f t="shared" si="28"/>
        <v>31052.58</v>
      </c>
      <c r="AM46" s="61">
        <f t="shared" si="5"/>
        <v>1478.62</v>
      </c>
      <c r="AN46" s="61">
        <f t="shared" si="39"/>
        <v>3643.45</v>
      </c>
      <c r="AO46" s="61">
        <f t="shared" si="29"/>
        <v>207.67</v>
      </c>
      <c r="AP46" s="61">
        <f t="shared" si="30"/>
        <v>-123.73999999997613</v>
      </c>
      <c r="AQ46" s="61">
        <f t="shared" si="31"/>
        <v>101.66999999999825</v>
      </c>
      <c r="AR46" s="61">
        <f t="shared" si="32"/>
        <v>0.56999999999996476</v>
      </c>
      <c r="AS46" s="61">
        <f t="shared" si="33"/>
        <v>-372.94999999999345</v>
      </c>
      <c r="AT46" s="61">
        <f t="shared" si="34"/>
        <v>14.630000000004657</v>
      </c>
      <c r="AU46" s="61">
        <f t="shared" si="35"/>
        <v>99.399999999997817</v>
      </c>
      <c r="AV46" s="61">
        <f t="shared" si="36"/>
        <v>-1.999999999998181E-2</v>
      </c>
      <c r="AW46" s="61">
        <f t="shared" si="37"/>
        <v>0</v>
      </c>
      <c r="AX46" s="61">
        <f t="shared" si="38"/>
        <v>32.96000000000268</v>
      </c>
      <c r="AY46" s="61">
        <f>'Quarter demand'!B46</f>
        <v>68560.119999999981</v>
      </c>
      <c r="AZ46" s="61">
        <f>'Quarter demand'!C46</f>
        <v>10572.67</v>
      </c>
      <c r="BA46" s="61">
        <f>'Quarter demand'!D46</f>
        <v>178.84000000000003</v>
      </c>
      <c r="BB46" s="61">
        <f>'Quarter demand'!E46</f>
        <v>22291.759999999998</v>
      </c>
      <c r="BC46" s="61">
        <f>'Quarter demand'!F46</f>
        <v>-733.13000000000466</v>
      </c>
      <c r="BD46" s="61">
        <f>'Quarter demand'!G46</f>
        <v>30953.180000000004</v>
      </c>
      <c r="BE46" s="61">
        <f>'Quarter demand'!H46</f>
        <v>1478.6399999999999</v>
      </c>
      <c r="BF46" s="61">
        <f>'Quarter demand'!I46</f>
        <v>3643.4500000000003</v>
      </c>
      <c r="BG46" s="76">
        <f>'Quarter demand'!J46</f>
        <v>174.70999999999731</v>
      </c>
    </row>
    <row r="47" spans="1:59" s="36" customFormat="1" ht="15.5" x14ac:dyDescent="0.35">
      <c r="A47" s="68" t="s">
        <v>213</v>
      </c>
      <c r="B47" s="61">
        <f t="shared" si="16"/>
        <v>45018.020000000004</v>
      </c>
      <c r="C47" s="70">
        <v>2880.8</v>
      </c>
      <c r="D47" s="70">
        <v>20415.05</v>
      </c>
      <c r="E47" s="70">
        <v>17559.259999999998</v>
      </c>
      <c r="F47" s="70">
        <v>1212.98</v>
      </c>
      <c r="G47" s="70">
        <v>2949.93</v>
      </c>
      <c r="H47" s="61">
        <f t="shared" si="17"/>
        <v>37578.78</v>
      </c>
      <c r="I47" s="70">
        <v>6527.09</v>
      </c>
      <c r="J47" s="70">
        <v>208.85</v>
      </c>
      <c r="K47" s="70">
        <v>17052.689999999999</v>
      </c>
      <c r="L47" s="70">
        <v>6172.82</v>
      </c>
      <c r="M47" s="70">
        <v>7063.08</v>
      </c>
      <c r="N47" s="70">
        <v>233.09</v>
      </c>
      <c r="O47" s="70">
        <v>321.16000000000003</v>
      </c>
      <c r="P47" s="61">
        <f t="shared" si="18"/>
        <v>-24706.32</v>
      </c>
      <c r="Q47" s="70">
        <v>-74.239999999999995</v>
      </c>
      <c r="R47" s="70">
        <v>-46.88</v>
      </c>
      <c r="S47" s="70">
        <v>-13512.25</v>
      </c>
      <c r="T47" s="70">
        <v>-8297.17</v>
      </c>
      <c r="U47" s="70">
        <v>-2760.64</v>
      </c>
      <c r="V47" s="70">
        <v>0</v>
      </c>
      <c r="W47" s="70">
        <v>-15.14</v>
      </c>
      <c r="X47" s="61">
        <f t="shared" si="19"/>
        <v>-978.32</v>
      </c>
      <c r="Y47" s="70">
        <v>-978.32</v>
      </c>
      <c r="Z47" s="61">
        <f t="shared" si="20"/>
        <v>-2585.08</v>
      </c>
      <c r="AA47" s="70">
        <v>-697.32</v>
      </c>
      <c r="AB47" s="70">
        <v>-9.6999999999999993</v>
      </c>
      <c r="AC47" s="70">
        <v>-116.47</v>
      </c>
      <c r="AD47" s="70">
        <v>71.75</v>
      </c>
      <c r="AE47" s="70">
        <v>-1833.34</v>
      </c>
      <c r="AF47" s="78">
        <v>0</v>
      </c>
      <c r="AG47" s="61">
        <f t="shared" si="23"/>
        <v>54327.079999999987</v>
      </c>
      <c r="AH47" s="61">
        <f t="shared" si="24"/>
        <v>8636.33</v>
      </c>
      <c r="AI47" s="61">
        <f t="shared" si="25"/>
        <v>152.27000000000001</v>
      </c>
      <c r="AJ47" s="61">
        <f t="shared" si="26"/>
        <v>23839.019999999997</v>
      </c>
      <c r="AK47" s="61">
        <f t="shared" si="27"/>
        <v>-3030.9200000000005</v>
      </c>
      <c r="AL47" s="61">
        <f t="shared" si="28"/>
        <v>20028.359999999997</v>
      </c>
      <c r="AM47" s="61">
        <f t="shared" si="5"/>
        <v>1446.07</v>
      </c>
      <c r="AN47" s="61">
        <f t="shared" si="39"/>
        <v>2949.93</v>
      </c>
      <c r="AO47" s="61">
        <f t="shared" si="29"/>
        <v>306.02000000000004</v>
      </c>
      <c r="AP47" s="61">
        <f t="shared" si="30"/>
        <v>100.07999999997992</v>
      </c>
      <c r="AQ47" s="61">
        <f t="shared" si="31"/>
        <v>45.5</v>
      </c>
      <c r="AR47" s="61">
        <f t="shared" si="32"/>
        <v>0.82000000000005002</v>
      </c>
      <c r="AS47" s="61">
        <f t="shared" si="33"/>
        <v>224.07999999999811</v>
      </c>
      <c r="AT47" s="61">
        <f t="shared" si="34"/>
        <v>-229.25000000000227</v>
      </c>
      <c r="AU47" s="61">
        <f t="shared" si="35"/>
        <v>86.769999999993161</v>
      </c>
      <c r="AV47" s="61">
        <f t="shared" si="36"/>
        <v>0</v>
      </c>
      <c r="AW47" s="61">
        <f t="shared" si="37"/>
        <v>0</v>
      </c>
      <c r="AX47" s="61">
        <f t="shared" si="38"/>
        <v>-27.839999999998724</v>
      </c>
      <c r="AY47" s="61">
        <f>'Quarter demand'!B47</f>
        <v>54227.000000000007</v>
      </c>
      <c r="AZ47" s="61">
        <f>'Quarter demand'!C47</f>
        <v>8590.83</v>
      </c>
      <c r="BA47" s="61">
        <f>'Quarter demand'!D47</f>
        <v>151.44999999999996</v>
      </c>
      <c r="BB47" s="61">
        <f>'Quarter demand'!E47</f>
        <v>23614.94</v>
      </c>
      <c r="BC47" s="61">
        <f>'Quarter demand'!F47</f>
        <v>-2801.6699999999983</v>
      </c>
      <c r="BD47" s="61">
        <f>'Quarter demand'!G47</f>
        <v>19941.590000000004</v>
      </c>
      <c r="BE47" s="61">
        <f>'Quarter demand'!H47</f>
        <v>1446.0700000000002</v>
      </c>
      <c r="BF47" s="61">
        <f>'Quarter demand'!I47</f>
        <v>2949.93</v>
      </c>
      <c r="BG47" s="76">
        <f>'Quarter demand'!J47</f>
        <v>333.85999999999876</v>
      </c>
    </row>
    <row r="48" spans="1:59" s="36" customFormat="1" ht="15.5" x14ac:dyDescent="0.35">
      <c r="A48" s="68" t="s">
        <v>214</v>
      </c>
      <c r="B48" s="61">
        <f t="shared" si="16"/>
        <v>38838.5</v>
      </c>
      <c r="C48" s="70">
        <v>2858.59</v>
      </c>
      <c r="D48" s="70">
        <v>17861.21</v>
      </c>
      <c r="E48" s="70">
        <v>14005.7</v>
      </c>
      <c r="F48" s="70">
        <v>1198.53</v>
      </c>
      <c r="G48" s="70">
        <v>2914.47</v>
      </c>
      <c r="H48" s="61">
        <f t="shared" si="17"/>
        <v>37062.14</v>
      </c>
      <c r="I48" s="70">
        <v>7045.32</v>
      </c>
      <c r="J48" s="70">
        <v>111.27</v>
      </c>
      <c r="K48" s="70">
        <v>17472.099999999999</v>
      </c>
      <c r="L48" s="70">
        <v>5718.16</v>
      </c>
      <c r="M48" s="70">
        <v>6076.83</v>
      </c>
      <c r="N48" s="70">
        <v>311.35000000000002</v>
      </c>
      <c r="O48" s="70">
        <v>327.11</v>
      </c>
      <c r="P48" s="61">
        <f t="shared" si="18"/>
        <v>-23577.760000000002</v>
      </c>
      <c r="Q48" s="70">
        <v>-159.75</v>
      </c>
      <c r="R48" s="70">
        <v>-26.53</v>
      </c>
      <c r="S48" s="70">
        <v>-12226.37</v>
      </c>
      <c r="T48" s="70">
        <v>-8310.36</v>
      </c>
      <c r="U48" s="70">
        <v>-2847.18</v>
      </c>
      <c r="V48" s="70">
        <v>0</v>
      </c>
      <c r="W48" s="70">
        <v>-7.57</v>
      </c>
      <c r="X48" s="61">
        <f t="shared" si="19"/>
        <v>-854.39</v>
      </c>
      <c r="Y48" s="70">
        <v>-854.39</v>
      </c>
      <c r="Z48" s="61">
        <f t="shared" si="20"/>
        <v>-2219.6399999999994</v>
      </c>
      <c r="AA48" s="70">
        <v>-2351.41</v>
      </c>
      <c r="AB48" s="70">
        <v>63.48</v>
      </c>
      <c r="AC48" s="70">
        <v>668.36</v>
      </c>
      <c r="AD48" s="70">
        <v>376.72</v>
      </c>
      <c r="AE48" s="70">
        <v>-976.79</v>
      </c>
      <c r="AF48" s="78">
        <v>0</v>
      </c>
      <c r="AG48" s="61">
        <f t="shared" si="23"/>
        <v>49248.849999999991</v>
      </c>
      <c r="AH48" s="61">
        <f t="shared" si="24"/>
        <v>7392.75</v>
      </c>
      <c r="AI48" s="61">
        <f t="shared" si="25"/>
        <v>148.22</v>
      </c>
      <c r="AJ48" s="61">
        <f t="shared" si="26"/>
        <v>23775.299999999996</v>
      </c>
      <c r="AK48" s="61">
        <f t="shared" si="27"/>
        <v>-3069.8700000000008</v>
      </c>
      <c r="AL48" s="61">
        <f t="shared" si="28"/>
        <v>16258.559999999998</v>
      </c>
      <c r="AM48" s="61">
        <f t="shared" si="5"/>
        <v>1509.88</v>
      </c>
      <c r="AN48" s="61">
        <f t="shared" si="39"/>
        <v>2914.47</v>
      </c>
      <c r="AO48" s="61">
        <f t="shared" si="29"/>
        <v>319.54000000000002</v>
      </c>
      <c r="AP48" s="61">
        <f t="shared" si="30"/>
        <v>550.61999999998807</v>
      </c>
      <c r="AQ48" s="61">
        <f t="shared" si="31"/>
        <v>-13.069999999999709</v>
      </c>
      <c r="AR48" s="61">
        <f t="shared" si="32"/>
        <v>-3.1799999999999216</v>
      </c>
      <c r="AS48" s="61">
        <f t="shared" si="33"/>
        <v>280.18999999999505</v>
      </c>
      <c r="AT48" s="61">
        <f t="shared" si="34"/>
        <v>247.26999999999498</v>
      </c>
      <c r="AU48" s="61">
        <f t="shared" si="35"/>
        <v>38.309999999999491</v>
      </c>
      <c r="AV48" s="61">
        <f t="shared" si="36"/>
        <v>-9.9999999997635314E-3</v>
      </c>
      <c r="AW48" s="61">
        <f t="shared" si="37"/>
        <v>0</v>
      </c>
      <c r="AX48" s="61">
        <f t="shared" si="38"/>
        <v>1.1100000000006389</v>
      </c>
      <c r="AY48" s="61">
        <f>'Quarter demand'!B48</f>
        <v>48698.23</v>
      </c>
      <c r="AZ48" s="61">
        <f>'Quarter demand'!C48</f>
        <v>7405.82</v>
      </c>
      <c r="BA48" s="61">
        <f>'Quarter demand'!D48</f>
        <v>151.39999999999992</v>
      </c>
      <c r="BB48" s="61">
        <f>'Quarter demand'!E48</f>
        <v>23495.11</v>
      </c>
      <c r="BC48" s="61">
        <f>'Quarter demand'!F48</f>
        <v>-3317.1399999999958</v>
      </c>
      <c r="BD48" s="61">
        <f>'Quarter demand'!G48</f>
        <v>16220.249999999998</v>
      </c>
      <c r="BE48" s="61">
        <f>'Quarter demand'!H48</f>
        <v>1509.8899999999999</v>
      </c>
      <c r="BF48" s="61">
        <f>'Quarter demand'!I48</f>
        <v>2914.47</v>
      </c>
      <c r="BG48" s="76">
        <f>'Quarter demand'!J48</f>
        <v>318.42999999999938</v>
      </c>
    </row>
    <row r="49" spans="1:59" s="36" customFormat="1" ht="15.5" x14ac:dyDescent="0.35">
      <c r="A49" s="68" t="s">
        <v>215</v>
      </c>
      <c r="B49" s="61">
        <f t="shared" si="16"/>
        <v>46055.07</v>
      </c>
      <c r="C49" s="70">
        <v>3222.53</v>
      </c>
      <c r="D49" s="70">
        <v>19825.650000000001</v>
      </c>
      <c r="E49" s="70">
        <v>18200.86</v>
      </c>
      <c r="F49" s="70">
        <v>1348.49</v>
      </c>
      <c r="G49" s="70">
        <v>3457.54</v>
      </c>
      <c r="H49" s="61">
        <f t="shared" si="17"/>
        <v>41847.69</v>
      </c>
      <c r="I49" s="70">
        <v>7868.21</v>
      </c>
      <c r="J49" s="70">
        <v>59.55</v>
      </c>
      <c r="K49" s="70">
        <v>15993.36</v>
      </c>
      <c r="L49" s="70">
        <v>6645.98</v>
      </c>
      <c r="M49" s="70">
        <v>10791.07</v>
      </c>
      <c r="N49" s="70">
        <v>313.36</v>
      </c>
      <c r="O49" s="70">
        <v>176.16</v>
      </c>
      <c r="P49" s="61">
        <f t="shared" si="18"/>
        <v>-24440.499999999996</v>
      </c>
      <c r="Q49" s="70">
        <v>-119.74</v>
      </c>
      <c r="R49" s="70">
        <v>-30.34</v>
      </c>
      <c r="S49" s="70">
        <v>-13640.17</v>
      </c>
      <c r="T49" s="70">
        <v>-7498.37</v>
      </c>
      <c r="U49" s="70">
        <v>-3090.21</v>
      </c>
      <c r="V49" s="70">
        <v>0</v>
      </c>
      <c r="W49" s="70">
        <v>-61.67</v>
      </c>
      <c r="X49" s="61">
        <f t="shared" si="19"/>
        <v>-947.48</v>
      </c>
      <c r="Y49" s="70">
        <v>-947.48</v>
      </c>
      <c r="Z49" s="61">
        <f t="shared" si="20"/>
        <v>290.00999999999993</v>
      </c>
      <c r="AA49" s="70">
        <v>-34.35</v>
      </c>
      <c r="AB49" s="70">
        <v>10.81</v>
      </c>
      <c r="AC49" s="70">
        <v>169.98</v>
      </c>
      <c r="AD49" s="70">
        <v>-429.73</v>
      </c>
      <c r="AE49" s="70">
        <v>573.29999999999995</v>
      </c>
      <c r="AF49" s="78">
        <v>0</v>
      </c>
      <c r="AG49" s="61">
        <f t="shared" si="23"/>
        <v>62804.79</v>
      </c>
      <c r="AH49" s="61">
        <f t="shared" si="24"/>
        <v>10936.65</v>
      </c>
      <c r="AI49" s="61">
        <f t="shared" si="25"/>
        <v>40.019999999999996</v>
      </c>
      <c r="AJ49" s="61">
        <f t="shared" si="26"/>
        <v>22348.820000000003</v>
      </c>
      <c r="AK49" s="61">
        <f t="shared" si="27"/>
        <v>-2229.6000000000004</v>
      </c>
      <c r="AL49" s="61">
        <f t="shared" si="28"/>
        <v>26475.02</v>
      </c>
      <c r="AM49" s="61">
        <f t="shared" si="5"/>
        <v>1661.85</v>
      </c>
      <c r="AN49" s="61">
        <f t="shared" si="39"/>
        <v>3457.54</v>
      </c>
      <c r="AO49" s="61">
        <f t="shared" si="29"/>
        <v>114.49</v>
      </c>
      <c r="AP49" s="61">
        <f t="shared" si="30"/>
        <v>-12.040000000008149</v>
      </c>
      <c r="AQ49" s="61">
        <f t="shared" si="31"/>
        <v>16.31999999999789</v>
      </c>
      <c r="AR49" s="61">
        <f t="shared" si="32"/>
        <v>-4.9100000000000392</v>
      </c>
      <c r="AS49" s="61">
        <f t="shared" si="33"/>
        <v>-18.139999999999418</v>
      </c>
      <c r="AT49" s="61">
        <f t="shared" si="34"/>
        <v>-139.45000000000255</v>
      </c>
      <c r="AU49" s="61">
        <f t="shared" si="35"/>
        <v>116.56999999999971</v>
      </c>
      <c r="AV49" s="61">
        <f t="shared" si="36"/>
        <v>-1.0000000000218279E-2</v>
      </c>
      <c r="AW49" s="61">
        <f t="shared" si="37"/>
        <v>0</v>
      </c>
      <c r="AX49" s="61">
        <f t="shared" si="38"/>
        <v>17.579999999999231</v>
      </c>
      <c r="AY49" s="61">
        <f>'Quarter demand'!B49</f>
        <v>62816.830000000009</v>
      </c>
      <c r="AZ49" s="61">
        <f>'Quarter demand'!C49</f>
        <v>10920.330000000002</v>
      </c>
      <c r="BA49" s="61">
        <f>'Quarter demand'!D49</f>
        <v>44.930000000000035</v>
      </c>
      <c r="BB49" s="61">
        <f>'Quarter demand'!E49</f>
        <v>22366.960000000003</v>
      </c>
      <c r="BC49" s="61">
        <f>'Quarter demand'!F49</f>
        <v>-2090.1499999999978</v>
      </c>
      <c r="BD49" s="61">
        <f>'Quarter demand'!G49</f>
        <v>26358.45</v>
      </c>
      <c r="BE49" s="61">
        <f>'Quarter demand'!H49</f>
        <v>1661.8600000000001</v>
      </c>
      <c r="BF49" s="61">
        <f>'Quarter demand'!I49</f>
        <v>3457.54</v>
      </c>
      <c r="BG49" s="76">
        <f>'Quarter demand'!J49</f>
        <v>96.910000000000764</v>
      </c>
    </row>
    <row r="50" spans="1:59" s="36" customFormat="1" ht="15.5" x14ac:dyDescent="0.35">
      <c r="A50" s="68" t="s">
        <v>216</v>
      </c>
      <c r="B50" s="61">
        <f t="shared" si="16"/>
        <v>45349.85</v>
      </c>
      <c r="C50" s="70">
        <v>2534.64</v>
      </c>
      <c r="D50" s="70">
        <v>20026.259999999998</v>
      </c>
      <c r="E50" s="70">
        <v>17105.23</v>
      </c>
      <c r="F50" s="70">
        <v>1588.71</v>
      </c>
      <c r="G50" s="70">
        <v>4095.01</v>
      </c>
      <c r="H50" s="61">
        <f t="shared" si="17"/>
        <v>41485.159999999996</v>
      </c>
      <c r="I50" s="70">
        <v>8170.45</v>
      </c>
      <c r="J50" s="70">
        <v>17.48</v>
      </c>
      <c r="K50" s="70">
        <v>14532.24</v>
      </c>
      <c r="L50" s="70">
        <v>6031.34</v>
      </c>
      <c r="M50" s="70">
        <v>12339.55</v>
      </c>
      <c r="N50" s="70">
        <v>273.52999999999997</v>
      </c>
      <c r="O50" s="70">
        <v>120.57</v>
      </c>
      <c r="P50" s="61">
        <f t="shared" si="18"/>
        <v>-22656.92</v>
      </c>
      <c r="Q50" s="70">
        <v>-120.33</v>
      </c>
      <c r="R50" s="70">
        <v>-30.55</v>
      </c>
      <c r="S50" s="70">
        <v>-12232.89</v>
      </c>
      <c r="T50" s="70">
        <v>-7237.52</v>
      </c>
      <c r="U50" s="70">
        <v>-2954.18</v>
      </c>
      <c r="V50" s="70">
        <v>-9.5299999999999994</v>
      </c>
      <c r="W50" s="70">
        <v>-71.92</v>
      </c>
      <c r="X50" s="61">
        <f t="shared" si="19"/>
        <v>-881.86</v>
      </c>
      <c r="Y50" s="70">
        <v>-881.86</v>
      </c>
      <c r="Z50" s="61">
        <f t="shared" si="20"/>
        <v>2030.06</v>
      </c>
      <c r="AA50" s="70">
        <v>603.54</v>
      </c>
      <c r="AB50" s="70">
        <v>-11.66</v>
      </c>
      <c r="AC50" s="70">
        <v>-183.22</v>
      </c>
      <c r="AD50" s="70">
        <v>-84.28</v>
      </c>
      <c r="AE50" s="70">
        <v>1705.68</v>
      </c>
      <c r="AF50" s="78">
        <v>0</v>
      </c>
      <c r="AG50" s="61">
        <f t="shared" si="23"/>
        <v>65326.29</v>
      </c>
      <c r="AH50" s="61">
        <f t="shared" si="24"/>
        <v>11188.3</v>
      </c>
      <c r="AI50" s="61">
        <f t="shared" si="25"/>
        <v>-24.73</v>
      </c>
      <c r="AJ50" s="61">
        <f t="shared" si="26"/>
        <v>22142.39</v>
      </c>
      <c r="AK50" s="61">
        <f t="shared" si="27"/>
        <v>-2172.3200000000006</v>
      </c>
      <c r="AL50" s="61">
        <f t="shared" si="28"/>
        <v>28196.28</v>
      </c>
      <c r="AM50" s="61">
        <f t="shared" si="5"/>
        <v>1852.71</v>
      </c>
      <c r="AN50" s="61">
        <f t="shared" si="39"/>
        <v>4095.01</v>
      </c>
      <c r="AO50" s="61">
        <f t="shared" si="29"/>
        <v>48.649999999999991</v>
      </c>
      <c r="AP50" s="61">
        <f t="shared" si="30"/>
        <v>-351.01000000000204</v>
      </c>
      <c r="AQ50" s="61">
        <f t="shared" si="31"/>
        <v>91.389999999999418</v>
      </c>
      <c r="AR50" s="61">
        <f t="shared" si="32"/>
        <v>-4.0600000000000129</v>
      </c>
      <c r="AS50" s="61">
        <f t="shared" si="33"/>
        <v>-141.7400000000016</v>
      </c>
      <c r="AT50" s="61">
        <f t="shared" si="34"/>
        <v>-198.96000000000367</v>
      </c>
      <c r="AU50" s="61">
        <f t="shared" si="35"/>
        <v>-136.12000000000262</v>
      </c>
      <c r="AV50" s="61">
        <f t="shared" si="36"/>
        <v>0</v>
      </c>
      <c r="AW50" s="61">
        <f t="shared" si="37"/>
        <v>0</v>
      </c>
      <c r="AX50" s="61">
        <f t="shared" si="38"/>
        <v>38.480000000001738</v>
      </c>
      <c r="AY50" s="61">
        <f>'Quarter demand'!B50</f>
        <v>65677.3</v>
      </c>
      <c r="AZ50" s="61">
        <f>'Quarter demand'!C50</f>
        <v>11096.91</v>
      </c>
      <c r="BA50" s="61">
        <f>'Quarter demand'!D50</f>
        <v>-20.669999999999987</v>
      </c>
      <c r="BB50" s="61">
        <f>'Quarter demand'!E50</f>
        <v>22284.13</v>
      </c>
      <c r="BC50" s="61">
        <f>'Quarter demand'!F50</f>
        <v>-1973.3599999999969</v>
      </c>
      <c r="BD50" s="61">
        <f>'Quarter demand'!G50</f>
        <v>28332.400000000001</v>
      </c>
      <c r="BE50" s="61">
        <f>'Quarter demand'!H50</f>
        <v>1852.71</v>
      </c>
      <c r="BF50" s="61">
        <f>'Quarter demand'!I50</f>
        <v>4095.0099999999998</v>
      </c>
      <c r="BG50" s="76">
        <f>'Quarter demand'!J50</f>
        <v>10.169999999998254</v>
      </c>
    </row>
    <row r="51" spans="1:59" s="36" customFormat="1" ht="15.5" x14ac:dyDescent="0.35">
      <c r="A51" s="68" t="s">
        <v>217</v>
      </c>
      <c r="B51" s="61">
        <f t="shared" si="16"/>
        <v>43710.3</v>
      </c>
      <c r="C51" s="70">
        <v>2964.34</v>
      </c>
      <c r="D51" s="70">
        <v>19703.11</v>
      </c>
      <c r="E51" s="70">
        <v>15586.71</v>
      </c>
      <c r="F51" s="70">
        <v>1214.6099999999999</v>
      </c>
      <c r="G51" s="70">
        <v>4241.53</v>
      </c>
      <c r="H51" s="61">
        <f t="shared" si="17"/>
        <v>34702.700000000004</v>
      </c>
      <c r="I51" s="70">
        <v>6241.5</v>
      </c>
      <c r="J51" s="70">
        <v>1.04</v>
      </c>
      <c r="K51" s="70">
        <v>14727.03</v>
      </c>
      <c r="L51" s="70">
        <v>5748.34</v>
      </c>
      <c r="M51" s="70">
        <v>7422.48</v>
      </c>
      <c r="N51" s="70">
        <v>305.64999999999998</v>
      </c>
      <c r="O51" s="70">
        <v>256.66000000000003</v>
      </c>
      <c r="P51" s="61">
        <f t="shared" si="18"/>
        <v>-24435.179999999997</v>
      </c>
      <c r="Q51" s="70">
        <v>-74.5</v>
      </c>
      <c r="R51" s="70">
        <v>-22.96</v>
      </c>
      <c r="S51" s="70">
        <v>-13792.66</v>
      </c>
      <c r="T51" s="70">
        <v>-6611.44</v>
      </c>
      <c r="U51" s="70">
        <v>-3905.42</v>
      </c>
      <c r="V51" s="70">
        <v>-10.64</v>
      </c>
      <c r="W51" s="70">
        <v>-17.559999999999999</v>
      </c>
      <c r="X51" s="61">
        <f t="shared" si="19"/>
        <v>-847.98</v>
      </c>
      <c r="Y51" s="70">
        <v>-847.98</v>
      </c>
      <c r="Z51" s="61">
        <f t="shared" si="20"/>
        <v>-3607.22</v>
      </c>
      <c r="AA51" s="70">
        <v>-2687.31</v>
      </c>
      <c r="AB51" s="70">
        <v>-15.41</v>
      </c>
      <c r="AC51" s="70">
        <v>526.27</v>
      </c>
      <c r="AD51" s="70">
        <v>504.52</v>
      </c>
      <c r="AE51" s="70">
        <v>-1935.29</v>
      </c>
      <c r="AF51" s="78">
        <v>0</v>
      </c>
      <c r="AG51" s="61">
        <f t="shared" si="23"/>
        <v>49522.619999999995</v>
      </c>
      <c r="AH51" s="61">
        <f t="shared" si="24"/>
        <v>6444.0300000000007</v>
      </c>
      <c r="AI51" s="61">
        <f t="shared" si="25"/>
        <v>-37.33</v>
      </c>
      <c r="AJ51" s="61">
        <f t="shared" si="26"/>
        <v>21163.75</v>
      </c>
      <c r="AK51" s="61">
        <f t="shared" si="27"/>
        <v>-1206.5599999999995</v>
      </c>
      <c r="AL51" s="61">
        <f t="shared" si="28"/>
        <v>17168.479999999996</v>
      </c>
      <c r="AM51" s="61">
        <f t="shared" si="5"/>
        <v>1509.6199999999997</v>
      </c>
      <c r="AN51" s="61">
        <f t="shared" si="39"/>
        <v>4241.53</v>
      </c>
      <c r="AO51" s="61">
        <f t="shared" si="29"/>
        <v>239.10000000000002</v>
      </c>
      <c r="AP51" s="61">
        <f t="shared" si="30"/>
        <v>103.5199999999968</v>
      </c>
      <c r="AQ51" s="61">
        <f t="shared" si="31"/>
        <v>-55.049999999998363</v>
      </c>
      <c r="AR51" s="61">
        <f t="shared" si="32"/>
        <v>-2.8799999999999812</v>
      </c>
      <c r="AS51" s="61">
        <f t="shared" si="33"/>
        <v>172.93000000000029</v>
      </c>
      <c r="AT51" s="61">
        <f t="shared" si="34"/>
        <v>84.250000000001819</v>
      </c>
      <c r="AU51" s="61">
        <f t="shared" si="35"/>
        <v>-73.070000000003347</v>
      </c>
      <c r="AV51" s="61">
        <f t="shared" si="36"/>
        <v>9.9999999995361577E-3</v>
      </c>
      <c r="AW51" s="61">
        <f t="shared" si="37"/>
        <v>-1.0000000000218279E-2</v>
      </c>
      <c r="AX51" s="61">
        <f t="shared" si="38"/>
        <v>-22.659999999999286</v>
      </c>
      <c r="AY51" s="61">
        <f>'Quarter demand'!B51</f>
        <v>49419.1</v>
      </c>
      <c r="AZ51" s="61">
        <f>'Quarter demand'!C51</f>
        <v>6499.079999999999</v>
      </c>
      <c r="BA51" s="61">
        <f>'Quarter demand'!D51</f>
        <v>-34.450000000000017</v>
      </c>
      <c r="BB51" s="61">
        <f>'Quarter demand'!E51</f>
        <v>20990.82</v>
      </c>
      <c r="BC51" s="61">
        <f>'Quarter demand'!F51</f>
        <v>-1290.8100000000013</v>
      </c>
      <c r="BD51" s="61">
        <f>'Quarter demand'!G51</f>
        <v>17241.55</v>
      </c>
      <c r="BE51" s="61">
        <f>'Quarter demand'!H51</f>
        <v>1509.6100000000001</v>
      </c>
      <c r="BF51" s="61">
        <f>'Quarter demand'!I51</f>
        <v>4241.54</v>
      </c>
      <c r="BG51" s="76">
        <f>'Quarter demand'!J51</f>
        <v>261.75999999999931</v>
      </c>
    </row>
    <row r="52" spans="1:59" ht="15.5" x14ac:dyDescent="0.35">
      <c r="A52" s="68" t="s">
        <v>218</v>
      </c>
      <c r="B52" s="61">
        <f t="shared" si="16"/>
        <v>35716.800000000003</v>
      </c>
      <c r="C52" s="70">
        <v>2890.37</v>
      </c>
      <c r="D52" s="70">
        <v>16361.96</v>
      </c>
      <c r="E52" s="70">
        <v>11189.28</v>
      </c>
      <c r="F52" s="70">
        <v>1087.8</v>
      </c>
      <c r="G52" s="70">
        <v>4187.3900000000003</v>
      </c>
      <c r="H52" s="61">
        <f t="shared" si="17"/>
        <v>35077.99</v>
      </c>
      <c r="I52" s="70">
        <v>5315.09</v>
      </c>
      <c r="J52" s="70">
        <v>0.79</v>
      </c>
      <c r="K52" s="70">
        <v>15975.76</v>
      </c>
      <c r="L52" s="70">
        <v>6228.11</v>
      </c>
      <c r="M52" s="70">
        <v>7068.47</v>
      </c>
      <c r="N52" s="70">
        <v>359.06</v>
      </c>
      <c r="O52" s="70">
        <v>130.71</v>
      </c>
      <c r="P52" s="61">
        <f t="shared" si="18"/>
        <v>-20101.349999999999</v>
      </c>
      <c r="Q52" s="70">
        <v>-78.180000000000007</v>
      </c>
      <c r="R52" s="70">
        <v>-25.7</v>
      </c>
      <c r="S52" s="70">
        <v>-10742.52</v>
      </c>
      <c r="T52" s="70">
        <v>-6824.73</v>
      </c>
      <c r="U52" s="70">
        <v>-2356.79</v>
      </c>
      <c r="V52" s="70">
        <v>-12.5</v>
      </c>
      <c r="W52" s="70">
        <v>-60.93</v>
      </c>
      <c r="X52" s="61">
        <f t="shared" si="19"/>
        <v>-908.52</v>
      </c>
      <c r="Y52" s="70">
        <v>-908.52</v>
      </c>
      <c r="Z52" s="61">
        <f t="shared" si="20"/>
        <v>-3567.98</v>
      </c>
      <c r="AA52" s="70">
        <v>-2603.66</v>
      </c>
      <c r="AB52" s="70">
        <v>22.89</v>
      </c>
      <c r="AC52" s="70">
        <v>33.75</v>
      </c>
      <c r="AD52" s="70">
        <v>-253</v>
      </c>
      <c r="AE52" s="70">
        <v>-767.96</v>
      </c>
      <c r="AF52" s="78">
        <v>0</v>
      </c>
      <c r="AG52" s="61">
        <f t="shared" si="23"/>
        <v>46216.94</v>
      </c>
      <c r="AH52" s="61">
        <f t="shared" si="24"/>
        <v>5523.619999999999</v>
      </c>
      <c r="AI52" s="61">
        <f t="shared" si="25"/>
        <v>-2.0199999999999996</v>
      </c>
      <c r="AJ52" s="61">
        <f t="shared" si="26"/>
        <v>21628.95</v>
      </c>
      <c r="AK52" s="61">
        <f t="shared" si="27"/>
        <v>-1758.1399999999999</v>
      </c>
      <c r="AL52" s="61">
        <f t="shared" si="28"/>
        <v>15133</v>
      </c>
      <c r="AM52" s="61">
        <f t="shared" si="5"/>
        <v>1434.36</v>
      </c>
      <c r="AN52" s="61">
        <f t="shared" si="39"/>
        <v>4187.3900000000003</v>
      </c>
      <c r="AO52" s="61">
        <f t="shared" si="29"/>
        <v>69.78</v>
      </c>
      <c r="AP52" s="61">
        <f t="shared" si="30"/>
        <v>21.69999999999709</v>
      </c>
      <c r="AQ52" s="61">
        <f t="shared" si="31"/>
        <v>-53.490000000000691</v>
      </c>
      <c r="AR52" s="61">
        <f t="shared" si="32"/>
        <v>-2.3199999999999541</v>
      </c>
      <c r="AS52" s="61">
        <f t="shared" si="33"/>
        <v>-116.84999999999854</v>
      </c>
      <c r="AT52" s="61">
        <f t="shared" si="34"/>
        <v>254.52999999999838</v>
      </c>
      <c r="AU52" s="61">
        <f t="shared" si="35"/>
        <v>-68.260000000002037</v>
      </c>
      <c r="AV52" s="61">
        <f t="shared" si="36"/>
        <v>-9.9999999999909051E-3</v>
      </c>
      <c r="AW52" s="61">
        <f t="shared" si="37"/>
        <v>0</v>
      </c>
      <c r="AX52" s="61">
        <f t="shared" si="38"/>
        <v>8.0999999999988006</v>
      </c>
      <c r="AY52" s="61">
        <f>'Quarter demand'!B52</f>
        <v>46195.240000000005</v>
      </c>
      <c r="AZ52" s="61">
        <f>'Quarter demand'!C52</f>
        <v>5577.11</v>
      </c>
      <c r="BA52" s="61">
        <f>'Quarter demand'!D52</f>
        <v>0.29999999999995453</v>
      </c>
      <c r="BB52" s="61">
        <f>'Quarter demand'!E52</f>
        <v>21745.8</v>
      </c>
      <c r="BC52" s="61">
        <f>'Quarter demand'!F52</f>
        <v>-2012.6699999999983</v>
      </c>
      <c r="BD52" s="61">
        <f>'Quarter demand'!G52</f>
        <v>15201.260000000002</v>
      </c>
      <c r="BE52" s="61">
        <f>'Quarter demand'!H52</f>
        <v>1434.37</v>
      </c>
      <c r="BF52" s="61">
        <f>'Quarter demand'!I52</f>
        <v>4187.3899999999994</v>
      </c>
      <c r="BG52" s="76">
        <f>'Quarter demand'!J52</f>
        <v>61.680000000001201</v>
      </c>
    </row>
    <row r="53" spans="1:59" ht="15.5" x14ac:dyDescent="0.35">
      <c r="A53" s="68" t="s">
        <v>219</v>
      </c>
      <c r="B53" s="61">
        <f t="shared" si="16"/>
        <v>41395.220000000008</v>
      </c>
      <c r="C53" s="70">
        <v>2649.32</v>
      </c>
      <c r="D53" s="70">
        <v>18647.23</v>
      </c>
      <c r="E53" s="70">
        <v>14593.75</v>
      </c>
      <c r="F53" s="70">
        <v>1549.69</v>
      </c>
      <c r="G53" s="70">
        <v>3955.23</v>
      </c>
      <c r="H53" s="61">
        <f t="shared" si="17"/>
        <v>40537.17</v>
      </c>
      <c r="I53" s="70">
        <v>5241.7299999999996</v>
      </c>
      <c r="J53" s="70">
        <v>111.56</v>
      </c>
      <c r="K53" s="70">
        <v>14831.67</v>
      </c>
      <c r="L53" s="70">
        <v>6181.71</v>
      </c>
      <c r="M53" s="70">
        <v>13740.68</v>
      </c>
      <c r="N53" s="70">
        <v>369.48</v>
      </c>
      <c r="O53" s="70">
        <v>60.34</v>
      </c>
      <c r="P53" s="61">
        <f t="shared" si="18"/>
        <v>-22945.61</v>
      </c>
      <c r="Q53" s="70">
        <v>-216.77</v>
      </c>
      <c r="R53" s="70">
        <v>-46.93</v>
      </c>
      <c r="S53" s="70">
        <v>-12839.35</v>
      </c>
      <c r="T53" s="70">
        <v>-7085.73</v>
      </c>
      <c r="U53" s="70">
        <v>-2572.08</v>
      </c>
      <c r="V53" s="70">
        <v>-12.87</v>
      </c>
      <c r="W53" s="70">
        <v>-171.88</v>
      </c>
      <c r="X53" s="61">
        <f t="shared" si="19"/>
        <v>-846.18</v>
      </c>
      <c r="Y53" s="70">
        <v>-846.18</v>
      </c>
      <c r="Z53" s="61">
        <f t="shared" si="20"/>
        <v>1431.3899999999999</v>
      </c>
      <c r="AA53" s="70">
        <v>492.17</v>
      </c>
      <c r="AB53" s="70">
        <v>4.7</v>
      </c>
      <c r="AC53" s="70">
        <v>217</v>
      </c>
      <c r="AD53" s="70">
        <v>197.87</v>
      </c>
      <c r="AE53" s="70">
        <v>519.65</v>
      </c>
      <c r="AF53" s="78">
        <v>0</v>
      </c>
      <c r="AG53" s="61">
        <f t="shared" si="23"/>
        <v>59571.990000000005</v>
      </c>
      <c r="AH53" s="61">
        <f t="shared" si="24"/>
        <v>8166.4499999999989</v>
      </c>
      <c r="AI53" s="61">
        <f t="shared" si="25"/>
        <v>69.33</v>
      </c>
      <c r="AJ53" s="61">
        <f t="shared" si="26"/>
        <v>20856.550000000003</v>
      </c>
      <c r="AK53" s="61">
        <f t="shared" si="27"/>
        <v>-1552.3299999999995</v>
      </c>
      <c r="AL53" s="61">
        <f t="shared" si="28"/>
        <v>26282</v>
      </c>
      <c r="AM53" s="61">
        <f t="shared" si="5"/>
        <v>1906.3000000000002</v>
      </c>
      <c r="AN53" s="61">
        <f t="shared" si="39"/>
        <v>3955.23</v>
      </c>
      <c r="AO53" s="61">
        <f t="shared" si="29"/>
        <v>-111.53999999999999</v>
      </c>
      <c r="AP53" s="61">
        <f t="shared" si="30"/>
        <v>-279.31999999999971</v>
      </c>
      <c r="AQ53" s="61">
        <f t="shared" si="31"/>
        <v>-21.050000000000182</v>
      </c>
      <c r="AR53" s="61">
        <f t="shared" si="32"/>
        <v>-2.640000000000029</v>
      </c>
      <c r="AS53" s="61">
        <f t="shared" si="33"/>
        <v>153.49000000000524</v>
      </c>
      <c r="AT53" s="61">
        <f t="shared" si="34"/>
        <v>-270.48999999999933</v>
      </c>
      <c r="AU53" s="61">
        <f t="shared" si="35"/>
        <v>-126.68000000000029</v>
      </c>
      <c r="AV53" s="61">
        <f t="shared" si="36"/>
        <v>0</v>
      </c>
      <c r="AW53" s="61">
        <f t="shared" si="37"/>
        <v>0</v>
      </c>
      <c r="AX53" s="61">
        <f t="shared" si="38"/>
        <v>-11.950000000000756</v>
      </c>
      <c r="AY53" s="61">
        <f>'Quarter demand'!B53</f>
        <v>59851.310000000005</v>
      </c>
      <c r="AZ53" s="61">
        <f>'Quarter demand'!C53</f>
        <v>8187.4999999999991</v>
      </c>
      <c r="BA53" s="61">
        <f>'Quarter demand'!D53</f>
        <v>71.970000000000027</v>
      </c>
      <c r="BB53" s="61">
        <f>'Quarter demand'!E53</f>
        <v>20703.059999999998</v>
      </c>
      <c r="BC53" s="61">
        <f>'Quarter demand'!F53</f>
        <v>-1281.8400000000001</v>
      </c>
      <c r="BD53" s="61">
        <f>'Quarter demand'!G53</f>
        <v>26408.68</v>
      </c>
      <c r="BE53" s="61">
        <f>'Quarter demand'!H53</f>
        <v>1906.3</v>
      </c>
      <c r="BF53" s="61">
        <f>'Quarter demand'!I53</f>
        <v>3955.23</v>
      </c>
      <c r="BG53" s="76">
        <f>'Quarter demand'!J53</f>
        <v>-99.589999999999236</v>
      </c>
    </row>
    <row r="54" spans="1:59" ht="15.5" x14ac:dyDescent="0.35">
      <c r="A54" s="68" t="s">
        <v>220</v>
      </c>
      <c r="B54" s="61">
        <f t="shared" si="16"/>
        <v>42469.98</v>
      </c>
      <c r="C54" s="70">
        <v>2248.2600000000002</v>
      </c>
      <c r="D54" s="70">
        <v>18845.78</v>
      </c>
      <c r="E54" s="70">
        <v>15395.5</v>
      </c>
      <c r="F54" s="70">
        <v>1621.93</v>
      </c>
      <c r="G54" s="70">
        <v>4358.51</v>
      </c>
      <c r="H54" s="61">
        <f t="shared" si="17"/>
        <v>42024.899999999994</v>
      </c>
      <c r="I54" s="70">
        <v>5066.5600000000004</v>
      </c>
      <c r="J54" s="70">
        <v>15.15</v>
      </c>
      <c r="K54" s="70">
        <v>13711.48</v>
      </c>
      <c r="L54" s="70">
        <v>6386.07</v>
      </c>
      <c r="M54" s="70">
        <v>16305.69</v>
      </c>
      <c r="N54" s="70">
        <v>479.95</v>
      </c>
      <c r="O54" s="70">
        <v>60</v>
      </c>
      <c r="P54" s="61">
        <f t="shared" si="18"/>
        <v>-22202.930000000004</v>
      </c>
      <c r="Q54" s="70">
        <v>-135.91</v>
      </c>
      <c r="R54" s="70">
        <v>-94.2</v>
      </c>
      <c r="S54" s="70">
        <v>-12525.29</v>
      </c>
      <c r="T54" s="70">
        <v>-6754.25</v>
      </c>
      <c r="U54" s="70">
        <v>-2441.1799999999998</v>
      </c>
      <c r="V54" s="70">
        <v>-47.08</v>
      </c>
      <c r="W54" s="70">
        <v>-205.02</v>
      </c>
      <c r="X54" s="61">
        <f t="shared" si="19"/>
        <v>-670.19</v>
      </c>
      <c r="Y54" s="70">
        <v>-670.19</v>
      </c>
      <c r="Z54" s="61">
        <f t="shared" si="20"/>
        <v>5515.32</v>
      </c>
      <c r="AA54" s="70">
        <v>2465.86</v>
      </c>
      <c r="AB54" s="70">
        <v>36.42</v>
      </c>
      <c r="AC54" s="70">
        <v>-105.91</v>
      </c>
      <c r="AD54" s="70">
        <v>325.23</v>
      </c>
      <c r="AE54" s="70">
        <v>2793.72</v>
      </c>
      <c r="AF54" s="78">
        <v>0</v>
      </c>
      <c r="AG54" s="61">
        <f t="shared" si="23"/>
        <v>67137.08</v>
      </c>
      <c r="AH54" s="61">
        <f t="shared" si="24"/>
        <v>9644.77</v>
      </c>
      <c r="AI54" s="61">
        <f t="shared" si="25"/>
        <v>-42.629999999999995</v>
      </c>
      <c r="AJ54" s="61">
        <f t="shared" si="26"/>
        <v>19926.059999999998</v>
      </c>
      <c r="AK54" s="61">
        <f t="shared" si="27"/>
        <v>-713.14000000000033</v>
      </c>
      <c r="AL54" s="61">
        <f t="shared" si="28"/>
        <v>32053.730000000003</v>
      </c>
      <c r="AM54" s="61">
        <f t="shared" si="5"/>
        <v>2054.8000000000002</v>
      </c>
      <c r="AN54" s="61">
        <f t="shared" si="39"/>
        <v>4358.51</v>
      </c>
      <c r="AO54" s="61">
        <f t="shared" si="29"/>
        <v>-145.02000000000001</v>
      </c>
      <c r="AP54" s="61">
        <f t="shared" si="30"/>
        <v>334.44999999999709</v>
      </c>
      <c r="AQ54" s="61">
        <f t="shared" si="31"/>
        <v>183.38999999999942</v>
      </c>
      <c r="AR54" s="61">
        <f t="shared" si="32"/>
        <v>-4.1599999999999682</v>
      </c>
      <c r="AS54" s="61">
        <f t="shared" si="33"/>
        <v>58.809999999997672</v>
      </c>
      <c r="AT54" s="61">
        <f t="shared" si="34"/>
        <v>-20.009999999995671</v>
      </c>
      <c r="AU54" s="61">
        <f t="shared" si="35"/>
        <v>91.039999999997235</v>
      </c>
      <c r="AV54" s="61">
        <f t="shared" si="36"/>
        <v>0</v>
      </c>
      <c r="AW54" s="61">
        <f t="shared" si="37"/>
        <v>-1.0000000000218279E-2</v>
      </c>
      <c r="AX54" s="61">
        <f t="shared" si="38"/>
        <v>25.389999999999844</v>
      </c>
      <c r="AY54" s="61">
        <f>'Quarter demand'!B54</f>
        <v>66802.63</v>
      </c>
      <c r="AZ54" s="61">
        <f>'Quarter demand'!C54</f>
        <v>9461.380000000001</v>
      </c>
      <c r="BA54" s="61">
        <f>'Quarter demand'!D54</f>
        <v>-38.470000000000027</v>
      </c>
      <c r="BB54" s="61">
        <f>'Quarter demand'!E54</f>
        <v>19867.25</v>
      </c>
      <c r="BC54" s="61">
        <f>'Quarter demand'!F54</f>
        <v>-693.13000000000466</v>
      </c>
      <c r="BD54" s="61">
        <f>'Quarter demand'!G54</f>
        <v>31962.690000000006</v>
      </c>
      <c r="BE54" s="61">
        <f>'Quarter demand'!H54</f>
        <v>2054.8000000000002</v>
      </c>
      <c r="BF54" s="61">
        <f>'Quarter demand'!I54</f>
        <v>4358.5200000000004</v>
      </c>
      <c r="BG54" s="76">
        <f>'Quarter demand'!J54</f>
        <v>-170.40999999999985</v>
      </c>
    </row>
    <row r="55" spans="1:59" ht="15.5" x14ac:dyDescent="0.35">
      <c r="A55" s="68" t="s">
        <v>221</v>
      </c>
      <c r="B55" s="61">
        <f t="shared" si="16"/>
        <v>39624.31</v>
      </c>
      <c r="C55" s="70">
        <v>2918.02</v>
      </c>
      <c r="D55" s="70">
        <v>17518.05</v>
      </c>
      <c r="E55" s="70">
        <v>14595.81</v>
      </c>
      <c r="F55" s="70">
        <v>1282.1199999999999</v>
      </c>
      <c r="G55" s="70">
        <v>3310.31</v>
      </c>
      <c r="H55" s="61">
        <f t="shared" si="17"/>
        <v>38071.32</v>
      </c>
      <c r="I55" s="70">
        <v>3659.45</v>
      </c>
      <c r="J55" s="70">
        <v>24.15</v>
      </c>
      <c r="K55" s="70">
        <v>16090.38</v>
      </c>
      <c r="L55" s="70">
        <v>6145.1</v>
      </c>
      <c r="M55" s="70">
        <v>11506.85</v>
      </c>
      <c r="N55" s="70">
        <v>471.25</v>
      </c>
      <c r="O55" s="70">
        <v>174.14</v>
      </c>
      <c r="P55" s="61">
        <f t="shared" si="18"/>
        <v>-24203.280000000002</v>
      </c>
      <c r="Q55" s="70">
        <v>-120.36</v>
      </c>
      <c r="R55" s="70">
        <v>-110.67</v>
      </c>
      <c r="S55" s="70">
        <v>-12169.86</v>
      </c>
      <c r="T55" s="70">
        <v>-6749.77</v>
      </c>
      <c r="U55" s="70">
        <v>-4953.97</v>
      </c>
      <c r="V55" s="70">
        <v>-46.23</v>
      </c>
      <c r="W55" s="70">
        <v>-52.42</v>
      </c>
      <c r="X55" s="61">
        <f t="shared" si="19"/>
        <v>-701.19</v>
      </c>
      <c r="Y55" s="70">
        <v>-701.19</v>
      </c>
      <c r="Z55" s="61">
        <f t="shared" si="20"/>
        <v>-2542.91</v>
      </c>
      <c r="AA55" s="70">
        <v>35.39</v>
      </c>
      <c r="AB55" s="70">
        <v>-21.4</v>
      </c>
      <c r="AC55" s="70">
        <v>-602.11</v>
      </c>
      <c r="AD55" s="70">
        <v>-51.33</v>
      </c>
      <c r="AE55" s="70">
        <v>-1903.46</v>
      </c>
      <c r="AF55" s="78">
        <v>0</v>
      </c>
      <c r="AG55" s="61">
        <f t="shared" si="23"/>
        <v>50248.25</v>
      </c>
      <c r="AH55" s="61">
        <f t="shared" si="24"/>
        <v>6492.5</v>
      </c>
      <c r="AI55" s="61">
        <f t="shared" si="25"/>
        <v>-107.92000000000002</v>
      </c>
      <c r="AJ55" s="61">
        <f t="shared" si="26"/>
        <v>20836.46</v>
      </c>
      <c r="AK55" s="61">
        <f t="shared" si="27"/>
        <v>-1357.19</v>
      </c>
      <c r="AL55" s="61">
        <f t="shared" si="28"/>
        <v>19245.23</v>
      </c>
      <c r="AM55" s="61">
        <f t="shared" si="5"/>
        <v>1707.1399999999999</v>
      </c>
      <c r="AN55" s="61">
        <f t="shared" si="39"/>
        <v>3310.31</v>
      </c>
      <c r="AO55" s="61">
        <f t="shared" si="29"/>
        <v>121.71999999999998</v>
      </c>
      <c r="AP55" s="61">
        <f t="shared" si="30"/>
        <v>19.350000000005821</v>
      </c>
      <c r="AQ55" s="61">
        <f t="shared" si="31"/>
        <v>108.05999999999949</v>
      </c>
      <c r="AR55" s="61">
        <f t="shared" si="32"/>
        <v>-0.75000000000005684</v>
      </c>
      <c r="AS55" s="61">
        <f t="shared" si="33"/>
        <v>-52.500000000003638</v>
      </c>
      <c r="AT55" s="61">
        <f t="shared" si="34"/>
        <v>-25.539999999998599</v>
      </c>
      <c r="AU55" s="61">
        <f t="shared" si="35"/>
        <v>22.610000000000582</v>
      </c>
      <c r="AV55" s="61">
        <f t="shared" si="36"/>
        <v>0</v>
      </c>
      <c r="AW55" s="61">
        <f t="shared" si="37"/>
        <v>9.9999999997635314E-3</v>
      </c>
      <c r="AX55" s="61">
        <f t="shared" si="38"/>
        <v>-32.539999999998415</v>
      </c>
      <c r="AY55" s="61">
        <f>'Quarter demand'!B55</f>
        <v>50228.899999999994</v>
      </c>
      <c r="AZ55" s="61">
        <f>'Quarter demand'!C55</f>
        <v>6384.4400000000005</v>
      </c>
      <c r="BA55" s="61">
        <f>'Quarter demand'!D55</f>
        <v>-107.16999999999996</v>
      </c>
      <c r="BB55" s="61">
        <f>'Quarter demand'!E55</f>
        <v>20888.960000000003</v>
      </c>
      <c r="BC55" s="61">
        <f>'Quarter demand'!F55</f>
        <v>-1331.6500000000015</v>
      </c>
      <c r="BD55" s="61">
        <f>'Quarter demand'!G55</f>
        <v>19222.62</v>
      </c>
      <c r="BE55" s="61">
        <f>'Quarter demand'!H55</f>
        <v>1707.1399999999999</v>
      </c>
      <c r="BF55" s="61">
        <f>'Quarter demand'!I55</f>
        <v>3310.3</v>
      </c>
      <c r="BG55" s="76">
        <f>'Quarter demand'!J55</f>
        <v>154.2599999999984</v>
      </c>
    </row>
    <row r="56" spans="1:59" ht="15.5" x14ac:dyDescent="0.35">
      <c r="A56" s="68" t="s">
        <v>222</v>
      </c>
      <c r="B56" s="61">
        <f t="shared" si="16"/>
        <v>35270.86</v>
      </c>
      <c r="C56" s="70">
        <v>3204.43</v>
      </c>
      <c r="D56" s="70">
        <v>15537.72</v>
      </c>
      <c r="E56" s="70">
        <v>12092.93</v>
      </c>
      <c r="F56" s="70">
        <v>1206.42</v>
      </c>
      <c r="G56" s="70">
        <v>3229.36</v>
      </c>
      <c r="H56" s="61">
        <f t="shared" si="17"/>
        <v>34329.14</v>
      </c>
      <c r="I56" s="70">
        <v>3903.01</v>
      </c>
      <c r="J56" s="70">
        <v>20.350000000000001</v>
      </c>
      <c r="K56" s="70">
        <v>14915.64</v>
      </c>
      <c r="L56" s="70">
        <v>6326.35</v>
      </c>
      <c r="M56" s="70">
        <v>8394.39</v>
      </c>
      <c r="N56" s="70">
        <v>516.36</v>
      </c>
      <c r="O56" s="70">
        <v>253.04</v>
      </c>
      <c r="P56" s="61">
        <f t="shared" si="18"/>
        <v>-21306.050000000003</v>
      </c>
      <c r="Q56" s="70">
        <v>-116.56</v>
      </c>
      <c r="R56" s="70">
        <v>-96.68</v>
      </c>
      <c r="S56" s="70">
        <v>-9525.32</v>
      </c>
      <c r="T56" s="70">
        <v>-7263.86</v>
      </c>
      <c r="U56" s="70">
        <v>-4237.1499999999996</v>
      </c>
      <c r="V56" s="70">
        <v>-50.65</v>
      </c>
      <c r="W56" s="70">
        <v>-15.83</v>
      </c>
      <c r="X56" s="61">
        <f t="shared" si="19"/>
        <v>-809.2</v>
      </c>
      <c r="Y56" s="70">
        <v>-809.2</v>
      </c>
      <c r="Z56" s="61">
        <f t="shared" si="20"/>
        <v>-1396.35</v>
      </c>
      <c r="AA56" s="70">
        <v>-362.58</v>
      </c>
      <c r="AB56" s="70">
        <v>-98.07</v>
      </c>
      <c r="AC56" s="70">
        <v>202.51</v>
      </c>
      <c r="AD56" s="70">
        <v>79.39</v>
      </c>
      <c r="AE56" s="70">
        <v>-1217.5999999999999</v>
      </c>
      <c r="AF56" s="78">
        <v>0</v>
      </c>
      <c r="AG56" s="61">
        <f t="shared" si="23"/>
        <v>46088.399999999994</v>
      </c>
      <c r="AH56" s="61">
        <f t="shared" si="24"/>
        <v>6628.3</v>
      </c>
      <c r="AI56" s="61">
        <f t="shared" si="25"/>
        <v>-174.4</v>
      </c>
      <c r="AJ56" s="61">
        <f t="shared" si="26"/>
        <v>21130.55</v>
      </c>
      <c r="AK56" s="61">
        <f t="shared" si="27"/>
        <v>-1667.3199999999993</v>
      </c>
      <c r="AL56" s="61">
        <f t="shared" si="28"/>
        <v>15032.57</v>
      </c>
      <c r="AM56" s="61">
        <f t="shared" si="5"/>
        <v>1672.13</v>
      </c>
      <c r="AN56" s="61">
        <f t="shared" si="39"/>
        <v>3229.36</v>
      </c>
      <c r="AO56" s="61">
        <f t="shared" si="29"/>
        <v>237.20999999999998</v>
      </c>
      <c r="AP56" s="61">
        <f t="shared" si="30"/>
        <v>116.05000000000291</v>
      </c>
      <c r="AQ56" s="61">
        <f t="shared" si="31"/>
        <v>104.84000000000106</v>
      </c>
      <c r="AR56" s="61">
        <f t="shared" si="32"/>
        <v>-4.4100000000000534</v>
      </c>
      <c r="AS56" s="61">
        <f t="shared" si="33"/>
        <v>-121.53999999999724</v>
      </c>
      <c r="AT56" s="61">
        <f t="shared" si="34"/>
        <v>87.509999999998854</v>
      </c>
      <c r="AU56" s="61">
        <f t="shared" si="35"/>
        <v>66.989999999997963</v>
      </c>
      <c r="AV56" s="61">
        <f t="shared" si="36"/>
        <v>0</v>
      </c>
      <c r="AW56" s="61">
        <f t="shared" si="37"/>
        <v>1.0000000000218279E-2</v>
      </c>
      <c r="AX56" s="61">
        <f t="shared" si="38"/>
        <v>-17.350000000000421</v>
      </c>
      <c r="AY56" s="61">
        <f>'Quarter demand'!B56</f>
        <v>45972.349999999991</v>
      </c>
      <c r="AZ56" s="61">
        <f>'Quarter demand'!C56</f>
        <v>6523.4599999999991</v>
      </c>
      <c r="BA56" s="61">
        <f>'Quarter demand'!D56</f>
        <v>-169.98999999999995</v>
      </c>
      <c r="BB56" s="61">
        <f>'Quarter demand'!E56</f>
        <v>21252.089999999997</v>
      </c>
      <c r="BC56" s="61">
        <f>'Quarter demand'!F56</f>
        <v>-1754.8299999999981</v>
      </c>
      <c r="BD56" s="61">
        <f>'Quarter demand'!G56</f>
        <v>14965.580000000002</v>
      </c>
      <c r="BE56" s="61">
        <f>'Quarter demand'!H56</f>
        <v>1672.1299999999999</v>
      </c>
      <c r="BF56" s="61">
        <f>'Quarter demand'!I56</f>
        <v>3229.35</v>
      </c>
      <c r="BG56" s="76">
        <f>'Quarter demand'!J56</f>
        <v>254.5600000000004</v>
      </c>
    </row>
    <row r="57" spans="1:59" ht="15.5" x14ac:dyDescent="0.35">
      <c r="A57" s="68" t="s">
        <v>223</v>
      </c>
      <c r="B57" s="61">
        <f t="shared" si="16"/>
        <v>39298.310000000005</v>
      </c>
      <c r="C57" s="70">
        <v>3054.47</v>
      </c>
      <c r="D57" s="70">
        <v>17081.27</v>
      </c>
      <c r="E57" s="70">
        <v>13233.35</v>
      </c>
      <c r="F57" s="70">
        <v>1704.64</v>
      </c>
      <c r="G57" s="70">
        <v>4224.58</v>
      </c>
      <c r="H57" s="61">
        <f t="shared" si="17"/>
        <v>44697.74</v>
      </c>
      <c r="I57" s="70">
        <v>5093.79</v>
      </c>
      <c r="J57" s="70">
        <v>27.63</v>
      </c>
      <c r="K57" s="70">
        <v>15417.25</v>
      </c>
      <c r="L57" s="70">
        <v>6942.65</v>
      </c>
      <c r="M57" s="70">
        <v>16628.72</v>
      </c>
      <c r="N57" s="70">
        <v>460.57</v>
      </c>
      <c r="O57" s="70">
        <v>127.13</v>
      </c>
      <c r="P57" s="61">
        <f t="shared" si="18"/>
        <v>-23346.480000000003</v>
      </c>
      <c r="Q57" s="70">
        <v>-164.64</v>
      </c>
      <c r="R57" s="70">
        <v>-66.790000000000006</v>
      </c>
      <c r="S57" s="70">
        <v>-11778.43</v>
      </c>
      <c r="T57" s="70">
        <v>-7644.13</v>
      </c>
      <c r="U57" s="70">
        <v>-3535.29</v>
      </c>
      <c r="V57" s="70">
        <v>-45.18</v>
      </c>
      <c r="W57" s="70">
        <v>-112.02</v>
      </c>
      <c r="X57" s="61">
        <f t="shared" si="19"/>
        <v>-775.51</v>
      </c>
      <c r="Y57" s="70">
        <v>-775.51</v>
      </c>
      <c r="Z57" s="61">
        <f t="shared" si="20"/>
        <v>4717.3600000000006</v>
      </c>
      <c r="AA57" s="70">
        <v>2447.2600000000002</v>
      </c>
      <c r="AB57" s="70">
        <v>-70.42</v>
      </c>
      <c r="AC57" s="70">
        <v>464.94</v>
      </c>
      <c r="AD57" s="70">
        <v>292.32</v>
      </c>
      <c r="AE57" s="70">
        <v>1583.26</v>
      </c>
      <c r="AF57" s="78">
        <v>0</v>
      </c>
      <c r="AG57" s="61">
        <f t="shared" si="23"/>
        <v>64591.42</v>
      </c>
      <c r="AH57" s="61">
        <f t="shared" si="24"/>
        <v>10430.880000000001</v>
      </c>
      <c r="AI57" s="61">
        <f t="shared" si="25"/>
        <v>-109.58000000000001</v>
      </c>
      <c r="AJ57" s="61">
        <f t="shared" si="26"/>
        <v>21185.03</v>
      </c>
      <c r="AK57" s="61">
        <f t="shared" si="27"/>
        <v>-1184.6700000000005</v>
      </c>
      <c r="AL57" s="61">
        <f t="shared" si="28"/>
        <v>27910.039999999997</v>
      </c>
      <c r="AM57" s="61">
        <f t="shared" si="5"/>
        <v>2120.0300000000002</v>
      </c>
      <c r="AN57" s="61">
        <f t="shared" si="39"/>
        <v>4224.58</v>
      </c>
      <c r="AO57" s="61">
        <f t="shared" si="29"/>
        <v>15.11</v>
      </c>
      <c r="AP57" s="61">
        <f t="shared" si="30"/>
        <v>283.18000000000757</v>
      </c>
      <c r="AQ57" s="61">
        <f t="shared" si="31"/>
        <v>244.57999999999993</v>
      </c>
      <c r="AR57" s="61">
        <f t="shared" si="32"/>
        <v>-5.760000000000133</v>
      </c>
      <c r="AS57" s="61">
        <f t="shared" si="33"/>
        <v>68.649999999997817</v>
      </c>
      <c r="AT57" s="61">
        <f t="shared" si="34"/>
        <v>24.260000000007039</v>
      </c>
      <c r="AU57" s="61">
        <f t="shared" si="35"/>
        <v>-60.130000000001019</v>
      </c>
      <c r="AV57" s="61">
        <f t="shared" si="36"/>
        <v>-1.999999999998181E-2</v>
      </c>
      <c r="AW57" s="61">
        <f t="shared" si="37"/>
        <v>1.0000000000218279E-2</v>
      </c>
      <c r="AX57" s="61">
        <f t="shared" si="38"/>
        <v>11.590000000000472</v>
      </c>
      <c r="AY57" s="61">
        <f>'Quarter demand'!B57</f>
        <v>64308.239999999991</v>
      </c>
      <c r="AZ57" s="61">
        <f>'Quarter demand'!C57</f>
        <v>10186.300000000001</v>
      </c>
      <c r="BA57" s="61">
        <f>'Quarter demand'!D57</f>
        <v>-103.81999999999988</v>
      </c>
      <c r="BB57" s="61">
        <f>'Quarter demand'!E57</f>
        <v>21116.38</v>
      </c>
      <c r="BC57" s="61">
        <f>'Quarter demand'!F57</f>
        <v>-1208.9300000000076</v>
      </c>
      <c r="BD57" s="61">
        <f>'Quarter demand'!G57</f>
        <v>27970.17</v>
      </c>
      <c r="BE57" s="61">
        <f>'Quarter demand'!H57</f>
        <v>2120.0500000000002</v>
      </c>
      <c r="BF57" s="61">
        <f>'Quarter demand'!I57</f>
        <v>4224.57</v>
      </c>
      <c r="BG57" s="76">
        <f>'Quarter demand'!J57</f>
        <v>3.5199999999995271</v>
      </c>
    </row>
    <row r="58" spans="1:59" ht="15.5" x14ac:dyDescent="0.35">
      <c r="A58" s="68" t="s">
        <v>224</v>
      </c>
      <c r="B58" s="61">
        <f t="shared" si="16"/>
        <v>38072.429999999993</v>
      </c>
      <c r="C58" s="70">
        <v>2953.7</v>
      </c>
      <c r="D58" s="70">
        <v>15861.42</v>
      </c>
      <c r="E58" s="70">
        <v>12630.93</v>
      </c>
      <c r="F58" s="70">
        <v>1814.72</v>
      </c>
      <c r="G58" s="70">
        <v>4811.66</v>
      </c>
      <c r="H58" s="61">
        <f t="shared" si="17"/>
        <v>43138.689999999995</v>
      </c>
      <c r="I58" s="70">
        <v>4970.6400000000003</v>
      </c>
      <c r="J58" s="70">
        <v>16.55</v>
      </c>
      <c r="K58" s="70">
        <v>15396.42</v>
      </c>
      <c r="L58" s="70">
        <v>6151.44</v>
      </c>
      <c r="M58" s="70">
        <v>16084.71</v>
      </c>
      <c r="N58" s="70">
        <v>365.25</v>
      </c>
      <c r="O58" s="70">
        <v>153.68</v>
      </c>
      <c r="P58" s="61">
        <f t="shared" si="18"/>
        <v>-19743.689999999999</v>
      </c>
      <c r="Q58" s="70">
        <v>-99.58</v>
      </c>
      <c r="R58" s="70">
        <v>-95.77</v>
      </c>
      <c r="S58" s="70">
        <v>-10107.73</v>
      </c>
      <c r="T58" s="70">
        <v>-7204.1</v>
      </c>
      <c r="U58" s="70">
        <v>-2138.0500000000002</v>
      </c>
      <c r="V58" s="70">
        <v>-36.270000000000003</v>
      </c>
      <c r="W58" s="70">
        <v>-62.19</v>
      </c>
      <c r="X58" s="61">
        <f t="shared" si="19"/>
        <v>-827.8</v>
      </c>
      <c r="Y58" s="70">
        <v>-827.8</v>
      </c>
      <c r="Z58" s="61">
        <f t="shared" si="20"/>
        <v>2413.2200000000003</v>
      </c>
      <c r="AA58" s="70">
        <v>2350.81</v>
      </c>
      <c r="AB58" s="70">
        <v>-44.64</v>
      </c>
      <c r="AC58" s="70">
        <v>-714.23</v>
      </c>
      <c r="AD58" s="70">
        <v>245.61</v>
      </c>
      <c r="AE58" s="70">
        <v>575.66999999999996</v>
      </c>
      <c r="AF58" s="78">
        <v>0</v>
      </c>
      <c r="AG58" s="61">
        <f t="shared" si="23"/>
        <v>63052.85</v>
      </c>
      <c r="AH58" s="61">
        <f t="shared" si="24"/>
        <v>10175.57</v>
      </c>
      <c r="AI58" s="61">
        <f t="shared" si="25"/>
        <v>-123.86</v>
      </c>
      <c r="AJ58" s="61">
        <f t="shared" si="26"/>
        <v>20435.88</v>
      </c>
      <c r="AK58" s="61">
        <f t="shared" si="27"/>
        <v>-1634.8500000000008</v>
      </c>
      <c r="AL58" s="61">
        <f t="shared" si="28"/>
        <v>27153.26</v>
      </c>
      <c r="AM58" s="61">
        <f t="shared" si="5"/>
        <v>2143.7000000000003</v>
      </c>
      <c r="AN58" s="61">
        <f t="shared" si="39"/>
        <v>4811.66</v>
      </c>
      <c r="AO58" s="61">
        <f t="shared" si="29"/>
        <v>91.490000000000009</v>
      </c>
      <c r="AP58" s="61">
        <f t="shared" si="30"/>
        <v>-19.599999999991269</v>
      </c>
      <c r="AQ58" s="61">
        <f t="shared" si="31"/>
        <v>35.950000000000728</v>
      </c>
      <c r="AR58" s="61">
        <f t="shared" si="32"/>
        <v>-3.6400000000000006</v>
      </c>
      <c r="AS58" s="61">
        <f t="shared" si="33"/>
        <v>-114.84999999999854</v>
      </c>
      <c r="AT58" s="61">
        <f t="shared" si="34"/>
        <v>23.539999999998599</v>
      </c>
      <c r="AU58" s="61">
        <f t="shared" si="35"/>
        <v>19.869999999998981</v>
      </c>
      <c r="AV58" s="61">
        <f t="shared" si="36"/>
        <v>0</v>
      </c>
      <c r="AW58" s="61">
        <f t="shared" si="37"/>
        <v>0</v>
      </c>
      <c r="AX58" s="61">
        <f t="shared" si="38"/>
        <v>19.529999999998154</v>
      </c>
      <c r="AY58" s="61">
        <f>'Quarter demand'!B58</f>
        <v>63072.44999999999</v>
      </c>
      <c r="AZ58" s="61">
        <f>'Quarter demand'!C58</f>
        <v>10139.619999999999</v>
      </c>
      <c r="BA58" s="61">
        <f>'Quarter demand'!D58</f>
        <v>-120.22</v>
      </c>
      <c r="BB58" s="61">
        <f>'Quarter demand'!E58</f>
        <v>20550.73</v>
      </c>
      <c r="BC58" s="61">
        <f>'Quarter demand'!F58</f>
        <v>-1658.3899999999994</v>
      </c>
      <c r="BD58" s="61">
        <f>'Quarter demand'!G58</f>
        <v>27133.39</v>
      </c>
      <c r="BE58" s="61">
        <f>'Quarter demand'!H58</f>
        <v>2143.6999999999998</v>
      </c>
      <c r="BF58" s="61">
        <f>'Quarter demand'!I58</f>
        <v>4811.66</v>
      </c>
      <c r="BG58" s="76">
        <f>'Quarter demand'!J58</f>
        <v>71.960000000001855</v>
      </c>
    </row>
    <row r="59" spans="1:59" ht="15.5" x14ac:dyDescent="0.35">
      <c r="A59" s="68" t="s">
        <v>225</v>
      </c>
      <c r="B59" s="61">
        <f t="shared" si="16"/>
        <v>34773.629999999997</v>
      </c>
      <c r="C59" s="70">
        <v>2994.44</v>
      </c>
      <c r="D59" s="70">
        <v>14696.96</v>
      </c>
      <c r="E59" s="70">
        <v>10968.75</v>
      </c>
      <c r="F59" s="70">
        <v>1359.22</v>
      </c>
      <c r="G59" s="70">
        <v>4754.26</v>
      </c>
      <c r="H59" s="61">
        <f t="shared" si="17"/>
        <v>37833.550000000003</v>
      </c>
      <c r="I59" s="70">
        <v>4755.84</v>
      </c>
      <c r="J59" s="70">
        <v>1.32</v>
      </c>
      <c r="K59" s="70">
        <v>15177.01</v>
      </c>
      <c r="L59" s="70">
        <v>5900.26</v>
      </c>
      <c r="M59" s="70">
        <v>11409.85</v>
      </c>
      <c r="N59" s="70">
        <v>412.62</v>
      </c>
      <c r="O59" s="70">
        <v>176.65</v>
      </c>
      <c r="P59" s="61">
        <f t="shared" si="18"/>
        <v>-21889.130000000005</v>
      </c>
      <c r="Q59" s="70">
        <v>-88.06</v>
      </c>
      <c r="R59" s="70">
        <v>-41.1</v>
      </c>
      <c r="S59" s="70">
        <v>-9053.43</v>
      </c>
      <c r="T59" s="70">
        <v>-8006</v>
      </c>
      <c r="U59" s="70">
        <v>-4614.42</v>
      </c>
      <c r="V59" s="70">
        <v>-40.97</v>
      </c>
      <c r="W59" s="70">
        <v>-45.15</v>
      </c>
      <c r="X59" s="61">
        <f t="shared" si="19"/>
        <v>-793.94</v>
      </c>
      <c r="Y59" s="70">
        <v>-793.94</v>
      </c>
      <c r="Z59" s="61">
        <f t="shared" si="20"/>
        <v>-2255.6099999999997</v>
      </c>
      <c r="AA59" s="70">
        <v>-1390.03</v>
      </c>
      <c r="AB59" s="70">
        <v>-93.57</v>
      </c>
      <c r="AC59" s="70">
        <v>891.1</v>
      </c>
      <c r="AD59" s="70">
        <v>202.94</v>
      </c>
      <c r="AE59" s="70">
        <v>-1866.05</v>
      </c>
      <c r="AF59" s="78">
        <v>0</v>
      </c>
      <c r="AG59" s="61">
        <f t="shared" si="23"/>
        <v>47668.5</v>
      </c>
      <c r="AH59" s="61">
        <f t="shared" si="24"/>
        <v>6272.1900000000005</v>
      </c>
      <c r="AI59" s="61">
        <f t="shared" si="25"/>
        <v>-133.35</v>
      </c>
      <c r="AJ59" s="61">
        <f t="shared" si="26"/>
        <v>21711.64</v>
      </c>
      <c r="AK59" s="61">
        <f t="shared" si="27"/>
        <v>-2696.74</v>
      </c>
      <c r="AL59" s="61">
        <f t="shared" si="28"/>
        <v>15898.130000000001</v>
      </c>
      <c r="AM59" s="61">
        <f t="shared" si="5"/>
        <v>1730.8700000000001</v>
      </c>
      <c r="AN59" s="61">
        <f t="shared" si="39"/>
        <v>4754.26</v>
      </c>
      <c r="AO59" s="61">
        <f t="shared" si="29"/>
        <v>131.5</v>
      </c>
      <c r="AP59" s="61">
        <f t="shared" si="30"/>
        <v>-231.93000000000757</v>
      </c>
      <c r="AQ59" s="61">
        <f t="shared" si="31"/>
        <v>-70.720000000000255</v>
      </c>
      <c r="AR59" s="61">
        <f t="shared" si="32"/>
        <v>-2.8500000000000512</v>
      </c>
      <c r="AS59" s="61">
        <f t="shared" si="33"/>
        <v>-96.799999999999272</v>
      </c>
      <c r="AT59" s="61">
        <f t="shared" si="34"/>
        <v>-17.420000000000073</v>
      </c>
      <c r="AU59" s="61">
        <f t="shared" si="35"/>
        <v>-30.419999999998254</v>
      </c>
      <c r="AV59" s="61">
        <f t="shared" si="36"/>
        <v>0</v>
      </c>
      <c r="AW59" s="61">
        <f t="shared" si="37"/>
        <v>0</v>
      </c>
      <c r="AX59" s="61">
        <f t="shared" si="38"/>
        <v>-13.720000000000255</v>
      </c>
      <c r="AY59" s="61">
        <f>'Quarter demand'!B59</f>
        <v>47900.430000000008</v>
      </c>
      <c r="AZ59" s="61">
        <f>'Quarter demand'!C59</f>
        <v>6342.9100000000008</v>
      </c>
      <c r="BA59" s="61">
        <f>'Quarter demand'!D59</f>
        <v>-130.49999999999994</v>
      </c>
      <c r="BB59" s="61">
        <f>'Quarter demand'!E59</f>
        <v>21808.44</v>
      </c>
      <c r="BC59" s="61">
        <f>'Quarter demand'!F59</f>
        <v>-2679.3199999999997</v>
      </c>
      <c r="BD59" s="61">
        <f>'Quarter demand'!G59</f>
        <v>15928.55</v>
      </c>
      <c r="BE59" s="61">
        <f>'Quarter demand'!H59</f>
        <v>1730.87</v>
      </c>
      <c r="BF59" s="61">
        <f>'Quarter demand'!I59</f>
        <v>4754.26</v>
      </c>
      <c r="BG59" s="76">
        <f>'Quarter demand'!J59</f>
        <v>145.22000000000025</v>
      </c>
    </row>
    <row r="60" spans="1:59" ht="15.5" x14ac:dyDescent="0.35">
      <c r="A60" s="68" t="s">
        <v>226</v>
      </c>
      <c r="B60" s="61">
        <f t="shared" si="16"/>
        <v>29033.37</v>
      </c>
      <c r="C60" s="70">
        <v>2909.51</v>
      </c>
      <c r="D60" s="70">
        <v>12167.91</v>
      </c>
      <c r="E60" s="70">
        <v>8715.33</v>
      </c>
      <c r="F60" s="70">
        <v>1296.94</v>
      </c>
      <c r="G60" s="70">
        <v>3943.68</v>
      </c>
      <c r="H60" s="61">
        <f t="shared" si="17"/>
        <v>39439.969999999994</v>
      </c>
      <c r="I60" s="70">
        <v>5424.87</v>
      </c>
      <c r="J60" s="70">
        <v>2.41</v>
      </c>
      <c r="K60" s="70">
        <v>16714.28</v>
      </c>
      <c r="L60" s="70">
        <v>5797.73</v>
      </c>
      <c r="M60" s="70">
        <v>10729.6</v>
      </c>
      <c r="N60" s="70">
        <v>542.74</v>
      </c>
      <c r="O60" s="70">
        <v>228.34</v>
      </c>
      <c r="P60" s="61">
        <f t="shared" si="18"/>
        <v>-19979.55</v>
      </c>
      <c r="Q60" s="70">
        <v>-80.64</v>
      </c>
      <c r="R60" s="70">
        <v>-79.739999999999995</v>
      </c>
      <c r="S60" s="70">
        <v>-7694.37</v>
      </c>
      <c r="T60" s="70">
        <v>-7584.42</v>
      </c>
      <c r="U60" s="70">
        <v>-4460.99</v>
      </c>
      <c r="V60" s="70">
        <v>-53.89</v>
      </c>
      <c r="W60" s="70">
        <v>-25.5</v>
      </c>
      <c r="X60" s="61">
        <f t="shared" si="19"/>
        <v>-935.23</v>
      </c>
      <c r="Y60" s="70">
        <v>-935.23</v>
      </c>
      <c r="Z60" s="61">
        <f t="shared" si="20"/>
        <v>-2653.1800000000003</v>
      </c>
      <c r="AA60" s="70">
        <v>-1886.98</v>
      </c>
      <c r="AB60" s="70">
        <v>-166.94</v>
      </c>
      <c r="AC60" s="70">
        <v>395.73</v>
      </c>
      <c r="AD60" s="70">
        <v>-24.41</v>
      </c>
      <c r="AE60" s="70">
        <v>-970.58</v>
      </c>
      <c r="AF60" s="78">
        <v>0</v>
      </c>
      <c r="AG60" s="61">
        <f t="shared" si="23"/>
        <v>44905.38</v>
      </c>
      <c r="AH60" s="61">
        <f t="shared" si="24"/>
        <v>6366.760000000002</v>
      </c>
      <c r="AI60" s="61">
        <f t="shared" si="25"/>
        <v>-244.26999999999998</v>
      </c>
      <c r="AJ60" s="61">
        <f t="shared" si="26"/>
        <v>21583.55</v>
      </c>
      <c r="AK60" s="61">
        <f t="shared" si="27"/>
        <v>-2746.3300000000004</v>
      </c>
      <c r="AL60" s="61">
        <f t="shared" si="28"/>
        <v>14013.36</v>
      </c>
      <c r="AM60" s="61">
        <f t="shared" si="5"/>
        <v>1785.79</v>
      </c>
      <c r="AN60" s="61">
        <f t="shared" si="39"/>
        <v>3943.68</v>
      </c>
      <c r="AO60" s="61">
        <f t="shared" si="29"/>
        <v>202.84</v>
      </c>
      <c r="AP60" s="61">
        <f t="shared" si="30"/>
        <v>-214.43000000000757</v>
      </c>
      <c r="AQ60" s="61">
        <f t="shared" si="31"/>
        <v>-73.489999999997963</v>
      </c>
      <c r="AR60" s="61">
        <f t="shared" si="32"/>
        <v>-4.0299999999998022</v>
      </c>
      <c r="AS60" s="61">
        <f t="shared" si="33"/>
        <v>-259.20000000000073</v>
      </c>
      <c r="AT60" s="61">
        <f t="shared" si="34"/>
        <v>161.0200000000018</v>
      </c>
      <c r="AU60" s="61">
        <f t="shared" si="35"/>
        <v>-30.25</v>
      </c>
      <c r="AV60" s="61">
        <f t="shared" si="36"/>
        <v>9.9999999999909051E-3</v>
      </c>
      <c r="AW60" s="61">
        <f t="shared" si="37"/>
        <v>0</v>
      </c>
      <c r="AX60" s="61">
        <f t="shared" si="38"/>
        <v>-8.4900000000008333</v>
      </c>
      <c r="AY60" s="61">
        <f>'Quarter demand'!B60</f>
        <v>45119.810000000005</v>
      </c>
      <c r="AZ60" s="61">
        <f>'Quarter demand'!C60</f>
        <v>6440.25</v>
      </c>
      <c r="BA60" s="61">
        <f>'Quarter demand'!D60</f>
        <v>-240.24000000000018</v>
      </c>
      <c r="BB60" s="61">
        <f>'Quarter demand'!E60</f>
        <v>21842.75</v>
      </c>
      <c r="BC60" s="61">
        <f>'Quarter demand'!F60</f>
        <v>-2907.3500000000022</v>
      </c>
      <c r="BD60" s="61">
        <f>'Quarter demand'!G60</f>
        <v>14043.61</v>
      </c>
      <c r="BE60" s="61">
        <f>'Quarter demand'!H60</f>
        <v>1785.78</v>
      </c>
      <c r="BF60" s="61">
        <f>'Quarter demand'!I60</f>
        <v>3943.68</v>
      </c>
      <c r="BG60" s="76">
        <f>'Quarter demand'!J60</f>
        <v>211.33000000000084</v>
      </c>
    </row>
    <row r="61" spans="1:59" ht="15.5" x14ac:dyDescent="0.35">
      <c r="A61" s="68" t="s">
        <v>227</v>
      </c>
      <c r="B61" s="61">
        <f t="shared" si="16"/>
        <v>34235.909999999996</v>
      </c>
      <c r="C61" s="70">
        <v>2674.35</v>
      </c>
      <c r="D61" s="70">
        <v>14175.84</v>
      </c>
      <c r="E61" s="70">
        <v>11711.48</v>
      </c>
      <c r="F61" s="70">
        <v>1674.81</v>
      </c>
      <c r="G61" s="70">
        <v>3999.43</v>
      </c>
      <c r="H61" s="61">
        <f t="shared" si="17"/>
        <v>43788.689999999995</v>
      </c>
      <c r="I61" s="70">
        <v>6247.38</v>
      </c>
      <c r="J61" s="70">
        <v>13.15</v>
      </c>
      <c r="K61" s="70">
        <v>16183.06</v>
      </c>
      <c r="L61" s="70">
        <v>6919.15</v>
      </c>
      <c r="M61" s="70">
        <v>13703.92</v>
      </c>
      <c r="N61" s="70">
        <v>533.59</v>
      </c>
      <c r="O61" s="70">
        <v>188.44</v>
      </c>
      <c r="P61" s="61">
        <f t="shared" si="18"/>
        <v>-22371.89</v>
      </c>
      <c r="Q61" s="70">
        <v>-101.27</v>
      </c>
      <c r="R61" s="70">
        <v>-138.49</v>
      </c>
      <c r="S61" s="70">
        <v>-9914.51</v>
      </c>
      <c r="T61" s="70">
        <v>-7504.8</v>
      </c>
      <c r="U61" s="70">
        <v>-4580.5600000000004</v>
      </c>
      <c r="V61" s="70">
        <v>-52.98</v>
      </c>
      <c r="W61" s="70">
        <v>-79.28</v>
      </c>
      <c r="X61" s="61">
        <f t="shared" si="19"/>
        <v>-729.63</v>
      </c>
      <c r="Y61" s="70">
        <v>-729.63</v>
      </c>
      <c r="Z61" s="61">
        <f t="shared" si="20"/>
        <v>1520.5700000000002</v>
      </c>
      <c r="AA61" s="70">
        <v>1460.47</v>
      </c>
      <c r="AB61" s="70">
        <v>-79.650000000000006</v>
      </c>
      <c r="AC61" s="70">
        <v>94.43</v>
      </c>
      <c r="AD61" s="70">
        <v>-214.31</v>
      </c>
      <c r="AE61" s="70">
        <v>259.63</v>
      </c>
      <c r="AF61" s="78">
        <v>0</v>
      </c>
      <c r="AG61" s="61">
        <f t="shared" si="23"/>
        <v>56443.65</v>
      </c>
      <c r="AH61" s="61">
        <f t="shared" si="24"/>
        <v>10280.929999999998</v>
      </c>
      <c r="AI61" s="61">
        <f t="shared" si="25"/>
        <v>-204.99</v>
      </c>
      <c r="AJ61" s="61">
        <f t="shared" si="26"/>
        <v>20538.82</v>
      </c>
      <c r="AK61" s="61">
        <f t="shared" si="27"/>
        <v>-1529.5900000000006</v>
      </c>
      <c r="AL61" s="61">
        <f t="shared" si="28"/>
        <v>21094.47</v>
      </c>
      <c r="AM61" s="61">
        <f t="shared" si="5"/>
        <v>2155.42</v>
      </c>
      <c r="AN61" s="61">
        <f t="shared" si="39"/>
        <v>3999.43</v>
      </c>
      <c r="AO61" s="61">
        <f t="shared" si="29"/>
        <v>109.16</v>
      </c>
      <c r="AP61" s="61">
        <f t="shared" si="30"/>
        <v>5.9000000000014552</v>
      </c>
      <c r="AQ61" s="61">
        <f t="shared" si="31"/>
        <v>99.599999999996726</v>
      </c>
      <c r="AR61" s="61">
        <f t="shared" si="32"/>
        <v>-3.8099999999997749</v>
      </c>
      <c r="AS61" s="61">
        <f t="shared" si="33"/>
        <v>125.79000000000087</v>
      </c>
      <c r="AT61" s="61">
        <f t="shared" si="34"/>
        <v>-136.74000000000206</v>
      </c>
      <c r="AU61" s="61">
        <f t="shared" si="35"/>
        <v>-68.75</v>
      </c>
      <c r="AV61" s="61">
        <f t="shared" si="36"/>
        <v>0</v>
      </c>
      <c r="AW61" s="61">
        <f t="shared" si="37"/>
        <v>0</v>
      </c>
      <c r="AX61" s="61">
        <f t="shared" si="38"/>
        <v>-10.189999999998548</v>
      </c>
      <c r="AY61" s="61">
        <f>'Quarter demand'!B61</f>
        <v>56437.75</v>
      </c>
      <c r="AZ61" s="61">
        <f>'Quarter demand'!C61</f>
        <v>10181.330000000002</v>
      </c>
      <c r="BA61" s="61">
        <f>'Quarter demand'!D61</f>
        <v>-201.18000000000023</v>
      </c>
      <c r="BB61" s="61">
        <f>'Quarter demand'!E61</f>
        <v>20413.03</v>
      </c>
      <c r="BC61" s="61">
        <f>'Quarter demand'!F61</f>
        <v>-1392.8499999999985</v>
      </c>
      <c r="BD61" s="61">
        <f>'Quarter demand'!G61</f>
        <v>21163.22</v>
      </c>
      <c r="BE61" s="61">
        <f>'Quarter demand'!H61</f>
        <v>2155.42</v>
      </c>
      <c r="BF61" s="61">
        <f>'Quarter demand'!I61</f>
        <v>3999.43</v>
      </c>
      <c r="BG61" s="76">
        <f>'Quarter demand'!J61</f>
        <v>119.34999999999854</v>
      </c>
    </row>
    <row r="62" spans="1:59" ht="15.5" x14ac:dyDescent="0.35">
      <c r="A62" s="68" t="s">
        <v>228</v>
      </c>
      <c r="B62" s="61">
        <f t="shared" si="16"/>
        <v>33619.53</v>
      </c>
      <c r="C62" s="70">
        <v>2596.0300000000002</v>
      </c>
      <c r="D62" s="70">
        <v>13801.44</v>
      </c>
      <c r="E62" s="70">
        <v>11054.48</v>
      </c>
      <c r="F62" s="70">
        <v>1844.52</v>
      </c>
      <c r="G62" s="70">
        <v>4323.0600000000004</v>
      </c>
      <c r="H62" s="61">
        <f t="shared" si="17"/>
        <v>45564.35</v>
      </c>
      <c r="I62" s="70">
        <v>6744.65</v>
      </c>
      <c r="J62" s="70">
        <v>7.65</v>
      </c>
      <c r="K62" s="70">
        <v>17024.68</v>
      </c>
      <c r="L62" s="70">
        <v>6051.5</v>
      </c>
      <c r="M62" s="70">
        <v>14925.58</v>
      </c>
      <c r="N62" s="70">
        <v>537.74</v>
      </c>
      <c r="O62" s="70">
        <v>272.55</v>
      </c>
      <c r="P62" s="61">
        <f t="shared" si="18"/>
        <v>-21032.48</v>
      </c>
      <c r="Q62" s="70">
        <v>-89.36</v>
      </c>
      <c r="R62" s="70">
        <v>-231</v>
      </c>
      <c r="S62" s="70">
        <v>-8669.26</v>
      </c>
      <c r="T62" s="70">
        <v>-8731.9500000000007</v>
      </c>
      <c r="U62" s="70">
        <v>-3113.94</v>
      </c>
      <c r="V62" s="70">
        <v>-95.33</v>
      </c>
      <c r="W62" s="70">
        <v>-101.64</v>
      </c>
      <c r="X62" s="61">
        <f t="shared" si="19"/>
        <v>-690.54</v>
      </c>
      <c r="Y62" s="70">
        <v>-690.54</v>
      </c>
      <c r="Z62" s="61">
        <f t="shared" si="20"/>
        <v>3688.2400000000002</v>
      </c>
      <c r="AA62" s="70">
        <v>2750.85</v>
      </c>
      <c r="AB62" s="70">
        <v>-48.74</v>
      </c>
      <c r="AC62" s="70">
        <v>-214.73</v>
      </c>
      <c r="AD62" s="70">
        <v>39.729999999999997</v>
      </c>
      <c r="AE62" s="70">
        <v>1161.1300000000001</v>
      </c>
      <c r="AF62" s="78">
        <v>0</v>
      </c>
      <c r="AG62" s="61">
        <f t="shared" si="23"/>
        <v>61149.1</v>
      </c>
      <c r="AH62" s="61">
        <f t="shared" si="24"/>
        <v>12002.17</v>
      </c>
      <c r="AI62" s="61">
        <f t="shared" si="25"/>
        <v>-272.08999999999997</v>
      </c>
      <c r="AJ62" s="61">
        <f t="shared" si="26"/>
        <v>21942.13</v>
      </c>
      <c r="AK62" s="61">
        <f t="shared" si="27"/>
        <v>-3331.2600000000007</v>
      </c>
      <c r="AL62" s="61">
        <f t="shared" si="28"/>
        <v>24027.25</v>
      </c>
      <c r="AM62" s="61">
        <f t="shared" si="5"/>
        <v>2286.9300000000003</v>
      </c>
      <c r="AN62" s="61">
        <f t="shared" si="39"/>
        <v>4323.0600000000004</v>
      </c>
      <c r="AO62" s="61">
        <f t="shared" si="29"/>
        <v>170.91000000000003</v>
      </c>
      <c r="AP62" s="61">
        <f t="shared" si="30"/>
        <v>239.70999999999913</v>
      </c>
      <c r="AQ62" s="61">
        <f t="shared" si="31"/>
        <v>266.15000000000146</v>
      </c>
      <c r="AR62" s="61">
        <f t="shared" si="32"/>
        <v>-1.9300000000000068</v>
      </c>
      <c r="AS62" s="61">
        <f t="shared" si="33"/>
        <v>-48.829999999998108</v>
      </c>
      <c r="AT62" s="61">
        <f t="shared" si="34"/>
        <v>-45.510000000004311</v>
      </c>
      <c r="AU62" s="61">
        <f t="shared" si="35"/>
        <v>92.05000000000291</v>
      </c>
      <c r="AV62" s="61">
        <f t="shared" si="36"/>
        <v>1.0000000000218279E-2</v>
      </c>
      <c r="AW62" s="61">
        <f t="shared" si="37"/>
        <v>0</v>
      </c>
      <c r="AX62" s="61">
        <f t="shared" si="38"/>
        <v>-22.230000000000302</v>
      </c>
      <c r="AY62" s="61">
        <f>'Quarter demand'!B62</f>
        <v>60909.39</v>
      </c>
      <c r="AZ62" s="61">
        <f>'Quarter demand'!C62</f>
        <v>11736.019999999999</v>
      </c>
      <c r="BA62" s="61">
        <f>'Quarter demand'!D62</f>
        <v>-270.15999999999997</v>
      </c>
      <c r="BB62" s="61">
        <f>'Quarter demand'!E62</f>
        <v>21990.959999999999</v>
      </c>
      <c r="BC62" s="61">
        <f>'Quarter demand'!F62</f>
        <v>-3285.7499999999964</v>
      </c>
      <c r="BD62" s="61">
        <f>'Quarter demand'!G62</f>
        <v>23935.199999999997</v>
      </c>
      <c r="BE62" s="61">
        <f>'Quarter demand'!H62</f>
        <v>2286.92</v>
      </c>
      <c r="BF62" s="61">
        <f>'Quarter demand'!I62</f>
        <v>4323.0600000000004</v>
      </c>
      <c r="BG62" s="76">
        <f>'Quarter demand'!J62</f>
        <v>193.14000000000033</v>
      </c>
    </row>
    <row r="63" spans="1:59" ht="15.5" x14ac:dyDescent="0.35">
      <c r="A63" s="68" t="s">
        <v>229</v>
      </c>
      <c r="B63" s="61">
        <f t="shared" si="16"/>
        <v>31262.53</v>
      </c>
      <c r="C63" s="70">
        <v>2982.03</v>
      </c>
      <c r="D63" s="70">
        <v>12926.7</v>
      </c>
      <c r="E63" s="70">
        <v>9534.7099999999991</v>
      </c>
      <c r="F63" s="70">
        <v>1377.19</v>
      </c>
      <c r="G63" s="70">
        <v>4441.8999999999996</v>
      </c>
      <c r="H63" s="61">
        <f t="shared" si="17"/>
        <v>42945.07</v>
      </c>
      <c r="I63" s="70">
        <v>7638.51</v>
      </c>
      <c r="J63" s="70">
        <v>12.36</v>
      </c>
      <c r="K63" s="70">
        <v>17709.48</v>
      </c>
      <c r="L63" s="70">
        <v>6052.78</v>
      </c>
      <c r="M63" s="70">
        <v>10795.39</v>
      </c>
      <c r="N63" s="70">
        <v>454.47</v>
      </c>
      <c r="O63" s="70">
        <v>282.08</v>
      </c>
      <c r="P63" s="61">
        <f t="shared" si="18"/>
        <v>-21320.21</v>
      </c>
      <c r="Q63" s="70">
        <v>-100.03</v>
      </c>
      <c r="R63" s="70">
        <v>-101.8</v>
      </c>
      <c r="S63" s="70">
        <v>-8721.42</v>
      </c>
      <c r="T63" s="70">
        <v>-8953.48</v>
      </c>
      <c r="U63" s="70">
        <v>-3349.36</v>
      </c>
      <c r="V63" s="70">
        <v>-80.569999999999993</v>
      </c>
      <c r="W63" s="70">
        <v>-13.55</v>
      </c>
      <c r="X63" s="61">
        <f t="shared" si="19"/>
        <v>-680.88</v>
      </c>
      <c r="Y63" s="70">
        <v>-680.88</v>
      </c>
      <c r="Z63" s="61">
        <f t="shared" si="20"/>
        <v>-2174.7999999999997</v>
      </c>
      <c r="AA63" s="70">
        <v>-1436.98</v>
      </c>
      <c r="AB63" s="70">
        <v>106.64</v>
      </c>
      <c r="AC63" s="70">
        <v>-242.47</v>
      </c>
      <c r="AD63" s="70">
        <v>218.65</v>
      </c>
      <c r="AE63" s="70">
        <v>-820.64</v>
      </c>
      <c r="AF63" s="78">
        <v>0</v>
      </c>
      <c r="AG63" s="61">
        <f t="shared" si="23"/>
        <v>50031.71</v>
      </c>
      <c r="AH63" s="61">
        <f t="shared" si="24"/>
        <v>9083.5300000000007</v>
      </c>
      <c r="AI63" s="61">
        <f t="shared" si="25"/>
        <v>17.200000000000003</v>
      </c>
      <c r="AJ63" s="61">
        <f t="shared" si="26"/>
        <v>21672.29</v>
      </c>
      <c r="AK63" s="61">
        <f t="shared" si="27"/>
        <v>-3362.93</v>
      </c>
      <c r="AL63" s="61">
        <f t="shared" si="28"/>
        <v>16160.099999999999</v>
      </c>
      <c r="AM63" s="61">
        <f t="shared" si="5"/>
        <v>1751.0900000000001</v>
      </c>
      <c r="AN63" s="61">
        <f t="shared" si="39"/>
        <v>4441.8999999999996</v>
      </c>
      <c r="AO63" s="61">
        <f t="shared" si="29"/>
        <v>268.52999999999997</v>
      </c>
      <c r="AP63" s="61">
        <f t="shared" si="30"/>
        <v>61.930000000007567</v>
      </c>
      <c r="AQ63" s="61">
        <f t="shared" si="31"/>
        <v>-88.179999999996653</v>
      </c>
      <c r="AR63" s="61">
        <f t="shared" si="32"/>
        <v>-1.1700000000000585</v>
      </c>
      <c r="AS63" s="61">
        <f t="shared" si="33"/>
        <v>91.680000000000291</v>
      </c>
      <c r="AT63" s="61">
        <f t="shared" si="34"/>
        <v>21.730000000000018</v>
      </c>
      <c r="AU63" s="61">
        <f t="shared" si="35"/>
        <v>63.280000000000655</v>
      </c>
      <c r="AV63" s="61">
        <f t="shared" si="36"/>
        <v>0</v>
      </c>
      <c r="AW63" s="61">
        <f t="shared" si="37"/>
        <v>-1.0000000000218279E-2</v>
      </c>
      <c r="AX63" s="61">
        <f t="shared" si="38"/>
        <v>-25.399999999999409</v>
      </c>
      <c r="AY63" s="61">
        <f>'Quarter demand'!B63</f>
        <v>49969.779999999992</v>
      </c>
      <c r="AZ63" s="61">
        <f>'Quarter demand'!C63</f>
        <v>9171.7099999999973</v>
      </c>
      <c r="BA63" s="61">
        <f>'Quarter demand'!D63</f>
        <v>18.370000000000061</v>
      </c>
      <c r="BB63" s="61">
        <f>'Quarter demand'!E63</f>
        <v>21580.61</v>
      </c>
      <c r="BC63" s="61">
        <f>'Quarter demand'!F63</f>
        <v>-3384.66</v>
      </c>
      <c r="BD63" s="61">
        <f>'Quarter demand'!G63</f>
        <v>16096.819999999998</v>
      </c>
      <c r="BE63" s="61">
        <f>'Quarter demand'!H63</f>
        <v>1751.09</v>
      </c>
      <c r="BF63" s="61">
        <f>'Quarter demand'!I63</f>
        <v>4441.91</v>
      </c>
      <c r="BG63" s="76">
        <f>'Quarter demand'!J63</f>
        <v>293.92999999999938</v>
      </c>
    </row>
    <row r="64" spans="1:59" ht="15.5" x14ac:dyDescent="0.35">
      <c r="A64" s="68" t="s">
        <v>230</v>
      </c>
      <c r="B64" s="61">
        <f t="shared" si="16"/>
        <v>26777.93</v>
      </c>
      <c r="C64" s="70">
        <v>2602.9299999999998</v>
      </c>
      <c r="D64" s="70">
        <v>10656.2</v>
      </c>
      <c r="E64" s="70">
        <v>7701.31</v>
      </c>
      <c r="F64" s="70">
        <v>1410.41</v>
      </c>
      <c r="G64" s="70">
        <v>4407.08</v>
      </c>
      <c r="H64" s="61">
        <f t="shared" si="17"/>
        <v>40212.920000000006</v>
      </c>
      <c r="I64" s="70">
        <v>7214.45</v>
      </c>
      <c r="J64" s="70">
        <v>16.22</v>
      </c>
      <c r="K64" s="70">
        <v>16472.73</v>
      </c>
      <c r="L64" s="70">
        <v>7292.2</v>
      </c>
      <c r="M64" s="70">
        <v>8484.6</v>
      </c>
      <c r="N64" s="70">
        <v>359.79</v>
      </c>
      <c r="O64" s="70">
        <v>372.93</v>
      </c>
      <c r="P64" s="61">
        <f t="shared" si="18"/>
        <v>-20184.310000000001</v>
      </c>
      <c r="Q64" s="70">
        <v>-77.040000000000006</v>
      </c>
      <c r="R64" s="70">
        <v>-30.42</v>
      </c>
      <c r="S64" s="70">
        <v>-7803.45</v>
      </c>
      <c r="T64" s="70">
        <v>-8272.6200000000008</v>
      </c>
      <c r="U64" s="70">
        <v>-3912.87</v>
      </c>
      <c r="V64" s="70">
        <v>-63.78</v>
      </c>
      <c r="W64" s="70">
        <v>-24.13</v>
      </c>
      <c r="X64" s="61">
        <f t="shared" si="19"/>
        <v>-738.02</v>
      </c>
      <c r="Y64" s="70">
        <v>-738.02</v>
      </c>
      <c r="Z64" s="61">
        <f t="shared" si="20"/>
        <v>-1206.29</v>
      </c>
      <c r="AA64" s="70">
        <v>-1145.74</v>
      </c>
      <c r="AB64" s="70">
        <v>37.200000000000003</v>
      </c>
      <c r="AC64" s="70">
        <v>736.47</v>
      </c>
      <c r="AD64" s="70">
        <v>-109.63</v>
      </c>
      <c r="AE64" s="70">
        <v>-724.59</v>
      </c>
      <c r="AF64" s="78">
        <v>0</v>
      </c>
      <c r="AG64" s="61">
        <f t="shared" si="23"/>
        <v>44862.23</v>
      </c>
      <c r="AH64" s="61">
        <f t="shared" si="24"/>
        <v>8594.5999999999985</v>
      </c>
      <c r="AI64" s="61">
        <f t="shared" si="25"/>
        <v>23</v>
      </c>
      <c r="AJ64" s="61">
        <f t="shared" si="26"/>
        <v>20061.95</v>
      </c>
      <c r="AK64" s="61">
        <f t="shared" si="27"/>
        <v>-1828.0700000000011</v>
      </c>
      <c r="AL64" s="61">
        <f t="shared" si="28"/>
        <v>11548.45</v>
      </c>
      <c r="AM64" s="61">
        <f t="shared" si="5"/>
        <v>1706.42</v>
      </c>
      <c r="AN64" s="61">
        <f t="shared" si="39"/>
        <v>4407.08</v>
      </c>
      <c r="AO64" s="61">
        <f t="shared" si="29"/>
        <v>348.8</v>
      </c>
      <c r="AP64" s="61">
        <f t="shared" si="30"/>
        <v>-127.45000000000437</v>
      </c>
      <c r="AQ64" s="61">
        <f t="shared" si="31"/>
        <v>-45.950000000002547</v>
      </c>
      <c r="AR64" s="61">
        <f t="shared" si="32"/>
        <v>-1.9899999999998954</v>
      </c>
      <c r="AS64" s="61">
        <f t="shared" si="33"/>
        <v>-122.42000000000189</v>
      </c>
      <c r="AT64" s="61">
        <f t="shared" si="34"/>
        <v>-33.710000000004129</v>
      </c>
      <c r="AU64" s="61">
        <f t="shared" si="35"/>
        <v>54.610000000000582</v>
      </c>
      <c r="AV64" s="61">
        <f t="shared" si="36"/>
        <v>0</v>
      </c>
      <c r="AW64" s="61">
        <f t="shared" si="37"/>
        <v>0</v>
      </c>
      <c r="AX64" s="61">
        <f t="shared" si="38"/>
        <v>22.010000000000048</v>
      </c>
      <c r="AY64" s="61">
        <f>'Quarter demand'!B64</f>
        <v>44989.680000000008</v>
      </c>
      <c r="AZ64" s="61">
        <f>'Quarter demand'!C64</f>
        <v>8640.5500000000011</v>
      </c>
      <c r="BA64" s="61">
        <f>'Quarter demand'!D64</f>
        <v>24.989999999999895</v>
      </c>
      <c r="BB64" s="61">
        <f>'Quarter demand'!E64</f>
        <v>20184.370000000003</v>
      </c>
      <c r="BC64" s="61">
        <f>'Quarter demand'!F64</f>
        <v>-1794.3599999999969</v>
      </c>
      <c r="BD64" s="61">
        <f>'Quarter demand'!G64</f>
        <v>11493.84</v>
      </c>
      <c r="BE64" s="61">
        <f>'Quarter demand'!H64</f>
        <v>1706.42</v>
      </c>
      <c r="BF64" s="61">
        <f>'Quarter demand'!I64</f>
        <v>4407.08</v>
      </c>
      <c r="BG64" s="76">
        <f>'Quarter demand'!J64</f>
        <v>326.78999999999996</v>
      </c>
    </row>
    <row r="65" spans="1:59" ht="15.5" x14ac:dyDescent="0.35">
      <c r="A65" s="68" t="s">
        <v>231</v>
      </c>
      <c r="B65" s="61">
        <f t="shared" si="16"/>
        <v>29289.85</v>
      </c>
      <c r="C65" s="70">
        <v>2401.85</v>
      </c>
      <c r="D65" s="70">
        <v>11371.48</v>
      </c>
      <c r="E65" s="70">
        <v>9153.27</v>
      </c>
      <c r="F65" s="70">
        <v>2049.5100000000002</v>
      </c>
      <c r="G65" s="70">
        <v>4313.74</v>
      </c>
      <c r="H65" s="61">
        <f t="shared" si="17"/>
        <v>46897.78</v>
      </c>
      <c r="I65" s="70">
        <v>7463.49</v>
      </c>
      <c r="J65" s="70">
        <v>111.3</v>
      </c>
      <c r="K65" s="70">
        <v>14882.99</v>
      </c>
      <c r="L65" s="70">
        <v>9291.15</v>
      </c>
      <c r="M65" s="70">
        <v>14519.19</v>
      </c>
      <c r="N65" s="70">
        <v>372.85</v>
      </c>
      <c r="O65" s="70">
        <v>256.81</v>
      </c>
      <c r="P65" s="61">
        <f t="shared" si="18"/>
        <v>-17592.78</v>
      </c>
      <c r="Q65" s="70">
        <v>-101.29</v>
      </c>
      <c r="R65" s="70">
        <v>-29.72</v>
      </c>
      <c r="S65" s="70">
        <v>-8642.7900000000009</v>
      </c>
      <c r="T65" s="70">
        <v>-6720.37</v>
      </c>
      <c r="U65" s="70">
        <v>-2007.57</v>
      </c>
      <c r="V65" s="70">
        <v>-66.099999999999994</v>
      </c>
      <c r="W65" s="70">
        <v>-24.94</v>
      </c>
      <c r="X65" s="61">
        <f t="shared" si="19"/>
        <v>-702.46</v>
      </c>
      <c r="Y65" s="70">
        <v>-702.46</v>
      </c>
      <c r="Z65" s="61">
        <f t="shared" si="20"/>
        <v>1305.55</v>
      </c>
      <c r="AA65" s="70">
        <v>1787.25</v>
      </c>
      <c r="AB65" s="70">
        <v>-28.51</v>
      </c>
      <c r="AC65" s="70">
        <v>-811.33</v>
      </c>
      <c r="AD65" s="70">
        <v>-2.82</v>
      </c>
      <c r="AE65" s="70">
        <v>360.96</v>
      </c>
      <c r="AF65" s="78">
        <v>0</v>
      </c>
      <c r="AG65" s="61">
        <f t="shared" si="23"/>
        <v>59197.939999999995</v>
      </c>
      <c r="AH65" s="61">
        <f t="shared" si="24"/>
        <v>11551.3</v>
      </c>
      <c r="AI65" s="61">
        <f t="shared" si="25"/>
        <v>53.069999999999993</v>
      </c>
      <c r="AJ65" s="61">
        <f t="shared" si="26"/>
        <v>16800.349999999999</v>
      </c>
      <c r="AK65" s="61">
        <f t="shared" si="27"/>
        <v>1865.4999999999998</v>
      </c>
      <c r="AL65" s="61">
        <f t="shared" si="28"/>
        <v>22025.85</v>
      </c>
      <c r="AM65" s="61">
        <f t="shared" si="5"/>
        <v>2356.2600000000002</v>
      </c>
      <c r="AN65" s="61">
        <f t="shared" si="39"/>
        <v>4313.74</v>
      </c>
      <c r="AO65" s="61">
        <f t="shared" si="29"/>
        <v>231.87</v>
      </c>
      <c r="AP65" s="61">
        <f t="shared" si="30"/>
        <v>49.150000000001455</v>
      </c>
      <c r="AQ65" s="61">
        <f t="shared" si="31"/>
        <v>91.050000000001091</v>
      </c>
      <c r="AR65" s="61">
        <f t="shared" si="32"/>
        <v>-2.0999999999999943</v>
      </c>
      <c r="AS65" s="61">
        <f t="shared" si="33"/>
        <v>-72.270000000000437</v>
      </c>
      <c r="AT65" s="61">
        <f t="shared" si="34"/>
        <v>-18.729999999999791</v>
      </c>
      <c r="AU65" s="61">
        <f t="shared" si="35"/>
        <v>79.109999999996944</v>
      </c>
      <c r="AV65" s="61">
        <f t="shared" si="36"/>
        <v>-9.9999999997635314E-3</v>
      </c>
      <c r="AW65" s="61">
        <f t="shared" si="37"/>
        <v>0</v>
      </c>
      <c r="AX65" s="61">
        <f t="shared" si="38"/>
        <v>-27.900000000000432</v>
      </c>
      <c r="AY65" s="61">
        <f>'Quarter demand'!B65</f>
        <v>59148.789999999994</v>
      </c>
      <c r="AZ65" s="61">
        <f>'Quarter demand'!C65</f>
        <v>11460.249999999998</v>
      </c>
      <c r="BA65" s="61">
        <f>'Quarter demand'!D65</f>
        <v>55.169999999999987</v>
      </c>
      <c r="BB65" s="61">
        <f>'Quarter demand'!E65</f>
        <v>16872.62</v>
      </c>
      <c r="BC65" s="61">
        <f>'Quarter demand'!F65</f>
        <v>1884.2299999999996</v>
      </c>
      <c r="BD65" s="61">
        <f>'Quarter demand'!G65</f>
        <v>21946.74</v>
      </c>
      <c r="BE65" s="61">
        <f>'Quarter demand'!H65</f>
        <v>2356.27</v>
      </c>
      <c r="BF65" s="61">
        <f>'Quarter demand'!I65</f>
        <v>4313.74</v>
      </c>
      <c r="BG65" s="76">
        <f>'Quarter demand'!J65</f>
        <v>259.77000000000044</v>
      </c>
    </row>
    <row r="66" spans="1:59" ht="15.5" x14ac:dyDescent="0.35">
      <c r="A66" s="68" t="s">
        <v>232</v>
      </c>
      <c r="B66" s="61">
        <f t="shared" si="16"/>
        <v>30113.850000000006</v>
      </c>
      <c r="C66" s="70">
        <v>2339.19</v>
      </c>
      <c r="D66" s="70">
        <v>11598.36</v>
      </c>
      <c r="E66" s="70">
        <v>9447.82</v>
      </c>
      <c r="F66" s="70">
        <v>2026.56</v>
      </c>
      <c r="G66" s="70">
        <v>4701.92</v>
      </c>
      <c r="H66" s="61">
        <f t="shared" si="17"/>
        <v>47253.38</v>
      </c>
      <c r="I66" s="70">
        <v>7767.24</v>
      </c>
      <c r="J66" s="70">
        <v>74.430000000000007</v>
      </c>
      <c r="K66" s="70">
        <v>15867.31</v>
      </c>
      <c r="L66" s="70">
        <v>6859.55</v>
      </c>
      <c r="M66" s="70">
        <v>15967.88</v>
      </c>
      <c r="N66" s="70">
        <v>428.65</v>
      </c>
      <c r="O66" s="70">
        <v>288.32</v>
      </c>
      <c r="P66" s="61">
        <f t="shared" si="18"/>
        <v>-19301.989999999998</v>
      </c>
      <c r="Q66" s="70">
        <v>-140.1</v>
      </c>
      <c r="R66" s="70">
        <v>-25.7</v>
      </c>
      <c r="S66" s="70">
        <v>-9501.08</v>
      </c>
      <c r="T66" s="70">
        <v>-7675.45</v>
      </c>
      <c r="U66" s="70">
        <v>-1865.18</v>
      </c>
      <c r="V66" s="70">
        <v>-48.11</v>
      </c>
      <c r="W66" s="70">
        <v>-46.37</v>
      </c>
      <c r="X66" s="61">
        <f t="shared" si="19"/>
        <v>-666.25</v>
      </c>
      <c r="Y66" s="70">
        <v>-666.25</v>
      </c>
      <c r="Z66" s="61">
        <f t="shared" si="20"/>
        <v>5870.84</v>
      </c>
      <c r="AA66" s="70">
        <v>1707.81</v>
      </c>
      <c r="AB66" s="70">
        <v>65.09</v>
      </c>
      <c r="AC66" s="70">
        <v>608.79999999999995</v>
      </c>
      <c r="AD66" s="70">
        <v>17.079999999999998</v>
      </c>
      <c r="AE66" s="70">
        <v>3472.06</v>
      </c>
      <c r="AF66" s="78">
        <v>0</v>
      </c>
      <c r="AG66" s="61">
        <f t="shared" si="23"/>
        <v>63269.829999999987</v>
      </c>
      <c r="AH66" s="61">
        <f t="shared" si="24"/>
        <v>11674.14</v>
      </c>
      <c r="AI66" s="61">
        <f t="shared" si="25"/>
        <v>113.82000000000001</v>
      </c>
      <c r="AJ66" s="61">
        <f t="shared" si="26"/>
        <v>18573.389999999996</v>
      </c>
      <c r="AK66" s="61">
        <f t="shared" si="27"/>
        <v>-1465.0699999999997</v>
      </c>
      <c r="AL66" s="61">
        <f t="shared" si="28"/>
        <v>27022.579999999998</v>
      </c>
      <c r="AM66" s="61">
        <f t="shared" si="5"/>
        <v>2407.1</v>
      </c>
      <c r="AN66" s="61">
        <f t="shared" si="39"/>
        <v>4701.92</v>
      </c>
      <c r="AO66" s="61">
        <f t="shared" si="29"/>
        <v>241.95</v>
      </c>
      <c r="AP66" s="61">
        <f t="shared" si="30"/>
        <v>-62.97000000000844</v>
      </c>
      <c r="AQ66" s="61">
        <f t="shared" si="31"/>
        <v>-18.270000000000437</v>
      </c>
      <c r="AR66" s="61">
        <f t="shared" si="32"/>
        <v>1.3799999999999955</v>
      </c>
      <c r="AS66" s="61">
        <f t="shared" si="33"/>
        <v>-115.67000000000189</v>
      </c>
      <c r="AT66" s="61">
        <f t="shared" si="34"/>
        <v>-45.93999999999869</v>
      </c>
      <c r="AU66" s="61">
        <f t="shared" si="35"/>
        <v>126.2699999999968</v>
      </c>
      <c r="AV66" s="61">
        <f t="shared" si="36"/>
        <v>0</v>
      </c>
      <c r="AW66" s="61">
        <f t="shared" si="37"/>
        <v>-1.0000000000218279E-2</v>
      </c>
      <c r="AX66" s="61">
        <f t="shared" si="38"/>
        <v>-10.730000000000302</v>
      </c>
      <c r="AY66" s="61">
        <f>'Quarter demand'!B66</f>
        <v>63332.799999999996</v>
      </c>
      <c r="AZ66" s="61">
        <f>'Quarter demand'!C66</f>
        <v>11692.41</v>
      </c>
      <c r="BA66" s="61">
        <f>'Quarter demand'!D66</f>
        <v>112.44000000000001</v>
      </c>
      <c r="BB66" s="61">
        <f>'Quarter demand'!E66</f>
        <v>18689.059999999998</v>
      </c>
      <c r="BC66" s="61">
        <f>'Quarter demand'!F66</f>
        <v>-1419.130000000001</v>
      </c>
      <c r="BD66" s="61">
        <f>'Quarter demand'!G66</f>
        <v>26896.31</v>
      </c>
      <c r="BE66" s="61">
        <f>'Quarter demand'!H66</f>
        <v>2407.1000000000004</v>
      </c>
      <c r="BF66" s="61">
        <f>'Quarter demand'!I66</f>
        <v>4701.93</v>
      </c>
      <c r="BG66" s="76">
        <f>'Quarter demand'!J66</f>
        <v>252.68000000000029</v>
      </c>
    </row>
    <row r="67" spans="1:59" ht="15.5" x14ac:dyDescent="0.35">
      <c r="A67" s="68" t="s">
        <v>233</v>
      </c>
      <c r="B67" s="61">
        <f t="shared" si="16"/>
        <v>28773.979999999996</v>
      </c>
      <c r="C67" s="70">
        <v>2137.58</v>
      </c>
      <c r="D67" s="70">
        <v>11382.46</v>
      </c>
      <c r="E67" s="70">
        <v>9373.06</v>
      </c>
      <c r="F67" s="70">
        <v>1795.64</v>
      </c>
      <c r="G67" s="70">
        <v>4085.24</v>
      </c>
      <c r="H67" s="61">
        <f t="shared" si="17"/>
        <v>46917.439999999995</v>
      </c>
      <c r="I67" s="70">
        <v>8742.65</v>
      </c>
      <c r="J67" s="70">
        <v>232.82</v>
      </c>
      <c r="K67" s="70">
        <v>17870.169999999998</v>
      </c>
      <c r="L67" s="70">
        <v>7499.92</v>
      </c>
      <c r="M67" s="70">
        <v>11650.71</v>
      </c>
      <c r="N67" s="70">
        <v>547.97</v>
      </c>
      <c r="O67" s="70">
        <v>373.2</v>
      </c>
      <c r="P67" s="61">
        <f t="shared" si="18"/>
        <v>-20614.169999999998</v>
      </c>
      <c r="Q67" s="70">
        <v>-95.8</v>
      </c>
      <c r="R67" s="70">
        <v>-25.19</v>
      </c>
      <c r="S67" s="70">
        <v>-9452.06</v>
      </c>
      <c r="T67" s="70">
        <v>-7695.07</v>
      </c>
      <c r="U67" s="70">
        <v>-3217.79</v>
      </c>
      <c r="V67" s="70">
        <v>-61.5</v>
      </c>
      <c r="W67" s="70">
        <v>-66.760000000000005</v>
      </c>
      <c r="X67" s="61">
        <f t="shared" si="19"/>
        <v>-847.75</v>
      </c>
      <c r="Y67" s="70">
        <v>-847.75</v>
      </c>
      <c r="Z67" s="61">
        <f t="shared" si="20"/>
        <v>-4590.08</v>
      </c>
      <c r="AA67" s="70">
        <v>-2159.91</v>
      </c>
      <c r="AB67" s="70">
        <v>-69.94</v>
      </c>
      <c r="AC67" s="70">
        <v>-243.75</v>
      </c>
      <c r="AD67" s="70">
        <v>49.99</v>
      </c>
      <c r="AE67" s="70">
        <v>-2166.4699999999998</v>
      </c>
      <c r="AF67" s="78">
        <v>0</v>
      </c>
      <c r="AG67" s="61">
        <f t="shared" si="23"/>
        <v>49639.42</v>
      </c>
      <c r="AH67" s="61">
        <f t="shared" si="24"/>
        <v>8624.52</v>
      </c>
      <c r="AI67" s="61">
        <f t="shared" si="25"/>
        <v>137.69</v>
      </c>
      <c r="AJ67" s="61">
        <f t="shared" si="26"/>
        <v>19556.82</v>
      </c>
      <c r="AK67" s="61">
        <f t="shared" si="27"/>
        <v>-992.90999999999963</v>
      </c>
      <c r="AL67" s="61">
        <f t="shared" si="28"/>
        <v>15639.509999999997</v>
      </c>
      <c r="AM67" s="61">
        <f t="shared" si="5"/>
        <v>2282.11</v>
      </c>
      <c r="AN67" s="61">
        <f t="shared" si="39"/>
        <v>4085.24</v>
      </c>
      <c r="AO67" s="61">
        <f t="shared" si="29"/>
        <v>306.44</v>
      </c>
      <c r="AP67" s="61">
        <f t="shared" si="30"/>
        <v>-119.56000000000495</v>
      </c>
      <c r="AQ67" s="61">
        <f t="shared" si="31"/>
        <v>-90.709999999999127</v>
      </c>
      <c r="AR67" s="61">
        <f t="shared" si="32"/>
        <v>-0.88999999999992951</v>
      </c>
      <c r="AS67" s="61">
        <f t="shared" si="33"/>
        <v>-38.31000000000131</v>
      </c>
      <c r="AT67" s="61">
        <f t="shared" si="34"/>
        <v>12.259999999998627</v>
      </c>
      <c r="AU67" s="61">
        <f t="shared" si="35"/>
        <v>23.909999999998035</v>
      </c>
      <c r="AV67" s="61">
        <f t="shared" si="36"/>
        <v>-9.9999999997635314E-3</v>
      </c>
      <c r="AW67" s="61">
        <f t="shared" si="37"/>
        <v>0</v>
      </c>
      <c r="AX67" s="61">
        <f t="shared" si="38"/>
        <v>-25.809999999999093</v>
      </c>
      <c r="AY67" s="61">
        <f>'Quarter demand'!B67</f>
        <v>49758.98</v>
      </c>
      <c r="AZ67" s="61">
        <f>'Quarter demand'!C67</f>
        <v>8715.23</v>
      </c>
      <c r="BA67" s="61">
        <f>'Quarter demand'!D67</f>
        <v>138.57999999999993</v>
      </c>
      <c r="BB67" s="61">
        <f>'Quarter demand'!E67</f>
        <v>19595.13</v>
      </c>
      <c r="BC67" s="61">
        <f>'Quarter demand'!F67</f>
        <v>-1005.1699999999983</v>
      </c>
      <c r="BD67" s="61">
        <f>'Quarter demand'!G67</f>
        <v>15615.599999999999</v>
      </c>
      <c r="BE67" s="61">
        <f>'Quarter demand'!H67</f>
        <v>2282.12</v>
      </c>
      <c r="BF67" s="61">
        <f>'Quarter demand'!I67</f>
        <v>4085.24</v>
      </c>
      <c r="BG67" s="76">
        <f>'Quarter demand'!J67</f>
        <v>332.24999999999909</v>
      </c>
    </row>
    <row r="68" spans="1:59" ht="15.5" x14ac:dyDescent="0.35">
      <c r="A68" s="68" t="s">
        <v>234</v>
      </c>
      <c r="B68" s="61">
        <f t="shared" si="16"/>
        <v>25296.560000000001</v>
      </c>
      <c r="C68" s="70">
        <v>1788.69</v>
      </c>
      <c r="D68" s="70">
        <v>9963.36</v>
      </c>
      <c r="E68" s="70">
        <v>7480.45</v>
      </c>
      <c r="F68" s="70">
        <v>1431.83</v>
      </c>
      <c r="G68" s="70">
        <v>4632.2299999999996</v>
      </c>
      <c r="H68" s="61">
        <f t="shared" si="17"/>
        <v>40694.560000000005</v>
      </c>
      <c r="I68" s="70">
        <v>8598.86</v>
      </c>
      <c r="J68" s="70">
        <v>167.14</v>
      </c>
      <c r="K68" s="70">
        <v>16563.45</v>
      </c>
      <c r="L68" s="70">
        <v>7391.23</v>
      </c>
      <c r="M68" s="70">
        <v>6887.73</v>
      </c>
      <c r="N68" s="70">
        <v>621.65</v>
      </c>
      <c r="O68" s="70">
        <v>464.5</v>
      </c>
      <c r="P68" s="61">
        <f t="shared" si="18"/>
        <v>-18311.420000000002</v>
      </c>
      <c r="Q68" s="70">
        <v>-71.52</v>
      </c>
      <c r="R68" s="70">
        <v>-14.08</v>
      </c>
      <c r="S68" s="70">
        <v>-8144.88</v>
      </c>
      <c r="T68" s="70">
        <v>-7358.13</v>
      </c>
      <c r="U68" s="70">
        <v>-2588.6799999999998</v>
      </c>
      <c r="V68" s="70">
        <v>-69.77</v>
      </c>
      <c r="W68" s="70">
        <v>-64.36</v>
      </c>
      <c r="X68" s="61">
        <f t="shared" si="19"/>
        <v>-776.34</v>
      </c>
      <c r="Y68" s="70">
        <v>-776.34</v>
      </c>
      <c r="Z68" s="61">
        <f t="shared" si="20"/>
        <v>-2553.59</v>
      </c>
      <c r="AA68" s="70">
        <v>-1939.47</v>
      </c>
      <c r="AB68" s="70">
        <v>-78.989999999999995</v>
      </c>
      <c r="AC68" s="70">
        <v>671.39</v>
      </c>
      <c r="AD68" s="70">
        <v>73.790000000000006</v>
      </c>
      <c r="AE68" s="70">
        <v>-1280.31</v>
      </c>
      <c r="AF68" s="78">
        <v>0</v>
      </c>
      <c r="AG68" s="61">
        <f t="shared" si="23"/>
        <v>44349.770000000004</v>
      </c>
      <c r="AH68" s="61">
        <f t="shared" si="24"/>
        <v>8376.5600000000013</v>
      </c>
      <c r="AI68" s="61">
        <f t="shared" si="25"/>
        <v>74.069999999999979</v>
      </c>
      <c r="AJ68" s="61">
        <f t="shared" si="26"/>
        <v>19053.32</v>
      </c>
      <c r="AK68" s="61">
        <f t="shared" si="27"/>
        <v>-669.45000000000061</v>
      </c>
      <c r="AL68" s="61">
        <f t="shared" si="28"/>
        <v>10499.19</v>
      </c>
      <c r="AM68" s="61">
        <f t="shared" si="5"/>
        <v>1983.71</v>
      </c>
      <c r="AN68" s="61">
        <f t="shared" si="39"/>
        <v>4632.2299999999996</v>
      </c>
      <c r="AO68" s="61">
        <f t="shared" si="29"/>
        <v>400.14</v>
      </c>
      <c r="AP68" s="61">
        <f t="shared" si="30"/>
        <v>-81.120000000002619</v>
      </c>
      <c r="AQ68" s="61">
        <f t="shared" si="31"/>
        <v>-32.449999999998909</v>
      </c>
      <c r="AR68" s="61">
        <f t="shared" si="32"/>
        <v>-0.10000000000003695</v>
      </c>
      <c r="AS68" s="61">
        <f t="shared" si="33"/>
        <v>41.620000000002619</v>
      </c>
      <c r="AT68" s="61">
        <f t="shared" si="34"/>
        <v>-17.660000000007017</v>
      </c>
      <c r="AU68" s="61">
        <f t="shared" si="35"/>
        <v>-36.520000000000437</v>
      </c>
      <c r="AV68" s="61">
        <f t="shared" si="36"/>
        <v>9.9999999999909051E-3</v>
      </c>
      <c r="AW68" s="61">
        <f t="shared" si="37"/>
        <v>0</v>
      </c>
      <c r="AX68" s="61">
        <f t="shared" si="38"/>
        <v>-36.020000000000778</v>
      </c>
      <c r="AY68" s="61">
        <f>'Quarter demand'!B68</f>
        <v>44430.890000000007</v>
      </c>
      <c r="AZ68" s="61">
        <f>'Quarter demand'!C68</f>
        <v>8409.01</v>
      </c>
      <c r="BA68" s="61">
        <f>'Quarter demand'!D68</f>
        <v>74.170000000000016</v>
      </c>
      <c r="BB68" s="61">
        <f>'Quarter demand'!E68</f>
        <v>19011.699999999997</v>
      </c>
      <c r="BC68" s="61">
        <f>'Quarter demand'!F68</f>
        <v>-651.7899999999936</v>
      </c>
      <c r="BD68" s="61">
        <f>'Quarter demand'!G68</f>
        <v>10535.710000000001</v>
      </c>
      <c r="BE68" s="61">
        <f>'Quarter demand'!H68</f>
        <v>1983.7</v>
      </c>
      <c r="BF68" s="61">
        <f>'Quarter demand'!I68</f>
        <v>4632.2300000000005</v>
      </c>
      <c r="BG68" s="76">
        <f>'Quarter demand'!J68</f>
        <v>436.16000000000076</v>
      </c>
    </row>
    <row r="69" spans="1:59" ht="15.5" x14ac:dyDescent="0.35">
      <c r="A69" s="68" t="s">
        <v>235</v>
      </c>
      <c r="B69" s="61">
        <f t="shared" si="16"/>
        <v>29198.83</v>
      </c>
      <c r="C69" s="70">
        <v>1707.83</v>
      </c>
      <c r="D69" s="70">
        <v>11524.3</v>
      </c>
      <c r="E69" s="70">
        <v>9029.1200000000008</v>
      </c>
      <c r="F69" s="70">
        <v>1894.88</v>
      </c>
      <c r="G69" s="70">
        <v>5042.7</v>
      </c>
      <c r="H69" s="61">
        <f t="shared" si="17"/>
        <v>45092.740000000005</v>
      </c>
      <c r="I69" s="70">
        <v>7779.27</v>
      </c>
      <c r="J69" s="70">
        <v>118.93</v>
      </c>
      <c r="K69" s="70">
        <v>14188.03</v>
      </c>
      <c r="L69" s="70">
        <v>9387.7000000000007</v>
      </c>
      <c r="M69" s="70">
        <v>12632.37</v>
      </c>
      <c r="N69" s="70">
        <v>604.91</v>
      </c>
      <c r="O69" s="70">
        <v>381.53</v>
      </c>
      <c r="P69" s="61">
        <f t="shared" si="18"/>
        <v>-17902.789999999997</v>
      </c>
      <c r="Q69" s="70">
        <v>-140.47999999999999</v>
      </c>
      <c r="R69" s="70">
        <v>-18.440000000000001</v>
      </c>
      <c r="S69" s="70">
        <v>-9094.36</v>
      </c>
      <c r="T69" s="70">
        <v>-6734.63</v>
      </c>
      <c r="U69" s="70">
        <v>-1757.76</v>
      </c>
      <c r="V69" s="70">
        <v>-67.89</v>
      </c>
      <c r="W69" s="70">
        <v>-89.23</v>
      </c>
      <c r="X69" s="61">
        <f t="shared" si="19"/>
        <v>-591.04999999999995</v>
      </c>
      <c r="Y69" s="70">
        <v>-591.04999999999995</v>
      </c>
      <c r="Z69" s="61">
        <f t="shared" si="20"/>
        <v>458.54999999999995</v>
      </c>
      <c r="AA69" s="70">
        <v>735.84</v>
      </c>
      <c r="AB69" s="70">
        <v>-3.34</v>
      </c>
      <c r="AC69" s="70">
        <v>-245.1</v>
      </c>
      <c r="AD69" s="70">
        <v>-56.97</v>
      </c>
      <c r="AE69" s="70">
        <v>28.12</v>
      </c>
      <c r="AF69" s="78">
        <v>0</v>
      </c>
      <c r="AG69" s="61">
        <f t="shared" si="23"/>
        <v>56256.280000000006</v>
      </c>
      <c r="AH69" s="61">
        <f t="shared" si="24"/>
        <v>10082.460000000001</v>
      </c>
      <c r="AI69" s="61">
        <f t="shared" si="25"/>
        <v>97.15</v>
      </c>
      <c r="AJ69" s="61">
        <f t="shared" si="26"/>
        <v>16372.87</v>
      </c>
      <c r="AK69" s="61">
        <f t="shared" si="27"/>
        <v>2005.0500000000004</v>
      </c>
      <c r="AL69" s="61">
        <f t="shared" si="28"/>
        <v>19931.850000000002</v>
      </c>
      <c r="AM69" s="61">
        <f t="shared" si="5"/>
        <v>2431.9</v>
      </c>
      <c r="AN69" s="61">
        <f t="shared" si="39"/>
        <v>5042.7</v>
      </c>
      <c r="AO69" s="61">
        <f t="shared" si="29"/>
        <v>292.29999999999995</v>
      </c>
      <c r="AP69" s="61">
        <f t="shared" si="30"/>
        <v>-30.849999999983993</v>
      </c>
      <c r="AQ69" s="61">
        <f t="shared" si="31"/>
        <v>-7.81999999999789</v>
      </c>
      <c r="AR69" s="61">
        <f t="shared" si="32"/>
        <v>-0.22999999999996135</v>
      </c>
      <c r="AS69" s="61">
        <f t="shared" si="33"/>
        <v>8.3800000000010186</v>
      </c>
      <c r="AT69" s="61">
        <f t="shared" si="34"/>
        <v>-61.729999999998427</v>
      </c>
      <c r="AU69" s="61">
        <f t="shared" si="35"/>
        <v>53.870000000002619</v>
      </c>
      <c r="AV69" s="61">
        <f t="shared" si="36"/>
        <v>1.0000000000218279E-2</v>
      </c>
      <c r="AW69" s="61">
        <f t="shared" si="37"/>
        <v>0</v>
      </c>
      <c r="AX69" s="61">
        <f t="shared" si="38"/>
        <v>-23.329999999999245</v>
      </c>
      <c r="AY69" s="61">
        <f>'Quarter demand'!B69</f>
        <v>56287.12999999999</v>
      </c>
      <c r="AZ69" s="61">
        <f>'Quarter demand'!C69</f>
        <v>10090.279999999999</v>
      </c>
      <c r="BA69" s="61">
        <f>'Quarter demand'!D69</f>
        <v>97.379999999999967</v>
      </c>
      <c r="BB69" s="61">
        <f>'Quarter demand'!E69</f>
        <v>16364.49</v>
      </c>
      <c r="BC69" s="61">
        <f>'Quarter demand'!F69</f>
        <v>2066.7799999999988</v>
      </c>
      <c r="BD69" s="61">
        <f>'Quarter demand'!G69</f>
        <v>19877.98</v>
      </c>
      <c r="BE69" s="61">
        <f>'Quarter demand'!H69</f>
        <v>2431.89</v>
      </c>
      <c r="BF69" s="61">
        <f>'Quarter demand'!I69</f>
        <v>5042.7</v>
      </c>
      <c r="BG69" s="76">
        <f>'Quarter demand'!J69</f>
        <v>315.6299999999992</v>
      </c>
    </row>
    <row r="70" spans="1:59" ht="15.5" x14ac:dyDescent="0.35">
      <c r="A70" s="68" t="s">
        <v>236</v>
      </c>
      <c r="B70" s="61">
        <f t="shared" si="16"/>
        <v>30323.700000000004</v>
      </c>
      <c r="C70" s="70">
        <v>1773.18</v>
      </c>
      <c r="D70" s="70">
        <v>12099.28</v>
      </c>
      <c r="E70" s="70">
        <v>9668.58</v>
      </c>
      <c r="F70" s="70">
        <v>2008.56</v>
      </c>
      <c r="G70" s="70">
        <v>4774.1000000000004</v>
      </c>
      <c r="H70" s="61">
        <f t="shared" si="17"/>
        <v>44045.760000000009</v>
      </c>
      <c r="I70" s="70">
        <v>8208.1200000000008</v>
      </c>
      <c r="J70" s="70">
        <v>145.09</v>
      </c>
      <c r="K70" s="70">
        <v>14243.08</v>
      </c>
      <c r="L70" s="70">
        <v>7662.22</v>
      </c>
      <c r="M70" s="70">
        <v>12605.12</v>
      </c>
      <c r="N70" s="70">
        <v>692.01</v>
      </c>
      <c r="O70" s="70">
        <v>490.12</v>
      </c>
      <c r="P70" s="61">
        <f t="shared" si="18"/>
        <v>-17952.440000000002</v>
      </c>
      <c r="Q70" s="70">
        <v>-96.58</v>
      </c>
      <c r="R70" s="70">
        <v>-28.67</v>
      </c>
      <c r="S70" s="70">
        <v>-8751.4</v>
      </c>
      <c r="T70" s="70">
        <v>-6962.62</v>
      </c>
      <c r="U70" s="70">
        <v>-1965.74</v>
      </c>
      <c r="V70" s="70">
        <v>-77.97</v>
      </c>
      <c r="W70" s="70">
        <v>-69.459999999999994</v>
      </c>
      <c r="X70" s="61">
        <f t="shared" si="19"/>
        <v>-740.6</v>
      </c>
      <c r="Y70" s="70">
        <v>-740.6</v>
      </c>
      <c r="Z70" s="61">
        <f t="shared" si="20"/>
        <v>1757.44</v>
      </c>
      <c r="AA70" s="70">
        <v>363.43</v>
      </c>
      <c r="AB70" s="70">
        <v>30</v>
      </c>
      <c r="AC70" s="70">
        <v>-313.64</v>
      </c>
      <c r="AD70" s="70">
        <v>216.6</v>
      </c>
      <c r="AE70" s="70">
        <v>1461.05</v>
      </c>
      <c r="AF70" s="78">
        <v>0</v>
      </c>
      <c r="AG70" s="61">
        <f t="shared" si="23"/>
        <v>57433.86</v>
      </c>
      <c r="AH70" s="61">
        <f t="shared" ref="AH70:AH100" si="40">C70+I70+Q70+AA70</f>
        <v>10248.150000000001</v>
      </c>
      <c r="AI70" s="61">
        <f t="shared" ref="AI70:AI100" si="41">J70+R70+AB70</f>
        <v>146.42000000000002</v>
      </c>
      <c r="AJ70" s="61">
        <f t="shared" ref="AJ70:AJ100" si="42">D70+K70+S70+AC70</f>
        <v>17277.32</v>
      </c>
      <c r="AK70" s="61">
        <f t="shared" ref="AK70:AK100" si="43">L70+T70+Y70+AD70</f>
        <v>175.60000000000034</v>
      </c>
      <c r="AL70" s="61">
        <f t="shared" ref="AL70:AL100" si="44">E70+M70+U70+AE70</f>
        <v>21769.01</v>
      </c>
      <c r="AM70" s="61">
        <f t="shared" ref="AM70:AM98" si="45">F70+N70+V70+AF70</f>
        <v>2622.6</v>
      </c>
      <c r="AN70" s="61">
        <f t="shared" si="39"/>
        <v>4774.1000000000004</v>
      </c>
      <c r="AO70" s="61">
        <f t="shared" ref="AO70:AO100" si="46">O70+W70</f>
        <v>420.66</v>
      </c>
      <c r="AP70" s="61">
        <f t="shared" ref="AP70:AP100" si="47">AG70-AY70</f>
        <v>-81.169999999990978</v>
      </c>
      <c r="AQ70" s="61">
        <f t="shared" ref="AQ70:AQ100" si="48">AH70-AZ70</f>
        <v>72.230000000001382</v>
      </c>
      <c r="AR70" s="61">
        <f t="shared" ref="AR70:AR100" si="49">AI70-BA70</f>
        <v>-1.7700000000001239</v>
      </c>
      <c r="AS70" s="61">
        <f t="shared" ref="AS70:AS100" si="50">AJ70-BB70</f>
        <v>8.5200000000004366</v>
      </c>
      <c r="AT70" s="61">
        <f t="shared" ref="AT70:AT100" si="51">AK70-BC70</f>
        <v>-35.709999999995517</v>
      </c>
      <c r="AU70" s="61">
        <f t="shared" ref="AU70:AU100" si="52">AL70-BD70</f>
        <v>-107.52000000000044</v>
      </c>
      <c r="AV70" s="61">
        <f t="shared" ref="AV70:AV100" si="53">AM70-BE70</f>
        <v>0</v>
      </c>
      <c r="AW70" s="61">
        <f t="shared" ref="AW70:AW100" si="54">AN70-BF70</f>
        <v>0</v>
      </c>
      <c r="AX70" s="61">
        <f t="shared" ref="AX70:AX100" si="55">AO70-BG70</f>
        <v>-16.919999999998993</v>
      </c>
      <c r="AY70" s="61">
        <f>'Quarter demand'!B70</f>
        <v>57515.029999999992</v>
      </c>
      <c r="AZ70" s="61">
        <f>'Quarter demand'!C70</f>
        <v>10175.92</v>
      </c>
      <c r="BA70" s="61">
        <f>'Quarter demand'!D70</f>
        <v>148.19000000000014</v>
      </c>
      <c r="BB70" s="61">
        <f>'Quarter demand'!E70</f>
        <v>17268.8</v>
      </c>
      <c r="BC70" s="61">
        <f>'Quarter demand'!F70</f>
        <v>211.30999999999585</v>
      </c>
      <c r="BD70" s="61">
        <f>'Quarter demand'!G70</f>
        <v>21876.53</v>
      </c>
      <c r="BE70" s="61">
        <f>'Quarter demand'!H70</f>
        <v>2622.6</v>
      </c>
      <c r="BF70" s="61">
        <f>'Quarter demand'!I70</f>
        <v>4774.1000000000004</v>
      </c>
      <c r="BG70" s="76">
        <f>'Quarter demand'!J70</f>
        <v>437.57999999999902</v>
      </c>
    </row>
    <row r="71" spans="1:59" ht="15.5" x14ac:dyDescent="0.35">
      <c r="A71" s="68" t="s">
        <v>237</v>
      </c>
      <c r="B71" s="61">
        <f t="shared" ref="B71:B97" si="56">SUM(C71:G71)</f>
        <v>28358.120000000003</v>
      </c>
      <c r="C71" s="70">
        <v>1882.46</v>
      </c>
      <c r="D71" s="70">
        <v>11253.94</v>
      </c>
      <c r="E71" s="70">
        <v>9066.2900000000009</v>
      </c>
      <c r="F71" s="70">
        <v>1689.13</v>
      </c>
      <c r="G71" s="70">
        <v>4466.3</v>
      </c>
      <c r="H71" s="61">
        <f t="shared" si="17"/>
        <v>39573.640000000007</v>
      </c>
      <c r="I71" s="70">
        <v>6953.51</v>
      </c>
      <c r="J71" s="70">
        <v>144.12</v>
      </c>
      <c r="K71" s="70">
        <v>13657.36</v>
      </c>
      <c r="L71" s="70">
        <v>8119.79</v>
      </c>
      <c r="M71" s="70">
        <v>9356.92</v>
      </c>
      <c r="N71" s="70">
        <v>845.79</v>
      </c>
      <c r="O71" s="70">
        <v>496.15</v>
      </c>
      <c r="P71" s="61">
        <f t="shared" si="18"/>
        <v>-18257.72</v>
      </c>
      <c r="Q71" s="70">
        <v>-59.53</v>
      </c>
      <c r="R71" s="70">
        <v>-21.6</v>
      </c>
      <c r="S71" s="70">
        <v>-8151.59</v>
      </c>
      <c r="T71" s="70">
        <v>-6339.21</v>
      </c>
      <c r="U71" s="70">
        <v>-3530.82</v>
      </c>
      <c r="V71" s="70">
        <v>-95.29</v>
      </c>
      <c r="W71" s="70">
        <v>-59.68</v>
      </c>
      <c r="X71" s="61">
        <f t="shared" si="19"/>
        <v>-711.06</v>
      </c>
      <c r="Y71" s="70">
        <v>-711.06</v>
      </c>
      <c r="Z71" s="61">
        <f t="shared" si="20"/>
        <v>-3022.09</v>
      </c>
      <c r="AA71" s="70">
        <v>-1722.93</v>
      </c>
      <c r="AB71" s="70">
        <v>-65.209999999999994</v>
      </c>
      <c r="AC71" s="70">
        <v>71.12</v>
      </c>
      <c r="AD71" s="70">
        <v>248.84</v>
      </c>
      <c r="AE71" s="70">
        <v>-1553.91</v>
      </c>
      <c r="AF71" s="78">
        <v>0</v>
      </c>
      <c r="AG71" s="61">
        <f t="shared" si="23"/>
        <v>45940.890000000007</v>
      </c>
      <c r="AH71" s="61">
        <f t="shared" si="40"/>
        <v>7053.51</v>
      </c>
      <c r="AI71" s="61">
        <f t="shared" si="41"/>
        <v>57.310000000000016</v>
      </c>
      <c r="AJ71" s="61">
        <f t="shared" si="42"/>
        <v>16830.830000000002</v>
      </c>
      <c r="AK71" s="61">
        <f t="shared" si="43"/>
        <v>1318.36</v>
      </c>
      <c r="AL71" s="61">
        <f t="shared" si="44"/>
        <v>13338.48</v>
      </c>
      <c r="AM71" s="61">
        <f t="shared" si="45"/>
        <v>2439.63</v>
      </c>
      <c r="AN71" s="61">
        <f t="shared" ref="AN71:AN100" si="57">G71</f>
        <v>4466.3</v>
      </c>
      <c r="AO71" s="61">
        <f t="shared" si="46"/>
        <v>436.46999999999997</v>
      </c>
      <c r="AP71" s="61">
        <f t="shared" si="47"/>
        <v>-147.33999999998923</v>
      </c>
      <c r="AQ71" s="61">
        <f t="shared" si="48"/>
        <v>-45.409999999998945</v>
      </c>
      <c r="AR71" s="61">
        <f t="shared" si="49"/>
        <v>0.15999999999998238</v>
      </c>
      <c r="AS71" s="61">
        <f t="shared" si="50"/>
        <v>-23.169999999998254</v>
      </c>
      <c r="AT71" s="61">
        <f t="shared" si="51"/>
        <v>22.339999999999463</v>
      </c>
      <c r="AU71" s="61">
        <f t="shared" si="52"/>
        <v>-67.25</v>
      </c>
      <c r="AV71" s="61">
        <f t="shared" si="53"/>
        <v>0</v>
      </c>
      <c r="AW71" s="61">
        <f t="shared" si="54"/>
        <v>0</v>
      </c>
      <c r="AX71" s="61">
        <f t="shared" si="55"/>
        <v>-34.009999999999593</v>
      </c>
      <c r="AY71" s="61">
        <f>'Quarter demand'!B71</f>
        <v>46088.229999999996</v>
      </c>
      <c r="AZ71" s="61">
        <f>'Quarter demand'!C71</f>
        <v>7098.9199999999992</v>
      </c>
      <c r="BA71" s="61">
        <f>'Quarter demand'!D71</f>
        <v>57.150000000000034</v>
      </c>
      <c r="BB71" s="61">
        <f>'Quarter demand'!E71</f>
        <v>16854</v>
      </c>
      <c r="BC71" s="61">
        <f>'Quarter demand'!F71</f>
        <v>1296.0200000000004</v>
      </c>
      <c r="BD71" s="61">
        <f>'Quarter demand'!G71</f>
        <v>13405.73</v>
      </c>
      <c r="BE71" s="61">
        <f>'Quarter demand'!H71</f>
        <v>2439.63</v>
      </c>
      <c r="BF71" s="61">
        <f>'Quarter demand'!I71</f>
        <v>4466.3</v>
      </c>
      <c r="BG71" s="76">
        <f>'Quarter demand'!J71</f>
        <v>470.47999999999956</v>
      </c>
    </row>
    <row r="72" spans="1:59" ht="15.5" x14ac:dyDescent="0.35">
      <c r="A72" s="68" t="s">
        <v>238</v>
      </c>
      <c r="B72" s="61">
        <f t="shared" si="56"/>
        <v>24406.27</v>
      </c>
      <c r="C72" s="70">
        <v>1895.79</v>
      </c>
      <c r="D72" s="70">
        <v>8967.66</v>
      </c>
      <c r="E72" s="70">
        <v>7848.89</v>
      </c>
      <c r="F72" s="70">
        <v>1649.54</v>
      </c>
      <c r="G72" s="70">
        <v>4044.39</v>
      </c>
      <c r="H72" s="61">
        <f t="shared" ref="H72:H103" si="58">SUM(I72:O72)</f>
        <v>39006.9</v>
      </c>
      <c r="I72" s="70">
        <v>5827.33</v>
      </c>
      <c r="J72" s="70">
        <v>201.15</v>
      </c>
      <c r="K72" s="70">
        <v>15270.18</v>
      </c>
      <c r="L72" s="70">
        <v>8386.41</v>
      </c>
      <c r="M72" s="70">
        <v>7916.54</v>
      </c>
      <c r="N72" s="70">
        <v>886.28</v>
      </c>
      <c r="O72" s="70">
        <v>519.01</v>
      </c>
      <c r="P72" s="61">
        <f t="shared" ref="P72:P103" si="59">SUM(Q72:W72)</f>
        <v>-16947.62</v>
      </c>
      <c r="Q72" s="70">
        <v>-84.18</v>
      </c>
      <c r="R72" s="70">
        <v>-20.38</v>
      </c>
      <c r="S72" s="70">
        <v>-7555.16</v>
      </c>
      <c r="T72" s="70">
        <v>-5688.01</v>
      </c>
      <c r="U72" s="70">
        <v>-3448.14</v>
      </c>
      <c r="V72" s="70">
        <v>-99.85</v>
      </c>
      <c r="W72" s="70">
        <v>-51.9</v>
      </c>
      <c r="X72" s="61">
        <f t="shared" ref="X72:X103" si="60">Y72</f>
        <v>-740.36</v>
      </c>
      <c r="Y72" s="70">
        <v>-740.36</v>
      </c>
      <c r="Z72" s="61">
        <f t="shared" ref="Z72:Z95" si="61">SUM(AA72:AF72)</f>
        <v>-2807.9900000000002</v>
      </c>
      <c r="AA72" s="70">
        <v>-2006.11</v>
      </c>
      <c r="AB72" s="70">
        <v>-53.6</v>
      </c>
      <c r="AC72" s="70">
        <v>218.34</v>
      </c>
      <c r="AD72" s="70">
        <v>-359.83</v>
      </c>
      <c r="AE72" s="70">
        <v>-606.79</v>
      </c>
      <c r="AF72" s="78">
        <v>0</v>
      </c>
      <c r="AG72" s="61">
        <f t="shared" si="23"/>
        <v>42917.2</v>
      </c>
      <c r="AH72" s="61">
        <f t="shared" si="40"/>
        <v>5632.83</v>
      </c>
      <c r="AI72" s="61">
        <f t="shared" si="41"/>
        <v>127.17000000000002</v>
      </c>
      <c r="AJ72" s="61">
        <f t="shared" si="42"/>
        <v>16901.02</v>
      </c>
      <c r="AK72" s="61">
        <f t="shared" si="43"/>
        <v>1598.2099999999996</v>
      </c>
      <c r="AL72" s="61">
        <f t="shared" si="44"/>
        <v>11710.5</v>
      </c>
      <c r="AM72" s="61">
        <f t="shared" si="45"/>
        <v>2435.9699999999998</v>
      </c>
      <c r="AN72" s="61">
        <f t="shared" si="57"/>
        <v>4044.39</v>
      </c>
      <c r="AO72" s="61">
        <f t="shared" si="46"/>
        <v>467.11</v>
      </c>
      <c r="AP72" s="61">
        <f t="shared" si="47"/>
        <v>-201.06000000001222</v>
      </c>
      <c r="AQ72" s="61">
        <f t="shared" si="48"/>
        <v>-93.039999999999964</v>
      </c>
      <c r="AR72" s="61">
        <f t="shared" si="49"/>
        <v>-2.6899999999999409</v>
      </c>
      <c r="AS72" s="61">
        <f t="shared" si="50"/>
        <v>-36.419999999998254</v>
      </c>
      <c r="AT72" s="61">
        <f t="shared" si="51"/>
        <v>16.719999999996162</v>
      </c>
      <c r="AU72" s="61">
        <f t="shared" si="52"/>
        <v>-57.490000000001601</v>
      </c>
      <c r="AV72" s="61">
        <f t="shared" si="53"/>
        <v>0</v>
      </c>
      <c r="AW72" s="61">
        <f t="shared" si="54"/>
        <v>0</v>
      </c>
      <c r="AX72" s="61">
        <f t="shared" si="55"/>
        <v>-28.139999999999986</v>
      </c>
      <c r="AY72" s="61">
        <f>'Quarter demand'!B72</f>
        <v>43118.260000000009</v>
      </c>
      <c r="AZ72" s="61">
        <f>'Quarter demand'!C72</f>
        <v>5725.87</v>
      </c>
      <c r="BA72" s="61">
        <f>'Quarter demand'!D72</f>
        <v>129.85999999999996</v>
      </c>
      <c r="BB72" s="61">
        <f>'Quarter demand'!E72</f>
        <v>16937.439999999999</v>
      </c>
      <c r="BC72" s="61">
        <f>'Quarter demand'!F72</f>
        <v>1581.4900000000034</v>
      </c>
      <c r="BD72" s="61">
        <f>'Quarter demand'!G72</f>
        <v>11767.990000000002</v>
      </c>
      <c r="BE72" s="61">
        <f>'Quarter demand'!H72</f>
        <v>2435.9700000000003</v>
      </c>
      <c r="BF72" s="61">
        <f>'Quarter demand'!I72</f>
        <v>4044.39</v>
      </c>
      <c r="BG72" s="76">
        <f>'Quarter demand'!J72</f>
        <v>495.25</v>
      </c>
    </row>
    <row r="73" spans="1:59" ht="15.5" x14ac:dyDescent="0.35">
      <c r="A73" s="68" t="s">
        <v>239</v>
      </c>
      <c r="B73" s="61">
        <f t="shared" si="56"/>
        <v>28990.59</v>
      </c>
      <c r="C73" s="70">
        <v>1737.65</v>
      </c>
      <c r="D73" s="70">
        <v>11384.58</v>
      </c>
      <c r="E73" s="70">
        <v>9177.7000000000007</v>
      </c>
      <c r="F73" s="70">
        <v>2522.13</v>
      </c>
      <c r="G73" s="70">
        <v>4168.53</v>
      </c>
      <c r="H73" s="61">
        <f t="shared" si="58"/>
        <v>43689.89</v>
      </c>
      <c r="I73" s="70">
        <v>6592.04</v>
      </c>
      <c r="J73" s="70">
        <v>178.59</v>
      </c>
      <c r="K73" s="70">
        <v>15505.83</v>
      </c>
      <c r="L73" s="70">
        <v>7979.19</v>
      </c>
      <c r="M73" s="70">
        <v>12162.42</v>
      </c>
      <c r="N73" s="70">
        <v>778.55</v>
      </c>
      <c r="O73" s="70">
        <v>493.27</v>
      </c>
      <c r="P73" s="61">
        <f t="shared" si="59"/>
        <v>-17456.2</v>
      </c>
      <c r="Q73" s="70">
        <v>-78.959999999999994</v>
      </c>
      <c r="R73" s="70">
        <v>-9.17</v>
      </c>
      <c r="S73" s="70">
        <v>-9316.1299999999992</v>
      </c>
      <c r="T73" s="70">
        <v>-5857.76</v>
      </c>
      <c r="U73" s="70">
        <v>-2053.34</v>
      </c>
      <c r="V73" s="70">
        <v>-87.72</v>
      </c>
      <c r="W73" s="70">
        <v>-53.12</v>
      </c>
      <c r="X73" s="61">
        <f t="shared" si="60"/>
        <v>-812.16</v>
      </c>
      <c r="Y73" s="70">
        <v>-812.16</v>
      </c>
      <c r="Z73" s="61">
        <f t="shared" si="61"/>
        <v>36.3599999999999</v>
      </c>
      <c r="AA73" s="70">
        <v>23.2</v>
      </c>
      <c r="AB73" s="70">
        <v>-61.76</v>
      </c>
      <c r="AC73" s="70">
        <v>-623.37</v>
      </c>
      <c r="AD73" s="70">
        <v>203.53</v>
      </c>
      <c r="AE73" s="70">
        <v>494.76</v>
      </c>
      <c r="AF73" s="78">
        <v>0</v>
      </c>
      <c r="AG73" s="61">
        <f t="shared" si="23"/>
        <v>54448.479999999996</v>
      </c>
      <c r="AH73" s="61">
        <f t="shared" si="40"/>
        <v>8273.9300000000021</v>
      </c>
      <c r="AI73" s="61">
        <f t="shared" si="41"/>
        <v>107.66000000000003</v>
      </c>
      <c r="AJ73" s="61">
        <f t="shared" si="42"/>
        <v>16950.91</v>
      </c>
      <c r="AK73" s="61">
        <f t="shared" si="43"/>
        <v>1512.7999999999995</v>
      </c>
      <c r="AL73" s="61">
        <f t="shared" si="44"/>
        <v>19781.54</v>
      </c>
      <c r="AM73" s="61">
        <f t="shared" si="45"/>
        <v>3212.9600000000005</v>
      </c>
      <c r="AN73" s="61">
        <f t="shared" si="57"/>
        <v>4168.53</v>
      </c>
      <c r="AO73" s="61">
        <f t="shared" si="46"/>
        <v>440.15</v>
      </c>
      <c r="AP73" s="61">
        <f t="shared" si="47"/>
        <v>-189.1200000000099</v>
      </c>
      <c r="AQ73" s="61">
        <f t="shared" si="48"/>
        <v>-36.759999999998399</v>
      </c>
      <c r="AR73" s="61">
        <f t="shared" si="49"/>
        <v>0.65999999999996817</v>
      </c>
      <c r="AS73" s="61">
        <f t="shared" si="50"/>
        <v>-5.1700000000018917</v>
      </c>
      <c r="AT73" s="61">
        <f t="shared" si="51"/>
        <v>-36.770000000007485</v>
      </c>
      <c r="AU73" s="61">
        <f t="shared" si="52"/>
        <v>-98.400000000001455</v>
      </c>
      <c r="AV73" s="61">
        <f t="shared" si="53"/>
        <v>0</v>
      </c>
      <c r="AW73" s="61">
        <f t="shared" si="54"/>
        <v>9.999999999308784E-3</v>
      </c>
      <c r="AX73" s="61">
        <f t="shared" si="55"/>
        <v>-12.690000000000168</v>
      </c>
      <c r="AY73" s="61">
        <f>'Quarter demand'!B73</f>
        <v>54637.600000000006</v>
      </c>
      <c r="AZ73" s="61">
        <f>'Quarter demand'!C73</f>
        <v>8310.69</v>
      </c>
      <c r="BA73" s="61">
        <f>'Quarter demand'!D73</f>
        <v>107.00000000000006</v>
      </c>
      <c r="BB73" s="61">
        <f>'Quarter demand'!E73</f>
        <v>16956.080000000002</v>
      </c>
      <c r="BC73" s="61">
        <f>'Quarter demand'!F73</f>
        <v>1549.570000000007</v>
      </c>
      <c r="BD73" s="61">
        <f>'Quarter demand'!G73</f>
        <v>19879.940000000002</v>
      </c>
      <c r="BE73" s="61">
        <f>'Quarter demand'!H73</f>
        <v>3212.96</v>
      </c>
      <c r="BF73" s="61">
        <f>'Quarter demand'!I73</f>
        <v>4168.5200000000004</v>
      </c>
      <c r="BG73" s="76">
        <f>'Quarter demand'!J73</f>
        <v>452.84000000000015</v>
      </c>
    </row>
    <row r="74" spans="1:59" ht="15.5" x14ac:dyDescent="0.35">
      <c r="A74" s="68" t="s">
        <v>240</v>
      </c>
      <c r="B74" s="61">
        <f t="shared" si="56"/>
        <v>31429.1</v>
      </c>
      <c r="C74" s="70">
        <v>1951.56</v>
      </c>
      <c r="D74" s="70">
        <v>11748.71</v>
      </c>
      <c r="E74" s="70">
        <v>9687.0400000000009</v>
      </c>
      <c r="F74" s="70">
        <v>2771.51</v>
      </c>
      <c r="G74" s="70">
        <v>5270.28</v>
      </c>
      <c r="H74" s="61">
        <f t="shared" si="58"/>
        <v>43152.87</v>
      </c>
      <c r="I74" s="70">
        <v>6426.38</v>
      </c>
      <c r="J74" s="70">
        <v>215.19</v>
      </c>
      <c r="K74" s="70">
        <v>13181.04</v>
      </c>
      <c r="L74" s="70">
        <v>8495.61</v>
      </c>
      <c r="M74" s="70">
        <v>13664.82</v>
      </c>
      <c r="N74" s="70">
        <v>693.75</v>
      </c>
      <c r="O74" s="70">
        <v>476.08</v>
      </c>
      <c r="P74" s="61">
        <f t="shared" si="59"/>
        <v>-16982.249999999996</v>
      </c>
      <c r="Q74" s="70">
        <v>-82.98</v>
      </c>
      <c r="R74" s="70">
        <v>-16.02</v>
      </c>
      <c r="S74" s="70">
        <v>-8850.9599999999991</v>
      </c>
      <c r="T74" s="70">
        <v>-5539.9</v>
      </c>
      <c r="U74" s="70">
        <v>-2366.11</v>
      </c>
      <c r="V74" s="70">
        <v>-76.67</v>
      </c>
      <c r="W74" s="70">
        <v>-49.61</v>
      </c>
      <c r="X74" s="61">
        <f t="shared" si="60"/>
        <v>-591.52</v>
      </c>
      <c r="Y74" s="70">
        <v>-591.52</v>
      </c>
      <c r="Z74" s="61">
        <f t="shared" si="61"/>
        <v>3324.02</v>
      </c>
      <c r="AA74" s="70">
        <v>535.15</v>
      </c>
      <c r="AB74" s="70">
        <v>52</v>
      </c>
      <c r="AC74" s="70">
        <v>-61.54</v>
      </c>
      <c r="AD74" s="70">
        <v>-168.06</v>
      </c>
      <c r="AE74" s="70">
        <v>2966.47</v>
      </c>
      <c r="AF74" s="78">
        <v>0</v>
      </c>
      <c r="AG74" s="61">
        <f t="shared" si="23"/>
        <v>60332.22</v>
      </c>
      <c r="AH74" s="61">
        <f t="shared" si="40"/>
        <v>8830.11</v>
      </c>
      <c r="AI74" s="61">
        <f t="shared" si="41"/>
        <v>251.17</v>
      </c>
      <c r="AJ74" s="61">
        <f t="shared" si="42"/>
        <v>16017.25</v>
      </c>
      <c r="AK74" s="61">
        <f t="shared" si="43"/>
        <v>2196.130000000001</v>
      </c>
      <c r="AL74" s="61">
        <f t="shared" si="44"/>
        <v>23952.22</v>
      </c>
      <c r="AM74" s="61">
        <f t="shared" si="45"/>
        <v>3388.59</v>
      </c>
      <c r="AN74" s="61">
        <f t="shared" si="57"/>
        <v>5270.28</v>
      </c>
      <c r="AO74" s="61">
        <f t="shared" si="46"/>
        <v>426.46999999999997</v>
      </c>
      <c r="AP74" s="61">
        <f t="shared" si="47"/>
        <v>39.560000000012224</v>
      </c>
      <c r="AQ74" s="61">
        <f t="shared" si="48"/>
        <v>67.06000000000131</v>
      </c>
      <c r="AR74" s="61">
        <f t="shared" si="49"/>
        <v>2.160000000000025</v>
      </c>
      <c r="AS74" s="61">
        <f t="shared" si="50"/>
        <v>-22.789999999999054</v>
      </c>
      <c r="AT74" s="61">
        <f t="shared" si="51"/>
        <v>80.540000000000873</v>
      </c>
      <c r="AU74" s="61">
        <f t="shared" si="52"/>
        <v>-119.29000000000087</v>
      </c>
      <c r="AV74" s="61">
        <f t="shared" si="53"/>
        <v>0</v>
      </c>
      <c r="AW74" s="61">
        <f t="shared" si="54"/>
        <v>0</v>
      </c>
      <c r="AX74" s="61">
        <f t="shared" si="55"/>
        <v>31.880000000000734</v>
      </c>
      <c r="AY74" s="61">
        <f>'Quarter demand'!B74</f>
        <v>60292.659999999989</v>
      </c>
      <c r="AZ74" s="61">
        <f>'Quarter demand'!C74</f>
        <v>8763.0499999999993</v>
      </c>
      <c r="BA74" s="61">
        <f>'Quarter demand'!D74</f>
        <v>249.00999999999996</v>
      </c>
      <c r="BB74" s="61">
        <f>'Quarter demand'!E74</f>
        <v>16040.039999999999</v>
      </c>
      <c r="BC74" s="61">
        <f>'Quarter demand'!F74</f>
        <v>2115.59</v>
      </c>
      <c r="BD74" s="61">
        <f>'Quarter demand'!G74</f>
        <v>24071.510000000002</v>
      </c>
      <c r="BE74" s="61">
        <f>'Quarter demand'!H74</f>
        <v>3388.59</v>
      </c>
      <c r="BF74" s="61">
        <f>'Quarter demand'!I74</f>
        <v>5270.28</v>
      </c>
      <c r="BG74" s="76">
        <f>'Quarter demand'!J74</f>
        <v>394.58999999999924</v>
      </c>
    </row>
    <row r="75" spans="1:59" ht="15.5" x14ac:dyDescent="0.35">
      <c r="A75" s="68" t="s">
        <v>241</v>
      </c>
      <c r="B75" s="61">
        <f t="shared" si="56"/>
        <v>31671.25</v>
      </c>
      <c r="C75" s="70">
        <v>1525.62</v>
      </c>
      <c r="D75" s="70">
        <v>13188.13</v>
      </c>
      <c r="E75" s="70">
        <v>10200.11</v>
      </c>
      <c r="F75" s="70">
        <v>1928.14</v>
      </c>
      <c r="G75" s="70">
        <v>4829.25</v>
      </c>
      <c r="H75" s="61">
        <f t="shared" si="58"/>
        <v>35540</v>
      </c>
      <c r="I75" s="70">
        <v>3191.66</v>
      </c>
      <c r="J75" s="70">
        <v>206.44</v>
      </c>
      <c r="K75" s="70">
        <v>13179.37</v>
      </c>
      <c r="L75" s="70">
        <v>9294.23</v>
      </c>
      <c r="M75" s="70">
        <v>8186.23</v>
      </c>
      <c r="N75" s="70">
        <v>957.14</v>
      </c>
      <c r="O75" s="70">
        <v>524.92999999999995</v>
      </c>
      <c r="P75" s="61">
        <f t="shared" si="59"/>
        <v>-19518.880000000005</v>
      </c>
      <c r="Q75" s="70">
        <v>-56.56</v>
      </c>
      <c r="R75" s="70">
        <v>-52.55</v>
      </c>
      <c r="S75" s="70">
        <v>-10180.280000000001</v>
      </c>
      <c r="T75" s="70">
        <v>-5714.46</v>
      </c>
      <c r="U75" s="70">
        <v>-3383.99</v>
      </c>
      <c r="V75" s="70">
        <v>-87.7</v>
      </c>
      <c r="W75" s="70">
        <v>-43.34</v>
      </c>
      <c r="X75" s="61">
        <f t="shared" si="60"/>
        <v>-747.35</v>
      </c>
      <c r="Y75" s="70">
        <v>-747.35</v>
      </c>
      <c r="Z75" s="61">
        <f t="shared" si="61"/>
        <v>-759.68000000000006</v>
      </c>
      <c r="AA75" s="70">
        <v>871.6</v>
      </c>
      <c r="AB75" s="70">
        <v>26.55</v>
      </c>
      <c r="AC75" s="70">
        <v>-418.58</v>
      </c>
      <c r="AD75" s="70">
        <v>-289.81</v>
      </c>
      <c r="AE75" s="70">
        <v>-949.44</v>
      </c>
      <c r="AF75" s="78">
        <v>0</v>
      </c>
      <c r="AG75" s="61">
        <f t="shared" si="23"/>
        <v>46185.34</v>
      </c>
      <c r="AH75" s="61">
        <f t="shared" si="40"/>
        <v>5532.32</v>
      </c>
      <c r="AI75" s="61">
        <f t="shared" si="41"/>
        <v>180.44</v>
      </c>
      <c r="AJ75" s="61">
        <f t="shared" si="42"/>
        <v>15768.64</v>
      </c>
      <c r="AK75" s="61">
        <f t="shared" si="43"/>
        <v>2542.6099999999997</v>
      </c>
      <c r="AL75" s="61">
        <f t="shared" si="44"/>
        <v>14052.91</v>
      </c>
      <c r="AM75" s="61">
        <f t="shared" si="45"/>
        <v>2797.5800000000004</v>
      </c>
      <c r="AN75" s="61">
        <f t="shared" si="57"/>
        <v>4829.25</v>
      </c>
      <c r="AO75" s="61">
        <f t="shared" si="46"/>
        <v>481.58999999999992</v>
      </c>
      <c r="AP75" s="61">
        <f t="shared" si="47"/>
        <v>34.210000000006403</v>
      </c>
      <c r="AQ75" s="61">
        <f t="shared" si="48"/>
        <v>21.829999999999927</v>
      </c>
      <c r="AR75" s="61">
        <f t="shared" si="49"/>
        <v>-1.8800000000000523</v>
      </c>
      <c r="AS75" s="61">
        <f t="shared" si="50"/>
        <v>-9.070000000001528</v>
      </c>
      <c r="AT75" s="61">
        <f t="shared" si="51"/>
        <v>10.359999999999673</v>
      </c>
      <c r="AU75" s="61">
        <f t="shared" si="52"/>
        <v>-16.049999999999272</v>
      </c>
      <c r="AV75" s="61">
        <f t="shared" si="53"/>
        <v>2.0000000000891305E-2</v>
      </c>
      <c r="AW75" s="61">
        <f t="shared" si="54"/>
        <v>0</v>
      </c>
      <c r="AX75" s="61">
        <f t="shared" si="55"/>
        <v>28.999999999999773</v>
      </c>
      <c r="AY75" s="61">
        <f>'Quarter demand'!B75</f>
        <v>46151.12999999999</v>
      </c>
      <c r="AZ75" s="61">
        <f>'Quarter demand'!C75</f>
        <v>5510.49</v>
      </c>
      <c r="BA75" s="61">
        <f>'Quarter demand'!D75</f>
        <v>182.32000000000005</v>
      </c>
      <c r="BB75" s="61">
        <f>'Quarter demand'!E75</f>
        <v>15777.710000000001</v>
      </c>
      <c r="BC75" s="61">
        <f>'Quarter demand'!F75</f>
        <v>2532.25</v>
      </c>
      <c r="BD75" s="61">
        <f>'Quarter demand'!G75</f>
        <v>14068.96</v>
      </c>
      <c r="BE75" s="61">
        <f>'Quarter demand'!H75</f>
        <v>2797.5599999999995</v>
      </c>
      <c r="BF75" s="61">
        <f>'Quarter demand'!I75</f>
        <v>4829.25</v>
      </c>
      <c r="BG75" s="76">
        <f>'Quarter demand'!J75</f>
        <v>452.59000000000015</v>
      </c>
    </row>
    <row r="76" spans="1:59" ht="15.5" x14ac:dyDescent="0.35">
      <c r="A76" s="68" t="s">
        <v>242</v>
      </c>
      <c r="B76" s="61">
        <f t="shared" si="56"/>
        <v>27105.83</v>
      </c>
      <c r="C76" s="70">
        <v>894.35</v>
      </c>
      <c r="D76" s="70">
        <v>11376.39</v>
      </c>
      <c r="E76" s="70">
        <v>8545.52</v>
      </c>
      <c r="F76" s="70">
        <v>1704</v>
      </c>
      <c r="G76" s="70">
        <v>4585.57</v>
      </c>
      <c r="H76" s="61">
        <f t="shared" si="58"/>
        <v>36418.92</v>
      </c>
      <c r="I76" s="70">
        <v>2589.73</v>
      </c>
      <c r="J76" s="70">
        <v>152.69</v>
      </c>
      <c r="K76" s="70">
        <v>14209.04</v>
      </c>
      <c r="L76" s="70">
        <v>8875.9500000000007</v>
      </c>
      <c r="M76" s="70">
        <v>8998.08</v>
      </c>
      <c r="N76" s="70">
        <v>1059.8599999999999</v>
      </c>
      <c r="O76" s="70">
        <v>533.57000000000005</v>
      </c>
      <c r="P76" s="61">
        <f t="shared" si="59"/>
        <v>-20219.079999999998</v>
      </c>
      <c r="Q76" s="70">
        <v>-77.95</v>
      </c>
      <c r="R76" s="70">
        <v>-5.1100000000000003</v>
      </c>
      <c r="S76" s="70">
        <v>-8653.5499999999993</v>
      </c>
      <c r="T76" s="70">
        <v>-6875.52</v>
      </c>
      <c r="U76" s="70">
        <v>-4487.03</v>
      </c>
      <c r="V76" s="70">
        <v>-95.64</v>
      </c>
      <c r="W76" s="70">
        <v>-24.28</v>
      </c>
      <c r="X76" s="61">
        <f t="shared" si="60"/>
        <v>-733.61</v>
      </c>
      <c r="Y76" s="70">
        <v>-733.61</v>
      </c>
      <c r="Z76" s="61">
        <f t="shared" si="61"/>
        <v>537.42000000000007</v>
      </c>
      <c r="AA76" s="70">
        <v>1160.03</v>
      </c>
      <c r="AB76" s="70">
        <v>-35.630000000000003</v>
      </c>
      <c r="AC76" s="70">
        <v>1060.45</v>
      </c>
      <c r="AD76" s="70">
        <v>-278.64</v>
      </c>
      <c r="AE76" s="70">
        <v>-1368.79</v>
      </c>
      <c r="AF76" s="78">
        <v>0</v>
      </c>
      <c r="AG76" s="61">
        <f t="shared" si="23"/>
        <v>43109.48</v>
      </c>
      <c r="AH76" s="61">
        <f t="shared" si="40"/>
        <v>4566.16</v>
      </c>
      <c r="AI76" s="61">
        <f t="shared" si="41"/>
        <v>111.94999999999999</v>
      </c>
      <c r="AJ76" s="61">
        <f t="shared" si="42"/>
        <v>17992.330000000002</v>
      </c>
      <c r="AK76" s="61">
        <f t="shared" si="43"/>
        <v>988.18000000000018</v>
      </c>
      <c r="AL76" s="61">
        <f t="shared" si="44"/>
        <v>11687.779999999999</v>
      </c>
      <c r="AM76" s="61">
        <f t="shared" si="45"/>
        <v>2668.22</v>
      </c>
      <c r="AN76" s="61">
        <f t="shared" si="57"/>
        <v>4585.57</v>
      </c>
      <c r="AO76" s="61">
        <f t="shared" si="46"/>
        <v>509.29000000000008</v>
      </c>
      <c r="AP76" s="61">
        <f t="shared" si="47"/>
        <v>-58.919999999990978</v>
      </c>
      <c r="AQ76" s="61">
        <f t="shared" si="48"/>
        <v>23.119999999999891</v>
      </c>
      <c r="AR76" s="61">
        <f t="shared" si="49"/>
        <v>-0.19000000000005457</v>
      </c>
      <c r="AS76" s="61">
        <f t="shared" si="50"/>
        <v>-20.879999999997381</v>
      </c>
      <c r="AT76" s="61">
        <f t="shared" si="51"/>
        <v>-41.689999999995166</v>
      </c>
      <c r="AU76" s="61">
        <f t="shared" si="52"/>
        <v>-45.650000000001455</v>
      </c>
      <c r="AV76" s="61">
        <f t="shared" si="53"/>
        <v>9.9999999997635314E-3</v>
      </c>
      <c r="AW76" s="61">
        <f t="shared" si="54"/>
        <v>-1.0000000000218279E-2</v>
      </c>
      <c r="AX76" s="61">
        <f t="shared" si="55"/>
        <v>26.370000000000914</v>
      </c>
      <c r="AY76" s="61">
        <f>'Quarter demand'!B76</f>
        <v>43168.399999999994</v>
      </c>
      <c r="AZ76" s="61">
        <f>'Quarter demand'!C76</f>
        <v>4543.04</v>
      </c>
      <c r="BA76" s="61">
        <f>'Quarter demand'!D76</f>
        <v>112.14000000000004</v>
      </c>
      <c r="BB76" s="61">
        <f>'Quarter demand'!E76</f>
        <v>18013.21</v>
      </c>
      <c r="BC76" s="61">
        <f>'Quarter demand'!F76</f>
        <v>1029.8699999999953</v>
      </c>
      <c r="BD76" s="61">
        <f>'Quarter demand'!G76</f>
        <v>11733.43</v>
      </c>
      <c r="BE76" s="61">
        <f>'Quarter demand'!H76</f>
        <v>2668.21</v>
      </c>
      <c r="BF76" s="61">
        <f>'Quarter demand'!I76</f>
        <v>4585.58</v>
      </c>
      <c r="BG76" s="76">
        <f>'Quarter demand'!J76</f>
        <v>482.91999999999916</v>
      </c>
    </row>
    <row r="77" spans="1:59" ht="15.5" x14ac:dyDescent="0.35">
      <c r="A77" s="68" t="s">
        <v>243</v>
      </c>
      <c r="B77" s="61">
        <f t="shared" si="56"/>
        <v>32791.57</v>
      </c>
      <c r="C77" s="70">
        <v>1012.56</v>
      </c>
      <c r="D77" s="70">
        <v>13230.4</v>
      </c>
      <c r="E77" s="70">
        <v>10414.36</v>
      </c>
      <c r="F77" s="70">
        <v>2687.76</v>
      </c>
      <c r="G77" s="70">
        <v>5446.49</v>
      </c>
      <c r="H77" s="61">
        <f t="shared" si="58"/>
        <v>40207.530000000006</v>
      </c>
      <c r="I77" s="70">
        <v>2677.63</v>
      </c>
      <c r="J77" s="70">
        <v>231.46</v>
      </c>
      <c r="K77" s="70">
        <v>14837.44</v>
      </c>
      <c r="L77" s="70">
        <v>8742.3700000000008</v>
      </c>
      <c r="M77" s="70">
        <v>12277.54</v>
      </c>
      <c r="N77" s="70">
        <v>1001.4</v>
      </c>
      <c r="O77" s="70">
        <v>439.69</v>
      </c>
      <c r="P77" s="61">
        <f t="shared" si="59"/>
        <v>-19930.160000000003</v>
      </c>
      <c r="Q77" s="70">
        <v>-72.12</v>
      </c>
      <c r="R77" s="70">
        <v>-5.67</v>
      </c>
      <c r="S77" s="70">
        <v>-9182.16</v>
      </c>
      <c r="T77" s="70">
        <v>-7043.45</v>
      </c>
      <c r="U77" s="70">
        <v>-3478.83</v>
      </c>
      <c r="V77" s="70">
        <v>-105.63</v>
      </c>
      <c r="W77" s="70">
        <v>-42.3</v>
      </c>
      <c r="X77" s="61">
        <f t="shared" si="60"/>
        <v>-611.11</v>
      </c>
      <c r="Y77" s="70">
        <v>-611.11</v>
      </c>
      <c r="Z77" s="61">
        <f t="shared" si="61"/>
        <v>809.12000000000012</v>
      </c>
      <c r="AA77" s="70">
        <v>1900.24</v>
      </c>
      <c r="AB77" s="70">
        <v>2.89</v>
      </c>
      <c r="AC77" s="70">
        <v>-684.98</v>
      </c>
      <c r="AD77" s="70">
        <v>-63.03</v>
      </c>
      <c r="AE77" s="70">
        <v>-346</v>
      </c>
      <c r="AF77" s="78">
        <v>0</v>
      </c>
      <c r="AG77" s="61">
        <f t="shared" si="23"/>
        <v>53266.950000000004</v>
      </c>
      <c r="AH77" s="61">
        <f t="shared" si="40"/>
        <v>5518.31</v>
      </c>
      <c r="AI77" s="61">
        <f t="shared" si="41"/>
        <v>228.68</v>
      </c>
      <c r="AJ77" s="61">
        <f t="shared" si="42"/>
        <v>18200.7</v>
      </c>
      <c r="AK77" s="61">
        <f t="shared" si="43"/>
        <v>1024.7800000000009</v>
      </c>
      <c r="AL77" s="61">
        <f t="shared" si="44"/>
        <v>18867.07</v>
      </c>
      <c r="AM77" s="61">
        <f t="shared" si="45"/>
        <v>3583.53</v>
      </c>
      <c r="AN77" s="61">
        <f t="shared" si="57"/>
        <v>5446.49</v>
      </c>
      <c r="AO77" s="61">
        <f t="shared" si="46"/>
        <v>397.39</v>
      </c>
      <c r="AP77" s="61">
        <f t="shared" si="47"/>
        <v>-17.589999999989232</v>
      </c>
      <c r="AQ77" s="61">
        <f t="shared" si="48"/>
        <v>46.450000000001637</v>
      </c>
      <c r="AR77" s="61">
        <f t="shared" si="49"/>
        <v>0.80000000000001137</v>
      </c>
      <c r="AS77" s="61">
        <f t="shared" si="50"/>
        <v>-27.089999999996508</v>
      </c>
      <c r="AT77" s="61">
        <f t="shared" si="51"/>
        <v>-21.079999999996062</v>
      </c>
      <c r="AU77" s="61">
        <f t="shared" si="52"/>
        <v>-42.029999999998836</v>
      </c>
      <c r="AV77" s="61">
        <f t="shared" si="53"/>
        <v>-9.9999999997635314E-3</v>
      </c>
      <c r="AW77" s="61">
        <f t="shared" si="54"/>
        <v>0</v>
      </c>
      <c r="AX77" s="61">
        <f t="shared" si="55"/>
        <v>25.36999999999955</v>
      </c>
      <c r="AY77" s="61">
        <f>'Quarter demand'!B77</f>
        <v>53284.539999999994</v>
      </c>
      <c r="AZ77" s="61">
        <f>'Quarter demand'!C77</f>
        <v>5471.8599999999988</v>
      </c>
      <c r="BA77" s="61">
        <f>'Quarter demand'!D77</f>
        <v>227.88</v>
      </c>
      <c r="BB77" s="61">
        <f>'Quarter demand'!E77</f>
        <v>18227.789999999997</v>
      </c>
      <c r="BC77" s="61">
        <f>'Quarter demand'!F77</f>
        <v>1045.8599999999969</v>
      </c>
      <c r="BD77" s="61">
        <f>'Quarter demand'!G77</f>
        <v>18909.099999999999</v>
      </c>
      <c r="BE77" s="61">
        <f>'Quarter demand'!H77</f>
        <v>3583.54</v>
      </c>
      <c r="BF77" s="61">
        <f>'Quarter demand'!I77</f>
        <v>5446.49</v>
      </c>
      <c r="BG77" s="76">
        <f>'Quarter demand'!J77</f>
        <v>372.02000000000044</v>
      </c>
    </row>
    <row r="78" spans="1:59" ht="15.5" x14ac:dyDescent="0.35">
      <c r="A78" s="68" t="s">
        <v>244</v>
      </c>
      <c r="B78" s="61">
        <f t="shared" si="56"/>
        <v>32852.550000000003</v>
      </c>
      <c r="C78" s="70">
        <v>687.39</v>
      </c>
      <c r="D78" s="70">
        <v>13791.15</v>
      </c>
      <c r="E78" s="70">
        <v>10206.290000000001</v>
      </c>
      <c r="F78" s="70">
        <v>3151.05</v>
      </c>
      <c r="G78" s="70">
        <v>5016.67</v>
      </c>
      <c r="H78" s="61">
        <f t="shared" si="58"/>
        <v>38946.51</v>
      </c>
      <c r="I78" s="70">
        <v>1911.69</v>
      </c>
      <c r="J78" s="70">
        <v>204.15</v>
      </c>
      <c r="K78" s="70">
        <v>12587.74</v>
      </c>
      <c r="L78" s="70">
        <v>9692.76</v>
      </c>
      <c r="M78" s="70">
        <v>13155.81</v>
      </c>
      <c r="N78" s="70">
        <v>843.94</v>
      </c>
      <c r="O78" s="70">
        <v>550.41999999999996</v>
      </c>
      <c r="P78" s="61">
        <f t="shared" si="59"/>
        <v>-19429.249999999996</v>
      </c>
      <c r="Q78" s="70">
        <v>-74.47</v>
      </c>
      <c r="R78" s="70">
        <v>-4.0199999999999996</v>
      </c>
      <c r="S78" s="70">
        <v>-11046.85</v>
      </c>
      <c r="T78" s="70">
        <v>-6512.82</v>
      </c>
      <c r="U78" s="70">
        <v>-1675.76</v>
      </c>
      <c r="V78" s="70">
        <v>-83.85</v>
      </c>
      <c r="W78" s="70">
        <v>-31.48</v>
      </c>
      <c r="X78" s="61">
        <f t="shared" si="60"/>
        <v>-573.87</v>
      </c>
      <c r="Y78" s="70">
        <v>-573.87</v>
      </c>
      <c r="Z78" s="61">
        <f t="shared" si="61"/>
        <v>5384.51</v>
      </c>
      <c r="AA78" s="70">
        <v>2175.2800000000002</v>
      </c>
      <c r="AB78" s="70">
        <v>-1.33</v>
      </c>
      <c r="AC78" s="70">
        <v>385.85</v>
      </c>
      <c r="AD78" s="70">
        <v>159.03</v>
      </c>
      <c r="AE78" s="70">
        <v>2665.68</v>
      </c>
      <c r="AF78" s="78">
        <v>0</v>
      </c>
      <c r="AG78" s="61">
        <f t="shared" si="23"/>
        <v>57180.450000000004</v>
      </c>
      <c r="AH78" s="61">
        <f t="shared" si="40"/>
        <v>4699.8900000000003</v>
      </c>
      <c r="AI78" s="61">
        <f t="shared" si="41"/>
        <v>198.79999999999998</v>
      </c>
      <c r="AJ78" s="61">
        <f t="shared" si="42"/>
        <v>15717.89</v>
      </c>
      <c r="AK78" s="61">
        <f t="shared" si="43"/>
        <v>2765.1000000000008</v>
      </c>
      <c r="AL78" s="61">
        <f t="shared" si="44"/>
        <v>24352.02</v>
      </c>
      <c r="AM78" s="61">
        <f t="shared" si="45"/>
        <v>3911.1400000000003</v>
      </c>
      <c r="AN78" s="61">
        <f t="shared" si="57"/>
        <v>5016.67</v>
      </c>
      <c r="AO78" s="61">
        <f t="shared" si="46"/>
        <v>518.93999999999994</v>
      </c>
      <c r="AP78" s="61">
        <f t="shared" si="47"/>
        <v>-357.66999999999098</v>
      </c>
      <c r="AQ78" s="61">
        <f t="shared" si="48"/>
        <v>-4.0600000000004002</v>
      </c>
      <c r="AR78" s="61">
        <f t="shared" si="49"/>
        <v>-0.44999999999996021</v>
      </c>
      <c r="AS78" s="61">
        <f t="shared" si="50"/>
        <v>-11.170000000000073</v>
      </c>
      <c r="AT78" s="61">
        <f t="shared" si="51"/>
        <v>-27.009999999997945</v>
      </c>
      <c r="AU78" s="61">
        <f t="shared" si="52"/>
        <v>-321.60999999999694</v>
      </c>
      <c r="AV78" s="61">
        <f t="shared" si="53"/>
        <v>0</v>
      </c>
      <c r="AW78" s="61">
        <f t="shared" si="54"/>
        <v>0</v>
      </c>
      <c r="AX78" s="61">
        <f t="shared" si="55"/>
        <v>6.6299999999995407</v>
      </c>
      <c r="AY78" s="61">
        <f>'Quarter demand'!B78</f>
        <v>57538.119999999995</v>
      </c>
      <c r="AZ78" s="61">
        <f>'Quarter demand'!C78</f>
        <v>4703.9500000000007</v>
      </c>
      <c r="BA78" s="61">
        <f>'Quarter demand'!D78</f>
        <v>199.24999999999994</v>
      </c>
      <c r="BB78" s="61">
        <f>'Quarter demand'!E78</f>
        <v>15729.06</v>
      </c>
      <c r="BC78" s="61">
        <f>'Quarter demand'!F78</f>
        <v>2792.1099999999988</v>
      </c>
      <c r="BD78" s="61">
        <f>'Quarter demand'!G78</f>
        <v>24673.629999999997</v>
      </c>
      <c r="BE78" s="61">
        <f>'Quarter demand'!H78</f>
        <v>3911.1399999999994</v>
      </c>
      <c r="BF78" s="61">
        <f>'Quarter demand'!I78</f>
        <v>5016.67</v>
      </c>
      <c r="BG78" s="76">
        <f>'Quarter demand'!J78</f>
        <v>512.3100000000004</v>
      </c>
    </row>
    <row r="79" spans="1:59" ht="15.5" x14ac:dyDescent="0.35">
      <c r="A79" s="68" t="s">
        <v>245</v>
      </c>
      <c r="B79" s="61">
        <f t="shared" si="56"/>
        <v>30668.470000000005</v>
      </c>
      <c r="C79" s="70">
        <v>661.17</v>
      </c>
      <c r="D79" s="70">
        <v>13252.41</v>
      </c>
      <c r="E79" s="70">
        <v>9691.2900000000009</v>
      </c>
      <c r="F79" s="70">
        <v>2451.2199999999998</v>
      </c>
      <c r="G79" s="70">
        <v>4612.38</v>
      </c>
      <c r="H79" s="61">
        <f t="shared" si="58"/>
        <v>35447.449999999997</v>
      </c>
      <c r="I79" s="70">
        <v>1074.42</v>
      </c>
      <c r="J79" s="70">
        <v>201.93</v>
      </c>
      <c r="K79" s="70">
        <v>12978.89</v>
      </c>
      <c r="L79" s="70">
        <v>10096.86</v>
      </c>
      <c r="M79" s="70">
        <v>9672</v>
      </c>
      <c r="N79" s="70">
        <v>935.31</v>
      </c>
      <c r="O79" s="70">
        <v>488.04</v>
      </c>
      <c r="P79" s="61">
        <f t="shared" si="59"/>
        <v>-18208.580000000002</v>
      </c>
      <c r="Q79" s="70">
        <v>-56.08</v>
      </c>
      <c r="R79" s="70">
        <v>-2.97</v>
      </c>
      <c r="S79" s="70">
        <v>-8736.76</v>
      </c>
      <c r="T79" s="70">
        <v>-6855.93</v>
      </c>
      <c r="U79" s="70">
        <v>-2419.79</v>
      </c>
      <c r="V79" s="70">
        <v>-109.65</v>
      </c>
      <c r="W79" s="70">
        <v>-27.4</v>
      </c>
      <c r="X79" s="61">
        <f t="shared" si="60"/>
        <v>-776.63</v>
      </c>
      <c r="Y79" s="70">
        <v>-776.63</v>
      </c>
      <c r="Z79" s="61">
        <f t="shared" si="61"/>
        <v>-1155.27</v>
      </c>
      <c r="AA79" s="70">
        <v>526.47</v>
      </c>
      <c r="AB79" s="70">
        <v>15.25</v>
      </c>
      <c r="AC79" s="70">
        <v>-531.69000000000005</v>
      </c>
      <c r="AD79" s="70">
        <v>-318.93</v>
      </c>
      <c r="AE79" s="70">
        <v>-846.37</v>
      </c>
      <c r="AF79" s="78">
        <v>0</v>
      </c>
      <c r="AG79" s="61">
        <f t="shared" si="23"/>
        <v>45975.439999999995</v>
      </c>
      <c r="AH79" s="61">
        <f t="shared" si="40"/>
        <v>2205.9800000000005</v>
      </c>
      <c r="AI79" s="61">
        <f t="shared" si="41"/>
        <v>214.21</v>
      </c>
      <c r="AJ79" s="61">
        <f t="shared" si="42"/>
        <v>16962.850000000002</v>
      </c>
      <c r="AK79" s="61">
        <f t="shared" si="43"/>
        <v>2145.3700000000003</v>
      </c>
      <c r="AL79" s="61">
        <f t="shared" si="44"/>
        <v>16097.13</v>
      </c>
      <c r="AM79" s="61">
        <f t="shared" si="45"/>
        <v>3276.8799999999997</v>
      </c>
      <c r="AN79" s="61">
        <f t="shared" si="57"/>
        <v>4612.38</v>
      </c>
      <c r="AO79" s="61">
        <f t="shared" si="46"/>
        <v>460.64000000000004</v>
      </c>
      <c r="AP79" s="61">
        <f t="shared" si="47"/>
        <v>90.719999999993888</v>
      </c>
      <c r="AQ79" s="61">
        <f t="shared" si="48"/>
        <v>6.9200000000005275</v>
      </c>
      <c r="AR79" s="61">
        <f t="shared" si="49"/>
        <v>1.0700000000000216</v>
      </c>
      <c r="AS79" s="61">
        <f t="shared" si="50"/>
        <v>28.159999999999854</v>
      </c>
      <c r="AT79" s="61">
        <f t="shared" si="51"/>
        <v>12.570000000001073</v>
      </c>
      <c r="AU79" s="61">
        <f t="shared" si="52"/>
        <v>44.449999999998909</v>
      </c>
      <c r="AV79" s="61">
        <f t="shared" si="53"/>
        <v>-1.0000000000218279E-2</v>
      </c>
      <c r="AW79" s="61">
        <f t="shared" si="54"/>
        <v>0</v>
      </c>
      <c r="AX79" s="61">
        <f t="shared" si="55"/>
        <v>-2.4400000000007935</v>
      </c>
      <c r="AY79" s="61">
        <f>'Quarter demand'!B79</f>
        <v>45884.72</v>
      </c>
      <c r="AZ79" s="61">
        <f>'Quarter demand'!C79</f>
        <v>2199.06</v>
      </c>
      <c r="BA79" s="61">
        <f>'Quarter demand'!D79</f>
        <v>213.14</v>
      </c>
      <c r="BB79" s="61">
        <f>'Quarter demand'!E79</f>
        <v>16934.690000000002</v>
      </c>
      <c r="BC79" s="61">
        <f>'Quarter demand'!F79</f>
        <v>2132.7999999999993</v>
      </c>
      <c r="BD79" s="61">
        <f>'Quarter demand'!G79</f>
        <v>16052.68</v>
      </c>
      <c r="BE79" s="61">
        <f>'Quarter demand'!H79</f>
        <v>3276.89</v>
      </c>
      <c r="BF79" s="61">
        <f>'Quarter demand'!I79</f>
        <v>4612.38</v>
      </c>
      <c r="BG79" s="76">
        <f>'Quarter demand'!J79</f>
        <v>463.08000000000084</v>
      </c>
    </row>
    <row r="80" spans="1:59" ht="15.5" x14ac:dyDescent="0.35">
      <c r="A80" s="68" t="s">
        <v>246</v>
      </c>
      <c r="B80" s="61">
        <f t="shared" si="56"/>
        <v>29785.32</v>
      </c>
      <c r="C80" s="70">
        <v>705.55</v>
      </c>
      <c r="D80" s="70">
        <v>12346.35</v>
      </c>
      <c r="E80" s="70">
        <v>9501.1299999999992</v>
      </c>
      <c r="F80" s="70">
        <v>2056.0700000000002</v>
      </c>
      <c r="G80" s="70">
        <v>5176.22</v>
      </c>
      <c r="H80" s="61">
        <f t="shared" si="58"/>
        <v>33003.919999999998</v>
      </c>
      <c r="I80" s="70">
        <v>1145.82</v>
      </c>
      <c r="J80" s="70">
        <v>201.79</v>
      </c>
      <c r="K80" s="70">
        <v>13505.74</v>
      </c>
      <c r="L80" s="70">
        <v>9484.8700000000008</v>
      </c>
      <c r="M80" s="70">
        <v>7460.83</v>
      </c>
      <c r="N80" s="70">
        <v>772.53</v>
      </c>
      <c r="O80" s="70">
        <v>432.34</v>
      </c>
      <c r="P80" s="61">
        <f t="shared" si="59"/>
        <v>-20579.289999999997</v>
      </c>
      <c r="Q80" s="70">
        <v>-99.09</v>
      </c>
      <c r="R80" s="70">
        <v>-4.45</v>
      </c>
      <c r="S80" s="70">
        <v>-9013.1</v>
      </c>
      <c r="T80" s="70">
        <v>-6740.81</v>
      </c>
      <c r="U80" s="70">
        <v>-4596.07</v>
      </c>
      <c r="V80" s="70">
        <v>-101.42</v>
      </c>
      <c r="W80" s="70">
        <v>-24.35</v>
      </c>
      <c r="X80" s="61">
        <f t="shared" si="60"/>
        <v>-815.51</v>
      </c>
      <c r="Y80" s="70">
        <v>-815.51</v>
      </c>
      <c r="Z80" s="61">
        <f t="shared" si="61"/>
        <v>159.88000000000011</v>
      </c>
      <c r="AA80" s="70">
        <v>59.31</v>
      </c>
      <c r="AB80" s="70">
        <v>-10.44</v>
      </c>
      <c r="AC80" s="70">
        <v>104.62</v>
      </c>
      <c r="AD80" s="70">
        <v>486.67</v>
      </c>
      <c r="AE80" s="70">
        <v>-480.28</v>
      </c>
      <c r="AF80" s="78">
        <v>0</v>
      </c>
      <c r="AG80" s="61">
        <f t="shared" si="23"/>
        <v>41554.32</v>
      </c>
      <c r="AH80" s="61">
        <f t="shared" si="40"/>
        <v>1811.59</v>
      </c>
      <c r="AI80" s="61">
        <f t="shared" si="41"/>
        <v>186.9</v>
      </c>
      <c r="AJ80" s="61">
        <f t="shared" si="42"/>
        <v>16943.609999999997</v>
      </c>
      <c r="AK80" s="61">
        <f t="shared" si="43"/>
        <v>2415.2200000000003</v>
      </c>
      <c r="AL80" s="61">
        <f t="shared" si="44"/>
        <v>11885.609999999999</v>
      </c>
      <c r="AM80" s="61">
        <f t="shared" si="45"/>
        <v>2727.1800000000003</v>
      </c>
      <c r="AN80" s="61">
        <f t="shared" si="57"/>
        <v>5176.22</v>
      </c>
      <c r="AO80" s="61">
        <f t="shared" si="46"/>
        <v>407.98999999999995</v>
      </c>
      <c r="AP80" s="61">
        <f t="shared" si="47"/>
        <v>-104.81000000000495</v>
      </c>
      <c r="AQ80" s="61">
        <f t="shared" si="48"/>
        <v>3.3999999999998636</v>
      </c>
      <c r="AR80" s="61">
        <f t="shared" si="49"/>
        <v>0.81000000000000227</v>
      </c>
      <c r="AS80" s="61">
        <f t="shared" si="50"/>
        <v>-9.3400000000037835</v>
      </c>
      <c r="AT80" s="61">
        <f t="shared" si="51"/>
        <v>14.37000000000171</v>
      </c>
      <c r="AU80" s="61">
        <f t="shared" si="52"/>
        <v>-123.51000000000022</v>
      </c>
      <c r="AV80" s="61">
        <f t="shared" si="53"/>
        <v>-9.999999999308784E-3</v>
      </c>
      <c r="AW80" s="61">
        <f t="shared" si="54"/>
        <v>0</v>
      </c>
      <c r="AX80" s="61">
        <f t="shared" si="55"/>
        <v>9.4699999999995157</v>
      </c>
      <c r="AY80" s="61">
        <f>'Quarter demand'!B80</f>
        <v>41659.130000000005</v>
      </c>
      <c r="AZ80" s="61">
        <f>'Quarter demand'!C80</f>
        <v>1808.19</v>
      </c>
      <c r="BA80" s="61">
        <f>'Quarter demand'!D80</f>
        <v>186.09</v>
      </c>
      <c r="BB80" s="61">
        <f>'Quarter demand'!E80</f>
        <v>16952.95</v>
      </c>
      <c r="BC80" s="61">
        <f>'Quarter demand'!F80</f>
        <v>2400.8499999999985</v>
      </c>
      <c r="BD80" s="61">
        <f>'Quarter demand'!G80</f>
        <v>12009.119999999999</v>
      </c>
      <c r="BE80" s="61">
        <f>'Quarter demand'!H80</f>
        <v>2727.1899999999996</v>
      </c>
      <c r="BF80" s="61">
        <f>'Quarter demand'!I80</f>
        <v>5176.22</v>
      </c>
      <c r="BG80" s="76">
        <f>'Quarter demand'!J80</f>
        <v>398.52000000000044</v>
      </c>
    </row>
    <row r="81" spans="1:59" ht="15.5" x14ac:dyDescent="0.35">
      <c r="A81" s="68" t="s">
        <v>247</v>
      </c>
      <c r="B81" s="61">
        <f t="shared" si="56"/>
        <v>31391.05</v>
      </c>
      <c r="C81" s="70">
        <v>816.13</v>
      </c>
      <c r="D81" s="70">
        <v>12561.77</v>
      </c>
      <c r="E81" s="70">
        <v>10477.27</v>
      </c>
      <c r="F81" s="70">
        <v>2376.6799999999998</v>
      </c>
      <c r="G81" s="70">
        <v>5159.2</v>
      </c>
      <c r="H81" s="61">
        <f t="shared" si="58"/>
        <v>41515.67</v>
      </c>
      <c r="I81" s="70">
        <v>1881.87</v>
      </c>
      <c r="J81" s="70">
        <v>282.22000000000003</v>
      </c>
      <c r="K81" s="70">
        <v>14395.74</v>
      </c>
      <c r="L81" s="70">
        <v>9284.49</v>
      </c>
      <c r="M81" s="70">
        <v>14123.28</v>
      </c>
      <c r="N81" s="70">
        <v>1297.6400000000001</v>
      </c>
      <c r="O81" s="70">
        <v>250.43</v>
      </c>
      <c r="P81" s="61">
        <f t="shared" si="59"/>
        <v>-17657.990000000002</v>
      </c>
      <c r="Q81" s="70">
        <v>-92.75</v>
      </c>
      <c r="R81" s="70">
        <v>-4.4800000000000004</v>
      </c>
      <c r="S81" s="70">
        <v>-9383.0400000000009</v>
      </c>
      <c r="T81" s="70">
        <v>-6499.47</v>
      </c>
      <c r="U81" s="70">
        <v>-1478.32</v>
      </c>
      <c r="V81" s="70">
        <v>-87.73</v>
      </c>
      <c r="W81" s="70">
        <v>-112.2</v>
      </c>
      <c r="X81" s="61">
        <f t="shared" si="60"/>
        <v>-674.44</v>
      </c>
      <c r="Y81" s="70">
        <v>-674.44</v>
      </c>
      <c r="Z81" s="61">
        <f t="shared" si="61"/>
        <v>354.23999999999995</v>
      </c>
      <c r="AA81" s="70">
        <v>643.52</v>
      </c>
      <c r="AB81" s="70">
        <v>-92.85</v>
      </c>
      <c r="AC81" s="70">
        <v>-94.25</v>
      </c>
      <c r="AD81" s="70">
        <v>-267</v>
      </c>
      <c r="AE81" s="70">
        <v>164.82</v>
      </c>
      <c r="AF81" s="78">
        <v>0</v>
      </c>
      <c r="AG81" s="61">
        <f t="shared" ref="AG81:AG94" si="62">SUM(AH81:AO81)</f>
        <v>54928.53</v>
      </c>
      <c r="AH81" s="61">
        <f t="shared" si="40"/>
        <v>3248.77</v>
      </c>
      <c r="AI81" s="61">
        <f t="shared" si="41"/>
        <v>184.89000000000001</v>
      </c>
      <c r="AJ81" s="61">
        <f t="shared" si="42"/>
        <v>17480.22</v>
      </c>
      <c r="AK81" s="61">
        <f t="shared" si="43"/>
        <v>1843.5799999999995</v>
      </c>
      <c r="AL81" s="61">
        <f t="shared" si="44"/>
        <v>23287.050000000003</v>
      </c>
      <c r="AM81" s="61">
        <f t="shared" si="45"/>
        <v>3586.5899999999997</v>
      </c>
      <c r="AN81" s="61">
        <f t="shared" si="57"/>
        <v>5159.2</v>
      </c>
      <c r="AO81" s="61">
        <f t="shared" si="46"/>
        <v>138.23000000000002</v>
      </c>
      <c r="AP81" s="61">
        <f t="shared" si="47"/>
        <v>52.989999999997963</v>
      </c>
      <c r="AQ81" s="61">
        <f t="shared" si="48"/>
        <v>8.3299999999999272</v>
      </c>
      <c r="AR81" s="61">
        <f t="shared" si="49"/>
        <v>-0.70999999999997954</v>
      </c>
      <c r="AS81" s="61">
        <f t="shared" si="50"/>
        <v>7.9799999999995634</v>
      </c>
      <c r="AT81" s="61">
        <f t="shared" si="51"/>
        <v>10.850000000001728</v>
      </c>
      <c r="AU81" s="61">
        <f t="shared" si="52"/>
        <v>19.200000000004366</v>
      </c>
      <c r="AV81" s="61">
        <f t="shared" si="53"/>
        <v>9.9999999997635314E-3</v>
      </c>
      <c r="AW81" s="61">
        <f t="shared" si="54"/>
        <v>0</v>
      </c>
      <c r="AX81" s="61">
        <f t="shared" si="55"/>
        <v>7.3299999999994725</v>
      </c>
      <c r="AY81" s="61">
        <f>'Quarter demand'!B81</f>
        <v>54875.54</v>
      </c>
      <c r="AZ81" s="61">
        <f>'Quarter demand'!C81</f>
        <v>3240.44</v>
      </c>
      <c r="BA81" s="61">
        <f>'Quarter demand'!D81</f>
        <v>185.6</v>
      </c>
      <c r="BB81" s="61">
        <f>'Quarter demand'!E81</f>
        <v>17472.240000000002</v>
      </c>
      <c r="BC81" s="61">
        <f>'Quarter demand'!F81</f>
        <v>1832.7299999999977</v>
      </c>
      <c r="BD81" s="61">
        <f>'Quarter demand'!G81</f>
        <v>23267.85</v>
      </c>
      <c r="BE81" s="61">
        <f>'Quarter demand'!H81</f>
        <v>3586.58</v>
      </c>
      <c r="BF81" s="61">
        <f>'Quarter demand'!I81</f>
        <v>5159.2</v>
      </c>
      <c r="BG81" s="76">
        <f>'Quarter demand'!J81</f>
        <v>130.90000000000055</v>
      </c>
    </row>
    <row r="82" spans="1:59" ht="15.5" x14ac:dyDescent="0.35">
      <c r="A82" s="68" t="s">
        <v>248</v>
      </c>
      <c r="B82" s="61">
        <f t="shared" si="56"/>
        <v>32955.67</v>
      </c>
      <c r="C82" s="70">
        <v>604.38</v>
      </c>
      <c r="D82" s="70">
        <v>13161.04</v>
      </c>
      <c r="E82" s="70">
        <v>10718.23</v>
      </c>
      <c r="F82" s="70">
        <v>3275.6</v>
      </c>
      <c r="G82" s="70">
        <v>5196.42</v>
      </c>
      <c r="H82" s="61">
        <f t="shared" si="58"/>
        <v>40009.560000000005</v>
      </c>
      <c r="I82" s="70">
        <v>1600.6</v>
      </c>
      <c r="J82" s="70">
        <v>133.28</v>
      </c>
      <c r="K82" s="70">
        <v>13672.06</v>
      </c>
      <c r="L82" s="70">
        <v>9475.23</v>
      </c>
      <c r="M82" s="70">
        <v>13901.02</v>
      </c>
      <c r="N82" s="70">
        <v>924.98</v>
      </c>
      <c r="O82" s="70">
        <v>302.39</v>
      </c>
      <c r="P82" s="61">
        <f t="shared" si="59"/>
        <v>-18506.849999999999</v>
      </c>
      <c r="Q82" s="70">
        <v>-84.19</v>
      </c>
      <c r="R82" s="70">
        <v>-4.9800000000000004</v>
      </c>
      <c r="S82" s="70">
        <v>-10748.76</v>
      </c>
      <c r="T82" s="70">
        <v>-6196.13</v>
      </c>
      <c r="U82" s="70">
        <v>-1299.4100000000001</v>
      </c>
      <c r="V82" s="70">
        <v>-95.12</v>
      </c>
      <c r="W82" s="70">
        <v>-78.260000000000005</v>
      </c>
      <c r="X82" s="61">
        <f t="shared" si="60"/>
        <v>-545.08000000000004</v>
      </c>
      <c r="Y82" s="70">
        <v>-545.08000000000004</v>
      </c>
      <c r="Z82" s="61">
        <f t="shared" si="61"/>
        <v>3149.7700000000004</v>
      </c>
      <c r="AA82" s="70">
        <v>1436.97</v>
      </c>
      <c r="AB82" s="70">
        <v>46.15</v>
      </c>
      <c r="AC82" s="70">
        <v>452.99</v>
      </c>
      <c r="AD82" s="70">
        <v>-354.89</v>
      </c>
      <c r="AE82" s="70">
        <v>1568.55</v>
      </c>
      <c r="AF82" s="78">
        <v>0</v>
      </c>
      <c r="AG82" s="61">
        <f t="shared" si="62"/>
        <v>57063.069999999992</v>
      </c>
      <c r="AH82" s="61">
        <f t="shared" si="40"/>
        <v>3557.76</v>
      </c>
      <c r="AI82" s="61">
        <f t="shared" si="41"/>
        <v>174.45000000000002</v>
      </c>
      <c r="AJ82" s="61">
        <f t="shared" si="42"/>
        <v>16537.329999999998</v>
      </c>
      <c r="AK82" s="61">
        <f t="shared" si="43"/>
        <v>2379.1299999999997</v>
      </c>
      <c r="AL82" s="61">
        <f t="shared" si="44"/>
        <v>24888.39</v>
      </c>
      <c r="AM82" s="61">
        <f t="shared" si="45"/>
        <v>4105.46</v>
      </c>
      <c r="AN82" s="61">
        <f t="shared" si="57"/>
        <v>5196.42</v>
      </c>
      <c r="AO82" s="61">
        <f t="shared" si="46"/>
        <v>224.13</v>
      </c>
      <c r="AP82" s="61">
        <f t="shared" si="47"/>
        <v>181.33999999999651</v>
      </c>
      <c r="AQ82" s="61">
        <f t="shared" si="48"/>
        <v>15.360000000000127</v>
      </c>
      <c r="AR82" s="61">
        <f t="shared" si="49"/>
        <v>0.30000000000001137</v>
      </c>
      <c r="AS82" s="61">
        <f t="shared" si="50"/>
        <v>-12.990000000001601</v>
      </c>
      <c r="AT82" s="61">
        <f t="shared" si="51"/>
        <v>-17.619999999998527</v>
      </c>
      <c r="AU82" s="61">
        <f t="shared" si="52"/>
        <v>177.11000000000058</v>
      </c>
      <c r="AV82" s="61">
        <f t="shared" si="53"/>
        <v>-1.0000000000218279E-2</v>
      </c>
      <c r="AW82" s="61">
        <f t="shared" si="54"/>
        <v>0</v>
      </c>
      <c r="AX82" s="61">
        <f t="shared" si="55"/>
        <v>19.190000000000396</v>
      </c>
      <c r="AY82" s="61">
        <f>'Quarter demand'!B82</f>
        <v>56881.729999999996</v>
      </c>
      <c r="AZ82" s="61">
        <f>'Quarter demand'!C82</f>
        <v>3542.4</v>
      </c>
      <c r="BA82" s="61">
        <f>'Quarter demand'!D82</f>
        <v>174.15</v>
      </c>
      <c r="BB82" s="61">
        <f>'Quarter demand'!E82</f>
        <v>16550.32</v>
      </c>
      <c r="BC82" s="61">
        <f>'Quarter demand'!F82</f>
        <v>2396.7499999999982</v>
      </c>
      <c r="BD82" s="61">
        <f>'Quarter demand'!G82</f>
        <v>24711.279999999999</v>
      </c>
      <c r="BE82" s="61">
        <f>'Quarter demand'!H82</f>
        <v>4105.47</v>
      </c>
      <c r="BF82" s="61">
        <f>'Quarter demand'!I82</f>
        <v>5196.42</v>
      </c>
      <c r="BG82" s="76">
        <f>'Quarter demand'!J82</f>
        <v>204.9399999999996</v>
      </c>
    </row>
    <row r="83" spans="1:59" ht="15.5" x14ac:dyDescent="0.35">
      <c r="A83" s="68" t="s">
        <v>249</v>
      </c>
      <c r="B83" s="61">
        <f t="shared" si="56"/>
        <v>31588.29</v>
      </c>
      <c r="C83" s="70">
        <v>481.39</v>
      </c>
      <c r="D83" s="70">
        <v>12997.25</v>
      </c>
      <c r="E83" s="70">
        <v>10343.01</v>
      </c>
      <c r="F83" s="70">
        <v>2589.21</v>
      </c>
      <c r="G83" s="70">
        <v>5177.43</v>
      </c>
      <c r="H83" s="61">
        <f t="shared" si="58"/>
        <v>34641.450000000004</v>
      </c>
      <c r="I83" s="70">
        <v>1175.92</v>
      </c>
      <c r="J83" s="70">
        <v>165.57</v>
      </c>
      <c r="K83" s="70">
        <v>15013.35</v>
      </c>
      <c r="L83" s="70">
        <v>9035.49</v>
      </c>
      <c r="M83" s="70">
        <v>7912.77</v>
      </c>
      <c r="N83" s="70">
        <v>867.5</v>
      </c>
      <c r="O83" s="70">
        <v>470.85</v>
      </c>
      <c r="P83" s="61">
        <f t="shared" si="59"/>
        <v>-20775.78</v>
      </c>
      <c r="Q83" s="70">
        <v>-70.03</v>
      </c>
      <c r="R83" s="70">
        <v>-0.36</v>
      </c>
      <c r="S83" s="70">
        <v>-10621.45</v>
      </c>
      <c r="T83" s="70">
        <v>-6386.96</v>
      </c>
      <c r="U83" s="70">
        <v>-3551.57</v>
      </c>
      <c r="V83" s="70">
        <v>-126</v>
      </c>
      <c r="W83" s="70">
        <v>-19.41</v>
      </c>
      <c r="X83" s="61">
        <f t="shared" si="60"/>
        <v>-661.4</v>
      </c>
      <c r="Y83" s="70">
        <v>-661.4</v>
      </c>
      <c r="Z83" s="61">
        <f t="shared" si="61"/>
        <v>77.25</v>
      </c>
      <c r="AA83" s="70">
        <v>-141.51</v>
      </c>
      <c r="AB83" s="70">
        <v>12.23</v>
      </c>
      <c r="AC83" s="70">
        <v>-102.16</v>
      </c>
      <c r="AD83" s="70">
        <v>141</v>
      </c>
      <c r="AE83" s="70">
        <v>167.69</v>
      </c>
      <c r="AF83" s="78">
        <v>0</v>
      </c>
      <c r="AG83" s="61">
        <f t="shared" si="62"/>
        <v>44869.81</v>
      </c>
      <c r="AH83" s="61">
        <f t="shared" si="40"/>
        <v>1445.77</v>
      </c>
      <c r="AI83" s="61">
        <f t="shared" si="41"/>
        <v>177.43999999999997</v>
      </c>
      <c r="AJ83" s="61">
        <f t="shared" si="42"/>
        <v>17286.989999999998</v>
      </c>
      <c r="AK83" s="61">
        <f t="shared" si="43"/>
        <v>2128.1299999999997</v>
      </c>
      <c r="AL83" s="61">
        <f t="shared" si="44"/>
        <v>14871.9</v>
      </c>
      <c r="AM83" s="61">
        <f t="shared" si="45"/>
        <v>3330.71</v>
      </c>
      <c r="AN83" s="61">
        <f t="shared" si="57"/>
        <v>5177.43</v>
      </c>
      <c r="AO83" s="61">
        <f t="shared" si="46"/>
        <v>451.44</v>
      </c>
      <c r="AP83" s="61">
        <f t="shared" si="47"/>
        <v>-23.150000000001455</v>
      </c>
      <c r="AQ83" s="61">
        <f t="shared" si="48"/>
        <v>15.039999999999964</v>
      </c>
      <c r="AR83" s="61">
        <f t="shared" si="49"/>
        <v>2.9999999999972715E-2</v>
      </c>
      <c r="AS83" s="61">
        <f t="shared" si="50"/>
        <v>11.25</v>
      </c>
      <c r="AT83" s="61">
        <f t="shared" si="51"/>
        <v>22.379999999996016</v>
      </c>
      <c r="AU83" s="61">
        <f t="shared" si="52"/>
        <v>-82.869999999998981</v>
      </c>
      <c r="AV83" s="61">
        <f t="shared" si="53"/>
        <v>-1.0000000000218279E-2</v>
      </c>
      <c r="AW83" s="61">
        <f t="shared" si="54"/>
        <v>1.0000000000218279E-2</v>
      </c>
      <c r="AX83" s="61">
        <f t="shared" si="55"/>
        <v>11.019999999999925</v>
      </c>
      <c r="AY83" s="61">
        <f>'Quarter demand'!B83</f>
        <v>44892.959999999999</v>
      </c>
      <c r="AZ83" s="61">
        <f>'Quarter demand'!C83</f>
        <v>1430.73</v>
      </c>
      <c r="BA83" s="61">
        <f>'Quarter demand'!D83</f>
        <v>177.41</v>
      </c>
      <c r="BB83" s="61">
        <f>'Quarter demand'!E83</f>
        <v>17275.739999999998</v>
      </c>
      <c r="BC83" s="61">
        <f>'Quarter demand'!F83</f>
        <v>2105.7500000000036</v>
      </c>
      <c r="BD83" s="61">
        <f>'Quarter demand'!G83</f>
        <v>14954.769999999999</v>
      </c>
      <c r="BE83" s="61">
        <f>'Quarter demand'!H83</f>
        <v>3330.7200000000003</v>
      </c>
      <c r="BF83" s="61">
        <f>'Quarter demand'!I83</f>
        <v>5177.42</v>
      </c>
      <c r="BG83" s="76">
        <f>'Quarter demand'!J83</f>
        <v>440.42000000000007</v>
      </c>
    </row>
    <row r="84" spans="1:59" ht="15.5" x14ac:dyDescent="0.35">
      <c r="A84" s="68" t="s">
        <v>250</v>
      </c>
      <c r="B84" s="61">
        <f t="shared" si="56"/>
        <v>28697.49</v>
      </c>
      <c r="C84" s="70">
        <v>490.58</v>
      </c>
      <c r="D84" s="70">
        <v>12293.52</v>
      </c>
      <c r="E84" s="70">
        <v>8440.0300000000007</v>
      </c>
      <c r="F84" s="70">
        <v>2292.39</v>
      </c>
      <c r="G84" s="70">
        <v>5180.97</v>
      </c>
      <c r="H84" s="61">
        <f t="shared" si="58"/>
        <v>35975.300000000003</v>
      </c>
      <c r="I84" s="70">
        <v>1280.99</v>
      </c>
      <c r="J84" s="70">
        <v>187.61</v>
      </c>
      <c r="K84" s="70">
        <v>15319.29</v>
      </c>
      <c r="L84" s="70">
        <v>9301.19</v>
      </c>
      <c r="M84" s="70">
        <v>8408.43</v>
      </c>
      <c r="N84" s="70">
        <v>1004.47</v>
      </c>
      <c r="O84" s="70">
        <v>473.32</v>
      </c>
      <c r="P84" s="61">
        <f t="shared" si="59"/>
        <v>-21577.850000000002</v>
      </c>
      <c r="Q84" s="70">
        <v>-99.01</v>
      </c>
      <c r="R84" s="70">
        <v>-3.08</v>
      </c>
      <c r="S84" s="70">
        <v>-10541.67</v>
      </c>
      <c r="T84" s="70">
        <v>-6365.65</v>
      </c>
      <c r="U84" s="70">
        <v>-4440.92</v>
      </c>
      <c r="V84" s="70">
        <v>-110.03</v>
      </c>
      <c r="W84" s="70">
        <v>-17.489999999999998</v>
      </c>
      <c r="X84" s="61">
        <f t="shared" si="60"/>
        <v>-779.1</v>
      </c>
      <c r="Y84" s="70">
        <v>-779.1</v>
      </c>
      <c r="Z84" s="61">
        <f t="shared" si="61"/>
        <v>183.95000000000005</v>
      </c>
      <c r="AA84" s="70">
        <v>-163.19999999999999</v>
      </c>
      <c r="AB84" s="70">
        <v>-18.07</v>
      </c>
      <c r="AC84" s="70">
        <v>208.27</v>
      </c>
      <c r="AD84" s="70">
        <v>279.83999999999997</v>
      </c>
      <c r="AE84" s="70">
        <v>-122.89</v>
      </c>
      <c r="AF84" s="78">
        <v>0</v>
      </c>
      <c r="AG84" s="61">
        <f t="shared" si="62"/>
        <v>42499.790000000008</v>
      </c>
      <c r="AH84" s="61">
        <f t="shared" si="40"/>
        <v>1509.36</v>
      </c>
      <c r="AI84" s="61">
        <f t="shared" si="41"/>
        <v>166.46</v>
      </c>
      <c r="AJ84" s="61">
        <f t="shared" si="42"/>
        <v>17279.41</v>
      </c>
      <c r="AK84" s="61">
        <f t="shared" si="43"/>
        <v>2436.2800000000011</v>
      </c>
      <c r="AL84" s="61">
        <f t="shared" si="44"/>
        <v>12284.65</v>
      </c>
      <c r="AM84" s="61">
        <f t="shared" si="45"/>
        <v>3186.8299999999995</v>
      </c>
      <c r="AN84" s="61">
        <f t="shared" si="57"/>
        <v>5180.97</v>
      </c>
      <c r="AO84" s="61">
        <f t="shared" si="46"/>
        <v>455.83</v>
      </c>
      <c r="AP84" s="61">
        <f t="shared" si="47"/>
        <v>173.75</v>
      </c>
      <c r="AQ84" s="61">
        <f t="shared" si="48"/>
        <v>18.099999999999909</v>
      </c>
      <c r="AR84" s="61">
        <f t="shared" si="49"/>
        <v>0.59000000000000341</v>
      </c>
      <c r="AS84" s="61">
        <f t="shared" si="50"/>
        <v>29.18999999999869</v>
      </c>
      <c r="AT84" s="61">
        <f t="shared" si="51"/>
        <v>86.889999999999873</v>
      </c>
      <c r="AU84" s="61">
        <f t="shared" si="52"/>
        <v>58.020000000002256</v>
      </c>
      <c r="AV84" s="61">
        <f t="shared" si="53"/>
        <v>0</v>
      </c>
      <c r="AW84" s="61">
        <f t="shared" si="54"/>
        <v>0</v>
      </c>
      <c r="AX84" s="61">
        <f t="shared" si="55"/>
        <v>-19.039999999999907</v>
      </c>
      <c r="AY84" s="61">
        <f>'Quarter demand'!B84</f>
        <v>42326.040000000008</v>
      </c>
      <c r="AZ84" s="61">
        <f>'Quarter demand'!C84</f>
        <v>1491.26</v>
      </c>
      <c r="BA84" s="61">
        <f>'Quarter demand'!D84</f>
        <v>165.87</v>
      </c>
      <c r="BB84" s="61">
        <f>'Quarter demand'!E84</f>
        <v>17250.22</v>
      </c>
      <c r="BC84" s="61">
        <f>'Quarter demand'!F84</f>
        <v>2349.3900000000012</v>
      </c>
      <c r="BD84" s="61">
        <f>'Quarter demand'!G84</f>
        <v>12226.629999999997</v>
      </c>
      <c r="BE84" s="61">
        <f>'Quarter demand'!H84</f>
        <v>3186.83</v>
      </c>
      <c r="BF84" s="61">
        <f>'Quarter demand'!I84</f>
        <v>5180.97</v>
      </c>
      <c r="BG84" s="76">
        <f>'Quarter demand'!J84</f>
        <v>474.86999999999989</v>
      </c>
    </row>
    <row r="85" spans="1:59" ht="15.5" x14ac:dyDescent="0.35">
      <c r="A85" s="68" t="s">
        <v>251</v>
      </c>
      <c r="B85" s="61">
        <f t="shared" si="56"/>
        <v>31929.409999999996</v>
      </c>
      <c r="C85" s="70">
        <v>492.62</v>
      </c>
      <c r="D85" s="70">
        <v>12637.92</v>
      </c>
      <c r="E85" s="70">
        <v>10514.63</v>
      </c>
      <c r="F85" s="70">
        <v>2955.71</v>
      </c>
      <c r="G85" s="70">
        <v>5328.53</v>
      </c>
      <c r="H85" s="61">
        <f t="shared" si="58"/>
        <v>41505.509999999995</v>
      </c>
      <c r="I85" s="70">
        <v>1683.92</v>
      </c>
      <c r="J85" s="70">
        <v>225.26</v>
      </c>
      <c r="K85" s="70">
        <v>14374.79</v>
      </c>
      <c r="L85" s="70">
        <v>10144.59</v>
      </c>
      <c r="M85" s="70">
        <v>13998.62</v>
      </c>
      <c r="N85" s="70">
        <v>762.81</v>
      </c>
      <c r="O85" s="70">
        <v>315.52</v>
      </c>
      <c r="P85" s="61">
        <f t="shared" si="59"/>
        <v>-18433.45</v>
      </c>
      <c r="Q85" s="70">
        <v>-94.15</v>
      </c>
      <c r="R85" s="70">
        <v>-5.55</v>
      </c>
      <c r="S85" s="70">
        <v>-10042.41</v>
      </c>
      <c r="T85" s="70">
        <v>-6445.28</v>
      </c>
      <c r="U85" s="70">
        <v>-1554.12</v>
      </c>
      <c r="V85" s="70">
        <v>-114.15</v>
      </c>
      <c r="W85" s="70">
        <v>-177.79</v>
      </c>
      <c r="X85" s="61">
        <f t="shared" si="60"/>
        <v>-633.09</v>
      </c>
      <c r="Y85" s="70">
        <v>-633.09</v>
      </c>
      <c r="Z85" s="61">
        <f t="shared" si="61"/>
        <v>271.27999999999986</v>
      </c>
      <c r="AA85" s="70">
        <v>1070.22</v>
      </c>
      <c r="AB85" s="70">
        <v>-42.38</v>
      </c>
      <c r="AC85" s="70">
        <v>-197.71</v>
      </c>
      <c r="AD85" s="70">
        <v>-197.13</v>
      </c>
      <c r="AE85" s="70">
        <v>-361.72</v>
      </c>
      <c r="AF85" s="78">
        <v>0</v>
      </c>
      <c r="AG85" s="61">
        <f t="shared" si="62"/>
        <v>54639.66</v>
      </c>
      <c r="AH85" s="61">
        <f t="shared" si="40"/>
        <v>3152.6099999999997</v>
      </c>
      <c r="AI85" s="61">
        <f t="shared" si="41"/>
        <v>177.32999999999998</v>
      </c>
      <c r="AJ85" s="61">
        <f t="shared" si="42"/>
        <v>16772.59</v>
      </c>
      <c r="AK85" s="61">
        <f t="shared" si="43"/>
        <v>2869.09</v>
      </c>
      <c r="AL85" s="61">
        <f t="shared" si="44"/>
        <v>22597.41</v>
      </c>
      <c r="AM85" s="61">
        <f t="shared" si="45"/>
        <v>3604.37</v>
      </c>
      <c r="AN85" s="61">
        <f t="shared" si="57"/>
        <v>5328.53</v>
      </c>
      <c r="AO85" s="61">
        <f t="shared" si="46"/>
        <v>137.72999999999999</v>
      </c>
      <c r="AP85" s="61">
        <f t="shared" si="47"/>
        <v>145.78000000000611</v>
      </c>
      <c r="AQ85" s="61">
        <f t="shared" si="48"/>
        <v>7.9200000000000728</v>
      </c>
      <c r="AR85" s="61">
        <f t="shared" si="49"/>
        <v>0.38999999999998636</v>
      </c>
      <c r="AS85" s="61">
        <f t="shared" si="50"/>
        <v>-34.239999999997963</v>
      </c>
      <c r="AT85" s="61">
        <f t="shared" si="51"/>
        <v>35.480000000001382</v>
      </c>
      <c r="AU85" s="61">
        <f t="shared" si="52"/>
        <v>120.31000000000131</v>
      </c>
      <c r="AV85" s="61">
        <f t="shared" si="53"/>
        <v>9.999999999308784E-3</v>
      </c>
      <c r="AW85" s="61">
        <f t="shared" si="54"/>
        <v>-1.0000000000218279E-2</v>
      </c>
      <c r="AX85" s="61">
        <f t="shared" si="55"/>
        <v>15.91999999999959</v>
      </c>
      <c r="AY85" s="61">
        <f>'Quarter demand'!B85</f>
        <v>54493.88</v>
      </c>
      <c r="AZ85" s="61">
        <f>'Quarter demand'!C85</f>
        <v>3144.6899999999996</v>
      </c>
      <c r="BA85" s="61">
        <f>'Quarter demand'!D85</f>
        <v>176.94</v>
      </c>
      <c r="BB85" s="61">
        <f>'Quarter demand'!E85</f>
        <v>16806.829999999998</v>
      </c>
      <c r="BC85" s="61">
        <f>'Quarter demand'!F85</f>
        <v>2833.6099999999988</v>
      </c>
      <c r="BD85" s="61">
        <f>'Quarter demand'!G85</f>
        <v>22477.1</v>
      </c>
      <c r="BE85" s="61">
        <f>'Quarter demand'!H85</f>
        <v>3604.3600000000006</v>
      </c>
      <c r="BF85" s="61">
        <f>'Quarter demand'!I85</f>
        <v>5328.54</v>
      </c>
      <c r="BG85" s="76">
        <f>'Quarter demand'!J85</f>
        <v>121.8100000000004</v>
      </c>
    </row>
    <row r="86" spans="1:59" ht="15.5" x14ac:dyDescent="0.35">
      <c r="A86" s="68" t="s">
        <v>252</v>
      </c>
      <c r="B86" s="61">
        <f t="shared" si="56"/>
        <v>33487.75</v>
      </c>
      <c r="C86" s="70">
        <v>443.46</v>
      </c>
      <c r="D86" s="70">
        <v>13966.38</v>
      </c>
      <c r="E86" s="70">
        <v>10266.85</v>
      </c>
      <c r="F86" s="70">
        <v>3421.41</v>
      </c>
      <c r="G86" s="70">
        <v>5389.65</v>
      </c>
      <c r="H86" s="61">
        <f t="shared" si="58"/>
        <v>42733.060000000005</v>
      </c>
      <c r="I86" s="70">
        <v>2110.0500000000002</v>
      </c>
      <c r="J86" s="70">
        <v>197.57</v>
      </c>
      <c r="K86" s="70">
        <v>12334.33</v>
      </c>
      <c r="L86" s="70">
        <v>10153.200000000001</v>
      </c>
      <c r="M86" s="70">
        <v>16575.84</v>
      </c>
      <c r="N86" s="70">
        <v>859.62</v>
      </c>
      <c r="O86" s="70">
        <v>502.45</v>
      </c>
      <c r="P86" s="61">
        <f t="shared" si="59"/>
        <v>-18662.57</v>
      </c>
      <c r="Q86" s="70">
        <v>-95.99</v>
      </c>
      <c r="R86" s="70">
        <v>-1.32</v>
      </c>
      <c r="S86" s="70">
        <v>-11892.4</v>
      </c>
      <c r="T86" s="70">
        <v>-5747.87</v>
      </c>
      <c r="U86" s="70">
        <v>-769.41</v>
      </c>
      <c r="V86" s="70">
        <v>-115.38</v>
      </c>
      <c r="W86" s="70">
        <v>-40.200000000000003</v>
      </c>
      <c r="X86" s="61">
        <f t="shared" si="60"/>
        <v>-586.53</v>
      </c>
      <c r="Y86" s="70">
        <v>-586.53</v>
      </c>
      <c r="Z86" s="61">
        <f t="shared" si="61"/>
        <v>2224.4500000000003</v>
      </c>
      <c r="AA86" s="70">
        <v>689.26</v>
      </c>
      <c r="AB86" s="70">
        <v>13.84</v>
      </c>
      <c r="AC86" s="70">
        <v>189.78</v>
      </c>
      <c r="AD86" s="70">
        <v>123.98</v>
      </c>
      <c r="AE86" s="70">
        <v>1209.92</v>
      </c>
      <c r="AF86" s="70">
        <v>-2.33</v>
      </c>
      <c r="AG86" s="61">
        <f t="shared" si="62"/>
        <v>59196.160000000003</v>
      </c>
      <c r="AH86" s="61">
        <f t="shared" si="40"/>
        <v>3146.7800000000007</v>
      </c>
      <c r="AI86" s="61">
        <f t="shared" si="41"/>
        <v>210.09</v>
      </c>
      <c r="AJ86" s="61">
        <f t="shared" si="42"/>
        <v>14598.09</v>
      </c>
      <c r="AK86" s="61">
        <f t="shared" si="43"/>
        <v>3942.7800000000011</v>
      </c>
      <c r="AL86" s="61">
        <f t="shared" si="44"/>
        <v>27283.200000000004</v>
      </c>
      <c r="AM86" s="61">
        <f t="shared" si="45"/>
        <v>4163.32</v>
      </c>
      <c r="AN86" s="61">
        <f t="shared" si="57"/>
        <v>5389.65</v>
      </c>
      <c r="AO86" s="61">
        <f t="shared" si="46"/>
        <v>462.25</v>
      </c>
      <c r="AP86" s="61">
        <f t="shared" si="47"/>
        <v>375</v>
      </c>
      <c r="AQ86" s="61">
        <f t="shared" si="48"/>
        <v>27.670000000000982</v>
      </c>
      <c r="AR86" s="61">
        <f t="shared" si="49"/>
        <v>-1.0199999999999534</v>
      </c>
      <c r="AS86" s="61">
        <f t="shared" si="50"/>
        <v>-16.8799999999992</v>
      </c>
      <c r="AT86" s="61">
        <f t="shared" si="51"/>
        <v>3.260000000002492</v>
      </c>
      <c r="AU86" s="61">
        <f t="shared" si="52"/>
        <v>379.26000000000204</v>
      </c>
      <c r="AV86" s="61">
        <f t="shared" si="53"/>
        <v>0</v>
      </c>
      <c r="AW86" s="61">
        <f t="shared" si="54"/>
        <v>0</v>
      </c>
      <c r="AX86" s="61">
        <f t="shared" si="55"/>
        <v>-17.290000000000873</v>
      </c>
      <c r="AY86" s="61">
        <f>'Quarter demand'!B86</f>
        <v>58821.16</v>
      </c>
      <c r="AZ86" s="61">
        <f>'Quarter demand'!C86</f>
        <v>3119.1099999999997</v>
      </c>
      <c r="BA86" s="61">
        <f>'Quarter demand'!D86</f>
        <v>211.10999999999996</v>
      </c>
      <c r="BB86" s="61">
        <f>'Quarter demand'!E86</f>
        <v>14614.97</v>
      </c>
      <c r="BC86" s="61">
        <f>'Quarter demand'!F86</f>
        <v>3939.5199999999986</v>
      </c>
      <c r="BD86" s="61">
        <f>'Quarter demand'!G86</f>
        <v>26903.940000000002</v>
      </c>
      <c r="BE86" s="61">
        <f>'Quarter demand'!H86</f>
        <v>4163.32</v>
      </c>
      <c r="BF86" s="61">
        <f>'Quarter demand'!I86</f>
        <v>5389.65</v>
      </c>
      <c r="BG86" s="76">
        <f>'Quarter demand'!J86</f>
        <v>479.54000000000087</v>
      </c>
    </row>
    <row r="87" spans="1:59" ht="15.5" x14ac:dyDescent="0.35">
      <c r="A87" s="68" t="s">
        <v>253</v>
      </c>
      <c r="B87" s="61">
        <f t="shared" si="56"/>
        <v>32439.579999999998</v>
      </c>
      <c r="C87" s="70">
        <v>490.1</v>
      </c>
      <c r="D87" s="70">
        <v>14670.13</v>
      </c>
      <c r="E87" s="70">
        <v>9626.5</v>
      </c>
      <c r="F87" s="70">
        <v>2680.82</v>
      </c>
      <c r="G87" s="70">
        <v>4972.03</v>
      </c>
      <c r="H87" s="61">
        <f t="shared" si="58"/>
        <v>35339.479999999996</v>
      </c>
      <c r="I87" s="70">
        <v>1122.05</v>
      </c>
      <c r="J87" s="70">
        <v>274.08999999999997</v>
      </c>
      <c r="K87" s="70">
        <v>14556.08</v>
      </c>
      <c r="L87" s="70">
        <v>9985.52</v>
      </c>
      <c r="M87" s="70">
        <v>7775.04</v>
      </c>
      <c r="N87" s="70">
        <v>1152.0899999999999</v>
      </c>
      <c r="O87" s="70">
        <v>474.61</v>
      </c>
      <c r="P87" s="61">
        <f t="shared" si="59"/>
        <v>-20574.060000000001</v>
      </c>
      <c r="Q87" s="70">
        <v>-74.91</v>
      </c>
      <c r="R87" s="70">
        <v>-1.23</v>
      </c>
      <c r="S87" s="70">
        <v>-12437.65</v>
      </c>
      <c r="T87" s="70">
        <v>-6158.74</v>
      </c>
      <c r="U87" s="70">
        <v>-1770.75</v>
      </c>
      <c r="V87" s="70">
        <v>-99.08</v>
      </c>
      <c r="W87" s="70">
        <v>-31.7</v>
      </c>
      <c r="X87" s="61">
        <f t="shared" si="60"/>
        <v>-660.02</v>
      </c>
      <c r="Y87" s="70">
        <v>-660.02</v>
      </c>
      <c r="Z87" s="61">
        <f t="shared" si="61"/>
        <v>-1881.7299999999998</v>
      </c>
      <c r="AA87" s="70">
        <v>-202.74</v>
      </c>
      <c r="AB87" s="70">
        <v>-70.81</v>
      </c>
      <c r="AC87" s="70">
        <v>-1014.05</v>
      </c>
      <c r="AD87" s="70">
        <v>318.63</v>
      </c>
      <c r="AE87" s="70">
        <v>-910.43</v>
      </c>
      <c r="AF87" s="70">
        <v>-2.33</v>
      </c>
      <c r="AG87" s="61">
        <f t="shared" si="62"/>
        <v>44663.25</v>
      </c>
      <c r="AH87" s="61">
        <f t="shared" si="40"/>
        <v>1334.5</v>
      </c>
      <c r="AI87" s="61">
        <f t="shared" si="41"/>
        <v>202.04999999999995</v>
      </c>
      <c r="AJ87" s="61">
        <f t="shared" si="42"/>
        <v>15774.509999999998</v>
      </c>
      <c r="AK87" s="61">
        <f t="shared" si="43"/>
        <v>3485.3900000000008</v>
      </c>
      <c r="AL87" s="61">
        <f t="shared" si="44"/>
        <v>14720.36</v>
      </c>
      <c r="AM87" s="61">
        <f t="shared" si="45"/>
        <v>3731.5</v>
      </c>
      <c r="AN87" s="61">
        <f t="shared" si="57"/>
        <v>4972.03</v>
      </c>
      <c r="AO87" s="61">
        <f t="shared" si="46"/>
        <v>442.91</v>
      </c>
      <c r="AP87" s="61">
        <f t="shared" si="47"/>
        <v>9.4800000000032014</v>
      </c>
      <c r="AQ87" s="61">
        <f t="shared" si="48"/>
        <v>-1.7400000000000091</v>
      </c>
      <c r="AR87" s="61">
        <f t="shared" si="49"/>
        <v>-0.54000000000002046</v>
      </c>
      <c r="AS87" s="61">
        <f t="shared" si="50"/>
        <v>-7.7700000000004366</v>
      </c>
      <c r="AT87" s="61">
        <f t="shared" si="51"/>
        <v>10.130000000000564</v>
      </c>
      <c r="AU87" s="61">
        <f t="shared" si="52"/>
        <v>6.7799999999988358</v>
      </c>
      <c r="AV87" s="61">
        <f t="shared" si="53"/>
        <v>-1.9999999999527063E-2</v>
      </c>
      <c r="AW87" s="61">
        <f t="shared" si="54"/>
        <v>0</v>
      </c>
      <c r="AX87" s="61">
        <f t="shared" si="55"/>
        <v>2.6400000000014074</v>
      </c>
      <c r="AY87" s="61">
        <f>'Quarter demand'!B87</f>
        <v>44653.77</v>
      </c>
      <c r="AZ87" s="61">
        <f>'Quarter demand'!C87</f>
        <v>1336.24</v>
      </c>
      <c r="BA87" s="61">
        <f>'Quarter demand'!D87</f>
        <v>202.58999999999997</v>
      </c>
      <c r="BB87" s="61">
        <f>'Quarter demand'!E87</f>
        <v>15782.279999999999</v>
      </c>
      <c r="BC87" s="61">
        <f>'Quarter demand'!F87</f>
        <v>3475.26</v>
      </c>
      <c r="BD87" s="61">
        <f>'Quarter demand'!G87</f>
        <v>14713.580000000002</v>
      </c>
      <c r="BE87" s="61">
        <f>'Quarter demand'!H87</f>
        <v>3731.5199999999995</v>
      </c>
      <c r="BF87" s="61">
        <f>'Quarter demand'!I87</f>
        <v>4972.03</v>
      </c>
      <c r="BG87" s="76">
        <f>'Quarter demand'!J87</f>
        <v>440.26999999999862</v>
      </c>
    </row>
    <row r="88" spans="1:59" ht="15.5" x14ac:dyDescent="0.35">
      <c r="A88" s="68" t="s">
        <v>254</v>
      </c>
      <c r="B88" s="61">
        <f t="shared" si="56"/>
        <v>29721.899999999998</v>
      </c>
      <c r="C88" s="70">
        <v>482.57</v>
      </c>
      <c r="D88" s="70">
        <v>12649.16</v>
      </c>
      <c r="E88" s="70">
        <v>8931.68</v>
      </c>
      <c r="F88" s="70">
        <v>2560.7800000000002</v>
      </c>
      <c r="G88" s="70">
        <v>5097.71</v>
      </c>
      <c r="H88" s="61">
        <f t="shared" si="58"/>
        <v>34847.290000000008</v>
      </c>
      <c r="I88" s="70">
        <v>1484.43</v>
      </c>
      <c r="J88" s="70">
        <v>127.89</v>
      </c>
      <c r="K88" s="70">
        <v>14984.85</v>
      </c>
      <c r="L88" s="70">
        <v>9521.69</v>
      </c>
      <c r="M88" s="70">
        <v>6953.9</v>
      </c>
      <c r="N88" s="70">
        <v>1308.6600000000001</v>
      </c>
      <c r="O88" s="70">
        <v>465.87</v>
      </c>
      <c r="P88" s="61">
        <f t="shared" si="59"/>
        <v>-21682.979999999996</v>
      </c>
      <c r="Q88" s="70">
        <v>-106.9</v>
      </c>
      <c r="R88" s="70">
        <v>-2.93</v>
      </c>
      <c r="S88" s="70">
        <v>-11063.05</v>
      </c>
      <c r="T88" s="70">
        <v>-6545.7</v>
      </c>
      <c r="U88" s="70">
        <v>-3817.63</v>
      </c>
      <c r="V88" s="70">
        <v>-104.67</v>
      </c>
      <c r="W88" s="70">
        <v>-42.1</v>
      </c>
      <c r="X88" s="61">
        <f t="shared" si="60"/>
        <v>-757.25</v>
      </c>
      <c r="Y88" s="70">
        <v>-757.25</v>
      </c>
      <c r="Z88" s="61">
        <f t="shared" si="61"/>
        <v>26.729999999999947</v>
      </c>
      <c r="AA88" s="70">
        <v>-435.24</v>
      </c>
      <c r="AB88" s="70">
        <v>-18.84</v>
      </c>
      <c r="AC88" s="70">
        <v>874.43</v>
      </c>
      <c r="AD88" s="70">
        <v>-166.8</v>
      </c>
      <c r="AE88" s="70">
        <v>-224.49</v>
      </c>
      <c r="AF88" s="70">
        <v>-2.33</v>
      </c>
      <c r="AG88" s="61">
        <f t="shared" si="62"/>
        <v>42155.69</v>
      </c>
      <c r="AH88" s="61">
        <f t="shared" si="40"/>
        <v>1424.86</v>
      </c>
      <c r="AI88" s="61">
        <f t="shared" si="41"/>
        <v>106.11999999999999</v>
      </c>
      <c r="AJ88" s="61">
        <f t="shared" si="42"/>
        <v>17445.390000000003</v>
      </c>
      <c r="AK88" s="61">
        <f t="shared" si="43"/>
        <v>2051.9400000000005</v>
      </c>
      <c r="AL88" s="61">
        <f t="shared" si="44"/>
        <v>11843.460000000001</v>
      </c>
      <c r="AM88" s="61">
        <f t="shared" si="45"/>
        <v>3762.4400000000005</v>
      </c>
      <c r="AN88" s="61">
        <f t="shared" si="57"/>
        <v>5097.71</v>
      </c>
      <c r="AO88" s="61">
        <f t="shared" si="46"/>
        <v>423.77</v>
      </c>
      <c r="AP88" s="61">
        <f t="shared" si="47"/>
        <v>-207.72000000000844</v>
      </c>
      <c r="AQ88" s="61">
        <f t="shared" si="48"/>
        <v>-3.4600000000002638</v>
      </c>
      <c r="AR88" s="61">
        <f t="shared" si="49"/>
        <v>-0.88999999999995794</v>
      </c>
      <c r="AS88" s="61">
        <f t="shared" si="50"/>
        <v>-0.30999999999767169</v>
      </c>
      <c r="AT88" s="61">
        <f t="shared" si="51"/>
        <v>-20.310000000006767</v>
      </c>
      <c r="AU88" s="61">
        <f t="shared" si="52"/>
        <v>-185.6200000000008</v>
      </c>
      <c r="AV88" s="61">
        <f t="shared" si="53"/>
        <v>1.0000000000673026E-2</v>
      </c>
      <c r="AW88" s="61">
        <f t="shared" si="54"/>
        <v>0</v>
      </c>
      <c r="AX88" s="61">
        <f t="shared" si="55"/>
        <v>2.8600000000010368</v>
      </c>
      <c r="AY88" s="61">
        <f>'Quarter demand'!B88</f>
        <v>42363.410000000011</v>
      </c>
      <c r="AZ88" s="61">
        <f>'Quarter demand'!C88</f>
        <v>1428.3200000000002</v>
      </c>
      <c r="BA88" s="61">
        <f>'Quarter demand'!D88</f>
        <v>107.00999999999995</v>
      </c>
      <c r="BB88" s="61">
        <f>'Quarter demand'!E88</f>
        <v>17445.7</v>
      </c>
      <c r="BC88" s="61">
        <f>'Quarter demand'!F88</f>
        <v>2072.2500000000073</v>
      </c>
      <c r="BD88" s="61">
        <f>'Quarter demand'!G88</f>
        <v>12029.080000000002</v>
      </c>
      <c r="BE88" s="61">
        <f>'Quarter demand'!H88</f>
        <v>3762.43</v>
      </c>
      <c r="BF88" s="61">
        <f>'Quarter demand'!I88</f>
        <v>5097.71</v>
      </c>
      <c r="BG88" s="76">
        <f>'Quarter demand'!J88</f>
        <v>420.90999999999894</v>
      </c>
    </row>
    <row r="89" spans="1:59" ht="15.5" x14ac:dyDescent="0.35">
      <c r="A89" s="68" t="s">
        <v>255</v>
      </c>
      <c r="B89" s="61">
        <f t="shared" si="56"/>
        <v>33519.329999999994</v>
      </c>
      <c r="C89" s="70">
        <v>484.74</v>
      </c>
      <c r="D89" s="70">
        <v>14763.97</v>
      </c>
      <c r="E89" s="70">
        <v>9918.35</v>
      </c>
      <c r="F89" s="70">
        <v>3299.71</v>
      </c>
      <c r="G89" s="70">
        <v>5052.5600000000004</v>
      </c>
      <c r="H89" s="61">
        <f t="shared" si="58"/>
        <v>40923.089999999997</v>
      </c>
      <c r="I89" s="70">
        <v>1996.22</v>
      </c>
      <c r="J89" s="70">
        <v>114.21</v>
      </c>
      <c r="K89" s="70">
        <v>15316.18</v>
      </c>
      <c r="L89" s="70">
        <v>8985.5</v>
      </c>
      <c r="M89" s="70">
        <v>12870.59</v>
      </c>
      <c r="N89" s="70">
        <v>1249.06</v>
      </c>
      <c r="O89" s="70">
        <v>391.33</v>
      </c>
      <c r="P89" s="61">
        <f t="shared" si="59"/>
        <v>-20416.110000000004</v>
      </c>
      <c r="Q89" s="70">
        <v>-145.97</v>
      </c>
      <c r="R89" s="70">
        <v>-2.86</v>
      </c>
      <c r="S89" s="70">
        <v>-13287.12</v>
      </c>
      <c r="T89" s="70">
        <v>-5957.42</v>
      </c>
      <c r="U89" s="70">
        <v>-837.02</v>
      </c>
      <c r="V89" s="70">
        <v>-108.43</v>
      </c>
      <c r="W89" s="70">
        <v>-77.290000000000006</v>
      </c>
      <c r="X89" s="61">
        <f t="shared" si="60"/>
        <v>-611.65</v>
      </c>
      <c r="Y89" s="70">
        <v>-611.65</v>
      </c>
      <c r="Z89" s="61">
        <f t="shared" si="61"/>
        <v>-672.13</v>
      </c>
      <c r="AA89" s="70">
        <v>-172.38</v>
      </c>
      <c r="AB89" s="70">
        <v>28.57</v>
      </c>
      <c r="AC89" s="70">
        <v>100.6</v>
      </c>
      <c r="AD89" s="70">
        <v>18.54</v>
      </c>
      <c r="AE89" s="70">
        <v>-645.13</v>
      </c>
      <c r="AF89" s="70">
        <v>-2.33</v>
      </c>
      <c r="AG89" s="61">
        <f t="shared" si="62"/>
        <v>52742.53</v>
      </c>
      <c r="AH89" s="61">
        <f t="shared" si="40"/>
        <v>2162.61</v>
      </c>
      <c r="AI89" s="61">
        <f t="shared" si="41"/>
        <v>139.91999999999999</v>
      </c>
      <c r="AJ89" s="61">
        <f t="shared" si="42"/>
        <v>16893.629999999997</v>
      </c>
      <c r="AK89" s="61">
        <f t="shared" si="43"/>
        <v>2434.9699999999998</v>
      </c>
      <c r="AL89" s="61">
        <f t="shared" si="44"/>
        <v>21306.79</v>
      </c>
      <c r="AM89" s="61">
        <f t="shared" si="45"/>
        <v>4438.01</v>
      </c>
      <c r="AN89" s="61">
        <f t="shared" si="57"/>
        <v>5052.5600000000004</v>
      </c>
      <c r="AO89" s="61">
        <f t="shared" si="46"/>
        <v>314.03999999999996</v>
      </c>
      <c r="AP89" s="61">
        <f t="shared" si="47"/>
        <v>78.729999999995925</v>
      </c>
      <c r="AQ89" s="61">
        <f t="shared" si="48"/>
        <v>14.620000000000346</v>
      </c>
      <c r="AR89" s="61">
        <f t="shared" si="49"/>
        <v>-0.73000000000004661</v>
      </c>
      <c r="AS89" s="61">
        <f t="shared" si="50"/>
        <v>-11.400000000005093</v>
      </c>
      <c r="AT89" s="61">
        <f t="shared" si="51"/>
        <v>14.369999999999436</v>
      </c>
      <c r="AU89" s="61">
        <f t="shared" si="52"/>
        <v>62.470000000001164</v>
      </c>
      <c r="AV89" s="61">
        <f t="shared" si="53"/>
        <v>0</v>
      </c>
      <c r="AW89" s="61">
        <f t="shared" si="54"/>
        <v>0</v>
      </c>
      <c r="AX89" s="61">
        <f t="shared" si="55"/>
        <v>-0.60000000000127329</v>
      </c>
      <c r="AY89" s="61">
        <f>'Quarter demand'!B89</f>
        <v>52663.8</v>
      </c>
      <c r="AZ89" s="61">
        <f>'Quarter demand'!C89</f>
        <v>2147.9899999999998</v>
      </c>
      <c r="BA89" s="61">
        <f>'Quarter demand'!D89</f>
        <v>140.65000000000003</v>
      </c>
      <c r="BB89" s="61">
        <f>'Quarter demand'!E89</f>
        <v>16905.030000000002</v>
      </c>
      <c r="BC89" s="61">
        <f>'Quarter demand'!F89</f>
        <v>2420.6000000000004</v>
      </c>
      <c r="BD89" s="61">
        <f>'Quarter demand'!G89</f>
        <v>21244.32</v>
      </c>
      <c r="BE89" s="61">
        <f>'Quarter demand'!H89</f>
        <v>4438.01</v>
      </c>
      <c r="BF89" s="61">
        <f>'Quarter demand'!I89</f>
        <v>5052.5599999999995</v>
      </c>
      <c r="BG89" s="76">
        <f>'Quarter demand'!J89</f>
        <v>314.64000000000124</v>
      </c>
    </row>
    <row r="90" spans="1:59" ht="15.5" x14ac:dyDescent="0.35">
      <c r="A90" s="68" t="s">
        <v>256</v>
      </c>
      <c r="B90" s="61">
        <f t="shared" si="56"/>
        <v>33373.149999999994</v>
      </c>
      <c r="C90" s="70">
        <v>492.35</v>
      </c>
      <c r="D90" s="70">
        <v>15092.61</v>
      </c>
      <c r="E90" s="70">
        <v>9645.4599999999991</v>
      </c>
      <c r="F90" s="70">
        <v>3238.12</v>
      </c>
      <c r="G90" s="70">
        <v>4904.6099999999997</v>
      </c>
      <c r="H90" s="61">
        <f t="shared" si="58"/>
        <v>40577.230000000003</v>
      </c>
      <c r="I90" s="70">
        <v>1710.95</v>
      </c>
      <c r="J90" s="70">
        <v>165.7</v>
      </c>
      <c r="K90" s="70">
        <v>14206.44</v>
      </c>
      <c r="L90" s="70">
        <v>8436.0300000000007</v>
      </c>
      <c r="M90" s="70">
        <v>14260.33</v>
      </c>
      <c r="N90" s="70">
        <v>1214.8499999999999</v>
      </c>
      <c r="O90" s="70">
        <v>582.92999999999995</v>
      </c>
      <c r="P90" s="61">
        <f t="shared" si="59"/>
        <v>-19124.97</v>
      </c>
      <c r="Q90" s="70">
        <v>-131.41999999999999</v>
      </c>
      <c r="R90" s="70">
        <v>-1.24</v>
      </c>
      <c r="S90" s="70">
        <v>-12231.43</v>
      </c>
      <c r="T90" s="70">
        <v>-5726.02</v>
      </c>
      <c r="U90" s="70">
        <v>-889.86</v>
      </c>
      <c r="V90" s="70">
        <v>-82.25</v>
      </c>
      <c r="W90" s="70">
        <v>-62.75</v>
      </c>
      <c r="X90" s="61">
        <f t="shared" si="60"/>
        <v>-550.11</v>
      </c>
      <c r="Y90" s="70">
        <v>-550.11</v>
      </c>
      <c r="Z90" s="61">
        <f t="shared" si="61"/>
        <v>-12.209999999999873</v>
      </c>
      <c r="AA90" s="70">
        <v>-396.92</v>
      </c>
      <c r="AB90" s="70">
        <v>39.979999999999997</v>
      </c>
      <c r="AC90" s="70">
        <v>-615.15</v>
      </c>
      <c r="AD90" s="70">
        <v>-97.71</v>
      </c>
      <c r="AE90" s="70">
        <v>1057.6600000000001</v>
      </c>
      <c r="AF90" s="70">
        <v>-7.0000000000000007E-2</v>
      </c>
      <c r="AG90" s="61">
        <f t="shared" si="62"/>
        <v>54263.090000000004</v>
      </c>
      <c r="AH90" s="61">
        <f t="shared" si="40"/>
        <v>1674.96</v>
      </c>
      <c r="AI90" s="61">
        <f t="shared" si="41"/>
        <v>204.43999999999997</v>
      </c>
      <c r="AJ90" s="61">
        <f t="shared" si="42"/>
        <v>16452.47</v>
      </c>
      <c r="AK90" s="61">
        <f t="shared" si="43"/>
        <v>2062.19</v>
      </c>
      <c r="AL90" s="61">
        <f t="shared" si="44"/>
        <v>24073.59</v>
      </c>
      <c r="AM90" s="61">
        <f t="shared" si="45"/>
        <v>4370.6499999999996</v>
      </c>
      <c r="AN90" s="61">
        <f t="shared" si="57"/>
        <v>4904.6099999999997</v>
      </c>
      <c r="AO90" s="61">
        <f t="shared" si="46"/>
        <v>520.17999999999995</v>
      </c>
      <c r="AP90" s="61">
        <f t="shared" si="47"/>
        <v>-307.22999999999593</v>
      </c>
      <c r="AQ90" s="61">
        <f t="shared" si="48"/>
        <v>-5.5899999999999181</v>
      </c>
      <c r="AR90" s="61">
        <f t="shared" si="49"/>
        <v>1.0399999999999068</v>
      </c>
      <c r="AS90" s="61">
        <f t="shared" si="50"/>
        <v>7.1000000000021828</v>
      </c>
      <c r="AT90" s="61">
        <f t="shared" si="51"/>
        <v>4.3399999999978718</v>
      </c>
      <c r="AU90" s="61">
        <f t="shared" si="52"/>
        <v>-293.93999999999869</v>
      </c>
      <c r="AV90" s="61">
        <f t="shared" si="53"/>
        <v>0</v>
      </c>
      <c r="AW90" s="61">
        <f t="shared" si="54"/>
        <v>0</v>
      </c>
      <c r="AX90" s="61">
        <f t="shared" si="55"/>
        <v>-20.180000000000632</v>
      </c>
      <c r="AY90" s="61">
        <f>'Quarter demand'!B90</f>
        <v>54570.32</v>
      </c>
      <c r="AZ90" s="61">
        <f>'Quarter demand'!C90</f>
        <v>1680.55</v>
      </c>
      <c r="BA90" s="61">
        <f>'Quarter demand'!D90</f>
        <v>203.40000000000006</v>
      </c>
      <c r="BB90" s="61">
        <f>'Quarter demand'!E90</f>
        <v>16445.37</v>
      </c>
      <c r="BC90" s="61">
        <f>'Quarter demand'!F90</f>
        <v>2057.8500000000022</v>
      </c>
      <c r="BD90" s="61">
        <f>'Quarter demand'!G90</f>
        <v>24367.53</v>
      </c>
      <c r="BE90" s="61">
        <f>'Quarter demand'!H90</f>
        <v>4370.6500000000005</v>
      </c>
      <c r="BF90" s="61">
        <f>'Quarter demand'!I90</f>
        <v>4904.6099999999997</v>
      </c>
      <c r="BG90" s="76">
        <f>'Quarter demand'!J90</f>
        <v>540.36000000000058</v>
      </c>
    </row>
    <row r="91" spans="1:59" ht="15.5" x14ac:dyDescent="0.35">
      <c r="A91" s="68" t="s">
        <v>257</v>
      </c>
      <c r="B91" s="61">
        <f t="shared" si="56"/>
        <v>30863.39</v>
      </c>
      <c r="C91" s="70">
        <v>432.32</v>
      </c>
      <c r="D91" s="70">
        <v>14338.29</v>
      </c>
      <c r="E91" s="70">
        <v>9108.27</v>
      </c>
      <c r="F91" s="70">
        <v>2673.48</v>
      </c>
      <c r="G91" s="70">
        <v>4311.03</v>
      </c>
      <c r="H91" s="61">
        <f t="shared" si="58"/>
        <v>36907.670000000006</v>
      </c>
      <c r="I91" s="70">
        <v>793.59</v>
      </c>
      <c r="J91" s="70">
        <v>165.06</v>
      </c>
      <c r="K91" s="70">
        <v>14290.51</v>
      </c>
      <c r="L91" s="70">
        <v>9505.58</v>
      </c>
      <c r="M91" s="70">
        <v>10229.34</v>
      </c>
      <c r="N91" s="70">
        <v>1396.83</v>
      </c>
      <c r="O91" s="70">
        <v>526.76</v>
      </c>
      <c r="P91" s="61">
        <f t="shared" si="59"/>
        <v>-22026.97</v>
      </c>
      <c r="Q91" s="70">
        <v>-89.67</v>
      </c>
      <c r="R91" s="70">
        <v>-1.66</v>
      </c>
      <c r="S91" s="70">
        <v>-13127.92</v>
      </c>
      <c r="T91" s="70">
        <v>-5232.6899999999996</v>
      </c>
      <c r="U91" s="70">
        <v>-3448.65</v>
      </c>
      <c r="V91" s="70">
        <v>-83.16</v>
      </c>
      <c r="W91" s="70">
        <v>-43.22</v>
      </c>
      <c r="X91" s="61">
        <f t="shared" si="60"/>
        <v>-661.44</v>
      </c>
      <c r="Y91" s="70">
        <v>-661.44</v>
      </c>
      <c r="Z91" s="61">
        <f t="shared" si="61"/>
        <v>-482.99</v>
      </c>
      <c r="AA91" s="70">
        <v>-98.11</v>
      </c>
      <c r="AB91" s="70">
        <v>62.68</v>
      </c>
      <c r="AC91" s="70">
        <v>5.56</v>
      </c>
      <c r="AD91" s="70">
        <v>-40.880000000000003</v>
      </c>
      <c r="AE91" s="70">
        <v>-412.17</v>
      </c>
      <c r="AF91" s="70">
        <v>-7.0000000000000007E-2</v>
      </c>
      <c r="AG91" s="61">
        <f t="shared" si="62"/>
        <v>44599.66</v>
      </c>
      <c r="AH91" s="61">
        <f t="shared" si="40"/>
        <v>1038.1300000000001</v>
      </c>
      <c r="AI91" s="61">
        <f t="shared" si="41"/>
        <v>226.08</v>
      </c>
      <c r="AJ91" s="61">
        <f t="shared" si="42"/>
        <v>15506.440000000002</v>
      </c>
      <c r="AK91" s="61">
        <f t="shared" si="43"/>
        <v>3570.57</v>
      </c>
      <c r="AL91" s="61">
        <f t="shared" si="44"/>
        <v>15476.79</v>
      </c>
      <c r="AM91" s="61">
        <f t="shared" si="45"/>
        <v>3987.08</v>
      </c>
      <c r="AN91" s="61">
        <f t="shared" si="57"/>
        <v>4311.03</v>
      </c>
      <c r="AO91" s="61">
        <f t="shared" si="46"/>
        <v>483.53999999999996</v>
      </c>
      <c r="AP91" s="61">
        <f t="shared" si="47"/>
        <v>-176.33999999999651</v>
      </c>
      <c r="AQ91" s="61">
        <f t="shared" si="48"/>
        <v>-8.7899999999999636</v>
      </c>
      <c r="AR91" s="61">
        <f t="shared" si="49"/>
        <v>1.0400000000000205</v>
      </c>
      <c r="AS91" s="61">
        <f t="shared" si="50"/>
        <v>10.090000000001965</v>
      </c>
      <c r="AT91" s="61">
        <f t="shared" si="51"/>
        <v>15.920000000002346</v>
      </c>
      <c r="AU91" s="61">
        <f t="shared" si="52"/>
        <v>-187.22999999999956</v>
      </c>
      <c r="AV91" s="61">
        <f t="shared" si="53"/>
        <v>0</v>
      </c>
      <c r="AW91" s="61">
        <f t="shared" si="54"/>
        <v>9.999999999308784E-3</v>
      </c>
      <c r="AX91" s="61">
        <f t="shared" si="55"/>
        <v>-7.3800000000001091</v>
      </c>
      <c r="AY91" s="61">
        <f>'Quarter demand'!B91</f>
        <v>44776</v>
      </c>
      <c r="AZ91" s="61">
        <f>'Quarter demand'!C91</f>
        <v>1046.92</v>
      </c>
      <c r="BA91" s="61">
        <f>'Quarter demand'!D91</f>
        <v>225.04</v>
      </c>
      <c r="BB91" s="61">
        <f>'Quarter demand'!E91</f>
        <v>15496.35</v>
      </c>
      <c r="BC91" s="61">
        <f>'Quarter demand'!F91</f>
        <v>3554.6499999999978</v>
      </c>
      <c r="BD91" s="61">
        <f>'Quarter demand'!G91</f>
        <v>15664.02</v>
      </c>
      <c r="BE91" s="61">
        <f>'Quarter demand'!H91</f>
        <v>3987.0800000000004</v>
      </c>
      <c r="BF91" s="61">
        <f>'Quarter demand'!I91</f>
        <v>4311.0200000000004</v>
      </c>
      <c r="BG91" s="76">
        <f>'Quarter demand'!J91</f>
        <v>490.92000000000007</v>
      </c>
    </row>
    <row r="92" spans="1:59" ht="15.5" x14ac:dyDescent="0.35">
      <c r="A92" s="68" t="s">
        <v>258</v>
      </c>
      <c r="B92" s="61">
        <f t="shared" si="56"/>
        <v>29545.600000000002</v>
      </c>
      <c r="C92" s="70">
        <v>439.36</v>
      </c>
      <c r="D92" s="70">
        <v>13648.85</v>
      </c>
      <c r="E92" s="70">
        <v>8369.41</v>
      </c>
      <c r="F92" s="70">
        <v>2454.1799999999998</v>
      </c>
      <c r="G92" s="70">
        <v>4633.8</v>
      </c>
      <c r="H92" s="61">
        <f t="shared" si="58"/>
        <v>31099.15</v>
      </c>
      <c r="I92" s="70">
        <v>874.59</v>
      </c>
      <c r="J92" s="70">
        <v>146.62</v>
      </c>
      <c r="K92" s="70">
        <v>13620.08</v>
      </c>
      <c r="L92" s="70">
        <v>8971.73</v>
      </c>
      <c r="M92" s="70">
        <v>5557.97</v>
      </c>
      <c r="N92" s="70">
        <v>1453.5</v>
      </c>
      <c r="O92" s="70">
        <v>474.66</v>
      </c>
      <c r="P92" s="61">
        <f t="shared" si="59"/>
        <v>-19800.800000000003</v>
      </c>
      <c r="Q92" s="70">
        <v>-115.94</v>
      </c>
      <c r="R92" s="70">
        <v>-2.65</v>
      </c>
      <c r="S92" s="70">
        <v>-12082.62</v>
      </c>
      <c r="T92" s="70">
        <v>-5220.12</v>
      </c>
      <c r="U92" s="70">
        <v>-2215.5100000000002</v>
      </c>
      <c r="V92" s="70">
        <v>-71.91</v>
      </c>
      <c r="W92" s="70">
        <v>-92.05</v>
      </c>
      <c r="X92" s="61">
        <f t="shared" si="60"/>
        <v>-630.62</v>
      </c>
      <c r="Y92" s="70">
        <v>-630.62</v>
      </c>
      <c r="Z92" s="61">
        <f t="shared" si="61"/>
        <v>-316.95999999999992</v>
      </c>
      <c r="AA92" s="70">
        <v>-83.83</v>
      </c>
      <c r="AB92" s="70">
        <v>-9.31</v>
      </c>
      <c r="AC92" s="70">
        <v>694.96</v>
      </c>
      <c r="AD92" s="70">
        <v>-323.17</v>
      </c>
      <c r="AE92" s="70">
        <v>-595.54</v>
      </c>
      <c r="AF92" s="70">
        <v>-7.0000000000000007E-2</v>
      </c>
      <c r="AG92" s="61">
        <f t="shared" si="62"/>
        <v>39896.370000000003</v>
      </c>
      <c r="AH92" s="61">
        <f t="shared" si="40"/>
        <v>1114.18</v>
      </c>
      <c r="AI92" s="61">
        <f t="shared" si="41"/>
        <v>134.66</v>
      </c>
      <c r="AJ92" s="61">
        <f t="shared" si="42"/>
        <v>15881.27</v>
      </c>
      <c r="AK92" s="61">
        <f t="shared" si="43"/>
        <v>2797.8199999999997</v>
      </c>
      <c r="AL92" s="61">
        <f t="shared" si="44"/>
        <v>11116.330000000002</v>
      </c>
      <c r="AM92" s="61">
        <f t="shared" si="45"/>
        <v>3835.7</v>
      </c>
      <c r="AN92" s="61">
        <f t="shared" si="57"/>
        <v>4633.8</v>
      </c>
      <c r="AO92" s="61">
        <f t="shared" si="46"/>
        <v>382.61</v>
      </c>
      <c r="AP92" s="61">
        <f t="shared" si="47"/>
        <v>-326.96999999999389</v>
      </c>
      <c r="AQ92" s="61">
        <f t="shared" si="48"/>
        <v>-8.2200000000000273</v>
      </c>
      <c r="AR92" s="61">
        <f t="shared" si="49"/>
        <v>1.0199999999999534</v>
      </c>
      <c r="AS92" s="61">
        <f t="shared" si="50"/>
        <v>4.569999999999709</v>
      </c>
      <c r="AT92" s="61">
        <f t="shared" si="51"/>
        <v>1.6299999999991996</v>
      </c>
      <c r="AU92" s="61">
        <f t="shared" si="52"/>
        <v>-352.33999999999651</v>
      </c>
      <c r="AV92" s="61">
        <f t="shared" si="53"/>
        <v>0</v>
      </c>
      <c r="AW92" s="61">
        <f t="shared" si="54"/>
        <v>0</v>
      </c>
      <c r="AX92" s="61">
        <f t="shared" si="55"/>
        <v>26.369999999999322</v>
      </c>
      <c r="AY92" s="61">
        <f>'Quarter demand'!B92</f>
        <v>40223.339999999997</v>
      </c>
      <c r="AZ92" s="61">
        <f>'Quarter demand'!C92</f>
        <v>1122.4000000000001</v>
      </c>
      <c r="BA92" s="61">
        <f>'Quarter demand'!D92</f>
        <v>133.64000000000004</v>
      </c>
      <c r="BB92" s="61">
        <f>'Quarter demand'!E92</f>
        <v>15876.7</v>
      </c>
      <c r="BC92" s="61">
        <f>'Quarter demand'!F92</f>
        <v>2796.1900000000005</v>
      </c>
      <c r="BD92" s="61">
        <f>'Quarter demand'!G92</f>
        <v>11468.669999999998</v>
      </c>
      <c r="BE92" s="61">
        <f>'Quarter demand'!H92</f>
        <v>3835.7</v>
      </c>
      <c r="BF92" s="61">
        <f>'Quarter demand'!I92</f>
        <v>4633.8</v>
      </c>
      <c r="BG92" s="76">
        <f>'Quarter demand'!J92</f>
        <v>356.24000000000069</v>
      </c>
    </row>
    <row r="93" spans="1:59" ht="15.5" x14ac:dyDescent="0.35">
      <c r="A93" s="68" t="s">
        <v>259</v>
      </c>
      <c r="B93" s="61">
        <f t="shared" si="56"/>
        <v>33911.11</v>
      </c>
      <c r="C93" s="70">
        <v>420.62</v>
      </c>
      <c r="D93" s="70">
        <v>14420.77</v>
      </c>
      <c r="E93" s="70">
        <v>10414.780000000001</v>
      </c>
      <c r="F93" s="70">
        <v>3349.55</v>
      </c>
      <c r="G93" s="70">
        <v>5305.39</v>
      </c>
      <c r="H93" s="61">
        <f t="shared" si="58"/>
        <v>39793.83</v>
      </c>
      <c r="I93" s="70">
        <v>857.09</v>
      </c>
      <c r="J93" s="70">
        <v>145.36000000000001</v>
      </c>
      <c r="K93" s="70">
        <v>14274.65</v>
      </c>
      <c r="L93" s="70">
        <v>9216.08</v>
      </c>
      <c r="M93" s="70">
        <v>13256.09</v>
      </c>
      <c r="N93" s="70">
        <v>1517.5</v>
      </c>
      <c r="O93" s="70">
        <v>527.05999999999995</v>
      </c>
      <c r="P93" s="61">
        <f t="shared" si="59"/>
        <v>-19663.330000000002</v>
      </c>
      <c r="Q93" s="70">
        <v>-155.75</v>
      </c>
      <c r="R93" s="70">
        <v>-2.3199999999999998</v>
      </c>
      <c r="S93" s="70">
        <v>-11695.09</v>
      </c>
      <c r="T93" s="70">
        <v>-6313.31</v>
      </c>
      <c r="U93" s="70">
        <v>-1338.85</v>
      </c>
      <c r="V93" s="70">
        <v>-64.95</v>
      </c>
      <c r="W93" s="70">
        <v>-93.06</v>
      </c>
      <c r="X93" s="61">
        <f t="shared" si="60"/>
        <v>-594.61</v>
      </c>
      <c r="Y93" s="70">
        <v>-594.61</v>
      </c>
      <c r="Z93" s="61">
        <f t="shared" si="61"/>
        <v>159.08000000000001</v>
      </c>
      <c r="AA93" s="70">
        <v>496.25</v>
      </c>
      <c r="AB93" s="70">
        <v>19.02</v>
      </c>
      <c r="AC93" s="70">
        <v>-182.29</v>
      </c>
      <c r="AD93" s="70">
        <v>-196.05</v>
      </c>
      <c r="AE93" s="70">
        <v>22.22</v>
      </c>
      <c r="AF93" s="70">
        <v>-7.0000000000000007E-2</v>
      </c>
      <c r="AG93" s="61">
        <f t="shared" si="62"/>
        <v>53606.080000000002</v>
      </c>
      <c r="AH93" s="61">
        <f t="shared" si="40"/>
        <v>1618.21</v>
      </c>
      <c r="AI93" s="61">
        <f t="shared" si="41"/>
        <v>162.06000000000003</v>
      </c>
      <c r="AJ93" s="61">
        <f t="shared" si="42"/>
        <v>16818.039999999997</v>
      </c>
      <c r="AK93" s="61">
        <f t="shared" si="43"/>
        <v>2112.1099999999992</v>
      </c>
      <c r="AL93" s="61">
        <f t="shared" si="44"/>
        <v>22354.240000000005</v>
      </c>
      <c r="AM93" s="61">
        <f t="shared" si="45"/>
        <v>4802.0300000000007</v>
      </c>
      <c r="AN93" s="61">
        <f t="shared" si="57"/>
        <v>5305.39</v>
      </c>
      <c r="AO93" s="61">
        <f t="shared" si="46"/>
        <v>433.99999999999994</v>
      </c>
      <c r="AP93" s="61">
        <f t="shared" si="47"/>
        <v>-80.879999999997381</v>
      </c>
      <c r="AQ93" s="61">
        <f t="shared" si="48"/>
        <v>-8.2999999999999545</v>
      </c>
      <c r="AR93" s="61">
        <f t="shared" si="49"/>
        <v>0.98000000000001819</v>
      </c>
      <c r="AS93" s="61">
        <f t="shared" si="50"/>
        <v>7.2599999999947613</v>
      </c>
      <c r="AT93" s="61">
        <f t="shared" si="51"/>
        <v>-33.259999999999764</v>
      </c>
      <c r="AU93" s="61">
        <f t="shared" si="52"/>
        <v>-44.419999999994616</v>
      </c>
      <c r="AV93" s="61">
        <f t="shared" si="53"/>
        <v>0</v>
      </c>
      <c r="AW93" s="61">
        <f t="shared" si="54"/>
        <v>0</v>
      </c>
      <c r="AX93" s="61">
        <f t="shared" si="55"/>
        <v>-3.1400000000012938</v>
      </c>
      <c r="AY93" s="61">
        <f>'Quarter demand'!B93</f>
        <v>53686.96</v>
      </c>
      <c r="AZ93" s="61">
        <f>'Quarter demand'!C93</f>
        <v>1626.51</v>
      </c>
      <c r="BA93" s="61">
        <f>'Quarter demand'!D93</f>
        <v>161.08000000000001</v>
      </c>
      <c r="BB93" s="61">
        <f>'Quarter demand'!E93</f>
        <v>16810.780000000002</v>
      </c>
      <c r="BC93" s="61">
        <f>'Quarter demand'!F93</f>
        <v>2145.369999999999</v>
      </c>
      <c r="BD93" s="61">
        <f>'Quarter demand'!G93</f>
        <v>22398.66</v>
      </c>
      <c r="BE93" s="61">
        <f>'Quarter demand'!H93</f>
        <v>4802.03</v>
      </c>
      <c r="BF93" s="61">
        <f>'Quarter demand'!I93</f>
        <v>5305.3899999999994</v>
      </c>
      <c r="BG93" s="76">
        <f>'Quarter demand'!J93</f>
        <v>437.14000000000124</v>
      </c>
    </row>
    <row r="94" spans="1:59" ht="15.5" x14ac:dyDescent="0.35">
      <c r="A94" s="68" t="s">
        <v>260</v>
      </c>
      <c r="B94" s="61">
        <f t="shared" si="56"/>
        <v>33773.35</v>
      </c>
      <c r="C94" s="70">
        <v>386.15</v>
      </c>
      <c r="D94" s="70">
        <v>14365.29</v>
      </c>
      <c r="E94" s="70">
        <v>9957.4</v>
      </c>
      <c r="F94" s="70">
        <v>3634.16</v>
      </c>
      <c r="G94" s="70">
        <v>5430.35</v>
      </c>
      <c r="H94" s="61">
        <f t="shared" si="58"/>
        <v>37139.409999999996</v>
      </c>
      <c r="I94" s="70">
        <v>732.71</v>
      </c>
      <c r="J94" s="70">
        <v>219.56</v>
      </c>
      <c r="K94" s="70">
        <v>12770.65</v>
      </c>
      <c r="L94" s="70">
        <v>8671.27</v>
      </c>
      <c r="M94" s="70">
        <v>12679.73</v>
      </c>
      <c r="N94" s="70">
        <v>1491.09</v>
      </c>
      <c r="O94" s="70">
        <v>574.4</v>
      </c>
      <c r="P94" s="61">
        <f t="shared" si="59"/>
        <v>-18787.649999999998</v>
      </c>
      <c r="Q94" s="70">
        <v>-140.28</v>
      </c>
      <c r="R94" s="70">
        <v>-1.75</v>
      </c>
      <c r="S94" s="70">
        <v>-11679.23</v>
      </c>
      <c r="T94" s="70">
        <v>-5525.22</v>
      </c>
      <c r="U94" s="70">
        <v>-1244.57</v>
      </c>
      <c r="V94" s="70">
        <v>-121.05</v>
      </c>
      <c r="W94" s="70">
        <v>-75.55</v>
      </c>
      <c r="X94" s="61">
        <f t="shared" si="60"/>
        <v>-482.07</v>
      </c>
      <c r="Y94" s="70">
        <v>-482.07</v>
      </c>
      <c r="Z94" s="61">
        <f t="shared" si="61"/>
        <v>1720.65</v>
      </c>
      <c r="AA94" s="70">
        <v>741.62</v>
      </c>
      <c r="AB94" s="70">
        <v>-11.34</v>
      </c>
      <c r="AC94" s="70">
        <v>-53.62</v>
      </c>
      <c r="AD94" s="70">
        <v>-233.71</v>
      </c>
      <c r="AE94" s="70">
        <v>1280.6400000000001</v>
      </c>
      <c r="AF94" s="70">
        <v>-2.94</v>
      </c>
      <c r="AG94" s="61">
        <f t="shared" si="62"/>
        <v>53363.689999999995</v>
      </c>
      <c r="AH94" s="61">
        <f t="shared" si="40"/>
        <v>1720.2000000000003</v>
      </c>
      <c r="AI94" s="61">
        <f t="shared" si="41"/>
        <v>206.47</v>
      </c>
      <c r="AJ94" s="61">
        <f t="shared" si="42"/>
        <v>15403.090000000002</v>
      </c>
      <c r="AK94" s="61">
        <f t="shared" si="43"/>
        <v>2430.27</v>
      </c>
      <c r="AL94" s="61">
        <f t="shared" si="44"/>
        <v>22673.199999999997</v>
      </c>
      <c r="AM94" s="61">
        <f t="shared" si="45"/>
        <v>5001.26</v>
      </c>
      <c r="AN94" s="61">
        <f t="shared" si="57"/>
        <v>5430.35</v>
      </c>
      <c r="AO94" s="61">
        <f t="shared" si="46"/>
        <v>498.84999999999997</v>
      </c>
      <c r="AP94" s="61">
        <f t="shared" si="47"/>
        <v>152.40000000000146</v>
      </c>
      <c r="AQ94" s="61">
        <f t="shared" si="48"/>
        <v>2.8200000000006185</v>
      </c>
      <c r="AR94" s="61">
        <f t="shared" si="49"/>
        <v>0.83999999999997499</v>
      </c>
      <c r="AS94" s="61">
        <f t="shared" si="50"/>
        <v>-16.569999999999709</v>
      </c>
      <c r="AT94" s="61">
        <f t="shared" si="51"/>
        <v>25.930000000001655</v>
      </c>
      <c r="AU94" s="61">
        <f t="shared" si="52"/>
        <v>155.03999999999724</v>
      </c>
      <c r="AV94" s="61">
        <f t="shared" si="53"/>
        <v>1.0000000000218279E-2</v>
      </c>
      <c r="AW94" s="61">
        <f t="shared" si="54"/>
        <v>0</v>
      </c>
      <c r="AX94" s="61">
        <f t="shared" si="55"/>
        <v>-15.669999999999561</v>
      </c>
      <c r="AY94" s="61">
        <f>'Quarter demand'!B94</f>
        <v>53211.289999999994</v>
      </c>
      <c r="AZ94" s="61">
        <f>'Quarter demand'!C94</f>
        <v>1717.3799999999997</v>
      </c>
      <c r="BA94" s="61">
        <f>'Quarter demand'!D94</f>
        <v>205.63000000000002</v>
      </c>
      <c r="BB94" s="61">
        <f>'Quarter demand'!E94</f>
        <v>15419.660000000002</v>
      </c>
      <c r="BC94" s="61">
        <f>'Quarter demand'!F94</f>
        <v>2404.3399999999983</v>
      </c>
      <c r="BD94" s="61">
        <f>'Quarter demand'!G94</f>
        <v>22518.16</v>
      </c>
      <c r="BE94" s="61">
        <f>'Quarter demand'!H94</f>
        <v>5001.25</v>
      </c>
      <c r="BF94" s="61">
        <f>'Quarter demand'!I94</f>
        <v>5430.35</v>
      </c>
      <c r="BG94" s="76">
        <f>'Quarter demand'!J94</f>
        <v>514.51999999999953</v>
      </c>
    </row>
    <row r="95" spans="1:59" ht="15.5" x14ac:dyDescent="0.35">
      <c r="A95" s="68" t="s">
        <v>261</v>
      </c>
      <c r="B95" s="61">
        <f t="shared" si="56"/>
        <v>31401.07</v>
      </c>
      <c r="C95" s="70">
        <v>296.66000000000003</v>
      </c>
      <c r="D95" s="70">
        <v>14181.76</v>
      </c>
      <c r="E95" s="70">
        <v>9984.26</v>
      </c>
      <c r="F95" s="70">
        <v>2725.35</v>
      </c>
      <c r="G95" s="70">
        <v>4213.04</v>
      </c>
      <c r="H95" s="61">
        <f t="shared" si="58"/>
        <v>25128.54</v>
      </c>
      <c r="I95" s="70">
        <v>544.04999999999995</v>
      </c>
      <c r="J95" s="70">
        <v>259.92</v>
      </c>
      <c r="K95" s="70">
        <v>8590.4500000000007</v>
      </c>
      <c r="L95" s="70">
        <v>5652.46</v>
      </c>
      <c r="M95" s="70">
        <v>8200.02</v>
      </c>
      <c r="N95" s="70">
        <v>1402.37</v>
      </c>
      <c r="O95" s="70">
        <v>479.27</v>
      </c>
      <c r="P95" s="61">
        <f t="shared" si="59"/>
        <v>-20844.490000000002</v>
      </c>
      <c r="Q95" s="70">
        <v>-200.37</v>
      </c>
      <c r="R95" s="70">
        <v>-1.62</v>
      </c>
      <c r="S95" s="70">
        <v>-10886.27</v>
      </c>
      <c r="T95" s="70">
        <v>-5345.99</v>
      </c>
      <c r="U95" s="70">
        <v>-4201.58</v>
      </c>
      <c r="V95" s="70">
        <v>-112.98</v>
      </c>
      <c r="W95" s="70">
        <v>-95.68</v>
      </c>
      <c r="X95" s="61">
        <f t="shared" si="60"/>
        <v>-479.26</v>
      </c>
      <c r="Y95" s="70">
        <v>-479.26</v>
      </c>
      <c r="Z95" s="61">
        <f t="shared" si="61"/>
        <v>-1816.2</v>
      </c>
      <c r="AA95" s="70">
        <v>258.23</v>
      </c>
      <c r="AB95" s="70">
        <v>-57.76</v>
      </c>
      <c r="AC95" s="70">
        <v>-461.81</v>
      </c>
      <c r="AD95" s="70">
        <v>-487.73</v>
      </c>
      <c r="AE95" s="70">
        <v>-1064.19</v>
      </c>
      <c r="AF95" s="70">
        <v>-2.94</v>
      </c>
      <c r="AG95" s="61">
        <f t="shared" ref="AG95:AG101" si="63">SUM(AH95:AO95)</f>
        <v>33389.659999999989</v>
      </c>
      <c r="AH95" s="61">
        <f t="shared" si="40"/>
        <v>898.57</v>
      </c>
      <c r="AI95" s="61">
        <f t="shared" si="41"/>
        <v>200.54000000000002</v>
      </c>
      <c r="AJ95" s="61">
        <f t="shared" si="42"/>
        <v>11424.13</v>
      </c>
      <c r="AK95" s="61">
        <f t="shared" si="43"/>
        <v>-660.51999999999975</v>
      </c>
      <c r="AL95" s="61">
        <f t="shared" si="44"/>
        <v>12918.509999999998</v>
      </c>
      <c r="AM95" s="61">
        <f t="shared" si="45"/>
        <v>4011.7999999999993</v>
      </c>
      <c r="AN95" s="61">
        <f t="shared" si="57"/>
        <v>4213.04</v>
      </c>
      <c r="AO95" s="61">
        <f t="shared" si="46"/>
        <v>383.59</v>
      </c>
      <c r="AP95" s="61">
        <f t="shared" si="47"/>
        <v>-34.560000000012224</v>
      </c>
      <c r="AQ95" s="61">
        <f t="shared" si="48"/>
        <v>-8.4600000000000364</v>
      </c>
      <c r="AR95" s="61">
        <f t="shared" si="49"/>
        <v>-0.90000000000000568</v>
      </c>
      <c r="AS95" s="61">
        <f t="shared" si="50"/>
        <v>16.269999999998618</v>
      </c>
      <c r="AT95" s="61">
        <f t="shared" si="51"/>
        <v>33.45000000000141</v>
      </c>
      <c r="AU95" s="61">
        <f t="shared" si="52"/>
        <v>-58.270000000000437</v>
      </c>
      <c r="AV95" s="61">
        <f t="shared" si="53"/>
        <v>9.9999999988540367E-3</v>
      </c>
      <c r="AW95" s="61">
        <f t="shared" si="54"/>
        <v>-1.0000000000218279E-2</v>
      </c>
      <c r="AX95" s="61">
        <f t="shared" si="55"/>
        <v>-16.650000000000716</v>
      </c>
      <c r="AY95" s="61">
        <f>'Quarter demand'!B95</f>
        <v>33424.22</v>
      </c>
      <c r="AZ95" s="61">
        <f>'Quarter demand'!C95</f>
        <v>907.03000000000009</v>
      </c>
      <c r="BA95" s="61">
        <f>'Quarter demand'!D95</f>
        <v>201.44000000000003</v>
      </c>
      <c r="BB95" s="61">
        <f>'Quarter demand'!E95</f>
        <v>11407.86</v>
      </c>
      <c r="BC95" s="61">
        <f>'Quarter demand'!F95</f>
        <v>-693.97000000000116</v>
      </c>
      <c r="BD95" s="61">
        <f>'Quarter demand'!G95</f>
        <v>12976.779999999999</v>
      </c>
      <c r="BE95" s="61">
        <f>'Quarter demand'!H95</f>
        <v>4011.7900000000004</v>
      </c>
      <c r="BF95" s="61">
        <f>'Quarter demand'!I95</f>
        <v>4213.05</v>
      </c>
      <c r="BG95" s="76">
        <f>'Quarter demand'!J95</f>
        <v>400.24000000000069</v>
      </c>
    </row>
    <row r="96" spans="1:59" ht="15.5" x14ac:dyDescent="0.35">
      <c r="A96" s="68" t="s">
        <v>262</v>
      </c>
      <c r="B96" s="61">
        <f t="shared" si="56"/>
        <v>27339.83</v>
      </c>
      <c r="C96" s="70">
        <v>273.94</v>
      </c>
      <c r="D96" s="70">
        <v>12072.12</v>
      </c>
      <c r="E96" s="70">
        <v>8402.17</v>
      </c>
      <c r="F96" s="70">
        <v>2545.09</v>
      </c>
      <c r="G96" s="70">
        <v>4046.51</v>
      </c>
      <c r="H96" s="61">
        <f t="shared" si="58"/>
        <v>25705.99</v>
      </c>
      <c r="I96" s="70">
        <v>779.05</v>
      </c>
      <c r="J96" s="70">
        <v>156.4</v>
      </c>
      <c r="K96" s="70">
        <v>10748.84</v>
      </c>
      <c r="L96" s="70">
        <v>5990.65</v>
      </c>
      <c r="M96" s="70">
        <v>6228.28</v>
      </c>
      <c r="N96" s="70">
        <v>1459.44</v>
      </c>
      <c r="O96" s="70">
        <v>343.33</v>
      </c>
      <c r="P96" s="61">
        <f t="shared" si="59"/>
        <v>-17991.609999999997</v>
      </c>
      <c r="Q96" s="70">
        <v>-241.4</v>
      </c>
      <c r="R96" s="70">
        <v>-2.0099999999999998</v>
      </c>
      <c r="S96" s="70">
        <v>-10545.73</v>
      </c>
      <c r="T96" s="70">
        <v>-4357.8599999999997</v>
      </c>
      <c r="U96" s="70">
        <v>-2585.9299999999998</v>
      </c>
      <c r="V96" s="70">
        <v>-116.51</v>
      </c>
      <c r="W96" s="70">
        <v>-142.16999999999999</v>
      </c>
      <c r="X96" s="61">
        <f t="shared" si="60"/>
        <v>-517.79</v>
      </c>
      <c r="Y96" s="70">
        <v>-517.79</v>
      </c>
      <c r="Z96" s="61">
        <f t="shared" ref="Z96:Z103" si="64">SUM(AA96:AF96)</f>
        <v>1278.7899999999997</v>
      </c>
      <c r="AA96" s="70">
        <v>176.98</v>
      </c>
      <c r="AB96" s="70">
        <v>31.36</v>
      </c>
      <c r="AC96" s="70">
        <v>665.16</v>
      </c>
      <c r="AD96" s="70">
        <v>256.14</v>
      </c>
      <c r="AE96" s="70">
        <v>152.09</v>
      </c>
      <c r="AF96" s="70">
        <v>-2.94</v>
      </c>
      <c r="AG96" s="61">
        <f t="shared" si="63"/>
        <v>35815.210000000006</v>
      </c>
      <c r="AH96" s="61">
        <f t="shared" si="40"/>
        <v>988.57</v>
      </c>
      <c r="AI96" s="61">
        <f t="shared" si="41"/>
        <v>185.75</v>
      </c>
      <c r="AJ96" s="61">
        <f t="shared" si="42"/>
        <v>12940.39</v>
      </c>
      <c r="AK96" s="61">
        <f t="shared" si="43"/>
        <v>1371.1399999999999</v>
      </c>
      <c r="AL96" s="61">
        <f t="shared" si="44"/>
        <v>12196.61</v>
      </c>
      <c r="AM96" s="61">
        <f t="shared" si="45"/>
        <v>3885.08</v>
      </c>
      <c r="AN96" s="61">
        <f t="shared" si="57"/>
        <v>4046.51</v>
      </c>
      <c r="AO96" s="61">
        <f t="shared" si="46"/>
        <v>201.16</v>
      </c>
      <c r="AP96" s="61">
        <f t="shared" si="47"/>
        <v>251.17000000000553</v>
      </c>
      <c r="AQ96" s="61">
        <f t="shared" si="48"/>
        <v>-1.9199999999999591</v>
      </c>
      <c r="AR96" s="61">
        <f t="shared" si="49"/>
        <v>0.74000000000000909</v>
      </c>
      <c r="AS96" s="61">
        <f t="shared" si="50"/>
        <v>-1.2300000000013824</v>
      </c>
      <c r="AT96" s="61">
        <f t="shared" si="51"/>
        <v>9.4699999999997999</v>
      </c>
      <c r="AU96" s="61">
        <f t="shared" si="52"/>
        <v>243.82999999999993</v>
      </c>
      <c r="AV96" s="61">
        <f t="shared" si="53"/>
        <v>1.0000000000218279E-2</v>
      </c>
      <c r="AW96" s="61">
        <f t="shared" si="54"/>
        <v>0</v>
      </c>
      <c r="AX96" s="61">
        <f t="shared" si="55"/>
        <v>0.27000000000057867</v>
      </c>
      <c r="AY96" s="61">
        <f>'Quarter demand'!B96</f>
        <v>35564.04</v>
      </c>
      <c r="AZ96" s="61">
        <f>'Quarter demand'!C96</f>
        <v>990.49</v>
      </c>
      <c r="BA96" s="61">
        <f>'Quarter demand'!D96</f>
        <v>185.01</v>
      </c>
      <c r="BB96" s="61">
        <f>'Quarter demand'!E96</f>
        <v>12941.62</v>
      </c>
      <c r="BC96" s="61">
        <f>'Quarter demand'!F96</f>
        <v>1361.67</v>
      </c>
      <c r="BD96" s="61">
        <f>'Quarter demand'!G96</f>
        <v>11952.78</v>
      </c>
      <c r="BE96" s="61">
        <f>'Quarter demand'!H96</f>
        <v>3885.0699999999997</v>
      </c>
      <c r="BF96" s="61">
        <f>'Quarter demand'!I96</f>
        <v>4046.51</v>
      </c>
      <c r="BG96" s="76">
        <f>'Quarter demand'!J96</f>
        <v>200.88999999999942</v>
      </c>
    </row>
    <row r="97" spans="1:60" ht="15.5" x14ac:dyDescent="0.35">
      <c r="A97" s="68" t="s">
        <v>263</v>
      </c>
      <c r="B97" s="61">
        <f t="shared" si="56"/>
        <v>31279.479999999996</v>
      </c>
      <c r="C97" s="70">
        <v>201.06</v>
      </c>
      <c r="D97" s="70">
        <v>13028.44</v>
      </c>
      <c r="E97" s="70">
        <v>9462.06</v>
      </c>
      <c r="F97" s="70">
        <v>3409.59</v>
      </c>
      <c r="G97" s="70">
        <v>5178.33</v>
      </c>
      <c r="H97" s="61">
        <f t="shared" si="58"/>
        <v>35349.679999999993</v>
      </c>
      <c r="I97" s="70">
        <v>1085.46</v>
      </c>
      <c r="J97" s="70">
        <v>176.42</v>
      </c>
      <c r="K97" s="70">
        <v>11197.08</v>
      </c>
      <c r="L97" s="70">
        <v>6869.54</v>
      </c>
      <c r="M97" s="70">
        <v>14008.73</v>
      </c>
      <c r="N97" s="70">
        <v>1484.2</v>
      </c>
      <c r="O97" s="70">
        <v>528.25</v>
      </c>
      <c r="P97" s="61">
        <f t="shared" si="59"/>
        <v>-17141.510000000002</v>
      </c>
      <c r="Q97" s="70">
        <v>-279.62</v>
      </c>
      <c r="R97" s="70">
        <v>-2.82</v>
      </c>
      <c r="S97" s="70">
        <v>-10481.379999999999</v>
      </c>
      <c r="T97" s="70">
        <v>-5100.88</v>
      </c>
      <c r="U97" s="70">
        <v>-1084.8800000000001</v>
      </c>
      <c r="V97" s="70">
        <v>-120.04</v>
      </c>
      <c r="W97" s="70">
        <v>-71.89</v>
      </c>
      <c r="X97" s="61">
        <f t="shared" si="60"/>
        <v>-530.45000000000005</v>
      </c>
      <c r="Y97" s="70">
        <v>-530.45000000000005</v>
      </c>
      <c r="Z97" s="61">
        <f t="shared" si="64"/>
        <v>-324.60999999999996</v>
      </c>
      <c r="AA97" s="70">
        <v>190.36</v>
      </c>
      <c r="AB97" s="70">
        <v>42.8</v>
      </c>
      <c r="AC97" s="70">
        <v>26.9</v>
      </c>
      <c r="AD97" s="70">
        <v>-198.42</v>
      </c>
      <c r="AE97" s="70">
        <v>-383.31</v>
      </c>
      <c r="AF97" s="70">
        <v>-2.94</v>
      </c>
      <c r="AG97" s="61">
        <f t="shared" si="63"/>
        <v>48632.59</v>
      </c>
      <c r="AH97" s="61">
        <f t="shared" si="40"/>
        <v>1197.26</v>
      </c>
      <c r="AI97" s="61">
        <f t="shared" si="41"/>
        <v>216.39999999999998</v>
      </c>
      <c r="AJ97" s="61">
        <f t="shared" si="42"/>
        <v>13771.04</v>
      </c>
      <c r="AK97" s="61">
        <f t="shared" si="43"/>
        <v>1039.7899999999997</v>
      </c>
      <c r="AL97" s="61">
        <f t="shared" si="44"/>
        <v>22002.6</v>
      </c>
      <c r="AM97" s="61">
        <f t="shared" si="45"/>
        <v>4770.8100000000004</v>
      </c>
      <c r="AN97" s="61">
        <f t="shared" si="57"/>
        <v>5178.33</v>
      </c>
      <c r="AO97" s="61">
        <f t="shared" si="46"/>
        <v>456.36</v>
      </c>
      <c r="AP97" s="61">
        <f t="shared" si="47"/>
        <v>71.059999999997672</v>
      </c>
      <c r="AQ97" s="61">
        <f t="shared" si="48"/>
        <v>-19.930000000000064</v>
      </c>
      <c r="AR97" s="61">
        <f t="shared" si="49"/>
        <v>0.76999999999998181</v>
      </c>
      <c r="AS97" s="61">
        <f t="shared" si="50"/>
        <v>-16.599999999998545</v>
      </c>
      <c r="AT97" s="61">
        <f t="shared" si="51"/>
        <v>6.1400000000001</v>
      </c>
      <c r="AU97" s="61">
        <f t="shared" si="52"/>
        <v>113.95999999999913</v>
      </c>
      <c r="AV97" s="61">
        <f t="shared" si="53"/>
        <v>0</v>
      </c>
      <c r="AW97" s="61">
        <f t="shared" si="54"/>
        <v>0</v>
      </c>
      <c r="AX97" s="61">
        <f t="shared" si="55"/>
        <v>-13.280000000001223</v>
      </c>
      <c r="AY97" s="61">
        <f>'Quarter demand'!B97</f>
        <v>48561.53</v>
      </c>
      <c r="AZ97" s="61">
        <f>'Quarter demand'!C97</f>
        <v>1217.19</v>
      </c>
      <c r="BA97" s="61">
        <f>'Quarter demand'!D97</f>
        <v>215.63</v>
      </c>
      <c r="BB97" s="61">
        <f>'Quarter demand'!E97</f>
        <v>13787.64</v>
      </c>
      <c r="BC97" s="61">
        <f>'Quarter demand'!F97</f>
        <v>1033.6499999999996</v>
      </c>
      <c r="BD97" s="61">
        <f>'Quarter demand'!G97</f>
        <v>21888.639999999999</v>
      </c>
      <c r="BE97" s="61">
        <f>'Quarter demand'!H97</f>
        <v>4770.8099999999995</v>
      </c>
      <c r="BF97" s="61">
        <f>'Quarter demand'!I97</f>
        <v>5178.33</v>
      </c>
      <c r="BG97" s="76">
        <f>'Quarter demand'!J97</f>
        <v>469.64000000000124</v>
      </c>
    </row>
    <row r="98" spans="1:60" ht="15.5" x14ac:dyDescent="0.35">
      <c r="A98" s="68" t="s">
        <v>264</v>
      </c>
      <c r="B98" s="61">
        <f t="shared" ref="B98:B103" si="65">SUM(C98:G98)</f>
        <v>29949.279999999999</v>
      </c>
      <c r="C98" s="70">
        <v>184.2</v>
      </c>
      <c r="D98" s="70">
        <v>12718.76</v>
      </c>
      <c r="E98" s="70">
        <v>8591.94</v>
      </c>
      <c r="F98" s="70">
        <v>3842.44</v>
      </c>
      <c r="G98" s="70">
        <v>4611.9399999999996</v>
      </c>
      <c r="H98" s="61">
        <f t="shared" si="58"/>
        <v>33639.01</v>
      </c>
      <c r="I98" s="70">
        <v>770.96</v>
      </c>
      <c r="J98" s="70">
        <v>120.98</v>
      </c>
      <c r="K98" s="70">
        <v>8022.68</v>
      </c>
      <c r="L98" s="70">
        <v>5600.94</v>
      </c>
      <c r="M98" s="70">
        <v>17194.150000000001</v>
      </c>
      <c r="N98" s="70">
        <v>1326.36</v>
      </c>
      <c r="O98" s="70">
        <v>602.94000000000005</v>
      </c>
      <c r="P98" s="61">
        <f t="shared" si="59"/>
        <v>-16039.650000000001</v>
      </c>
      <c r="Q98" s="70">
        <v>-297.95999999999998</v>
      </c>
      <c r="R98" s="70">
        <v>-1.27</v>
      </c>
      <c r="S98" s="70">
        <v>-10124.58</v>
      </c>
      <c r="T98" s="70">
        <v>-4300.99</v>
      </c>
      <c r="U98" s="70">
        <v>-1154.8800000000001</v>
      </c>
      <c r="V98" s="70">
        <v>-99.7</v>
      </c>
      <c r="W98" s="70">
        <v>-60.27</v>
      </c>
      <c r="X98" s="61">
        <f t="shared" si="60"/>
        <v>-441.37</v>
      </c>
      <c r="Y98" s="70">
        <v>-441.37</v>
      </c>
      <c r="Z98" s="61">
        <f t="shared" si="64"/>
        <v>3212.66</v>
      </c>
      <c r="AA98" s="70">
        <v>762.43</v>
      </c>
      <c r="AB98" s="70">
        <v>83.38</v>
      </c>
      <c r="AC98" s="70">
        <v>149.04</v>
      </c>
      <c r="AD98" s="70">
        <v>1361.89</v>
      </c>
      <c r="AE98" s="70">
        <v>856.3</v>
      </c>
      <c r="AF98" s="70">
        <v>-0.38</v>
      </c>
      <c r="AG98" s="61">
        <f t="shared" si="63"/>
        <v>50319.930000000008</v>
      </c>
      <c r="AH98" s="61">
        <f t="shared" si="40"/>
        <v>1419.63</v>
      </c>
      <c r="AI98" s="61">
        <f t="shared" si="41"/>
        <v>203.09</v>
      </c>
      <c r="AJ98" s="61">
        <f t="shared" si="42"/>
        <v>10765.900000000003</v>
      </c>
      <c r="AK98" s="61">
        <f t="shared" si="43"/>
        <v>2220.4699999999998</v>
      </c>
      <c r="AL98" s="61">
        <f t="shared" si="44"/>
        <v>25487.510000000002</v>
      </c>
      <c r="AM98" s="61">
        <f t="shared" si="45"/>
        <v>5068.72</v>
      </c>
      <c r="AN98" s="61">
        <f t="shared" si="57"/>
        <v>4611.9399999999996</v>
      </c>
      <c r="AO98" s="61">
        <f t="shared" si="46"/>
        <v>542.67000000000007</v>
      </c>
      <c r="AP98" s="61">
        <f t="shared" si="47"/>
        <v>473.41000000000349</v>
      </c>
      <c r="AQ98" s="61">
        <f t="shared" si="48"/>
        <v>-11.959999999999809</v>
      </c>
      <c r="AR98" s="61">
        <f t="shared" si="49"/>
        <v>-0.54999999999998295</v>
      </c>
      <c r="AS98" s="61">
        <f t="shared" si="50"/>
        <v>-9.1899999999968713</v>
      </c>
      <c r="AT98" s="61">
        <f t="shared" si="51"/>
        <v>19.330000000000382</v>
      </c>
      <c r="AU98" s="61">
        <f t="shared" si="52"/>
        <v>457.45000000000073</v>
      </c>
      <c r="AV98" s="61">
        <f t="shared" si="53"/>
        <v>-1.9999999999527063E-2</v>
      </c>
      <c r="AW98" s="61">
        <f t="shared" si="54"/>
        <v>0</v>
      </c>
      <c r="AX98" s="61">
        <f t="shared" si="55"/>
        <v>18.350000000000364</v>
      </c>
      <c r="AY98" s="61">
        <f>'Quarter demand'!B98</f>
        <v>49846.520000000004</v>
      </c>
      <c r="AZ98" s="61">
        <f>'Quarter demand'!C98</f>
        <v>1431.59</v>
      </c>
      <c r="BA98" s="61">
        <f>'Quarter demand'!D98</f>
        <v>203.64</v>
      </c>
      <c r="BB98" s="61">
        <f>'Quarter demand'!E98</f>
        <v>10775.09</v>
      </c>
      <c r="BC98" s="61">
        <f>'Quarter demand'!F98</f>
        <v>2201.1399999999994</v>
      </c>
      <c r="BD98" s="61">
        <f>'Quarter demand'!G98</f>
        <v>25030.06</v>
      </c>
      <c r="BE98" s="61">
        <f>'Quarter demand'!H98</f>
        <v>5068.74</v>
      </c>
      <c r="BF98" s="61">
        <f>'Quarter demand'!I98</f>
        <v>4611.9399999999996</v>
      </c>
      <c r="BG98" s="76">
        <f>'Quarter demand'!J98</f>
        <v>524.31999999999971</v>
      </c>
    </row>
    <row r="99" spans="1:60" ht="15.5" x14ac:dyDescent="0.35">
      <c r="A99" s="68" t="s">
        <v>265</v>
      </c>
      <c r="B99" s="61">
        <f t="shared" si="65"/>
        <v>22746.989999999998</v>
      </c>
      <c r="C99" s="70">
        <v>253.62</v>
      </c>
      <c r="D99" s="70">
        <v>9632.59</v>
      </c>
      <c r="E99" s="70">
        <v>5946.2</v>
      </c>
      <c r="F99" s="70">
        <v>2964.32</v>
      </c>
      <c r="G99" s="70">
        <v>3950.26</v>
      </c>
      <c r="H99" s="61">
        <f t="shared" si="58"/>
        <v>32005.300000000003</v>
      </c>
      <c r="I99" s="70">
        <v>699.82</v>
      </c>
      <c r="J99" s="70">
        <v>158.47999999999999</v>
      </c>
      <c r="K99" s="70">
        <v>11826.02</v>
      </c>
      <c r="L99" s="70">
        <v>6513.01</v>
      </c>
      <c r="M99" s="70">
        <v>10761.75</v>
      </c>
      <c r="N99" s="70">
        <v>1442.54</v>
      </c>
      <c r="O99" s="70">
        <v>603.67999999999995</v>
      </c>
      <c r="P99" s="61">
        <f t="shared" si="59"/>
        <v>-14145.87</v>
      </c>
      <c r="Q99" s="70">
        <v>-109.69</v>
      </c>
      <c r="R99" s="70">
        <v>-1.92</v>
      </c>
      <c r="S99" s="70">
        <v>-8259.91</v>
      </c>
      <c r="T99" s="70">
        <v>-4565.79</v>
      </c>
      <c r="U99" s="70">
        <v>-1028.3699999999999</v>
      </c>
      <c r="V99" s="70">
        <v>-99.92</v>
      </c>
      <c r="W99" s="70">
        <v>-80.27</v>
      </c>
      <c r="X99" s="61">
        <f t="shared" si="60"/>
        <v>-532.77</v>
      </c>
      <c r="Y99" s="70">
        <v>-532.77</v>
      </c>
      <c r="Z99" s="61">
        <f t="shared" si="64"/>
        <v>684.66</v>
      </c>
      <c r="AA99" s="70">
        <v>224.03</v>
      </c>
      <c r="AB99" s="70">
        <v>67.3</v>
      </c>
      <c r="AC99" s="70">
        <v>-156.93</v>
      </c>
      <c r="AD99" s="70">
        <v>289.85000000000002</v>
      </c>
      <c r="AE99" s="70">
        <v>260.79000000000002</v>
      </c>
      <c r="AF99" s="70">
        <v>-0.38</v>
      </c>
      <c r="AG99" s="61">
        <f t="shared" si="63"/>
        <v>40758.310000000005</v>
      </c>
      <c r="AH99" s="61">
        <f t="shared" si="40"/>
        <v>1067.78</v>
      </c>
      <c r="AI99" s="61">
        <f t="shared" si="41"/>
        <v>223.86</v>
      </c>
      <c r="AJ99" s="61">
        <f t="shared" si="42"/>
        <v>13041.77</v>
      </c>
      <c r="AK99" s="61">
        <f t="shared" si="43"/>
        <v>1704.3000000000002</v>
      </c>
      <c r="AL99" s="61">
        <f t="shared" si="44"/>
        <v>15940.370000000003</v>
      </c>
      <c r="AM99" s="61">
        <f t="shared" ref="AM99:AM104" si="66">F99+N99+V99+AF99</f>
        <v>4306.5600000000004</v>
      </c>
      <c r="AN99" s="61">
        <f t="shared" si="57"/>
        <v>3950.26</v>
      </c>
      <c r="AO99" s="61">
        <f t="shared" si="46"/>
        <v>523.41</v>
      </c>
      <c r="AP99" s="61">
        <f t="shared" si="47"/>
        <v>-122.47000000000116</v>
      </c>
      <c r="AQ99" s="61">
        <f t="shared" si="48"/>
        <v>-5.6799999999998363</v>
      </c>
      <c r="AR99" s="61">
        <f t="shared" si="49"/>
        <v>0.87999999999999545</v>
      </c>
      <c r="AS99" s="61">
        <f t="shared" si="50"/>
        <v>-3.9400000000005093</v>
      </c>
      <c r="AT99" s="61">
        <f t="shared" si="51"/>
        <v>13.599999999997635</v>
      </c>
      <c r="AU99" s="61">
        <f t="shared" si="52"/>
        <v>-127.36999999999898</v>
      </c>
      <c r="AV99" s="61">
        <f t="shared" si="53"/>
        <v>-1.9999999999527063E-2</v>
      </c>
      <c r="AW99" s="61">
        <f t="shared" si="54"/>
        <v>1.0000000000218279E-2</v>
      </c>
      <c r="AX99" s="61">
        <f t="shared" si="55"/>
        <v>5.0000000000295586E-2</v>
      </c>
      <c r="AY99" s="61">
        <f>'Quarter demand'!B99</f>
        <v>40880.780000000006</v>
      </c>
      <c r="AZ99" s="61">
        <f>'Quarter demand'!C99</f>
        <v>1073.4599999999998</v>
      </c>
      <c r="BA99" s="61">
        <f>'Quarter demand'!D99</f>
        <v>222.98000000000002</v>
      </c>
      <c r="BB99" s="61">
        <f>'Quarter demand'!E99</f>
        <v>13045.710000000001</v>
      </c>
      <c r="BC99" s="61">
        <f>'Quarter demand'!F99</f>
        <v>1690.7000000000025</v>
      </c>
      <c r="BD99" s="61">
        <f>'Quarter demand'!G99</f>
        <v>16067.740000000002</v>
      </c>
      <c r="BE99" s="61">
        <f>'Quarter demand'!H99</f>
        <v>4306.58</v>
      </c>
      <c r="BF99" s="61">
        <f>'Quarter demand'!I99</f>
        <v>3950.25</v>
      </c>
      <c r="BG99" s="76">
        <f>'Quarter demand'!J99</f>
        <v>523.35999999999967</v>
      </c>
    </row>
    <row r="100" spans="1:60" ht="15.5" x14ac:dyDescent="0.35">
      <c r="A100" s="68" t="s">
        <v>489</v>
      </c>
      <c r="B100" s="61">
        <f t="shared" si="65"/>
        <v>25009.449999999997</v>
      </c>
      <c r="C100" s="70">
        <v>171.71</v>
      </c>
      <c r="D100" s="70">
        <v>11169.42</v>
      </c>
      <c r="E100" s="70">
        <v>7486.06</v>
      </c>
      <c r="F100" s="70">
        <v>2626.16</v>
      </c>
      <c r="G100" s="70">
        <v>3556.1</v>
      </c>
      <c r="H100" s="61">
        <f t="shared" si="58"/>
        <v>28886.95</v>
      </c>
      <c r="I100" s="70">
        <v>860.84</v>
      </c>
      <c r="J100" s="70">
        <v>220.56</v>
      </c>
      <c r="K100" s="70">
        <v>12357.67</v>
      </c>
      <c r="L100" s="70">
        <v>6909.2</v>
      </c>
      <c r="M100" s="70">
        <v>6373.39</v>
      </c>
      <c r="N100" s="70">
        <v>1435.05</v>
      </c>
      <c r="O100" s="70">
        <v>730.24</v>
      </c>
      <c r="P100" s="61">
        <f t="shared" ref="P100" si="67">SUM(Q100:W100)</f>
        <v>-16612.96</v>
      </c>
      <c r="Q100" s="70">
        <v>-147.44</v>
      </c>
      <c r="R100" s="70">
        <v>-2.2599999999999998</v>
      </c>
      <c r="S100" s="70">
        <v>-9266.15</v>
      </c>
      <c r="T100" s="70">
        <v>-5482.79</v>
      </c>
      <c r="U100" s="70">
        <v>-1539.62</v>
      </c>
      <c r="V100" s="70">
        <v>-102.05</v>
      </c>
      <c r="W100" s="70">
        <v>-72.650000000000006</v>
      </c>
      <c r="X100" s="61">
        <f t="shared" ref="X100" si="68">Y100</f>
        <v>-586.74</v>
      </c>
      <c r="Y100" s="70">
        <v>-586.74</v>
      </c>
      <c r="Z100" s="61">
        <f t="shared" si="64"/>
        <v>-150.5200000000001</v>
      </c>
      <c r="AA100" s="70">
        <v>220.28</v>
      </c>
      <c r="AB100" s="70">
        <v>17.37</v>
      </c>
      <c r="AC100" s="70">
        <v>340.89</v>
      </c>
      <c r="AD100" s="70">
        <v>191.8</v>
      </c>
      <c r="AE100" s="70">
        <v>-920.48</v>
      </c>
      <c r="AF100" s="70">
        <v>-0.38</v>
      </c>
      <c r="AG100" s="61">
        <f t="shared" ref="AG100" si="69">SUM(AH100:AO100)</f>
        <v>36546.18</v>
      </c>
      <c r="AH100" s="61">
        <f t="shared" si="40"/>
        <v>1105.3899999999999</v>
      </c>
      <c r="AI100" s="61">
        <f t="shared" si="41"/>
        <v>235.67000000000002</v>
      </c>
      <c r="AJ100" s="61">
        <f t="shared" si="42"/>
        <v>14601.83</v>
      </c>
      <c r="AK100" s="61">
        <f t="shared" si="43"/>
        <v>1031.4699999999998</v>
      </c>
      <c r="AL100" s="61">
        <f t="shared" si="44"/>
        <v>11399.350000000002</v>
      </c>
      <c r="AM100" s="61">
        <f t="shared" si="66"/>
        <v>3958.7799999999997</v>
      </c>
      <c r="AN100" s="61">
        <f t="shared" si="57"/>
        <v>3556.1</v>
      </c>
      <c r="AO100" s="61">
        <f t="shared" si="46"/>
        <v>657.59</v>
      </c>
      <c r="AP100" s="61">
        <f t="shared" si="47"/>
        <v>-23.309999999997672</v>
      </c>
      <c r="AQ100" s="61">
        <f t="shared" si="48"/>
        <v>-7.8100000000001728</v>
      </c>
      <c r="AR100" s="61">
        <f t="shared" si="49"/>
        <v>-1.089999999999975</v>
      </c>
      <c r="AS100" s="61">
        <f t="shared" si="50"/>
        <v>6.2000000000007276</v>
      </c>
      <c r="AT100" s="61">
        <f t="shared" si="51"/>
        <v>20.510000000000673</v>
      </c>
      <c r="AU100" s="61">
        <f t="shared" si="52"/>
        <v>-46.889999999999418</v>
      </c>
      <c r="AV100" s="61">
        <f t="shared" si="53"/>
        <v>0</v>
      </c>
      <c r="AW100" s="61">
        <f t="shared" si="54"/>
        <v>-9.9999999997635314E-3</v>
      </c>
      <c r="AX100" s="61">
        <f t="shared" si="55"/>
        <v>5.7800000000005411</v>
      </c>
      <c r="AY100" s="61">
        <f>'Quarter demand'!B100</f>
        <v>36569.49</v>
      </c>
      <c r="AZ100" s="61">
        <f>'Quarter demand'!C100</f>
        <v>1113.2</v>
      </c>
      <c r="BA100" s="61">
        <f>'Quarter demand'!D100</f>
        <v>236.76</v>
      </c>
      <c r="BB100" s="61">
        <f>'Quarter demand'!E100</f>
        <v>14595.63</v>
      </c>
      <c r="BC100" s="61">
        <f>'Quarter demand'!F100</f>
        <v>1010.9599999999991</v>
      </c>
      <c r="BD100" s="61">
        <f>'Quarter demand'!G100</f>
        <v>11446.240000000002</v>
      </c>
      <c r="BE100" s="61">
        <f>'Quarter demand'!H100</f>
        <v>3958.7799999999997</v>
      </c>
      <c r="BF100" s="61">
        <f>'Quarter demand'!I100</f>
        <v>3556.1099999999997</v>
      </c>
      <c r="BG100" s="76">
        <f>'Quarter demand'!J100</f>
        <v>651.80999999999949</v>
      </c>
    </row>
    <row r="101" spans="1:60" ht="15.5" x14ac:dyDescent="0.35">
      <c r="A101" s="68" t="s">
        <v>490</v>
      </c>
      <c r="B101" s="61">
        <f t="shared" si="65"/>
        <v>29138.41</v>
      </c>
      <c r="C101" s="70">
        <v>126.65</v>
      </c>
      <c r="D101" s="70">
        <v>11216.52</v>
      </c>
      <c r="E101" s="70">
        <v>9299.39</v>
      </c>
      <c r="F101" s="70">
        <v>3648.47</v>
      </c>
      <c r="G101" s="70">
        <v>4847.38</v>
      </c>
      <c r="H101" s="61">
        <f t="shared" si="58"/>
        <v>38938.549999999996</v>
      </c>
      <c r="I101" s="70">
        <v>864.96</v>
      </c>
      <c r="J101" s="70">
        <v>280.39999999999998</v>
      </c>
      <c r="K101" s="70">
        <v>13453.36</v>
      </c>
      <c r="L101" s="70">
        <v>8399.8799999999992</v>
      </c>
      <c r="M101" s="70">
        <v>13894.63</v>
      </c>
      <c r="N101" s="70">
        <v>1510.74</v>
      </c>
      <c r="O101" s="70">
        <v>534.58000000000004</v>
      </c>
      <c r="P101" s="61">
        <f t="shared" si="59"/>
        <v>-18995.38</v>
      </c>
      <c r="Q101" s="70">
        <v>-187.84</v>
      </c>
      <c r="R101" s="70">
        <v>-2.4300000000000002</v>
      </c>
      <c r="S101" s="70">
        <v>-10102.02</v>
      </c>
      <c r="T101" s="70">
        <v>-5632.93</v>
      </c>
      <c r="U101" s="70">
        <v>-2817.98</v>
      </c>
      <c r="V101" s="70">
        <v>-107.21</v>
      </c>
      <c r="W101" s="70">
        <v>-144.97</v>
      </c>
      <c r="X101" s="61">
        <f t="shared" si="60"/>
        <v>-510.31</v>
      </c>
      <c r="Y101" s="70">
        <v>-510.31</v>
      </c>
      <c r="Z101" s="61">
        <f t="shared" si="64"/>
        <v>192.32000000000002</v>
      </c>
      <c r="AA101" s="70">
        <v>418.12</v>
      </c>
      <c r="AB101" s="70">
        <v>-17.059999999999999</v>
      </c>
      <c r="AC101" s="70">
        <v>-173.94</v>
      </c>
      <c r="AD101" s="70">
        <v>-5.54</v>
      </c>
      <c r="AE101" s="70">
        <v>-28.88</v>
      </c>
      <c r="AF101" s="70">
        <v>-0.38</v>
      </c>
      <c r="AG101" s="61">
        <f t="shared" si="63"/>
        <v>48763.59</v>
      </c>
      <c r="AH101" s="61">
        <f t="shared" ref="AH101" si="70">C101+I101+Q101+AA101</f>
        <v>1221.8899999999999</v>
      </c>
      <c r="AI101" s="61">
        <f t="shared" ref="AI101" si="71">J101+R101+AB101</f>
        <v>260.90999999999997</v>
      </c>
      <c r="AJ101" s="61">
        <f t="shared" ref="AJ101" si="72">D101+K101+S101+AC101</f>
        <v>14393.92</v>
      </c>
      <c r="AK101" s="61">
        <f t="shared" ref="AK101" si="73">L101+T101+Y101+AD101</f>
        <v>2251.099999999999</v>
      </c>
      <c r="AL101" s="61">
        <f t="shared" ref="AL101" si="74">E101+M101+U101+AE101</f>
        <v>20347.159999999996</v>
      </c>
      <c r="AM101" s="61">
        <f t="shared" si="66"/>
        <v>5051.62</v>
      </c>
      <c r="AN101" s="61">
        <f t="shared" ref="AN101" si="75">G101</f>
        <v>4847.38</v>
      </c>
      <c r="AO101" s="61">
        <f t="shared" ref="AO101" si="76">O101+W101</f>
        <v>389.61</v>
      </c>
      <c r="AP101" s="61">
        <f t="shared" ref="AP101" si="77">AG101-AY101</f>
        <v>-60.549999999995634</v>
      </c>
      <c r="AQ101" s="61">
        <f t="shared" ref="AQ101" si="78">AH101-AZ101</f>
        <v>-2.8600000000001273</v>
      </c>
      <c r="AR101" s="61">
        <f t="shared" ref="AR101" si="79">AI101-BA101</f>
        <v>1.2699999999999818</v>
      </c>
      <c r="AS101" s="61">
        <f t="shared" ref="AS101" si="80">AJ101-BB101</f>
        <v>5.7600000000002183</v>
      </c>
      <c r="AT101" s="61">
        <f t="shared" ref="AT101" si="81">AK101-BC101</f>
        <v>-5.1300000000023829</v>
      </c>
      <c r="AU101" s="61">
        <f t="shared" ref="AU101" si="82">AL101-BD101</f>
        <v>-44.850000000002183</v>
      </c>
      <c r="AV101" s="61">
        <f t="shared" ref="AV101" si="83">AM101-BE101</f>
        <v>1.0000000000218279E-2</v>
      </c>
      <c r="AW101" s="61">
        <f t="shared" ref="AW101" si="84">AN101-BF101</f>
        <v>0</v>
      </c>
      <c r="AX101" s="61">
        <f t="shared" ref="AX101" si="85">AO101-BG101</f>
        <v>-14.749999999999659</v>
      </c>
      <c r="AY101" s="61">
        <f>'Quarter demand'!B101</f>
        <v>48824.139999999992</v>
      </c>
      <c r="AZ101" s="61">
        <f>'Quarter demand'!C101</f>
        <v>1224.75</v>
      </c>
      <c r="BA101" s="61">
        <f>'Quarter demand'!D101</f>
        <v>259.64</v>
      </c>
      <c r="BB101" s="61">
        <f>'Quarter demand'!E101</f>
        <v>14388.16</v>
      </c>
      <c r="BC101" s="61">
        <f>'Quarter demand'!F101</f>
        <v>2256.2300000000014</v>
      </c>
      <c r="BD101" s="61">
        <f>'Quarter demand'!G101</f>
        <v>20392.009999999998</v>
      </c>
      <c r="BE101" s="61">
        <f>'Quarter demand'!H101</f>
        <v>5051.6099999999997</v>
      </c>
      <c r="BF101" s="61">
        <f>'Quarter demand'!I101</f>
        <v>4847.38</v>
      </c>
      <c r="BG101" s="76">
        <f>'Quarter demand'!J101</f>
        <v>404.35999999999967</v>
      </c>
    </row>
    <row r="102" spans="1:60" ht="15.5" x14ac:dyDescent="0.35">
      <c r="A102" s="68" t="s">
        <v>493</v>
      </c>
      <c r="B102" s="61">
        <f t="shared" si="65"/>
        <v>29595.019999999997</v>
      </c>
      <c r="C102" s="70">
        <v>136.74</v>
      </c>
      <c r="D102" s="70">
        <v>11347.3</v>
      </c>
      <c r="E102" s="70">
        <v>9047.98</v>
      </c>
      <c r="F102" s="70">
        <v>3912.86</v>
      </c>
      <c r="G102" s="70">
        <v>5150.1400000000003</v>
      </c>
      <c r="H102" s="61">
        <f t="shared" si="58"/>
        <v>38015.21</v>
      </c>
      <c r="I102" s="70">
        <v>1033.6500000000001</v>
      </c>
      <c r="J102" s="70">
        <v>214.73</v>
      </c>
      <c r="K102" s="70">
        <v>12992.83</v>
      </c>
      <c r="L102" s="70">
        <v>6484.15</v>
      </c>
      <c r="M102" s="70">
        <v>15337.37</v>
      </c>
      <c r="N102" s="70">
        <v>1387.81</v>
      </c>
      <c r="O102" s="70">
        <v>564.66999999999996</v>
      </c>
      <c r="P102" s="61">
        <f t="shared" si="59"/>
        <v>-18472.189999999995</v>
      </c>
      <c r="Q102" s="70">
        <v>-131.47</v>
      </c>
      <c r="R102" s="70">
        <v>-2.2200000000000002</v>
      </c>
      <c r="S102" s="70">
        <v>-9432.15</v>
      </c>
      <c r="T102" s="70">
        <v>-5801.21</v>
      </c>
      <c r="U102" s="70">
        <v>-2858.83</v>
      </c>
      <c r="V102" s="70">
        <v>-106.69</v>
      </c>
      <c r="W102" s="70">
        <v>-139.62</v>
      </c>
      <c r="X102" s="61">
        <f t="shared" si="60"/>
        <v>-417.51</v>
      </c>
      <c r="Y102" s="70">
        <v>-417.51</v>
      </c>
      <c r="Z102" s="61">
        <f t="shared" si="64"/>
        <v>1290.23</v>
      </c>
      <c r="AA102" s="70">
        <v>334.07</v>
      </c>
      <c r="AB102" s="70">
        <v>-24.02</v>
      </c>
      <c r="AC102" s="70">
        <v>4.24</v>
      </c>
      <c r="AD102" s="70">
        <v>562.49</v>
      </c>
      <c r="AE102" s="70">
        <v>412.96</v>
      </c>
      <c r="AF102" s="70">
        <v>0.49</v>
      </c>
      <c r="AG102" s="61">
        <f t="shared" ref="AG102" si="86">SUM(AH102:AO102)</f>
        <v>50010.759999999995</v>
      </c>
      <c r="AH102" s="61">
        <f t="shared" ref="AH102" si="87">C102+I102+Q102+AA102</f>
        <v>1372.99</v>
      </c>
      <c r="AI102" s="61">
        <f t="shared" ref="AI102" si="88">J102+R102+AB102</f>
        <v>188.48999999999998</v>
      </c>
      <c r="AJ102" s="61">
        <f t="shared" ref="AJ102" si="89">D102+K102+S102+AC102</f>
        <v>14912.219999999998</v>
      </c>
      <c r="AK102" s="61">
        <f t="shared" ref="AK102" si="90">L102+T102+Y102+AD102</f>
        <v>827.91999999999962</v>
      </c>
      <c r="AL102" s="61">
        <f t="shared" ref="AL102" si="91">E102+M102+U102+AE102</f>
        <v>21939.479999999996</v>
      </c>
      <c r="AM102" s="61">
        <f t="shared" si="66"/>
        <v>5194.47</v>
      </c>
      <c r="AN102" s="61">
        <f t="shared" ref="AN102" si="92">G102</f>
        <v>5150.1400000000003</v>
      </c>
      <c r="AO102" s="61">
        <f t="shared" ref="AO102" si="93">O102+W102</f>
        <v>425.04999999999995</v>
      </c>
      <c r="AP102" s="61">
        <f t="shared" ref="AP102" si="94">AG102-AY102</f>
        <v>-143.81000000001222</v>
      </c>
      <c r="AQ102" s="61">
        <f t="shared" ref="AQ102" si="95">AH102-AZ102</f>
        <v>8.2799999999999727</v>
      </c>
      <c r="AR102" s="61">
        <f t="shared" ref="AR102" si="96">AI102-BA102</f>
        <v>0</v>
      </c>
      <c r="AS102" s="61">
        <f t="shared" ref="AS102" si="97">AJ102-BB102</f>
        <v>-21.040000000000873</v>
      </c>
      <c r="AT102" s="61">
        <f t="shared" ref="AT102" si="98">AK102-BC102</f>
        <v>6.9499999999984539</v>
      </c>
      <c r="AU102" s="61">
        <f t="shared" ref="AU102" si="99">AL102-BD102</f>
        <v>-118.49000000000524</v>
      </c>
      <c r="AV102" s="61">
        <f t="shared" ref="AV102" si="100">AM102-BE102</f>
        <v>-9.999999999308784E-3</v>
      </c>
      <c r="AW102" s="61">
        <f t="shared" ref="AW102" si="101">AN102-BF102</f>
        <v>0</v>
      </c>
      <c r="AX102" s="61">
        <f t="shared" ref="AX102" si="102">AO102-BG102</f>
        <v>-19.500000000001137</v>
      </c>
      <c r="AY102" s="61">
        <f>'Quarter demand'!B102</f>
        <v>50154.570000000007</v>
      </c>
      <c r="AZ102" s="61">
        <f>'Quarter demand'!C102</f>
        <v>1364.71</v>
      </c>
      <c r="BA102" s="61">
        <f>'Quarter demand'!D102</f>
        <v>188.48999999999995</v>
      </c>
      <c r="BB102" s="61">
        <f>'Quarter demand'!E102</f>
        <v>14933.259999999998</v>
      </c>
      <c r="BC102" s="61">
        <f>'Quarter demand'!F102</f>
        <v>820.97000000000116</v>
      </c>
      <c r="BD102" s="61">
        <f>'Quarter demand'!G102</f>
        <v>22057.97</v>
      </c>
      <c r="BE102" s="61">
        <f>'Quarter demand'!H102</f>
        <v>5194.4799999999996</v>
      </c>
      <c r="BF102" s="61">
        <f>'Quarter demand'!I102</f>
        <v>5150.1399999999994</v>
      </c>
      <c r="BG102" s="76">
        <f>'Quarter demand'!J102</f>
        <v>444.55000000000109</v>
      </c>
      <c r="BH102" s="30"/>
    </row>
    <row r="103" spans="1:60" ht="15.5" x14ac:dyDescent="0.35">
      <c r="A103" s="68" t="s">
        <v>494</v>
      </c>
      <c r="B103" s="61">
        <f t="shared" si="65"/>
        <v>27455</v>
      </c>
      <c r="C103" s="70">
        <v>132</v>
      </c>
      <c r="D103" s="70">
        <v>10524.07</v>
      </c>
      <c r="E103" s="70">
        <v>9195.59</v>
      </c>
      <c r="F103" s="70">
        <v>2872.56</v>
      </c>
      <c r="G103" s="70">
        <v>4730.78</v>
      </c>
      <c r="H103" s="61">
        <f t="shared" si="58"/>
        <v>35532.069999999992</v>
      </c>
      <c r="I103" s="70">
        <v>916.63</v>
      </c>
      <c r="J103" s="70">
        <v>269.05</v>
      </c>
      <c r="K103" s="70">
        <v>12247.31</v>
      </c>
      <c r="L103" s="70">
        <v>8016.75</v>
      </c>
      <c r="M103" s="70">
        <v>12551.67</v>
      </c>
      <c r="N103" s="70">
        <v>1335.42</v>
      </c>
      <c r="O103" s="70">
        <v>195.24</v>
      </c>
      <c r="P103" s="61">
        <f t="shared" si="59"/>
        <v>-21386.480000000003</v>
      </c>
      <c r="Q103" s="70">
        <v>-82.41</v>
      </c>
      <c r="R103" s="70">
        <v>-1.91</v>
      </c>
      <c r="S103" s="70">
        <v>-8040.29</v>
      </c>
      <c r="T103" s="70">
        <v>-5668.66</v>
      </c>
      <c r="U103" s="70">
        <v>-6945.22</v>
      </c>
      <c r="V103" s="70">
        <v>-112.04</v>
      </c>
      <c r="W103" s="70">
        <v>-535.95000000000005</v>
      </c>
      <c r="X103" s="61">
        <f t="shared" si="60"/>
        <v>-586.92999999999995</v>
      </c>
      <c r="Y103" s="70">
        <v>-586.92999999999995</v>
      </c>
      <c r="Z103" s="61">
        <f t="shared" si="64"/>
        <v>-446.20999999999992</v>
      </c>
      <c r="AA103" s="70">
        <v>-117.03</v>
      </c>
      <c r="AB103" s="70">
        <v>49.75</v>
      </c>
      <c r="AC103" s="70">
        <v>462.22</v>
      </c>
      <c r="AD103" s="70">
        <v>-328.52</v>
      </c>
      <c r="AE103" s="70">
        <v>-513.12</v>
      </c>
      <c r="AF103" s="70">
        <v>0.49</v>
      </c>
      <c r="AG103" s="61">
        <f t="shared" ref="AG103" si="103">SUM(AH103:AO103)</f>
        <v>40567.449999999997</v>
      </c>
      <c r="AH103" s="61">
        <f t="shared" ref="AH103" si="104">C103+I103+Q103+AA103</f>
        <v>849.19000000000017</v>
      </c>
      <c r="AI103" s="61">
        <f t="shared" ref="AI103" si="105">J103+R103+AB103</f>
        <v>316.89</v>
      </c>
      <c r="AJ103" s="61">
        <f t="shared" ref="AJ103" si="106">D103+K103+S103+AC103</f>
        <v>15193.309999999996</v>
      </c>
      <c r="AK103" s="61">
        <f t="shared" ref="AK103" si="107">L103+T103+Y103+AD103</f>
        <v>1432.6400000000003</v>
      </c>
      <c r="AL103" s="61">
        <f t="shared" ref="AL103" si="108">E103+M103+U103+AE103</f>
        <v>14288.92</v>
      </c>
      <c r="AM103" s="61">
        <f t="shared" si="66"/>
        <v>4096.4299999999994</v>
      </c>
      <c r="AN103" s="61">
        <f t="shared" ref="AN103" si="109">G103</f>
        <v>4730.78</v>
      </c>
      <c r="AO103" s="61">
        <f t="shared" ref="AO103" si="110">O103+W103</f>
        <v>-340.71000000000004</v>
      </c>
      <c r="AP103" s="61">
        <f t="shared" ref="AP103" si="111">AG103-AY103</f>
        <v>-74.120000000002619</v>
      </c>
      <c r="AQ103" s="61">
        <f t="shared" ref="AQ103" si="112">AH103-AZ103</f>
        <v>-14.389999999999873</v>
      </c>
      <c r="AR103" s="61">
        <f t="shared" ref="AR103" si="113">AI103-BA103</f>
        <v>-9.0000000000031832E-2</v>
      </c>
      <c r="AS103" s="61">
        <f t="shared" ref="AS103" si="114">AJ103-BB103</f>
        <v>-6.3900000000048749</v>
      </c>
      <c r="AT103" s="61">
        <f t="shared" ref="AT103" si="115">AK103-BC103</f>
        <v>12.470000000000255</v>
      </c>
      <c r="AU103" s="61">
        <f t="shared" ref="AU103" si="116">AL103-BD103</f>
        <v>-60.239999999999782</v>
      </c>
      <c r="AV103" s="61">
        <f t="shared" ref="AV103" si="117">AM103-BE103</f>
        <v>-1.0000000001127773E-2</v>
      </c>
      <c r="AW103" s="61">
        <f t="shared" ref="AW103" si="118">AN103-BF103</f>
        <v>0</v>
      </c>
      <c r="AX103" s="61">
        <f t="shared" ref="AX103" si="119">AO103-BG103</f>
        <v>-5.4700000000002547</v>
      </c>
      <c r="AY103" s="61">
        <f>'Quarter demand'!B103</f>
        <v>40641.57</v>
      </c>
      <c r="AZ103" s="61">
        <f>'Quarter demand'!C103</f>
        <v>863.58</v>
      </c>
      <c r="BA103" s="61">
        <f>'Quarter demand'!D103</f>
        <v>316.98</v>
      </c>
      <c r="BB103" s="61">
        <f>'Quarter demand'!E103</f>
        <v>15199.7</v>
      </c>
      <c r="BC103" s="61">
        <f>'Quarter demand'!F103</f>
        <v>1420.17</v>
      </c>
      <c r="BD103" s="61">
        <f>'Quarter demand'!G103</f>
        <v>14349.16</v>
      </c>
      <c r="BE103" s="61">
        <f>'Quarter demand'!H103</f>
        <v>4096.4400000000005</v>
      </c>
      <c r="BF103" s="61">
        <f>'Quarter demand'!I103</f>
        <v>4730.78</v>
      </c>
      <c r="BG103" s="76">
        <f>'Quarter demand'!J103</f>
        <v>-335.23999999999978</v>
      </c>
      <c r="BH103" s="30"/>
    </row>
    <row r="104" spans="1:60" ht="15.5" x14ac:dyDescent="0.35">
      <c r="A104" s="68" t="s">
        <v>499</v>
      </c>
      <c r="B104" s="61">
        <f t="shared" ref="B104:B105" si="120">SUM(C104:G104)</f>
        <v>25089.310000000005</v>
      </c>
      <c r="C104" s="70">
        <v>96.95</v>
      </c>
      <c r="D104" s="70">
        <v>9363.51</v>
      </c>
      <c r="E104" s="70">
        <v>8732.9500000000007</v>
      </c>
      <c r="F104" s="70">
        <v>2916.84</v>
      </c>
      <c r="G104" s="70">
        <v>3979.06</v>
      </c>
      <c r="H104" s="61">
        <f t="shared" ref="H104:H109" si="121">SUM(I104:O104)</f>
        <v>34918.560000000005</v>
      </c>
      <c r="I104" s="70">
        <v>1183.74</v>
      </c>
      <c r="J104" s="70">
        <v>256.79000000000002</v>
      </c>
      <c r="K104" s="70">
        <v>13067.35</v>
      </c>
      <c r="L104" s="70">
        <v>8612.14</v>
      </c>
      <c r="M104" s="70">
        <v>10177.49</v>
      </c>
      <c r="N104" s="70">
        <v>1405.79</v>
      </c>
      <c r="O104" s="70">
        <v>215.26</v>
      </c>
      <c r="P104" s="61">
        <f t="shared" ref="P104:P109" si="122">SUM(Q104:W104)</f>
        <v>-21124.43</v>
      </c>
      <c r="Q104" s="70">
        <v>-83.8</v>
      </c>
      <c r="R104" s="70">
        <v>-6.1</v>
      </c>
      <c r="S104" s="70">
        <v>-7265.47</v>
      </c>
      <c r="T104" s="70">
        <v>-5946.93</v>
      </c>
      <c r="U104" s="70">
        <v>-7066.25</v>
      </c>
      <c r="V104" s="70">
        <v>-123.33</v>
      </c>
      <c r="W104" s="70">
        <v>-632.54999999999995</v>
      </c>
      <c r="X104" s="61">
        <f t="shared" ref="X104:X109" si="123">Y104</f>
        <v>-622.44000000000005</v>
      </c>
      <c r="Y104" s="70">
        <v>-622.44000000000005</v>
      </c>
      <c r="Z104" s="61">
        <f t="shared" ref="Z104:Z109" si="124">SUM(AA104:AF104)</f>
        <v>-840.95</v>
      </c>
      <c r="AA104" s="70">
        <v>-229.16</v>
      </c>
      <c r="AB104" s="70">
        <v>58.99</v>
      </c>
      <c r="AC104" s="70">
        <v>-684.82</v>
      </c>
      <c r="AD104" s="70">
        <v>-45.83</v>
      </c>
      <c r="AE104" s="70">
        <v>59.38</v>
      </c>
      <c r="AF104" s="70">
        <v>0.49</v>
      </c>
      <c r="AG104" s="61">
        <f t="shared" ref="AG104" si="125">SUM(AH104:AO104)</f>
        <v>37420.049999999996</v>
      </c>
      <c r="AH104" s="61">
        <f t="shared" ref="AH104" si="126">C104+I104+Q104+AA104</f>
        <v>967.73000000000013</v>
      </c>
      <c r="AI104" s="61">
        <f t="shared" ref="AI104" si="127">J104+R104+AB104</f>
        <v>309.68</v>
      </c>
      <c r="AJ104" s="61">
        <f t="shared" ref="AJ104" si="128">D104+K104+S104+AC104</f>
        <v>14480.57</v>
      </c>
      <c r="AK104" s="61">
        <f t="shared" ref="AK104" si="129">L104+T104+Y104+AD104</f>
        <v>1996.9399999999991</v>
      </c>
      <c r="AL104" s="61">
        <f t="shared" ref="AL104" si="130">E104+M104+U104+AE104</f>
        <v>11903.570000000002</v>
      </c>
      <c r="AM104" s="61">
        <f t="shared" si="66"/>
        <v>4199.79</v>
      </c>
      <c r="AN104" s="61">
        <f t="shared" ref="AN104" si="131">G104</f>
        <v>3979.06</v>
      </c>
      <c r="AO104" s="61">
        <f t="shared" ref="AO104" si="132">O104+W104</f>
        <v>-417.28999999999996</v>
      </c>
      <c r="AP104" s="61">
        <f t="shared" ref="AP104" si="133">AG104-AY104</f>
        <v>-100.37000000000262</v>
      </c>
      <c r="AQ104" s="61">
        <f t="shared" ref="AQ104" si="134">AH104-AZ104</f>
        <v>-14.939999999999827</v>
      </c>
      <c r="AR104" s="61">
        <f t="shared" ref="AR104" si="135">AI104-BA104</f>
        <v>-0.6099999999999568</v>
      </c>
      <c r="AS104" s="61">
        <f t="shared" ref="AS104" si="136">AJ104-BB104</f>
        <v>-10.909999999999854</v>
      </c>
      <c r="AT104" s="61">
        <f t="shared" ref="AT104" si="137">AK104-BC104</f>
        <v>16.539999999999509</v>
      </c>
      <c r="AU104" s="61">
        <f t="shared" ref="AU104" si="138">AL104-BD104</f>
        <v>-68.249999999998181</v>
      </c>
      <c r="AV104" s="61">
        <f t="shared" ref="AV104" si="139">AM104-BE104</f>
        <v>9.999999999308784E-3</v>
      </c>
      <c r="AW104" s="61">
        <f t="shared" ref="AW104" si="140">AN104-BF104</f>
        <v>0</v>
      </c>
      <c r="AX104" s="61">
        <f t="shared" ref="AX104" si="141">AO104-BG104</f>
        <v>-22.210000000001855</v>
      </c>
      <c r="AY104" s="61">
        <f>'Quarter demand'!B104</f>
        <v>37520.42</v>
      </c>
      <c r="AZ104" s="61">
        <f>'Quarter demand'!C104</f>
        <v>982.67</v>
      </c>
      <c r="BA104" s="61">
        <f>'Quarter demand'!D104</f>
        <v>310.28999999999996</v>
      </c>
      <c r="BB104" s="61">
        <f>'Quarter demand'!E104</f>
        <v>14491.48</v>
      </c>
      <c r="BC104" s="61">
        <f>'Quarter demand'!F104</f>
        <v>1980.3999999999996</v>
      </c>
      <c r="BD104" s="61">
        <f>'Quarter demand'!G104</f>
        <v>11971.82</v>
      </c>
      <c r="BE104" s="61">
        <f>'Quarter demand'!H104</f>
        <v>4199.7800000000007</v>
      </c>
      <c r="BF104" s="61">
        <f>'Quarter demand'!I104</f>
        <v>3979.06</v>
      </c>
      <c r="BG104" s="76">
        <f>'Quarter demand'!J104</f>
        <v>-395.07999999999811</v>
      </c>
      <c r="BH104" s="30"/>
    </row>
    <row r="105" spans="1:60" ht="15.5" x14ac:dyDescent="0.35">
      <c r="A105" s="68" t="s">
        <v>502</v>
      </c>
      <c r="B105" s="61">
        <f t="shared" si="120"/>
        <v>28037.810000000005</v>
      </c>
      <c r="C105" s="70">
        <v>86.28</v>
      </c>
      <c r="D105" s="70">
        <v>10108.59</v>
      </c>
      <c r="E105" s="70">
        <v>9440.3700000000008</v>
      </c>
      <c r="F105" s="70">
        <v>3375.74</v>
      </c>
      <c r="G105" s="70">
        <v>5026.83</v>
      </c>
      <c r="H105" s="61">
        <f t="shared" si="121"/>
        <v>39055.17</v>
      </c>
      <c r="I105" s="70">
        <v>1127.8</v>
      </c>
      <c r="J105" s="70">
        <v>135.91</v>
      </c>
      <c r="K105" s="70">
        <v>12602.07</v>
      </c>
      <c r="L105" s="70">
        <v>8352.24</v>
      </c>
      <c r="M105" s="70">
        <v>15096.94</v>
      </c>
      <c r="N105" s="70">
        <v>1386.87</v>
      </c>
      <c r="O105" s="70">
        <v>353.34</v>
      </c>
      <c r="P105" s="61">
        <f t="shared" si="122"/>
        <v>-20901.100000000002</v>
      </c>
      <c r="Q105" s="70">
        <v>-97.5</v>
      </c>
      <c r="R105" s="70">
        <v>-2.2599999999999998</v>
      </c>
      <c r="S105" s="70">
        <v>-9071.85</v>
      </c>
      <c r="T105" s="70">
        <v>-5640.6</v>
      </c>
      <c r="U105" s="70">
        <v>-5473.99</v>
      </c>
      <c r="V105" s="70">
        <v>-135.15</v>
      </c>
      <c r="W105" s="70">
        <v>-479.75</v>
      </c>
      <c r="X105" s="61">
        <f t="shared" si="123"/>
        <v>-467.48</v>
      </c>
      <c r="Y105" s="70">
        <v>-467.48</v>
      </c>
      <c r="Z105" s="61">
        <f t="shared" si="124"/>
        <v>367.44000000000005</v>
      </c>
      <c r="AA105" s="70">
        <v>-183.3</v>
      </c>
      <c r="AB105" s="70">
        <v>117.54</v>
      </c>
      <c r="AC105" s="70">
        <v>669.45</v>
      </c>
      <c r="AD105" s="70">
        <v>72.02</v>
      </c>
      <c r="AE105" s="70">
        <v>-308.76</v>
      </c>
      <c r="AF105" s="70">
        <v>0.49</v>
      </c>
      <c r="AG105" s="61">
        <f t="shared" ref="AG105" si="142">SUM(AH105:AO105)</f>
        <v>46091.839999999997</v>
      </c>
      <c r="AH105" s="61">
        <f t="shared" ref="AH105" si="143">C105+I105+Q105+AA105</f>
        <v>933.28</v>
      </c>
      <c r="AI105" s="61">
        <f t="shared" ref="AI105" si="144">J105+R105+AB105</f>
        <v>251.19</v>
      </c>
      <c r="AJ105" s="61">
        <f t="shared" ref="AJ105" si="145">D105+K105+S105+AC105</f>
        <v>14308.26</v>
      </c>
      <c r="AK105" s="61">
        <f t="shared" ref="AK105" si="146">L105+T105+Y105+AD105</f>
        <v>2316.1799999999994</v>
      </c>
      <c r="AL105" s="61">
        <f t="shared" ref="AL105" si="147">E105+M105+U105+AE105</f>
        <v>18754.560000000001</v>
      </c>
      <c r="AM105" s="61">
        <f t="shared" ref="AM105" si="148">F105+N105+V105+AF105</f>
        <v>4627.95</v>
      </c>
      <c r="AN105" s="61">
        <f t="shared" ref="AN105" si="149">G105</f>
        <v>5026.83</v>
      </c>
      <c r="AO105" s="61">
        <f t="shared" ref="AO105" si="150">O105+W105</f>
        <v>-126.41000000000003</v>
      </c>
      <c r="AP105" s="61">
        <f t="shared" ref="AP105" si="151">AG105-AY105</f>
        <v>-48.629999999997381</v>
      </c>
      <c r="AQ105" s="61">
        <f t="shared" ref="AQ105" si="152">AH105-AZ105</f>
        <v>-18.049999999999955</v>
      </c>
      <c r="AR105" s="61">
        <f t="shared" ref="AR105" si="153">AI105-BA105</f>
        <v>0.20000000000001705</v>
      </c>
      <c r="AS105" s="61">
        <f t="shared" ref="AS105" si="154">AJ105-BB105</f>
        <v>15.899999999999636</v>
      </c>
      <c r="AT105" s="61">
        <f t="shared" ref="AT105" si="155">AK105-BC105</f>
        <v>-2.0700000000006185</v>
      </c>
      <c r="AU105" s="61">
        <f t="shared" ref="AU105" si="156">AL105-BD105</f>
        <v>-53.419999999994616</v>
      </c>
      <c r="AV105" s="61">
        <f t="shared" ref="AV105" si="157">AM105-BE105</f>
        <v>-1.0000000000218279E-2</v>
      </c>
      <c r="AW105" s="61">
        <f t="shared" ref="AW105" si="158">AN105-BF105</f>
        <v>0</v>
      </c>
      <c r="AX105" s="61">
        <f t="shared" ref="AX105" si="159">AO105-BG105</f>
        <v>8.8200000000004479</v>
      </c>
      <c r="AY105" s="61">
        <f>'Quarter demand'!B105</f>
        <v>46140.469999999994</v>
      </c>
      <c r="AZ105" s="61">
        <f>'Quarter demand'!C105</f>
        <v>951.32999999999993</v>
      </c>
      <c r="BA105" s="61">
        <f>'Quarter demand'!D105</f>
        <v>250.98999999999998</v>
      </c>
      <c r="BB105" s="61">
        <f>'Quarter demand'!E105</f>
        <v>14292.36</v>
      </c>
      <c r="BC105" s="61">
        <f>'Quarter demand'!F105</f>
        <v>2318.25</v>
      </c>
      <c r="BD105" s="61">
        <f>'Quarter demand'!G105</f>
        <v>18807.979999999996</v>
      </c>
      <c r="BE105" s="61">
        <f>'Quarter demand'!H105</f>
        <v>4627.96</v>
      </c>
      <c r="BF105" s="61">
        <f>'Quarter demand'!I105</f>
        <v>5026.83</v>
      </c>
      <c r="BG105" s="76">
        <f>'Quarter demand'!J105</f>
        <v>-135.23000000000047</v>
      </c>
      <c r="BH105" s="30"/>
    </row>
    <row r="106" spans="1:60" ht="15.5" x14ac:dyDescent="0.35">
      <c r="A106" s="68" t="s">
        <v>506</v>
      </c>
      <c r="B106" s="61">
        <f t="shared" ref="B106:B109" si="160">SUM(C106:G106)</f>
        <v>27391.01</v>
      </c>
      <c r="C106" s="70">
        <v>65.27</v>
      </c>
      <c r="D106" s="70">
        <v>9980.0499999999993</v>
      </c>
      <c r="E106" s="70">
        <v>8927.39</v>
      </c>
      <c r="F106" s="70">
        <v>3815.14</v>
      </c>
      <c r="G106" s="70">
        <v>4603.16</v>
      </c>
      <c r="H106" s="61">
        <f t="shared" si="121"/>
        <v>39263.15</v>
      </c>
      <c r="I106" s="70">
        <v>842.9</v>
      </c>
      <c r="J106" s="70">
        <v>193.21</v>
      </c>
      <c r="K106" s="70">
        <v>12958.63</v>
      </c>
      <c r="L106" s="70">
        <v>7841.11</v>
      </c>
      <c r="M106" s="70">
        <v>15304.15</v>
      </c>
      <c r="N106" s="70">
        <v>1345.4</v>
      </c>
      <c r="O106" s="70">
        <v>777.75</v>
      </c>
      <c r="P106" s="61">
        <f t="shared" si="122"/>
        <v>-18044.240000000002</v>
      </c>
      <c r="Q106" s="70">
        <v>-136.41999999999999</v>
      </c>
      <c r="R106" s="70">
        <v>-0.92</v>
      </c>
      <c r="S106" s="70">
        <v>-8004.86</v>
      </c>
      <c r="T106" s="70">
        <v>-5577.49</v>
      </c>
      <c r="U106" s="70">
        <v>-4023.4</v>
      </c>
      <c r="V106" s="70">
        <v>-135.4</v>
      </c>
      <c r="W106" s="70">
        <v>-165.75</v>
      </c>
      <c r="X106" s="61">
        <f t="shared" si="123"/>
        <v>-449.44</v>
      </c>
      <c r="Y106" s="70">
        <v>-449.44</v>
      </c>
      <c r="Z106" s="61">
        <f t="shared" si="124"/>
        <v>335.71</v>
      </c>
      <c r="AA106" s="70">
        <v>150.27000000000001</v>
      </c>
      <c r="AB106" s="70">
        <v>121.1</v>
      </c>
      <c r="AC106" s="70">
        <v>-340.72</v>
      </c>
      <c r="AD106" s="70">
        <v>-99.32</v>
      </c>
      <c r="AE106" s="70">
        <v>503.89</v>
      </c>
      <c r="AF106" s="70">
        <v>0.49</v>
      </c>
      <c r="AG106" s="61">
        <f t="shared" ref="AG106" si="161">SUM(AH106:AO106)</f>
        <v>48496.189999999988</v>
      </c>
      <c r="AH106" s="61">
        <f t="shared" ref="AH106" si="162">C106+I106+Q106+AA106</f>
        <v>922.02</v>
      </c>
      <c r="AI106" s="61">
        <f t="shared" ref="AI106" si="163">J106+R106+AB106</f>
        <v>313.39</v>
      </c>
      <c r="AJ106" s="61">
        <f t="shared" ref="AJ106" si="164">D106+K106+S106+AC106</f>
        <v>14593.1</v>
      </c>
      <c r="AK106" s="61">
        <f t="shared" ref="AK106" si="165">L106+T106+Y106+AD106</f>
        <v>1714.86</v>
      </c>
      <c r="AL106" s="61">
        <f t="shared" ref="AL106" si="166">E106+M106+U106+AE106</f>
        <v>20712.03</v>
      </c>
      <c r="AM106" s="61">
        <f t="shared" ref="AM106" si="167">F106+N106+V106+AF106</f>
        <v>5025.63</v>
      </c>
      <c r="AN106" s="61">
        <f t="shared" ref="AN106" si="168">G106</f>
        <v>4603.16</v>
      </c>
      <c r="AO106" s="61">
        <f t="shared" ref="AO106" si="169">O106+W106</f>
        <v>612</v>
      </c>
      <c r="AP106" s="61">
        <f t="shared" ref="AP106" si="170">AG106-AY106</f>
        <v>-165.32000000001426</v>
      </c>
      <c r="AQ106" s="61">
        <f t="shared" ref="AQ106" si="171">AH106-AZ106</f>
        <v>-7.8400000000000318</v>
      </c>
      <c r="AR106" s="61">
        <f t="shared" ref="AR106" si="172">AI106-BA106</f>
        <v>0.19999999999998863</v>
      </c>
      <c r="AS106" s="61">
        <f t="shared" ref="AS106" si="173">AJ106-BB106</f>
        <v>-16.770000000000437</v>
      </c>
      <c r="AT106" s="61">
        <f t="shared" ref="AT106" si="174">AK106-BC106</f>
        <v>-33.009999999999081</v>
      </c>
      <c r="AU106" s="61">
        <f t="shared" ref="AU106" si="175">AL106-BD106</f>
        <v>-87.819999999999709</v>
      </c>
      <c r="AV106" s="61">
        <f t="shared" ref="AV106" si="176">AM106-BE106</f>
        <v>-9.999999999308784E-3</v>
      </c>
      <c r="AW106" s="61">
        <f t="shared" ref="AW106" si="177">AN106-BF106</f>
        <v>0</v>
      </c>
      <c r="AX106" s="61">
        <f t="shared" ref="AX106" si="178">AO106-BG106</f>
        <v>-20.069999999999709</v>
      </c>
      <c r="AY106" s="61">
        <f>'Quarter demand'!B106</f>
        <v>48661.51</v>
      </c>
      <c r="AZ106" s="61">
        <f>'Quarter demand'!C106</f>
        <v>929.86</v>
      </c>
      <c r="BA106" s="61">
        <f>'Quarter demand'!D106</f>
        <v>313.19</v>
      </c>
      <c r="BB106" s="61">
        <f>'Quarter demand'!E106</f>
        <v>14609.87</v>
      </c>
      <c r="BC106" s="61">
        <f>'Quarter demand'!F106</f>
        <v>1747.869999999999</v>
      </c>
      <c r="BD106" s="61">
        <f>'Quarter demand'!G106</f>
        <v>20799.849999999999</v>
      </c>
      <c r="BE106" s="61">
        <f>'Quarter demand'!H106</f>
        <v>5025.6399999999994</v>
      </c>
      <c r="BF106" s="61">
        <f>'Quarter demand'!I106</f>
        <v>4603.16</v>
      </c>
      <c r="BG106" s="76">
        <f>'Quarter demand'!J106</f>
        <v>632.06999999999971</v>
      </c>
      <c r="BH106" s="30"/>
    </row>
    <row r="107" spans="1:60" ht="15.5" x14ac:dyDescent="0.35">
      <c r="A107" s="68" t="s">
        <v>508</v>
      </c>
      <c r="B107" s="61">
        <f t="shared" si="160"/>
        <v>24397.199999999997</v>
      </c>
      <c r="C107" s="70">
        <v>83.46</v>
      </c>
      <c r="D107" s="70">
        <v>9205.67</v>
      </c>
      <c r="E107" s="70">
        <v>8395.31</v>
      </c>
      <c r="F107" s="70">
        <v>2797.46</v>
      </c>
      <c r="G107" s="70">
        <v>3915.3</v>
      </c>
      <c r="H107" s="61">
        <f t="shared" si="121"/>
        <v>32848.339999999997</v>
      </c>
      <c r="I107" s="70">
        <v>490.42</v>
      </c>
      <c r="J107" s="70">
        <v>375.67</v>
      </c>
      <c r="K107" s="70">
        <v>12032.39</v>
      </c>
      <c r="L107" s="70">
        <v>8252.41</v>
      </c>
      <c r="M107" s="70">
        <v>9669.2999999999993</v>
      </c>
      <c r="N107" s="70">
        <v>1231.9100000000001</v>
      </c>
      <c r="O107" s="70">
        <v>796.24</v>
      </c>
      <c r="P107" s="61">
        <f t="shared" si="122"/>
        <v>-18245.350000000002</v>
      </c>
      <c r="Q107" s="70">
        <v>-120.35</v>
      </c>
      <c r="R107" s="70">
        <v>0</v>
      </c>
      <c r="S107" s="70">
        <v>-7288.92</v>
      </c>
      <c r="T107" s="70">
        <v>-4977.59</v>
      </c>
      <c r="U107" s="70">
        <v>-5588.3</v>
      </c>
      <c r="V107" s="70">
        <v>-126.65</v>
      </c>
      <c r="W107" s="70">
        <v>-143.54</v>
      </c>
      <c r="X107" s="61">
        <f t="shared" si="123"/>
        <v>-554.47</v>
      </c>
      <c r="Y107" s="70">
        <v>-554.47</v>
      </c>
      <c r="Z107" s="61">
        <f t="shared" si="124"/>
        <v>288.02</v>
      </c>
      <c r="AA107" s="70">
        <v>220.98</v>
      </c>
      <c r="AB107" s="70">
        <v>-0.21</v>
      </c>
      <c r="AC107" s="70">
        <v>21.79</v>
      </c>
      <c r="AD107" s="70">
        <v>281.58999999999997</v>
      </c>
      <c r="AE107" s="70">
        <v>-236.62</v>
      </c>
      <c r="AF107" s="70">
        <v>0.49</v>
      </c>
      <c r="AG107" s="61">
        <f t="shared" ref="AG107" si="179">SUM(AH107:AO107)</f>
        <v>38733.74</v>
      </c>
      <c r="AH107" s="61">
        <f t="shared" ref="AH107" si="180">C107+I107+Q107+AA107</f>
        <v>674.51</v>
      </c>
      <c r="AI107" s="61">
        <f t="shared" ref="AI107" si="181">J107+R107+AB107</f>
        <v>375.46000000000004</v>
      </c>
      <c r="AJ107" s="61">
        <f t="shared" ref="AJ107" si="182">D107+K107+S107+AC107</f>
        <v>13970.929999999998</v>
      </c>
      <c r="AK107" s="61">
        <f t="shared" ref="AK107" si="183">L107+T107+Y107+AD107</f>
        <v>3001.9399999999996</v>
      </c>
      <c r="AL107" s="61">
        <f t="shared" ref="AL107" si="184">E107+M107+U107+AE107</f>
        <v>12239.69</v>
      </c>
      <c r="AM107" s="61">
        <f t="shared" ref="AM107" si="185">F107+N107+V107+AF107</f>
        <v>3903.2099999999996</v>
      </c>
      <c r="AN107" s="61">
        <f t="shared" ref="AN107" si="186">G107</f>
        <v>3915.3</v>
      </c>
      <c r="AO107" s="61">
        <f t="shared" ref="AO107" si="187">O107+W107</f>
        <v>652.70000000000005</v>
      </c>
      <c r="AP107" s="61">
        <f t="shared" ref="AP107" si="188">AG107-AY107</f>
        <v>-266.29999999999563</v>
      </c>
      <c r="AQ107" s="61">
        <f t="shared" ref="AQ107" si="189">AH107-AZ107</f>
        <v>-6.2799999999999727</v>
      </c>
      <c r="AR107" s="61">
        <f t="shared" ref="AR107" si="190">AI107-BA107</f>
        <v>-0.94999999999993179</v>
      </c>
      <c r="AS107" s="61">
        <f t="shared" ref="AS107" si="191">AJ107-BB107</f>
        <v>3.6499999999996362</v>
      </c>
      <c r="AT107" s="61">
        <f t="shared" ref="AT107" si="192">AK107-BC107</f>
        <v>27.260000000001128</v>
      </c>
      <c r="AU107" s="61">
        <f t="shared" ref="AU107" si="193">AL107-BD107</f>
        <v>-279.6399999999976</v>
      </c>
      <c r="AV107" s="61">
        <f t="shared" ref="AV107" si="194">AM107-BE107</f>
        <v>-1.0000000000218279E-2</v>
      </c>
      <c r="AW107" s="61">
        <f t="shared" ref="AW107" si="195">AN107-BF107</f>
        <v>0</v>
      </c>
      <c r="AX107" s="61">
        <f t="shared" ref="AX107" si="196">AO107-BG107</f>
        <v>-10.330000000000609</v>
      </c>
      <c r="AY107" s="61">
        <f>'Quarter demand'!B107</f>
        <v>39000.039999999994</v>
      </c>
      <c r="AZ107" s="61">
        <f>'Quarter demand'!C107</f>
        <v>680.79</v>
      </c>
      <c r="BA107" s="61">
        <f>'Quarter demand'!D107</f>
        <v>376.40999999999997</v>
      </c>
      <c r="BB107" s="61">
        <f>'Quarter demand'!E107</f>
        <v>13967.279999999999</v>
      </c>
      <c r="BC107" s="61">
        <f>'Quarter demand'!F107</f>
        <v>2974.6799999999985</v>
      </c>
      <c r="BD107" s="61">
        <f>'Quarter demand'!G107</f>
        <v>12519.329999999998</v>
      </c>
      <c r="BE107" s="61">
        <f>'Quarter demand'!H107</f>
        <v>3903.22</v>
      </c>
      <c r="BF107" s="61">
        <f>'Quarter demand'!I107</f>
        <v>3915.3</v>
      </c>
      <c r="BG107" s="76">
        <f>'Quarter demand'!J107</f>
        <v>663.03000000000065</v>
      </c>
      <c r="BH107" s="30"/>
    </row>
    <row r="108" spans="1:60" ht="15.5" x14ac:dyDescent="0.35">
      <c r="A108" s="68" t="s">
        <v>515</v>
      </c>
      <c r="B108" s="61">
        <f t="shared" si="160"/>
        <v>23143.59</v>
      </c>
      <c r="C108" s="70">
        <v>104.67</v>
      </c>
      <c r="D108" s="70">
        <v>8455.07</v>
      </c>
      <c r="E108" s="70">
        <v>7601.76</v>
      </c>
      <c r="F108" s="70">
        <v>2785.48</v>
      </c>
      <c r="G108" s="70">
        <v>4196.6099999999997</v>
      </c>
      <c r="H108" s="61">
        <f t="shared" si="121"/>
        <v>29836.43</v>
      </c>
      <c r="I108" s="70">
        <v>402.11</v>
      </c>
      <c r="J108" s="70">
        <v>242.59</v>
      </c>
      <c r="K108" s="70">
        <v>13100.58</v>
      </c>
      <c r="L108" s="70">
        <v>8749.02</v>
      </c>
      <c r="M108" s="70">
        <v>5536.85</v>
      </c>
      <c r="N108" s="70">
        <v>1186.43</v>
      </c>
      <c r="O108" s="70">
        <v>618.85</v>
      </c>
      <c r="P108" s="61">
        <f t="shared" si="122"/>
        <v>-16221.48</v>
      </c>
      <c r="Q108" s="70">
        <v>-88.93</v>
      </c>
      <c r="R108" s="70">
        <v>-1.96</v>
      </c>
      <c r="S108" s="70">
        <v>-7436.82</v>
      </c>
      <c r="T108" s="70">
        <v>-5264.71</v>
      </c>
      <c r="U108" s="70">
        <v>-3022.17</v>
      </c>
      <c r="V108" s="70">
        <v>-123.42</v>
      </c>
      <c r="W108" s="70">
        <v>-283.47000000000003</v>
      </c>
      <c r="X108" s="61">
        <f t="shared" si="123"/>
        <v>-607.96</v>
      </c>
      <c r="Y108" s="70">
        <v>-607.96</v>
      </c>
      <c r="Z108" s="61">
        <f t="shared" si="124"/>
        <v>-736.45</v>
      </c>
      <c r="AA108" s="70">
        <v>265.45999999999998</v>
      </c>
      <c r="AB108" s="70">
        <v>133.96</v>
      </c>
      <c r="AC108" s="70">
        <v>-183.07</v>
      </c>
      <c r="AD108" s="70">
        <v>-384.08</v>
      </c>
      <c r="AE108" s="70">
        <v>-569.21</v>
      </c>
      <c r="AF108" s="70">
        <v>0.49</v>
      </c>
      <c r="AG108" s="61">
        <f t="shared" ref="AG108" si="197">SUM(AH108:AO108)</f>
        <v>35414.129999999997</v>
      </c>
      <c r="AH108" s="61">
        <f t="shared" ref="AH108" si="198">C108+I108+Q108+AA108</f>
        <v>683.31</v>
      </c>
      <c r="AI108" s="61">
        <f t="shared" ref="AI108" si="199">J108+R108+AB108</f>
        <v>374.59000000000003</v>
      </c>
      <c r="AJ108" s="61">
        <f t="shared" ref="AJ108" si="200">D108+K108+S108+AC108</f>
        <v>13935.760000000002</v>
      </c>
      <c r="AK108" s="61">
        <f t="shared" ref="AK108" si="201">L108+T108+Y108+AD108</f>
        <v>2492.2700000000004</v>
      </c>
      <c r="AL108" s="61">
        <f t="shared" ref="AL108" si="202">E108+M108+U108+AE108</f>
        <v>9547.23</v>
      </c>
      <c r="AM108" s="61">
        <f t="shared" ref="AM108" si="203">F108+N108+V108+AF108</f>
        <v>3848.9799999999996</v>
      </c>
      <c r="AN108" s="61">
        <f t="shared" ref="AN108" si="204">G108</f>
        <v>4196.6099999999997</v>
      </c>
      <c r="AO108" s="61">
        <f t="shared" ref="AO108" si="205">O108+W108</f>
        <v>335.38</v>
      </c>
      <c r="AP108" s="61">
        <f t="shared" ref="AP108" si="206">AG108-AY108</f>
        <v>-89.819999999999709</v>
      </c>
      <c r="AQ108" s="61">
        <f t="shared" ref="AQ108" si="207">AH108-AZ108</f>
        <v>-7.7300000000000182</v>
      </c>
      <c r="AR108" s="61">
        <f t="shared" ref="AR108" si="208">AI108-BA108</f>
        <v>1.0000000000047748E-2</v>
      </c>
      <c r="AS108" s="61">
        <f t="shared" ref="AS108" si="209">AJ108-BB108</f>
        <v>-5.5099999999983993</v>
      </c>
      <c r="AT108" s="61">
        <f t="shared" ref="AT108" si="210">AK108-BC108</f>
        <v>-6.3099999999994907</v>
      </c>
      <c r="AU108" s="61">
        <f t="shared" ref="AU108" si="211">AL108-BD108</f>
        <v>-52.889999999999418</v>
      </c>
      <c r="AV108" s="61">
        <f t="shared" ref="AV108" si="212">AM108-BE108</f>
        <v>0</v>
      </c>
      <c r="AW108" s="61">
        <f t="shared" ref="AW108" si="213">AN108-BF108</f>
        <v>0</v>
      </c>
      <c r="AX108" s="61">
        <f t="shared" ref="AX108" si="214">AO108-BG108</f>
        <v>-17.389999999999532</v>
      </c>
      <c r="AY108" s="61">
        <f>'Quarter demand'!B108</f>
        <v>35503.949999999997</v>
      </c>
      <c r="AZ108" s="61">
        <f>'Quarter demand'!C108</f>
        <v>691.04</v>
      </c>
      <c r="BA108" s="61">
        <f>'Quarter demand'!D108</f>
        <v>374.58</v>
      </c>
      <c r="BB108" s="61">
        <f>'Quarter demand'!E108</f>
        <v>13941.27</v>
      </c>
      <c r="BC108" s="61">
        <f>'Quarter demand'!F108</f>
        <v>2498.58</v>
      </c>
      <c r="BD108" s="61">
        <f>'Quarter demand'!G108</f>
        <v>9600.119999999999</v>
      </c>
      <c r="BE108" s="61">
        <f>'Quarter demand'!H108</f>
        <v>3848.9800000000005</v>
      </c>
      <c r="BF108" s="61">
        <f>'Quarter demand'!I108</f>
        <v>4196.6099999999997</v>
      </c>
      <c r="BG108" s="76">
        <f>'Quarter demand'!J108</f>
        <v>352.76999999999953</v>
      </c>
      <c r="BH108" s="30"/>
    </row>
    <row r="109" spans="1:60" ht="15.5" x14ac:dyDescent="0.35">
      <c r="A109" s="68" t="s">
        <v>513</v>
      </c>
      <c r="B109" s="61">
        <f t="shared" si="160"/>
        <v>25486.949999999997</v>
      </c>
      <c r="C109" s="70">
        <v>104.48</v>
      </c>
      <c r="D109" s="70">
        <v>8978.11</v>
      </c>
      <c r="E109" s="70">
        <v>8010.68</v>
      </c>
      <c r="F109" s="70">
        <v>3578.28</v>
      </c>
      <c r="G109" s="70">
        <v>4815.3999999999996</v>
      </c>
      <c r="H109" s="61">
        <f t="shared" si="121"/>
        <v>35708.85</v>
      </c>
      <c r="I109" s="70">
        <v>647.28</v>
      </c>
      <c r="J109" s="70">
        <v>353.95</v>
      </c>
      <c r="K109" s="70">
        <v>11768.3</v>
      </c>
      <c r="L109" s="70">
        <v>8792.4500000000007</v>
      </c>
      <c r="M109" s="70">
        <v>11956.34</v>
      </c>
      <c r="N109" s="70">
        <v>1527.61</v>
      </c>
      <c r="O109" s="70">
        <v>662.92</v>
      </c>
      <c r="P109" s="61">
        <f t="shared" si="122"/>
        <v>-15366.39</v>
      </c>
      <c r="Q109" s="70">
        <v>-132.84</v>
      </c>
      <c r="R109" s="70">
        <v>-1.8</v>
      </c>
      <c r="S109" s="70">
        <v>-7508.92</v>
      </c>
      <c r="T109" s="70">
        <v>-4904.03</v>
      </c>
      <c r="U109" s="70">
        <v>-2464.2199999999998</v>
      </c>
      <c r="V109" s="70">
        <v>-134.86000000000001</v>
      </c>
      <c r="W109" s="70">
        <v>-219.72</v>
      </c>
      <c r="X109" s="61">
        <f t="shared" si="123"/>
        <v>-473.49</v>
      </c>
      <c r="Y109" s="70">
        <v>-473.49</v>
      </c>
      <c r="Z109" s="61">
        <f t="shared" si="124"/>
        <v>-145.58000000000001</v>
      </c>
      <c r="AA109" s="70">
        <v>196.74</v>
      </c>
      <c r="AB109" s="70">
        <v>30.4</v>
      </c>
      <c r="AC109" s="70">
        <v>-269.42</v>
      </c>
      <c r="AD109" s="70">
        <v>171.62</v>
      </c>
      <c r="AE109" s="70">
        <v>-275.41000000000003</v>
      </c>
      <c r="AF109" s="70">
        <v>0.49</v>
      </c>
      <c r="AG109" s="61">
        <f t="shared" ref="AG109" si="215">SUM(AH109:AO109)</f>
        <v>45210.340000000004</v>
      </c>
      <c r="AH109" s="61">
        <f t="shared" ref="AH109" si="216">C109+I109+Q109+AA109</f>
        <v>815.66</v>
      </c>
      <c r="AI109" s="61">
        <f t="shared" ref="AI109" si="217">J109+R109+AB109</f>
        <v>382.54999999999995</v>
      </c>
      <c r="AJ109" s="61">
        <f t="shared" ref="AJ109" si="218">D109+K109+S109+AC109</f>
        <v>12968.07</v>
      </c>
      <c r="AK109" s="61">
        <f t="shared" ref="AK109" si="219">L109+T109+Y109+AD109</f>
        <v>3586.5500000000011</v>
      </c>
      <c r="AL109" s="61">
        <f t="shared" ref="AL109" si="220">E109+M109+U109+AE109</f>
        <v>17227.39</v>
      </c>
      <c r="AM109" s="61">
        <f t="shared" ref="AM109" si="221">F109+N109+V109+AF109</f>
        <v>4971.5200000000004</v>
      </c>
      <c r="AN109" s="61">
        <f t="shared" ref="AN109" si="222">G109</f>
        <v>4815.3999999999996</v>
      </c>
      <c r="AO109" s="61">
        <f t="shared" ref="AO109" si="223">O109+W109</f>
        <v>443.19999999999993</v>
      </c>
      <c r="AP109" s="61">
        <f t="shared" ref="AP109" si="224">AG109-AY109</f>
        <v>-5.0499999999883585</v>
      </c>
      <c r="AQ109" s="61">
        <f t="shared" ref="AQ109" si="225">AH109-AZ109</f>
        <v>-10.840000000000032</v>
      </c>
      <c r="AR109" s="61">
        <f t="shared" ref="AR109" si="226">AI109-BA109</f>
        <v>-0.22000000000008413</v>
      </c>
      <c r="AS109" s="61">
        <f t="shared" ref="AS109" si="227">AJ109-BB109</f>
        <v>-2.2600000000002183</v>
      </c>
      <c r="AT109" s="61">
        <f t="shared" ref="AT109" si="228">AK109-BC109</f>
        <v>-23.109999999995125</v>
      </c>
      <c r="AU109" s="61">
        <f t="shared" ref="AU109" si="229">AL109-BD109</f>
        <v>36.360000000000582</v>
      </c>
      <c r="AV109" s="61">
        <f t="shared" ref="AV109" si="230">AM109-BE109</f>
        <v>0</v>
      </c>
      <c r="AW109" s="61">
        <f t="shared" ref="AW109" si="231">AN109-BF109</f>
        <v>0</v>
      </c>
      <c r="AX109" s="61">
        <f t="shared" ref="AX109" si="232">AO109-BG109</f>
        <v>-4.9800000000003593</v>
      </c>
      <c r="AY109" s="61">
        <f>'Quarter demand'!B109</f>
        <v>45215.389999999992</v>
      </c>
      <c r="AZ109" s="61">
        <f>'Quarter demand'!C109</f>
        <v>826.5</v>
      </c>
      <c r="BA109" s="61">
        <f>'Quarter demand'!D109</f>
        <v>382.77000000000004</v>
      </c>
      <c r="BB109" s="61">
        <f>'Quarter demand'!E109</f>
        <v>12970.33</v>
      </c>
      <c r="BC109" s="61">
        <f>'Quarter demand'!F109</f>
        <v>3609.6599999999962</v>
      </c>
      <c r="BD109" s="61">
        <f>'Quarter demand'!G109</f>
        <v>17191.03</v>
      </c>
      <c r="BE109" s="61">
        <f>'Quarter demand'!H109</f>
        <v>4971.5199999999995</v>
      </c>
      <c r="BF109" s="61">
        <f>'Quarter demand'!I109</f>
        <v>4815.3999999999996</v>
      </c>
      <c r="BG109" s="76">
        <f>'Quarter demand'!J109</f>
        <v>448.18000000000029</v>
      </c>
      <c r="BH109" s="30"/>
    </row>
    <row r="110" spans="1:60" ht="13.5" x14ac:dyDescent="0.35">
      <c r="A110" s="71"/>
      <c r="B110" s="33"/>
      <c r="C110" s="31"/>
      <c r="D110" s="30"/>
      <c r="E110" s="30"/>
      <c r="F110" s="30"/>
      <c r="G110" s="30"/>
      <c r="H110" s="72"/>
      <c r="I110" s="31"/>
      <c r="J110" s="30"/>
      <c r="K110" s="30"/>
      <c r="L110" s="30"/>
      <c r="M110" s="30"/>
      <c r="N110" s="30"/>
      <c r="O110" s="30"/>
      <c r="P110" s="73"/>
      <c r="Q110" s="31"/>
      <c r="R110" s="30"/>
      <c r="S110" s="30"/>
      <c r="T110" s="30"/>
      <c r="U110" s="30"/>
      <c r="V110" s="30"/>
      <c r="W110" s="30"/>
      <c r="X110" s="72"/>
      <c r="Y110" s="31"/>
      <c r="Z110" s="72"/>
      <c r="AA110" s="31"/>
      <c r="AB110" s="30"/>
      <c r="AC110" s="30"/>
      <c r="AD110" s="30"/>
      <c r="AE110" s="30"/>
      <c r="AF110" s="30"/>
      <c r="AG110" s="72"/>
      <c r="AH110" s="31"/>
      <c r="AI110" s="30"/>
      <c r="AJ110" s="30"/>
      <c r="AK110" s="30"/>
      <c r="AL110" s="30"/>
      <c r="AM110" s="30"/>
      <c r="AN110" s="30"/>
      <c r="AO110" s="30"/>
      <c r="AP110" s="72"/>
      <c r="AQ110" s="31"/>
      <c r="AR110" s="30"/>
      <c r="AS110" s="30"/>
      <c r="AT110" s="30"/>
      <c r="AU110" s="30"/>
      <c r="AV110" s="30"/>
      <c r="AW110" s="30"/>
      <c r="AX110" s="30"/>
      <c r="AY110" s="30"/>
      <c r="AZ110" s="31"/>
      <c r="BA110" s="30"/>
      <c r="BB110" s="30"/>
      <c r="BC110" s="30"/>
      <c r="BD110" s="30"/>
      <c r="BE110" s="30"/>
      <c r="BF110" s="30"/>
      <c r="BG110" s="30"/>
      <c r="BH110" s="30"/>
    </row>
    <row r="111" spans="1:60" ht="13.5" x14ac:dyDescent="0.35">
      <c r="A111" s="33"/>
      <c r="B111" s="33"/>
      <c r="C111" s="31"/>
      <c r="D111" s="30"/>
      <c r="E111" s="30"/>
      <c r="F111" s="30"/>
      <c r="G111" s="30"/>
      <c r="H111" s="72"/>
      <c r="I111" s="31"/>
      <c r="J111" s="30"/>
      <c r="K111" s="30"/>
      <c r="L111" s="30"/>
      <c r="M111" s="30"/>
      <c r="N111" s="30"/>
      <c r="O111" s="30"/>
      <c r="P111" s="72"/>
      <c r="Q111" s="72"/>
      <c r="R111" s="72"/>
      <c r="S111" s="72"/>
      <c r="T111" s="72"/>
      <c r="U111" s="72"/>
      <c r="V111" s="72"/>
      <c r="W111" s="72"/>
      <c r="X111" s="72"/>
      <c r="Y111" s="31"/>
      <c r="Z111" s="72"/>
      <c r="AA111" s="31"/>
      <c r="AB111" s="30"/>
      <c r="AC111" s="30"/>
      <c r="AD111" s="30"/>
      <c r="AE111" s="30"/>
      <c r="AF111" s="30"/>
      <c r="AG111" s="72"/>
      <c r="AH111" s="31"/>
      <c r="AI111" s="30"/>
      <c r="AJ111" s="30"/>
      <c r="AK111" s="30"/>
      <c r="AL111" s="30"/>
      <c r="AM111" s="30"/>
      <c r="AN111" s="30"/>
      <c r="AO111" s="30"/>
      <c r="AP111" s="72"/>
      <c r="AQ111" s="31"/>
      <c r="AR111" s="74"/>
      <c r="AS111" s="74"/>
      <c r="AT111" s="74"/>
      <c r="AU111" s="74"/>
      <c r="AV111" s="74"/>
      <c r="AW111" s="74"/>
      <c r="AX111" s="74"/>
      <c r="AY111" s="30"/>
      <c r="AZ111" s="31"/>
      <c r="BA111" s="30"/>
      <c r="BB111" s="30"/>
      <c r="BC111" s="30"/>
      <c r="BD111" s="30"/>
      <c r="BE111" s="30"/>
      <c r="BF111" s="30"/>
      <c r="BG111" s="30"/>
      <c r="BH111" s="30"/>
    </row>
    <row r="112" spans="1:60" ht="13.5" x14ac:dyDescent="0.35">
      <c r="A112" s="33"/>
      <c r="B112" s="132"/>
      <c r="C112" s="132"/>
      <c r="D112" s="132"/>
      <c r="E112" s="132"/>
      <c r="F112" s="132"/>
      <c r="G112" s="132"/>
      <c r="H112" s="132"/>
      <c r="I112" s="31"/>
      <c r="J112" s="30"/>
      <c r="K112" s="30"/>
      <c r="L112" s="30"/>
      <c r="M112" s="30"/>
      <c r="N112" s="30"/>
      <c r="O112" s="30"/>
      <c r="P112" s="72"/>
      <c r="Q112" s="72"/>
      <c r="R112" s="72"/>
      <c r="S112" s="72"/>
      <c r="T112" s="72"/>
      <c r="U112" s="72"/>
      <c r="V112" s="72"/>
      <c r="W112" s="72"/>
      <c r="X112" s="72"/>
      <c r="Y112" s="31"/>
      <c r="Z112" s="72"/>
      <c r="AA112" s="31"/>
      <c r="AB112" s="30"/>
      <c r="AC112" s="30"/>
      <c r="AD112" s="30"/>
      <c r="AE112" s="30"/>
      <c r="AF112" s="30"/>
      <c r="AG112" s="72"/>
      <c r="AH112" s="31"/>
      <c r="AI112" s="30"/>
      <c r="AJ112" s="30"/>
      <c r="AK112" s="30"/>
      <c r="AL112" s="30"/>
      <c r="AM112" s="30"/>
      <c r="AN112" s="30"/>
      <c r="AO112" s="30"/>
      <c r="AP112" s="72"/>
      <c r="AQ112" s="31"/>
      <c r="AR112" s="30"/>
      <c r="AS112" s="30"/>
      <c r="AT112" s="30"/>
      <c r="AU112" s="30"/>
      <c r="AV112" s="30"/>
      <c r="AW112" s="30"/>
      <c r="AX112" s="30"/>
      <c r="AY112" s="30"/>
      <c r="AZ112" s="31"/>
      <c r="BA112" s="30"/>
      <c r="BB112" s="30"/>
      <c r="BC112" s="30"/>
      <c r="BD112" s="30"/>
      <c r="BE112" s="30"/>
      <c r="BF112" s="30"/>
      <c r="BG112" s="30"/>
      <c r="BH112" s="30"/>
    </row>
    <row r="113" spans="1:60" ht="13.5" x14ac:dyDescent="0.35">
      <c r="A113" s="33"/>
      <c r="B113" s="132"/>
      <c r="C113" s="132"/>
      <c r="D113" s="132"/>
      <c r="E113" s="132"/>
      <c r="F113" s="132"/>
      <c r="G113" s="132"/>
      <c r="H113" s="132"/>
      <c r="I113" s="132"/>
      <c r="J113" s="132"/>
      <c r="K113" s="132"/>
      <c r="L113" s="132"/>
      <c r="M113" s="132"/>
      <c r="N113" s="132"/>
      <c r="O113" s="132"/>
      <c r="P113" s="285"/>
      <c r="Q113" s="285"/>
      <c r="R113" s="285"/>
      <c r="S113" s="285"/>
      <c r="T113" s="285"/>
      <c r="U113" s="285"/>
      <c r="V113" s="285"/>
      <c r="W113" s="285"/>
      <c r="X113" s="132"/>
      <c r="Y113" s="132"/>
      <c r="Z113" s="132"/>
      <c r="AA113" s="132"/>
      <c r="AB113" s="132"/>
      <c r="AC113" s="132"/>
      <c r="AD113" s="132"/>
      <c r="AE113" s="132"/>
      <c r="AF113" s="132"/>
      <c r="AG113" s="132"/>
      <c r="AH113" s="132"/>
      <c r="AI113" s="132"/>
      <c r="AJ113" s="132"/>
      <c r="AK113" s="132"/>
      <c r="AL113" s="132"/>
      <c r="AM113" s="132"/>
      <c r="AN113" s="132"/>
      <c r="AO113" s="132"/>
      <c r="AP113" s="132"/>
      <c r="AQ113" s="132"/>
      <c r="AR113" s="132"/>
      <c r="AS113" s="132"/>
      <c r="AT113" s="132"/>
      <c r="AU113" s="132"/>
      <c r="AV113" s="132"/>
      <c r="AW113" s="132"/>
      <c r="AX113" s="132"/>
      <c r="AY113" s="132"/>
      <c r="AZ113" s="132"/>
      <c r="BA113" s="132"/>
      <c r="BB113" s="132"/>
      <c r="BC113" s="132"/>
      <c r="BD113" s="132"/>
      <c r="BE113" s="132"/>
      <c r="BF113" s="132"/>
      <c r="BG113" s="132"/>
      <c r="BH113" s="30"/>
    </row>
    <row r="114" spans="1:60" ht="13.5" x14ac:dyDescent="0.35">
      <c r="A114" s="33"/>
      <c r="B114" s="132"/>
      <c r="C114" s="132"/>
      <c r="D114" s="132"/>
      <c r="E114" s="132"/>
      <c r="F114" s="132"/>
      <c r="G114" s="132"/>
      <c r="H114" s="132"/>
      <c r="I114" s="31"/>
      <c r="J114" s="30"/>
      <c r="K114" s="30"/>
      <c r="L114" s="30"/>
      <c r="M114" s="30"/>
      <c r="N114" s="30"/>
      <c r="O114" s="30"/>
      <c r="P114" s="73"/>
      <c r="Q114" s="31"/>
      <c r="R114" s="30"/>
      <c r="S114" s="30"/>
      <c r="T114" s="30"/>
      <c r="U114" s="30"/>
      <c r="V114" s="30"/>
      <c r="W114" s="30"/>
      <c r="X114" s="72"/>
      <c r="Y114" s="31"/>
      <c r="Z114" s="72"/>
      <c r="AA114" s="31"/>
      <c r="AB114" s="30"/>
      <c r="AC114" s="30"/>
      <c r="AD114" s="30"/>
      <c r="AE114" s="30"/>
      <c r="AF114" s="30"/>
      <c r="AG114" s="72"/>
      <c r="AH114" s="31"/>
      <c r="AI114" s="30"/>
      <c r="AJ114" s="30"/>
      <c r="AK114" s="30"/>
      <c r="AL114" s="30"/>
      <c r="AM114" s="30"/>
      <c r="AN114" s="30"/>
      <c r="AO114" s="30"/>
      <c r="AP114" s="72"/>
      <c r="AQ114" s="31"/>
      <c r="AR114" s="30"/>
      <c r="AS114" s="30"/>
      <c r="AT114" s="30"/>
      <c r="AU114" s="30"/>
      <c r="AV114" s="30"/>
      <c r="AW114" s="30"/>
      <c r="AX114" s="30"/>
      <c r="AY114" s="30"/>
      <c r="AZ114" s="31"/>
      <c r="BA114" s="30"/>
      <c r="BB114" s="30"/>
      <c r="BC114" s="30"/>
      <c r="BD114" s="30"/>
      <c r="BE114" s="30"/>
      <c r="BF114" s="30"/>
      <c r="BG114" s="30"/>
      <c r="BH114" s="30"/>
    </row>
    <row r="115" spans="1:60" ht="13.5" x14ac:dyDescent="0.35">
      <c r="A115" s="33"/>
      <c r="B115" s="132"/>
      <c r="C115" s="132"/>
      <c r="D115" s="132"/>
      <c r="E115" s="132"/>
      <c r="F115" s="132"/>
      <c r="G115" s="132"/>
      <c r="H115" s="132"/>
      <c r="I115" s="31"/>
      <c r="J115" s="30"/>
      <c r="K115" s="30"/>
      <c r="L115" s="30"/>
      <c r="M115" s="30"/>
      <c r="N115" s="30"/>
      <c r="O115" s="30"/>
      <c r="P115" s="73"/>
      <c r="Q115" s="31"/>
      <c r="R115" s="30"/>
      <c r="S115" s="30"/>
      <c r="T115" s="30"/>
      <c r="U115" s="30"/>
      <c r="V115" s="30"/>
      <c r="W115" s="30"/>
      <c r="X115" s="72"/>
      <c r="Y115" s="31"/>
      <c r="Z115" s="72"/>
      <c r="AA115" s="31"/>
      <c r="AB115" s="30"/>
      <c r="AC115" s="30"/>
      <c r="AD115" s="30"/>
      <c r="AE115" s="30"/>
      <c r="AF115" s="30"/>
      <c r="AG115" s="72"/>
      <c r="AH115" s="31"/>
      <c r="AI115" s="30"/>
      <c r="AJ115" s="30"/>
      <c r="AK115" s="30"/>
      <c r="AL115" s="30"/>
      <c r="AM115" s="30"/>
      <c r="AN115" s="30"/>
      <c r="AO115" s="30"/>
      <c r="AP115" s="72"/>
      <c r="AQ115" s="31"/>
      <c r="AR115" s="30"/>
      <c r="AS115" s="30"/>
      <c r="AT115" s="30"/>
      <c r="AU115" s="30"/>
      <c r="AV115" s="30"/>
      <c r="AW115" s="30"/>
      <c r="AX115" s="30"/>
      <c r="AY115" s="30"/>
      <c r="AZ115" s="31"/>
      <c r="BA115" s="30"/>
      <c r="BB115" s="30"/>
      <c r="BC115" s="30"/>
      <c r="BD115" s="30"/>
      <c r="BE115" s="30"/>
      <c r="BF115" s="30"/>
      <c r="BG115" s="30"/>
      <c r="BH115" s="30"/>
    </row>
    <row r="116" spans="1:60" ht="13.5" x14ac:dyDescent="0.35">
      <c r="A116" s="33"/>
      <c r="B116" s="132"/>
      <c r="C116" s="132"/>
      <c r="D116" s="132"/>
      <c r="E116" s="132"/>
      <c r="F116" s="132"/>
      <c r="G116" s="132"/>
      <c r="H116" s="132"/>
      <c r="I116" s="31"/>
      <c r="J116" s="30"/>
      <c r="K116" s="30"/>
      <c r="L116" s="30"/>
      <c r="M116" s="30"/>
      <c r="N116" s="30"/>
      <c r="O116" s="30"/>
      <c r="P116" s="73"/>
      <c r="Q116" s="31"/>
      <c r="R116" s="30"/>
      <c r="S116" s="30"/>
      <c r="T116" s="30"/>
      <c r="U116" s="30"/>
      <c r="V116" s="30"/>
      <c r="W116" s="30"/>
      <c r="X116" s="72"/>
      <c r="Y116" s="31"/>
      <c r="Z116" s="72"/>
      <c r="AA116" s="31"/>
      <c r="AB116" s="30"/>
      <c r="AC116" s="30"/>
      <c r="AD116" s="30"/>
      <c r="AE116" s="30"/>
      <c r="AF116" s="30"/>
      <c r="AG116" s="72"/>
      <c r="AH116" s="31"/>
      <c r="AI116" s="30"/>
      <c r="AJ116" s="30"/>
      <c r="AK116" s="30"/>
      <c r="AL116" s="30"/>
      <c r="AM116" s="30"/>
      <c r="AN116" s="30"/>
      <c r="AO116" s="30"/>
      <c r="AP116" s="72"/>
      <c r="AQ116" s="31"/>
      <c r="AR116" s="30"/>
      <c r="AS116" s="30"/>
      <c r="AT116" s="30"/>
      <c r="AU116" s="30"/>
      <c r="AV116" s="30"/>
      <c r="AW116" s="30"/>
      <c r="AX116" s="30"/>
      <c r="AY116" s="30"/>
      <c r="AZ116" s="31"/>
      <c r="BA116" s="30"/>
      <c r="BB116" s="30"/>
      <c r="BC116" s="30"/>
      <c r="BD116" s="30"/>
      <c r="BE116" s="30"/>
      <c r="BF116" s="30"/>
      <c r="BG116" s="30"/>
      <c r="BH116" s="30"/>
    </row>
    <row r="117" spans="1:60" ht="13.5" x14ac:dyDescent="0.35">
      <c r="A117" s="33"/>
      <c r="B117" s="33"/>
      <c r="C117" s="31"/>
      <c r="D117" s="30"/>
      <c r="E117" s="30"/>
      <c r="F117" s="30"/>
      <c r="G117" s="30"/>
      <c r="H117" s="72"/>
      <c r="I117" s="31"/>
      <c r="J117" s="30"/>
      <c r="K117" s="30"/>
      <c r="L117" s="30"/>
      <c r="M117" s="30"/>
      <c r="N117" s="30"/>
      <c r="O117" s="30"/>
      <c r="P117" s="73"/>
      <c r="Q117" s="31"/>
      <c r="R117" s="30"/>
      <c r="S117" s="30"/>
      <c r="T117" s="30"/>
      <c r="U117" s="30"/>
      <c r="V117" s="30"/>
      <c r="W117" s="30"/>
      <c r="X117" s="72"/>
      <c r="Y117" s="31"/>
      <c r="Z117" s="72"/>
      <c r="AA117" s="31"/>
      <c r="AB117" s="30"/>
      <c r="AC117" s="30"/>
      <c r="AD117" s="30"/>
      <c r="AE117" s="30"/>
      <c r="AF117" s="30"/>
      <c r="AG117" s="72"/>
      <c r="AH117" s="31"/>
      <c r="AI117" s="30"/>
      <c r="AJ117" s="30"/>
      <c r="AK117" s="30"/>
      <c r="AL117" s="30"/>
      <c r="AM117" s="30"/>
      <c r="AN117" s="30"/>
      <c r="AO117" s="30"/>
      <c r="AP117" s="72"/>
      <c r="AQ117" s="31"/>
      <c r="AR117" s="30"/>
      <c r="AS117" s="30"/>
      <c r="AT117" s="30"/>
      <c r="AU117" s="30"/>
      <c r="AV117" s="30"/>
      <c r="AW117" s="30"/>
      <c r="AX117" s="30"/>
      <c r="AY117" s="30"/>
      <c r="AZ117" s="31"/>
      <c r="BA117" s="30"/>
      <c r="BB117" s="30"/>
      <c r="BC117" s="30"/>
      <c r="BD117" s="30"/>
      <c r="BE117" s="30"/>
      <c r="BF117" s="30"/>
      <c r="BG117" s="30"/>
      <c r="BH117" s="30"/>
    </row>
    <row r="118" spans="1:60" ht="13.5" x14ac:dyDescent="0.35">
      <c r="A118" s="33"/>
      <c r="B118" s="33"/>
      <c r="C118" s="33"/>
      <c r="D118" s="33"/>
      <c r="E118" s="33"/>
      <c r="F118" s="33"/>
      <c r="G118" s="33"/>
      <c r="H118" s="33"/>
      <c r="I118" s="31"/>
      <c r="J118" s="30"/>
      <c r="K118" s="30"/>
      <c r="L118" s="30"/>
      <c r="M118" s="30"/>
      <c r="N118" s="30"/>
      <c r="O118" s="30"/>
      <c r="P118" s="73"/>
      <c r="Q118" s="31"/>
      <c r="R118" s="30"/>
      <c r="S118" s="30"/>
      <c r="T118" s="30"/>
      <c r="U118" s="30"/>
      <c r="V118" s="30"/>
      <c r="W118" s="30"/>
      <c r="X118" s="72"/>
      <c r="Y118" s="31"/>
      <c r="Z118" s="72"/>
      <c r="AA118" s="31"/>
      <c r="AB118" s="30"/>
      <c r="AC118" s="30"/>
      <c r="AD118" s="30"/>
      <c r="AE118" s="30"/>
      <c r="AF118" s="30"/>
      <c r="AG118" s="72"/>
      <c r="AH118" s="31"/>
      <c r="AI118" s="30"/>
      <c r="AJ118" s="30"/>
      <c r="AK118" s="30"/>
      <c r="AL118" s="30"/>
      <c r="AM118" s="30"/>
      <c r="AN118" s="30"/>
      <c r="AO118" s="30"/>
      <c r="AP118" s="72"/>
      <c r="AQ118" s="31"/>
      <c r="AR118" s="30"/>
      <c r="AS118" s="30"/>
      <c r="AT118" s="30"/>
      <c r="AU118" s="30"/>
      <c r="AV118" s="30"/>
      <c r="AW118" s="30"/>
      <c r="AX118" s="30"/>
      <c r="AY118" s="30"/>
      <c r="AZ118" s="31"/>
      <c r="BA118" s="30"/>
      <c r="BB118" s="30"/>
      <c r="BC118" s="30"/>
      <c r="BD118" s="30"/>
      <c r="BE118" s="30"/>
      <c r="BF118" s="30"/>
      <c r="BG118" s="30"/>
      <c r="BH118" s="30"/>
    </row>
    <row r="119" spans="1:60" ht="13.5" x14ac:dyDescent="0.35">
      <c r="A119" s="33"/>
      <c r="B119" s="33"/>
      <c r="C119" s="33"/>
      <c r="D119" s="33"/>
      <c r="E119" s="33"/>
      <c r="F119" s="33"/>
      <c r="G119" s="33"/>
      <c r="H119" s="33"/>
      <c r="I119" s="31"/>
      <c r="J119" s="30"/>
      <c r="K119" s="30"/>
      <c r="L119" s="30"/>
      <c r="M119" s="30"/>
      <c r="N119" s="30"/>
      <c r="O119" s="30"/>
      <c r="P119" s="73"/>
      <c r="Q119" s="31"/>
      <c r="R119" s="30"/>
      <c r="S119" s="30"/>
      <c r="T119" s="30"/>
      <c r="U119" s="30"/>
      <c r="V119" s="30"/>
      <c r="W119" s="30"/>
      <c r="X119" s="72"/>
      <c r="Y119" s="31"/>
      <c r="Z119" s="72"/>
      <c r="AA119" s="31"/>
      <c r="AB119" s="30"/>
      <c r="AC119" s="30"/>
      <c r="AD119" s="30"/>
      <c r="AE119" s="30"/>
      <c r="AF119" s="30"/>
      <c r="AG119" s="72"/>
      <c r="AH119" s="31"/>
      <c r="AI119" s="30"/>
      <c r="AJ119" s="30"/>
      <c r="AK119" s="30"/>
      <c r="AL119" s="30"/>
      <c r="AM119" s="30"/>
      <c r="AN119" s="30"/>
      <c r="AO119" s="30"/>
      <c r="AP119" s="72"/>
      <c r="AQ119" s="31"/>
      <c r="AR119" s="30"/>
      <c r="AS119" s="30"/>
      <c r="AT119" s="30"/>
      <c r="AU119" s="30"/>
      <c r="AV119" s="30"/>
      <c r="AW119" s="30"/>
      <c r="AX119" s="30"/>
      <c r="AY119" s="30"/>
      <c r="AZ119" s="31"/>
      <c r="BA119" s="30"/>
      <c r="BB119" s="30"/>
      <c r="BC119" s="30"/>
      <c r="BD119" s="30"/>
      <c r="BE119" s="30"/>
      <c r="BF119" s="30"/>
      <c r="BG119" s="30"/>
      <c r="BH119" s="30"/>
    </row>
    <row r="120" spans="1:60" ht="13.5" x14ac:dyDescent="0.35">
      <c r="A120" s="33"/>
      <c r="B120" s="33"/>
      <c r="C120" s="33"/>
      <c r="D120" s="33"/>
      <c r="E120" s="33"/>
      <c r="F120" s="33"/>
      <c r="G120" s="33"/>
      <c r="H120" s="33"/>
      <c r="I120" s="31"/>
      <c r="J120" s="30"/>
      <c r="K120" s="30"/>
      <c r="L120" s="30"/>
      <c r="M120" s="30"/>
      <c r="N120" s="30"/>
      <c r="O120" s="30"/>
      <c r="P120" s="73"/>
      <c r="Q120" s="31"/>
      <c r="R120" s="30"/>
      <c r="S120" s="30"/>
      <c r="T120" s="30"/>
      <c r="U120" s="30"/>
      <c r="V120" s="30"/>
      <c r="W120" s="30"/>
      <c r="X120" s="72"/>
      <c r="Y120" s="31"/>
      <c r="Z120" s="72"/>
      <c r="AA120" s="31"/>
      <c r="AB120" s="30"/>
      <c r="AC120" s="30"/>
      <c r="AD120" s="30"/>
      <c r="AE120" s="30"/>
      <c r="AF120" s="30"/>
      <c r="AG120" s="72"/>
      <c r="AH120" s="31"/>
      <c r="AI120" s="30"/>
      <c r="AJ120" s="30"/>
      <c r="AK120" s="30"/>
      <c r="AL120" s="30"/>
      <c r="AM120" s="30"/>
      <c r="AN120" s="30"/>
      <c r="AO120" s="30"/>
      <c r="AP120" s="72"/>
      <c r="AQ120" s="31"/>
      <c r="AR120" s="30"/>
      <c r="AS120" s="30"/>
      <c r="AT120" s="30"/>
      <c r="AU120" s="30"/>
      <c r="AV120" s="30"/>
      <c r="AW120" s="30"/>
      <c r="AX120" s="30"/>
      <c r="AY120" s="30"/>
      <c r="AZ120" s="31"/>
      <c r="BA120" s="30"/>
      <c r="BB120" s="30"/>
      <c r="BC120" s="30"/>
      <c r="BD120" s="30"/>
      <c r="BE120" s="30"/>
      <c r="BF120" s="30"/>
      <c r="BG120" s="30"/>
      <c r="BH120" s="30"/>
    </row>
    <row r="121" spans="1:60" ht="13.5" x14ac:dyDescent="0.35">
      <c r="A121" s="33"/>
      <c r="B121" s="33"/>
      <c r="C121" s="33"/>
      <c r="D121" s="33"/>
      <c r="E121" s="33"/>
      <c r="F121" s="33"/>
      <c r="G121" s="33"/>
      <c r="H121" s="33"/>
      <c r="I121" s="31"/>
      <c r="J121" s="30"/>
      <c r="K121" s="30"/>
      <c r="L121" s="30"/>
      <c r="M121" s="30"/>
      <c r="N121" s="30"/>
      <c r="O121" s="30"/>
      <c r="P121" s="73"/>
      <c r="Q121" s="31"/>
      <c r="R121" s="30"/>
      <c r="S121" s="30"/>
      <c r="T121" s="30"/>
      <c r="U121" s="30"/>
      <c r="V121" s="30"/>
      <c r="W121" s="30"/>
      <c r="X121" s="72"/>
      <c r="Y121" s="31"/>
      <c r="Z121" s="72"/>
      <c r="AA121" s="31"/>
      <c r="AB121" s="30"/>
      <c r="AC121" s="30"/>
      <c r="AD121" s="30"/>
      <c r="AE121" s="30"/>
      <c r="AF121" s="30"/>
      <c r="AG121" s="72"/>
      <c r="AH121" s="31"/>
      <c r="AI121" s="30"/>
      <c r="AJ121" s="30"/>
      <c r="AK121" s="30"/>
      <c r="AL121" s="30"/>
      <c r="AM121" s="30"/>
      <c r="AN121" s="30"/>
      <c r="AO121" s="30"/>
      <c r="AP121" s="72"/>
      <c r="AQ121" s="31"/>
      <c r="AR121" s="30"/>
      <c r="AS121" s="30"/>
      <c r="AT121" s="30"/>
      <c r="AU121" s="30"/>
      <c r="AV121" s="30"/>
      <c r="AW121" s="30"/>
      <c r="AX121" s="30"/>
      <c r="AY121" s="30"/>
      <c r="AZ121" s="31"/>
      <c r="BA121" s="30"/>
      <c r="BB121" s="30"/>
      <c r="BC121" s="30"/>
      <c r="BD121" s="30"/>
      <c r="BE121" s="30"/>
      <c r="BF121" s="30"/>
      <c r="BG121" s="30"/>
      <c r="BH121" s="30"/>
    </row>
    <row r="122" spans="1:60" ht="13.5" x14ac:dyDescent="0.35">
      <c r="A122" s="33"/>
      <c r="B122" s="33"/>
      <c r="C122" s="33"/>
      <c r="D122" s="33"/>
      <c r="E122" s="33"/>
      <c r="F122" s="33"/>
      <c r="G122" s="33"/>
      <c r="H122" s="33"/>
      <c r="I122" s="31"/>
      <c r="J122" s="30"/>
      <c r="K122" s="30"/>
      <c r="L122" s="30"/>
      <c r="M122" s="30"/>
      <c r="N122" s="30"/>
      <c r="O122" s="30"/>
      <c r="P122" s="73"/>
      <c r="Q122" s="31"/>
      <c r="R122" s="30"/>
      <c r="S122" s="30"/>
      <c r="T122" s="30"/>
      <c r="U122" s="30"/>
      <c r="V122" s="30"/>
      <c r="W122" s="30"/>
      <c r="X122" s="72"/>
      <c r="Y122" s="31"/>
      <c r="Z122" s="72"/>
      <c r="AA122" s="31"/>
      <c r="AB122" s="30"/>
      <c r="AC122" s="30"/>
      <c r="AD122" s="30"/>
      <c r="AE122" s="30"/>
      <c r="AF122" s="30"/>
      <c r="AG122" s="72"/>
      <c r="AH122" s="31"/>
      <c r="AI122" s="30"/>
      <c r="AJ122" s="30"/>
      <c r="AK122" s="30"/>
      <c r="AL122" s="30"/>
      <c r="AM122" s="30"/>
      <c r="AN122" s="30"/>
      <c r="AO122" s="30"/>
      <c r="AP122" s="72"/>
      <c r="AQ122" s="31"/>
      <c r="AR122" s="30"/>
      <c r="AS122" s="30"/>
      <c r="AT122" s="30"/>
      <c r="AU122" s="30"/>
      <c r="AV122" s="30"/>
      <c r="AW122" s="30"/>
      <c r="AX122" s="30"/>
      <c r="AY122" s="30"/>
      <c r="AZ122" s="31"/>
      <c r="BA122" s="30"/>
      <c r="BB122" s="30"/>
      <c r="BC122" s="30"/>
      <c r="BD122" s="30"/>
      <c r="BE122" s="30"/>
      <c r="BF122" s="30"/>
      <c r="BG122" s="30"/>
      <c r="BH122" s="30"/>
    </row>
    <row r="123" spans="1:60" ht="13.5" x14ac:dyDescent="0.35">
      <c r="A123" s="33"/>
      <c r="B123" s="33"/>
      <c r="C123" s="31"/>
      <c r="D123" s="30"/>
      <c r="E123" s="30"/>
      <c r="F123" s="30"/>
      <c r="G123" s="30"/>
      <c r="H123" s="72"/>
      <c r="I123" s="31"/>
      <c r="J123" s="30"/>
      <c r="K123" s="30"/>
      <c r="L123" s="30"/>
      <c r="M123" s="30"/>
      <c r="N123" s="30"/>
      <c r="O123" s="30"/>
      <c r="P123" s="73"/>
      <c r="Q123" s="31"/>
      <c r="R123" s="30"/>
      <c r="S123" s="30"/>
      <c r="T123" s="30"/>
      <c r="U123" s="30"/>
      <c r="V123" s="30"/>
      <c r="W123" s="30"/>
      <c r="X123" s="72"/>
      <c r="Y123" s="31"/>
      <c r="Z123" s="72"/>
      <c r="AA123" s="31"/>
      <c r="AB123" s="30"/>
      <c r="AC123" s="30"/>
      <c r="AD123" s="30"/>
      <c r="AE123" s="30"/>
      <c r="AF123" s="30"/>
      <c r="AG123" s="72"/>
      <c r="AH123" s="31"/>
      <c r="AI123" s="30"/>
      <c r="AJ123" s="30"/>
      <c r="AK123" s="30"/>
      <c r="AL123" s="30"/>
      <c r="AM123" s="30"/>
      <c r="AN123" s="30"/>
      <c r="AO123" s="30"/>
      <c r="AP123" s="72"/>
      <c r="AQ123" s="31"/>
      <c r="AR123" s="30"/>
      <c r="AS123" s="30"/>
      <c r="AT123" s="30"/>
      <c r="AU123" s="30"/>
      <c r="AV123" s="30"/>
      <c r="AW123" s="30"/>
      <c r="AX123" s="30"/>
      <c r="AY123" s="30"/>
      <c r="AZ123" s="31"/>
      <c r="BA123" s="30"/>
      <c r="BB123" s="30"/>
      <c r="BC123" s="30"/>
      <c r="BD123" s="30"/>
      <c r="BE123" s="30"/>
      <c r="BF123" s="30"/>
      <c r="BG123" s="30"/>
      <c r="BH123" s="30"/>
    </row>
    <row r="124" spans="1:60" ht="13.5" x14ac:dyDescent="0.35">
      <c r="A124" s="33"/>
      <c r="B124" s="33"/>
      <c r="C124" s="31"/>
      <c r="D124" s="30"/>
      <c r="E124" s="30"/>
      <c r="F124" s="30"/>
      <c r="G124" s="30"/>
      <c r="H124" s="72"/>
      <c r="I124" s="31"/>
      <c r="J124" s="30"/>
      <c r="K124" s="30"/>
      <c r="L124" s="30"/>
      <c r="M124" s="30"/>
      <c r="N124" s="30"/>
      <c r="O124" s="30"/>
      <c r="P124" s="73"/>
      <c r="Q124" s="31"/>
      <c r="R124" s="30"/>
      <c r="S124" s="30"/>
      <c r="T124" s="30"/>
      <c r="U124" s="30"/>
      <c r="V124" s="30"/>
      <c r="W124" s="30"/>
      <c r="X124" s="72"/>
      <c r="Y124" s="31"/>
      <c r="Z124" s="72"/>
      <c r="AA124" s="31"/>
      <c r="AB124" s="30"/>
      <c r="AC124" s="30"/>
      <c r="AD124" s="30"/>
      <c r="AE124" s="30"/>
      <c r="AF124" s="30"/>
      <c r="AG124" s="72"/>
      <c r="AH124" s="31"/>
      <c r="AI124" s="30"/>
      <c r="AJ124" s="30"/>
      <c r="AK124" s="30"/>
      <c r="AL124" s="30"/>
      <c r="AM124" s="30"/>
      <c r="AN124" s="30"/>
      <c r="AO124" s="30"/>
      <c r="AP124" s="72"/>
      <c r="AQ124" s="31"/>
      <c r="AR124" s="30"/>
      <c r="AS124" s="30"/>
      <c r="AT124" s="30"/>
      <c r="AU124" s="30"/>
      <c r="AV124" s="30"/>
      <c r="AW124" s="30"/>
      <c r="AX124" s="30"/>
      <c r="AY124" s="30"/>
      <c r="AZ124" s="31"/>
      <c r="BA124" s="30"/>
      <c r="BB124" s="30"/>
      <c r="BC124" s="30"/>
      <c r="BD124" s="30"/>
      <c r="BE124" s="30"/>
      <c r="BF124" s="30"/>
      <c r="BG124" s="30"/>
      <c r="BH124" s="30"/>
    </row>
    <row r="125" spans="1:60" ht="13.5" x14ac:dyDescent="0.35">
      <c r="A125" s="33"/>
      <c r="B125" s="33"/>
      <c r="C125" s="31"/>
      <c r="D125" s="30"/>
      <c r="E125" s="30"/>
      <c r="F125" s="30"/>
      <c r="G125" s="30"/>
      <c r="H125" s="72"/>
      <c r="I125" s="31"/>
      <c r="J125" s="30"/>
      <c r="K125" s="30"/>
      <c r="L125" s="30"/>
      <c r="M125" s="30"/>
      <c r="N125" s="30"/>
      <c r="O125" s="30"/>
      <c r="P125" s="73"/>
      <c r="Q125" s="31"/>
      <c r="R125" s="30"/>
      <c r="S125" s="30"/>
      <c r="T125" s="30"/>
      <c r="U125" s="30"/>
      <c r="V125" s="30"/>
      <c r="W125" s="30"/>
      <c r="X125" s="72"/>
      <c r="Y125" s="31"/>
      <c r="Z125" s="72"/>
      <c r="AA125" s="31"/>
      <c r="AB125" s="30"/>
      <c r="AC125" s="30"/>
      <c r="AD125" s="30"/>
      <c r="AE125" s="30"/>
      <c r="AF125" s="30"/>
      <c r="AG125" s="72"/>
      <c r="AH125" s="31"/>
      <c r="AI125" s="30"/>
      <c r="AJ125" s="30"/>
      <c r="AK125" s="30"/>
      <c r="AL125" s="30"/>
      <c r="AM125" s="30"/>
      <c r="AN125" s="30"/>
      <c r="AO125" s="30"/>
      <c r="AP125" s="72"/>
      <c r="AQ125" s="31"/>
      <c r="AR125" s="30"/>
      <c r="AS125" s="30"/>
      <c r="AT125" s="30"/>
      <c r="AU125" s="30"/>
      <c r="AV125" s="30"/>
      <c r="AW125" s="30"/>
      <c r="AX125" s="30"/>
      <c r="AY125" s="30"/>
      <c r="AZ125" s="31"/>
      <c r="BA125" s="30"/>
      <c r="BB125" s="30"/>
      <c r="BC125" s="30"/>
      <c r="BD125" s="30"/>
      <c r="BE125" s="30"/>
      <c r="BF125" s="30"/>
      <c r="BG125" s="30"/>
      <c r="BH125" s="30"/>
    </row>
    <row r="126" spans="1:60" ht="13.5" x14ac:dyDescent="0.35">
      <c r="A126" s="33"/>
      <c r="B126" s="33"/>
      <c r="C126" s="31"/>
      <c r="D126" s="30"/>
      <c r="E126" s="30"/>
      <c r="F126" s="30"/>
      <c r="G126" s="30"/>
      <c r="H126" s="72"/>
      <c r="I126" s="31"/>
      <c r="J126" s="30"/>
      <c r="K126" s="30"/>
      <c r="L126" s="30"/>
      <c r="M126" s="30"/>
      <c r="N126" s="30"/>
      <c r="O126" s="30"/>
      <c r="P126" s="73"/>
      <c r="Q126" s="31"/>
      <c r="R126" s="30"/>
      <c r="S126" s="30"/>
      <c r="T126" s="30"/>
      <c r="U126" s="30"/>
      <c r="V126" s="30"/>
      <c r="W126" s="30"/>
      <c r="X126" s="72"/>
      <c r="Y126" s="31"/>
      <c r="Z126" s="72"/>
      <c r="AA126" s="31"/>
      <c r="AB126" s="30"/>
      <c r="AC126" s="30"/>
      <c r="AD126" s="30"/>
      <c r="AE126" s="30"/>
      <c r="AF126" s="30"/>
      <c r="AG126" s="72"/>
      <c r="AH126" s="31"/>
      <c r="AI126" s="30"/>
      <c r="AJ126" s="30"/>
      <c r="AK126" s="30"/>
      <c r="AL126" s="30"/>
      <c r="AM126" s="30"/>
      <c r="AN126" s="30"/>
      <c r="AO126" s="30"/>
      <c r="AP126" s="72"/>
      <c r="AQ126" s="31"/>
      <c r="AR126" s="30"/>
      <c r="AS126" s="30"/>
      <c r="AT126" s="30"/>
      <c r="AU126" s="30"/>
      <c r="AV126" s="30"/>
      <c r="AW126" s="30"/>
      <c r="AX126" s="30"/>
      <c r="AY126" s="30"/>
      <c r="AZ126" s="31"/>
      <c r="BA126" s="30"/>
      <c r="BB126" s="30"/>
      <c r="BC126" s="30"/>
      <c r="BD126" s="30"/>
      <c r="BE126" s="30"/>
      <c r="BF126" s="30"/>
      <c r="BG126" s="30"/>
      <c r="BH126" s="30"/>
    </row>
    <row r="127" spans="1:60" ht="13.5" x14ac:dyDescent="0.35">
      <c r="A127" s="33"/>
      <c r="B127" s="33"/>
      <c r="C127" s="31"/>
      <c r="D127" s="30"/>
      <c r="E127" s="30"/>
      <c r="F127" s="30"/>
      <c r="G127" s="30"/>
      <c r="H127" s="72"/>
      <c r="I127" s="31"/>
      <c r="J127" s="30"/>
      <c r="K127" s="30"/>
      <c r="L127" s="30"/>
      <c r="M127" s="30"/>
      <c r="N127" s="30"/>
      <c r="O127" s="30"/>
      <c r="P127" s="73"/>
      <c r="Q127" s="31"/>
      <c r="R127" s="30"/>
      <c r="S127" s="30"/>
      <c r="T127" s="30"/>
      <c r="U127" s="30"/>
      <c r="V127" s="30"/>
      <c r="W127" s="30"/>
      <c r="X127" s="72"/>
      <c r="Y127" s="31"/>
      <c r="Z127" s="72"/>
      <c r="AA127" s="31"/>
      <c r="AB127" s="30"/>
      <c r="AC127" s="30"/>
      <c r="AD127" s="30"/>
      <c r="AE127" s="30"/>
      <c r="AF127" s="30"/>
      <c r="AG127" s="72"/>
      <c r="AH127" s="31"/>
      <c r="AI127" s="30"/>
      <c r="AJ127" s="30"/>
      <c r="AK127" s="30"/>
      <c r="AL127" s="30"/>
      <c r="AM127" s="30"/>
      <c r="AN127" s="30"/>
      <c r="AO127" s="30"/>
      <c r="AP127" s="72"/>
      <c r="AQ127" s="31"/>
      <c r="AR127" s="30"/>
      <c r="AS127" s="30"/>
      <c r="AT127" s="30"/>
      <c r="AU127" s="30"/>
      <c r="AV127" s="30"/>
      <c r="AW127" s="30"/>
      <c r="AX127" s="30"/>
      <c r="AY127" s="30"/>
      <c r="AZ127" s="31"/>
      <c r="BA127" s="30"/>
      <c r="BB127" s="30"/>
      <c r="BC127" s="30"/>
      <c r="BD127" s="30"/>
      <c r="BE127" s="30"/>
      <c r="BF127" s="30"/>
      <c r="BG127" s="30"/>
      <c r="BH127" s="30"/>
    </row>
    <row r="128" spans="1:60" ht="13.5" x14ac:dyDescent="0.35">
      <c r="A128" s="33"/>
      <c r="B128" s="33"/>
      <c r="C128" s="31"/>
      <c r="D128" s="30"/>
      <c r="E128" s="30"/>
      <c r="F128" s="30"/>
      <c r="G128" s="30"/>
      <c r="H128" s="72"/>
      <c r="I128" s="31"/>
      <c r="J128" s="30"/>
      <c r="K128" s="30"/>
      <c r="L128" s="30"/>
      <c r="M128" s="30"/>
      <c r="N128" s="30"/>
      <c r="O128" s="30"/>
      <c r="P128" s="73"/>
      <c r="Q128" s="31"/>
      <c r="R128" s="30"/>
      <c r="S128" s="30"/>
      <c r="T128" s="30"/>
      <c r="U128" s="30"/>
      <c r="V128" s="30"/>
      <c r="W128" s="30"/>
      <c r="X128" s="72"/>
      <c r="Y128" s="31"/>
      <c r="Z128" s="72"/>
      <c r="AA128" s="31"/>
      <c r="AB128" s="30"/>
      <c r="AC128" s="30"/>
      <c r="AD128" s="30"/>
      <c r="AE128" s="30"/>
      <c r="AF128" s="30"/>
      <c r="AG128" s="72"/>
      <c r="AH128" s="31"/>
      <c r="AI128" s="30"/>
      <c r="AJ128" s="30"/>
      <c r="AK128" s="30"/>
      <c r="AL128" s="30"/>
      <c r="AM128" s="30"/>
      <c r="AN128" s="30"/>
      <c r="AO128" s="30"/>
      <c r="AP128" s="72"/>
      <c r="AQ128" s="31"/>
      <c r="AR128" s="30"/>
      <c r="AS128" s="30"/>
      <c r="AT128" s="30"/>
      <c r="AU128" s="30"/>
      <c r="AV128" s="30"/>
      <c r="AW128" s="30"/>
      <c r="AX128" s="30"/>
      <c r="AY128" s="30"/>
      <c r="AZ128" s="31"/>
      <c r="BA128" s="30"/>
      <c r="BB128" s="30"/>
      <c r="BC128" s="30"/>
      <c r="BD128" s="30"/>
      <c r="BE128" s="30"/>
      <c r="BF128" s="30"/>
      <c r="BG128" s="30"/>
      <c r="BH128" s="30"/>
    </row>
    <row r="129" spans="1:60" ht="13.5" x14ac:dyDescent="0.35">
      <c r="A129" s="33"/>
      <c r="B129" s="33"/>
      <c r="C129" s="31"/>
      <c r="D129" s="30"/>
      <c r="E129" s="30"/>
      <c r="F129" s="30"/>
      <c r="G129" s="30"/>
      <c r="H129" s="72"/>
      <c r="I129" s="31"/>
      <c r="J129" s="30"/>
      <c r="K129" s="30"/>
      <c r="L129" s="30"/>
      <c r="M129" s="30"/>
      <c r="N129" s="30"/>
      <c r="O129" s="30"/>
      <c r="P129" s="73"/>
      <c r="Q129" s="31"/>
      <c r="R129" s="30"/>
      <c r="S129" s="30"/>
      <c r="T129" s="30"/>
      <c r="U129" s="30"/>
      <c r="V129" s="30"/>
      <c r="W129" s="30"/>
      <c r="X129" s="72"/>
      <c r="Y129" s="31"/>
      <c r="Z129" s="72"/>
      <c r="AA129" s="31"/>
      <c r="AB129" s="30"/>
      <c r="AC129" s="30"/>
      <c r="AD129" s="30"/>
      <c r="AE129" s="30"/>
      <c r="AF129" s="30"/>
      <c r="AG129" s="72"/>
      <c r="AH129" s="31"/>
      <c r="AI129" s="30"/>
      <c r="AJ129" s="30"/>
      <c r="AK129" s="30"/>
      <c r="AL129" s="30"/>
      <c r="AM129" s="30"/>
      <c r="AN129" s="30"/>
      <c r="AO129" s="30"/>
      <c r="AP129" s="72"/>
      <c r="AQ129" s="31"/>
      <c r="AR129" s="30"/>
      <c r="AS129" s="30"/>
      <c r="AT129" s="30"/>
      <c r="AU129" s="30"/>
      <c r="AV129" s="30"/>
      <c r="AW129" s="30"/>
      <c r="AX129" s="30"/>
      <c r="AY129" s="30"/>
      <c r="AZ129" s="31"/>
      <c r="BA129" s="30"/>
      <c r="BB129" s="30"/>
      <c r="BC129" s="30"/>
      <c r="BD129" s="30"/>
      <c r="BE129" s="30"/>
      <c r="BF129" s="30"/>
      <c r="BG129" s="30"/>
      <c r="BH129" s="30"/>
    </row>
    <row r="130" spans="1:60" ht="13.5" x14ac:dyDescent="0.35">
      <c r="A130" s="33"/>
      <c r="B130" s="33"/>
      <c r="C130" s="31"/>
      <c r="D130" s="30"/>
      <c r="E130" s="30"/>
      <c r="F130" s="30"/>
      <c r="G130" s="30"/>
      <c r="H130" s="72"/>
      <c r="I130" s="31"/>
      <c r="J130" s="30"/>
      <c r="K130" s="30"/>
      <c r="L130" s="30"/>
      <c r="M130" s="30"/>
      <c r="N130" s="30"/>
      <c r="O130" s="30"/>
      <c r="P130" s="73"/>
      <c r="Q130" s="31"/>
      <c r="R130" s="30"/>
      <c r="S130" s="30"/>
      <c r="T130" s="30"/>
      <c r="U130" s="30"/>
      <c r="V130" s="30"/>
      <c r="W130" s="30"/>
      <c r="X130" s="72"/>
      <c r="Y130" s="31"/>
      <c r="Z130" s="72"/>
      <c r="AA130" s="31"/>
      <c r="AB130" s="30"/>
      <c r="AC130" s="30"/>
      <c r="AD130" s="30"/>
      <c r="AE130" s="30"/>
      <c r="AF130" s="30"/>
      <c r="AG130" s="72"/>
      <c r="AH130" s="31"/>
      <c r="AI130" s="30"/>
      <c r="AJ130" s="30"/>
      <c r="AK130" s="30"/>
      <c r="AL130" s="30"/>
      <c r="AM130" s="30"/>
      <c r="AN130" s="30"/>
      <c r="AO130" s="30"/>
      <c r="AP130" s="72"/>
      <c r="AQ130" s="31"/>
      <c r="AR130" s="30"/>
      <c r="AS130" s="30"/>
      <c r="AT130" s="30"/>
      <c r="AU130" s="30"/>
      <c r="AV130" s="30"/>
      <c r="AW130" s="30"/>
      <c r="AX130" s="30"/>
      <c r="AY130" s="30"/>
      <c r="AZ130" s="31"/>
      <c r="BA130" s="30"/>
      <c r="BB130" s="30"/>
      <c r="BC130" s="30"/>
      <c r="BD130" s="30"/>
      <c r="BE130" s="30"/>
      <c r="BF130" s="30"/>
      <c r="BG130" s="30"/>
      <c r="BH130" s="30"/>
    </row>
    <row r="131" spans="1:60" ht="13.5" x14ac:dyDescent="0.35">
      <c r="A131" s="33"/>
      <c r="B131" s="33"/>
      <c r="C131" s="31"/>
      <c r="D131" s="30"/>
      <c r="E131" s="30"/>
      <c r="F131" s="30"/>
      <c r="G131" s="30"/>
      <c r="H131" s="72"/>
      <c r="I131" s="31"/>
      <c r="J131" s="30"/>
      <c r="K131" s="30"/>
      <c r="L131" s="30"/>
      <c r="M131" s="30"/>
      <c r="N131" s="30"/>
      <c r="O131" s="30"/>
      <c r="P131" s="73"/>
      <c r="Q131" s="31"/>
      <c r="R131" s="30"/>
      <c r="S131" s="30"/>
      <c r="T131" s="30"/>
      <c r="U131" s="30"/>
      <c r="V131" s="30"/>
      <c r="W131" s="30"/>
      <c r="X131" s="72"/>
      <c r="Y131" s="31"/>
      <c r="Z131" s="72"/>
      <c r="AA131" s="31"/>
      <c r="AB131" s="30"/>
      <c r="AC131" s="30"/>
      <c r="AD131" s="30"/>
      <c r="AE131" s="30"/>
      <c r="AF131" s="30"/>
      <c r="AG131" s="72"/>
      <c r="AH131" s="31"/>
      <c r="AI131" s="30"/>
      <c r="AJ131" s="30"/>
      <c r="AK131" s="30"/>
      <c r="AL131" s="30"/>
      <c r="AM131" s="30"/>
      <c r="AN131" s="30"/>
      <c r="AO131" s="30"/>
      <c r="AP131" s="72"/>
      <c r="AQ131" s="31"/>
      <c r="AR131" s="30"/>
      <c r="AS131" s="30"/>
      <c r="AT131" s="30"/>
      <c r="AU131" s="30"/>
      <c r="AV131" s="30"/>
      <c r="AW131" s="30"/>
      <c r="AX131" s="30"/>
      <c r="AY131" s="30"/>
      <c r="AZ131" s="31"/>
      <c r="BA131" s="30"/>
      <c r="BB131" s="30"/>
      <c r="BC131" s="30"/>
      <c r="BD131" s="30"/>
      <c r="BE131" s="30"/>
      <c r="BF131" s="30"/>
      <c r="BG131" s="30"/>
      <c r="BH131" s="30"/>
    </row>
    <row r="132" spans="1:60" ht="13.5" x14ac:dyDescent="0.35">
      <c r="A132" s="33"/>
      <c r="B132" s="33"/>
      <c r="C132" s="31"/>
      <c r="D132" s="30"/>
      <c r="E132" s="30"/>
      <c r="F132" s="30"/>
      <c r="G132" s="30"/>
      <c r="H132" s="72"/>
      <c r="I132" s="31"/>
      <c r="J132" s="30"/>
      <c r="K132" s="30"/>
      <c r="L132" s="30"/>
      <c r="M132" s="30"/>
      <c r="N132" s="30"/>
      <c r="O132" s="30"/>
      <c r="P132" s="73"/>
      <c r="Q132" s="31"/>
      <c r="R132" s="30"/>
      <c r="S132" s="30"/>
      <c r="T132" s="30"/>
      <c r="U132" s="30"/>
      <c r="V132" s="30"/>
      <c r="W132" s="30"/>
      <c r="X132" s="72"/>
      <c r="Y132" s="31"/>
      <c r="Z132" s="72"/>
      <c r="AA132" s="31"/>
      <c r="AB132" s="30"/>
      <c r="AC132" s="30"/>
      <c r="AD132" s="30"/>
      <c r="AE132" s="30"/>
      <c r="AF132" s="30"/>
      <c r="AG132" s="72"/>
      <c r="AH132" s="31"/>
      <c r="AI132" s="30"/>
      <c r="AJ132" s="30"/>
      <c r="AK132" s="30"/>
      <c r="AL132" s="30"/>
      <c r="AM132" s="30"/>
      <c r="AN132" s="30"/>
      <c r="AO132" s="30"/>
      <c r="AP132" s="72"/>
      <c r="AQ132" s="31"/>
      <c r="AR132" s="30"/>
      <c r="AS132" s="30"/>
      <c r="AT132" s="30"/>
      <c r="AU132" s="30"/>
      <c r="AV132" s="30"/>
      <c r="AW132" s="30"/>
      <c r="AX132" s="30"/>
      <c r="AY132" s="30"/>
      <c r="AZ132" s="31"/>
      <c r="BA132" s="30"/>
      <c r="BB132" s="30"/>
      <c r="BC132" s="30"/>
      <c r="BD132" s="30"/>
      <c r="BE132" s="30"/>
      <c r="BF132" s="30"/>
      <c r="BG132" s="30"/>
      <c r="BH132" s="30"/>
    </row>
    <row r="133" spans="1:60" ht="13.5" x14ac:dyDescent="0.35">
      <c r="A133" s="33"/>
      <c r="B133" s="33"/>
      <c r="C133" s="31"/>
      <c r="D133" s="30"/>
      <c r="E133" s="30"/>
      <c r="F133" s="30"/>
      <c r="G133" s="30"/>
      <c r="H133" s="72"/>
      <c r="I133" s="31"/>
      <c r="J133" s="30"/>
      <c r="K133" s="30"/>
      <c r="L133" s="30"/>
      <c r="M133" s="30"/>
      <c r="N133" s="30"/>
      <c r="O133" s="30"/>
      <c r="P133" s="73"/>
      <c r="Q133" s="31"/>
      <c r="R133" s="30"/>
      <c r="S133" s="30"/>
      <c r="T133" s="30"/>
      <c r="U133" s="30"/>
      <c r="V133" s="30"/>
      <c r="W133" s="30"/>
      <c r="X133" s="72"/>
      <c r="Y133" s="31"/>
      <c r="Z133" s="72"/>
      <c r="AA133" s="31"/>
      <c r="AB133" s="30"/>
      <c r="AC133" s="30"/>
      <c r="AD133" s="30"/>
      <c r="AE133" s="30"/>
      <c r="AF133" s="30"/>
      <c r="AG133" s="72"/>
      <c r="AH133" s="31"/>
      <c r="AI133" s="30"/>
      <c r="AJ133" s="30"/>
      <c r="AK133" s="30"/>
      <c r="AL133" s="30"/>
      <c r="AM133" s="30"/>
      <c r="AN133" s="30"/>
      <c r="AO133" s="30"/>
      <c r="AP133" s="72"/>
      <c r="AQ133" s="31"/>
      <c r="AR133" s="30"/>
      <c r="AS133" s="30"/>
      <c r="AT133" s="30"/>
      <c r="AU133" s="30"/>
      <c r="AV133" s="30"/>
      <c r="AW133" s="30"/>
      <c r="AX133" s="30"/>
      <c r="AY133" s="30"/>
      <c r="AZ133" s="31"/>
      <c r="BA133" s="30"/>
      <c r="BB133" s="30"/>
      <c r="BC133" s="30"/>
      <c r="BD133" s="30"/>
      <c r="BE133" s="30"/>
      <c r="BF133" s="30"/>
      <c r="BG133" s="30"/>
      <c r="BH133" s="30"/>
    </row>
    <row r="134" spans="1:60" ht="13.5" x14ac:dyDescent="0.35">
      <c r="A134" s="33"/>
      <c r="B134" s="33"/>
      <c r="C134" s="31"/>
      <c r="D134" s="30"/>
      <c r="E134" s="30"/>
      <c r="F134" s="30"/>
      <c r="G134" s="30"/>
      <c r="H134" s="72"/>
      <c r="I134" s="31"/>
      <c r="J134" s="30"/>
      <c r="K134" s="30"/>
      <c r="L134" s="30"/>
      <c r="M134" s="30"/>
      <c r="N134" s="30"/>
      <c r="O134" s="30"/>
      <c r="P134" s="73"/>
      <c r="Q134" s="31"/>
      <c r="R134" s="30"/>
      <c r="S134" s="30"/>
      <c r="T134" s="30"/>
      <c r="U134" s="30"/>
      <c r="V134" s="30"/>
      <c r="W134" s="30"/>
      <c r="X134" s="72"/>
      <c r="Y134" s="31"/>
      <c r="Z134" s="72"/>
      <c r="AA134" s="31"/>
      <c r="AB134" s="30"/>
      <c r="AC134" s="30"/>
      <c r="AD134" s="30"/>
      <c r="AE134" s="30"/>
      <c r="AF134" s="30"/>
      <c r="AG134" s="72"/>
      <c r="AH134" s="31"/>
      <c r="AI134" s="30"/>
      <c r="AJ134" s="30"/>
      <c r="AK134" s="30"/>
      <c r="AL134" s="30"/>
      <c r="AM134" s="30"/>
      <c r="AN134" s="30"/>
      <c r="AO134" s="30"/>
      <c r="AP134" s="72"/>
      <c r="AQ134" s="31"/>
      <c r="AR134" s="30"/>
      <c r="AS134" s="30"/>
      <c r="AT134" s="30"/>
      <c r="AU134" s="30"/>
      <c r="AV134" s="30"/>
      <c r="AW134" s="30"/>
      <c r="AX134" s="30"/>
      <c r="AY134" s="30"/>
      <c r="AZ134" s="31"/>
      <c r="BA134" s="30"/>
      <c r="BB134" s="30"/>
      <c r="BC134" s="30"/>
      <c r="BD134" s="30"/>
      <c r="BE134" s="30"/>
      <c r="BF134" s="30"/>
      <c r="BG134" s="30"/>
      <c r="BH134" s="30"/>
    </row>
    <row r="135" spans="1:60" ht="13.5" x14ac:dyDescent="0.35">
      <c r="A135" s="33"/>
      <c r="B135" s="33"/>
      <c r="C135" s="31"/>
      <c r="D135" s="30"/>
      <c r="E135" s="30"/>
      <c r="F135" s="30"/>
      <c r="G135" s="30"/>
      <c r="H135" s="72"/>
      <c r="I135" s="31"/>
      <c r="J135" s="30"/>
      <c r="K135" s="30"/>
      <c r="L135" s="30"/>
      <c r="M135" s="30"/>
      <c r="N135" s="30"/>
      <c r="O135" s="30"/>
      <c r="P135" s="73"/>
      <c r="Q135" s="31"/>
      <c r="R135" s="30"/>
      <c r="S135" s="30"/>
      <c r="T135" s="30"/>
      <c r="U135" s="30"/>
      <c r="V135" s="30"/>
      <c r="W135" s="30"/>
      <c r="X135" s="72"/>
      <c r="Y135" s="31"/>
      <c r="Z135" s="72"/>
      <c r="AA135" s="31"/>
      <c r="AB135" s="30"/>
      <c r="AC135" s="30"/>
      <c r="AD135" s="30"/>
      <c r="AE135" s="30"/>
      <c r="AF135" s="30"/>
      <c r="AG135" s="72"/>
      <c r="AH135" s="31"/>
      <c r="AI135" s="30"/>
      <c r="AJ135" s="30"/>
      <c r="AK135" s="30"/>
      <c r="AL135" s="30"/>
      <c r="AM135" s="30"/>
      <c r="AN135" s="30"/>
      <c r="AO135" s="30"/>
      <c r="AP135" s="72"/>
      <c r="AQ135" s="31"/>
      <c r="AR135" s="30"/>
      <c r="AS135" s="30"/>
      <c r="AT135" s="30"/>
      <c r="AU135" s="30"/>
      <c r="AV135" s="30"/>
      <c r="AW135" s="30"/>
      <c r="AX135" s="30"/>
      <c r="AY135" s="30"/>
      <c r="AZ135" s="31"/>
      <c r="BA135" s="30"/>
      <c r="BB135" s="30"/>
      <c r="BC135" s="30"/>
      <c r="BD135" s="30"/>
      <c r="BE135" s="30"/>
      <c r="BF135" s="30"/>
      <c r="BG135" s="30"/>
      <c r="BH135" s="30"/>
    </row>
    <row r="136" spans="1:60" ht="13.5" x14ac:dyDescent="0.35">
      <c r="A136" s="33"/>
      <c r="B136" s="33"/>
      <c r="C136" s="31"/>
      <c r="D136" s="30"/>
      <c r="E136" s="30"/>
      <c r="F136" s="30"/>
      <c r="G136" s="30"/>
      <c r="H136" s="72"/>
      <c r="I136" s="31"/>
      <c r="J136" s="30"/>
      <c r="K136" s="30"/>
      <c r="L136" s="30"/>
      <c r="M136" s="30"/>
      <c r="N136" s="30"/>
      <c r="O136" s="30"/>
      <c r="P136" s="73"/>
      <c r="Q136" s="31"/>
      <c r="R136" s="30"/>
      <c r="S136" s="30"/>
      <c r="T136" s="30"/>
      <c r="U136" s="30"/>
      <c r="V136" s="30"/>
      <c r="W136" s="30"/>
      <c r="X136" s="72"/>
      <c r="Y136" s="31"/>
      <c r="Z136" s="72"/>
      <c r="AA136" s="31"/>
      <c r="AB136" s="30"/>
      <c r="AC136" s="30"/>
      <c r="AD136" s="30"/>
      <c r="AE136" s="30"/>
      <c r="AF136" s="30"/>
      <c r="AG136" s="72"/>
      <c r="AH136" s="31"/>
      <c r="AI136" s="30"/>
      <c r="AJ136" s="30"/>
      <c r="AK136" s="30"/>
      <c r="AL136" s="30"/>
      <c r="AM136" s="30"/>
      <c r="AN136" s="30"/>
      <c r="AO136" s="30"/>
      <c r="AP136" s="72"/>
      <c r="AQ136" s="31"/>
      <c r="AR136" s="30"/>
      <c r="AS136" s="30"/>
      <c r="AT136" s="30"/>
      <c r="AU136" s="30"/>
      <c r="AV136" s="30"/>
      <c r="AW136" s="30"/>
      <c r="AX136" s="30"/>
      <c r="AY136" s="30"/>
      <c r="AZ136" s="31"/>
      <c r="BA136" s="30"/>
      <c r="BB136" s="30"/>
      <c r="BC136" s="30"/>
      <c r="BD136" s="30"/>
      <c r="BE136" s="30"/>
      <c r="BF136" s="30"/>
      <c r="BG136" s="30"/>
      <c r="BH136" s="30"/>
    </row>
    <row r="137" spans="1:60" ht="13.5" x14ac:dyDescent="0.35">
      <c r="A137" s="33"/>
      <c r="B137" s="33"/>
      <c r="C137" s="31"/>
      <c r="D137" s="30"/>
      <c r="E137" s="30"/>
      <c r="F137" s="30"/>
      <c r="G137" s="30"/>
      <c r="H137" s="72"/>
      <c r="I137" s="31"/>
      <c r="J137" s="30"/>
      <c r="K137" s="30"/>
      <c r="L137" s="30"/>
      <c r="M137" s="30"/>
      <c r="N137" s="30"/>
      <c r="O137" s="30"/>
      <c r="P137" s="73"/>
      <c r="Q137" s="31"/>
      <c r="R137" s="30"/>
      <c r="S137" s="30"/>
      <c r="T137" s="30"/>
      <c r="U137" s="30"/>
      <c r="V137" s="30"/>
      <c r="W137" s="30"/>
      <c r="X137" s="72"/>
      <c r="Y137" s="31"/>
      <c r="Z137" s="72"/>
      <c r="AA137" s="31"/>
      <c r="AB137" s="30"/>
      <c r="AC137" s="30"/>
      <c r="AD137" s="30"/>
      <c r="AE137" s="30"/>
      <c r="AF137" s="30"/>
      <c r="AG137" s="72"/>
      <c r="AH137" s="31"/>
      <c r="AI137" s="30"/>
      <c r="AJ137" s="30"/>
      <c r="AK137" s="30"/>
      <c r="AL137" s="30"/>
      <c r="AM137" s="30"/>
      <c r="AN137" s="30"/>
      <c r="AO137" s="30"/>
      <c r="AP137" s="72"/>
      <c r="AQ137" s="31"/>
      <c r="AR137" s="30"/>
      <c r="AS137" s="30"/>
      <c r="AT137" s="30"/>
      <c r="AU137" s="30"/>
      <c r="AV137" s="30"/>
      <c r="AW137" s="30"/>
      <c r="AX137" s="30"/>
      <c r="AY137" s="30"/>
      <c r="AZ137" s="31"/>
      <c r="BA137" s="30"/>
      <c r="BB137" s="30"/>
      <c r="BC137" s="30"/>
      <c r="BD137" s="30"/>
      <c r="BE137" s="30"/>
      <c r="BF137" s="30"/>
      <c r="BG137" s="30"/>
      <c r="BH137" s="30"/>
    </row>
    <row r="138" spans="1:60" ht="13.5" x14ac:dyDescent="0.35">
      <c r="A138" s="33"/>
      <c r="B138" s="33"/>
      <c r="C138" s="31"/>
      <c r="D138" s="30"/>
      <c r="E138" s="30"/>
      <c r="F138" s="30"/>
      <c r="G138" s="30"/>
      <c r="H138" s="72"/>
      <c r="I138" s="31"/>
      <c r="J138" s="30"/>
      <c r="K138" s="30"/>
      <c r="L138" s="30"/>
      <c r="M138" s="30"/>
      <c r="N138" s="30"/>
      <c r="O138" s="30"/>
      <c r="P138" s="73"/>
      <c r="Q138" s="31"/>
      <c r="R138" s="30"/>
      <c r="S138" s="30"/>
      <c r="T138" s="30"/>
      <c r="U138" s="30"/>
      <c r="V138" s="30"/>
      <c r="W138" s="30"/>
      <c r="X138" s="72"/>
      <c r="Y138" s="31"/>
      <c r="Z138" s="72"/>
      <c r="AA138" s="31"/>
      <c r="AB138" s="30"/>
      <c r="AC138" s="30"/>
      <c r="AD138" s="30"/>
      <c r="AE138" s="30"/>
      <c r="AF138" s="30"/>
      <c r="AG138" s="72"/>
      <c r="AH138" s="31"/>
      <c r="AI138" s="30"/>
      <c r="AJ138" s="30"/>
      <c r="AK138" s="30"/>
      <c r="AL138" s="30"/>
      <c r="AM138" s="30"/>
      <c r="AN138" s="30"/>
      <c r="AO138" s="30"/>
      <c r="AP138" s="72"/>
      <c r="AQ138" s="31"/>
      <c r="AR138" s="30"/>
      <c r="AS138" s="30"/>
      <c r="AT138" s="30"/>
      <c r="AU138" s="30"/>
      <c r="AV138" s="30"/>
      <c r="AW138" s="30"/>
      <c r="AX138" s="30"/>
      <c r="AY138" s="30"/>
      <c r="AZ138" s="31"/>
      <c r="BA138" s="30"/>
      <c r="BB138" s="30"/>
      <c r="BC138" s="30"/>
      <c r="BD138" s="30"/>
      <c r="BE138" s="30"/>
      <c r="BF138" s="30"/>
      <c r="BG138" s="30"/>
      <c r="BH138" s="30"/>
    </row>
    <row r="139" spans="1:60" ht="13.5" x14ac:dyDescent="0.35">
      <c r="A139" s="33"/>
      <c r="B139" s="33"/>
      <c r="C139" s="31"/>
      <c r="D139" s="30"/>
      <c r="E139" s="30"/>
      <c r="F139" s="30"/>
      <c r="G139" s="30"/>
      <c r="H139" s="72"/>
      <c r="I139" s="31"/>
      <c r="J139" s="30"/>
      <c r="K139" s="30"/>
      <c r="L139" s="30"/>
      <c r="M139" s="30"/>
      <c r="N139" s="30"/>
      <c r="O139" s="30"/>
      <c r="P139" s="73"/>
      <c r="Q139" s="31"/>
      <c r="R139" s="30"/>
      <c r="S139" s="30"/>
      <c r="T139" s="30"/>
      <c r="U139" s="30"/>
      <c r="V139" s="30"/>
      <c r="W139" s="30"/>
      <c r="X139" s="72"/>
      <c r="Y139" s="31"/>
      <c r="Z139" s="72"/>
      <c r="AA139" s="31"/>
      <c r="AB139" s="30"/>
      <c r="AC139" s="30"/>
      <c r="AD139" s="30"/>
      <c r="AE139" s="30"/>
      <c r="AF139" s="30"/>
      <c r="AG139" s="72"/>
      <c r="AH139" s="31"/>
      <c r="AI139" s="30"/>
      <c r="AJ139" s="30"/>
      <c r="AK139" s="30"/>
      <c r="AL139" s="30"/>
      <c r="AM139" s="30"/>
      <c r="AN139" s="30"/>
      <c r="AO139" s="30"/>
      <c r="AP139" s="72"/>
      <c r="AQ139" s="31"/>
      <c r="AR139" s="30"/>
      <c r="AS139" s="30"/>
      <c r="AT139" s="30"/>
      <c r="AU139" s="30"/>
      <c r="AV139" s="30"/>
      <c r="AW139" s="30"/>
      <c r="AX139" s="30"/>
      <c r="AY139" s="30"/>
      <c r="AZ139" s="31"/>
      <c r="BA139" s="30"/>
      <c r="BB139" s="30"/>
      <c r="BC139" s="30"/>
      <c r="BD139" s="30"/>
      <c r="BE139" s="30"/>
      <c r="BF139" s="30"/>
      <c r="BG139" s="30"/>
      <c r="BH139" s="30"/>
    </row>
    <row r="140" spans="1:60" ht="13.5" x14ac:dyDescent="0.35">
      <c r="A140" s="33"/>
      <c r="B140" s="33"/>
      <c r="C140" s="31"/>
      <c r="D140" s="30"/>
      <c r="E140" s="30"/>
      <c r="F140" s="30"/>
      <c r="G140" s="30"/>
      <c r="H140" s="72"/>
      <c r="I140" s="31"/>
      <c r="J140" s="30"/>
      <c r="K140" s="30"/>
      <c r="L140" s="30"/>
      <c r="M140" s="30"/>
      <c r="N140" s="30"/>
      <c r="O140" s="30"/>
      <c r="P140" s="73"/>
      <c r="Q140" s="31"/>
      <c r="R140" s="30"/>
      <c r="S140" s="30"/>
      <c r="T140" s="30"/>
      <c r="U140" s="30"/>
      <c r="V140" s="30"/>
      <c r="W140" s="30"/>
      <c r="X140" s="72"/>
      <c r="Y140" s="31"/>
      <c r="Z140" s="72"/>
      <c r="AA140" s="31"/>
      <c r="AB140" s="30"/>
      <c r="AC140" s="30"/>
      <c r="AD140" s="30"/>
      <c r="AE140" s="30"/>
      <c r="AF140" s="30"/>
      <c r="AG140" s="72"/>
      <c r="AH140" s="31"/>
      <c r="AI140" s="30"/>
      <c r="AJ140" s="30"/>
      <c r="AK140" s="30"/>
      <c r="AL140" s="30"/>
      <c r="AM140" s="30"/>
      <c r="AN140" s="30"/>
      <c r="AO140" s="30"/>
      <c r="AP140" s="72"/>
      <c r="AQ140" s="31"/>
      <c r="AR140" s="30"/>
      <c r="AS140" s="30"/>
      <c r="AT140" s="30"/>
      <c r="AU140" s="30"/>
      <c r="AV140" s="30"/>
      <c r="AW140" s="30"/>
      <c r="AX140" s="30"/>
      <c r="AY140" s="30"/>
      <c r="AZ140" s="31"/>
      <c r="BA140" s="30"/>
      <c r="BB140" s="30"/>
      <c r="BC140" s="30"/>
      <c r="BD140" s="30"/>
      <c r="BE140" s="30"/>
      <c r="BF140" s="30"/>
      <c r="BG140" s="30"/>
      <c r="BH140" s="30"/>
    </row>
    <row r="141" spans="1:60" ht="13.5" x14ac:dyDescent="0.35">
      <c r="A141" s="33"/>
      <c r="B141" s="33"/>
      <c r="C141" s="31"/>
      <c r="D141" s="30"/>
      <c r="E141" s="30"/>
      <c r="F141" s="30"/>
      <c r="G141" s="30"/>
      <c r="H141" s="72"/>
      <c r="I141" s="31"/>
      <c r="J141" s="30"/>
      <c r="K141" s="30"/>
      <c r="L141" s="30"/>
      <c r="M141" s="30"/>
      <c r="N141" s="30"/>
      <c r="O141" s="30"/>
      <c r="P141" s="73"/>
      <c r="Q141" s="31"/>
      <c r="R141" s="30"/>
      <c r="S141" s="30"/>
      <c r="T141" s="30"/>
      <c r="U141" s="30"/>
      <c r="V141" s="30"/>
      <c r="W141" s="30"/>
      <c r="X141" s="72"/>
      <c r="Y141" s="31"/>
      <c r="Z141" s="72"/>
      <c r="AA141" s="31"/>
      <c r="AB141" s="30"/>
      <c r="AC141" s="30"/>
      <c r="AD141" s="30"/>
      <c r="AE141" s="30"/>
      <c r="AF141" s="30"/>
      <c r="AG141" s="72"/>
      <c r="AH141" s="31"/>
      <c r="AI141" s="30"/>
      <c r="AJ141" s="30"/>
      <c r="AK141" s="30"/>
      <c r="AL141" s="30"/>
      <c r="AM141" s="30"/>
      <c r="AN141" s="30"/>
      <c r="AO141" s="30"/>
      <c r="AP141" s="72"/>
      <c r="AQ141" s="31"/>
      <c r="AR141" s="30"/>
      <c r="AS141" s="30"/>
      <c r="AT141" s="30"/>
      <c r="AU141" s="30"/>
      <c r="AV141" s="30"/>
      <c r="AW141" s="30"/>
      <c r="AX141" s="30"/>
      <c r="AY141" s="30"/>
      <c r="AZ141" s="31"/>
      <c r="BA141" s="30"/>
      <c r="BB141" s="30"/>
      <c r="BC141" s="30"/>
      <c r="BD141" s="30"/>
      <c r="BE141" s="30"/>
      <c r="BF141" s="30"/>
      <c r="BG141" s="30"/>
      <c r="BH141" s="30"/>
    </row>
    <row r="142" spans="1:60" ht="13.5" x14ac:dyDescent="0.35">
      <c r="A142" s="33"/>
      <c r="B142" s="33"/>
      <c r="C142" s="31"/>
      <c r="D142" s="30"/>
      <c r="E142" s="30"/>
      <c r="F142" s="30"/>
      <c r="G142" s="30"/>
      <c r="H142" s="72"/>
      <c r="I142" s="31"/>
      <c r="J142" s="30"/>
      <c r="K142" s="30"/>
      <c r="L142" s="30"/>
      <c r="M142" s="30"/>
      <c r="N142" s="30"/>
      <c r="O142" s="30"/>
      <c r="P142" s="73"/>
      <c r="Q142" s="31"/>
      <c r="R142" s="30"/>
      <c r="S142" s="30"/>
      <c r="T142" s="30"/>
      <c r="U142" s="30"/>
      <c r="V142" s="30"/>
      <c r="W142" s="30"/>
      <c r="X142" s="72"/>
      <c r="Y142" s="31"/>
      <c r="Z142" s="72"/>
      <c r="AA142" s="31"/>
      <c r="AB142" s="30"/>
      <c r="AC142" s="30"/>
      <c r="AD142" s="30"/>
      <c r="AE142" s="30"/>
      <c r="AF142" s="30"/>
      <c r="AG142" s="72"/>
      <c r="AH142" s="31"/>
      <c r="AI142" s="30"/>
      <c r="AJ142" s="30"/>
      <c r="AK142" s="30"/>
      <c r="AL142" s="30"/>
      <c r="AM142" s="30"/>
      <c r="AN142" s="30"/>
      <c r="AO142" s="30"/>
      <c r="AP142" s="72"/>
      <c r="AQ142" s="31"/>
      <c r="AR142" s="30"/>
      <c r="AS142" s="30"/>
      <c r="AT142" s="30"/>
      <c r="AU142" s="30"/>
      <c r="AV142" s="30"/>
      <c r="AW142" s="30"/>
      <c r="AX142" s="30"/>
      <c r="AY142" s="30"/>
      <c r="AZ142" s="31"/>
      <c r="BA142" s="30"/>
      <c r="BB142" s="30"/>
      <c r="BC142" s="30"/>
      <c r="BD142" s="30"/>
      <c r="BE142" s="30"/>
      <c r="BF142" s="30"/>
      <c r="BG142" s="30"/>
      <c r="BH142" s="30"/>
    </row>
    <row r="143" spans="1:60" ht="13.5" x14ac:dyDescent="0.35">
      <c r="A143" s="33"/>
      <c r="B143" s="33"/>
      <c r="C143" s="31"/>
      <c r="D143" s="30"/>
      <c r="E143" s="30"/>
      <c r="F143" s="30"/>
      <c r="G143" s="30"/>
      <c r="H143" s="72"/>
      <c r="I143" s="31"/>
      <c r="J143" s="30"/>
      <c r="K143" s="30"/>
      <c r="L143" s="30"/>
      <c r="M143" s="30"/>
      <c r="N143" s="30"/>
      <c r="O143" s="30"/>
      <c r="P143" s="73"/>
      <c r="Q143" s="31"/>
      <c r="R143" s="30"/>
      <c r="S143" s="30"/>
      <c r="T143" s="30"/>
      <c r="U143" s="30"/>
      <c r="V143" s="30"/>
      <c r="W143" s="30"/>
      <c r="X143" s="72"/>
      <c r="Y143" s="31"/>
      <c r="Z143" s="72"/>
      <c r="AA143" s="31"/>
      <c r="AB143" s="30"/>
      <c r="AC143" s="30"/>
      <c r="AD143" s="30"/>
      <c r="AE143" s="30"/>
      <c r="AF143" s="30"/>
      <c r="AG143" s="72"/>
      <c r="AH143" s="31"/>
      <c r="AI143" s="30"/>
      <c r="AJ143" s="30"/>
      <c r="AK143" s="30"/>
      <c r="AL143" s="30"/>
      <c r="AM143" s="30"/>
      <c r="AN143" s="30"/>
      <c r="AO143" s="30"/>
      <c r="AP143" s="72"/>
      <c r="AQ143" s="31"/>
      <c r="AR143" s="30"/>
      <c r="AS143" s="30"/>
      <c r="AT143" s="30"/>
      <c r="AU143" s="30"/>
      <c r="AV143" s="30"/>
      <c r="AW143" s="30"/>
      <c r="AX143" s="30"/>
      <c r="AY143" s="30"/>
      <c r="AZ143" s="31"/>
      <c r="BA143" s="30"/>
      <c r="BB143" s="30"/>
      <c r="BC143" s="30"/>
      <c r="BD143" s="30"/>
      <c r="BE143" s="30"/>
      <c r="BF143" s="30"/>
      <c r="BG143" s="30"/>
      <c r="BH143" s="30"/>
    </row>
    <row r="144" spans="1:60" ht="13.5" x14ac:dyDescent="0.35">
      <c r="A144" s="33"/>
      <c r="B144" s="33"/>
      <c r="C144" s="31"/>
      <c r="D144" s="30"/>
      <c r="E144" s="30"/>
      <c r="F144" s="30"/>
      <c r="G144" s="30"/>
      <c r="H144" s="72"/>
      <c r="I144" s="31"/>
      <c r="J144" s="30"/>
      <c r="K144" s="30"/>
      <c r="L144" s="30"/>
      <c r="M144" s="30"/>
      <c r="N144" s="30"/>
      <c r="O144" s="30"/>
      <c r="P144" s="73"/>
      <c r="Q144" s="31"/>
      <c r="R144" s="30"/>
      <c r="S144" s="30"/>
      <c r="T144" s="30"/>
      <c r="U144" s="30"/>
      <c r="V144" s="30"/>
      <c r="W144" s="30"/>
      <c r="X144" s="72"/>
      <c r="Y144" s="31"/>
      <c r="Z144" s="72"/>
      <c r="AA144" s="31"/>
      <c r="AB144" s="30"/>
      <c r="AC144" s="30"/>
      <c r="AD144" s="30"/>
      <c r="AE144" s="30"/>
      <c r="AF144" s="30"/>
      <c r="AG144" s="72"/>
      <c r="AH144" s="31"/>
      <c r="AI144" s="30"/>
      <c r="AJ144" s="30"/>
      <c r="AK144" s="30"/>
      <c r="AL144" s="30"/>
      <c r="AM144" s="30"/>
      <c r="AN144" s="30"/>
      <c r="AO144" s="30"/>
      <c r="AP144" s="72"/>
      <c r="AQ144" s="31"/>
      <c r="AR144" s="30"/>
      <c r="AS144" s="30"/>
      <c r="AT144" s="30"/>
      <c r="AU144" s="30"/>
      <c r="AV144" s="30"/>
      <c r="AW144" s="30"/>
      <c r="AX144" s="30"/>
      <c r="AY144" s="30"/>
      <c r="AZ144" s="31"/>
      <c r="BA144" s="30"/>
      <c r="BB144" s="30"/>
      <c r="BC144" s="30"/>
      <c r="BD144" s="30"/>
      <c r="BE144" s="30"/>
      <c r="BF144" s="30"/>
      <c r="BG144" s="30"/>
      <c r="BH144" s="30"/>
    </row>
    <row r="145" spans="1:60" ht="13.5" x14ac:dyDescent="0.35">
      <c r="A145" s="33"/>
      <c r="B145" s="33"/>
      <c r="C145" s="31"/>
      <c r="D145" s="30"/>
      <c r="E145" s="30"/>
      <c r="F145" s="30"/>
      <c r="G145" s="30"/>
      <c r="H145" s="72"/>
      <c r="I145" s="31"/>
      <c r="J145" s="30"/>
      <c r="K145" s="30"/>
      <c r="L145" s="30"/>
      <c r="M145" s="30"/>
      <c r="N145" s="30"/>
      <c r="O145" s="30"/>
      <c r="P145" s="73"/>
      <c r="Q145" s="31"/>
      <c r="R145" s="30"/>
      <c r="S145" s="30"/>
      <c r="T145" s="30"/>
      <c r="U145" s="30"/>
      <c r="V145" s="30"/>
      <c r="W145" s="30"/>
      <c r="X145" s="72"/>
      <c r="Y145" s="31"/>
      <c r="Z145" s="72"/>
      <c r="AA145" s="31"/>
      <c r="AB145" s="30"/>
      <c r="AC145" s="30"/>
      <c r="AD145" s="30"/>
      <c r="AE145" s="30"/>
      <c r="AF145" s="30"/>
      <c r="AG145" s="72"/>
      <c r="AH145" s="31"/>
      <c r="AI145" s="30"/>
      <c r="AJ145" s="30"/>
      <c r="AK145" s="30"/>
      <c r="AL145" s="30"/>
      <c r="AM145" s="30"/>
      <c r="AN145" s="30"/>
      <c r="AO145" s="30"/>
      <c r="AP145" s="72"/>
      <c r="AQ145" s="31"/>
      <c r="AR145" s="30"/>
      <c r="AS145" s="30"/>
      <c r="AT145" s="30"/>
      <c r="AU145" s="30"/>
      <c r="AV145" s="30"/>
      <c r="AW145" s="30"/>
      <c r="AX145" s="30"/>
      <c r="AY145" s="30"/>
      <c r="AZ145" s="31"/>
      <c r="BA145" s="30"/>
      <c r="BB145" s="30"/>
      <c r="BC145" s="30"/>
      <c r="BD145" s="30"/>
      <c r="BE145" s="30"/>
      <c r="BF145" s="30"/>
      <c r="BG145" s="30"/>
      <c r="BH145" s="30"/>
    </row>
    <row r="146" spans="1:60" ht="13.5" x14ac:dyDescent="0.35">
      <c r="A146" s="33"/>
      <c r="B146" s="33"/>
      <c r="C146" s="31"/>
      <c r="D146" s="30"/>
      <c r="E146" s="30"/>
      <c r="F146" s="30"/>
      <c r="G146" s="30"/>
      <c r="H146" s="72"/>
      <c r="I146" s="31"/>
      <c r="J146" s="30"/>
      <c r="K146" s="30"/>
      <c r="L146" s="30"/>
      <c r="M146" s="30"/>
      <c r="N146" s="30"/>
      <c r="O146" s="30"/>
      <c r="P146" s="73"/>
      <c r="Q146" s="31"/>
      <c r="R146" s="30"/>
      <c r="S146" s="30"/>
      <c r="T146" s="30"/>
      <c r="U146" s="30"/>
      <c r="V146" s="30"/>
      <c r="W146" s="30"/>
      <c r="X146" s="72"/>
      <c r="Y146" s="31"/>
      <c r="Z146" s="72"/>
      <c r="AA146" s="31"/>
      <c r="AB146" s="30"/>
      <c r="AC146" s="30"/>
      <c r="AD146" s="30"/>
      <c r="AE146" s="30"/>
      <c r="AF146" s="30"/>
      <c r="AG146" s="72"/>
      <c r="AH146" s="31"/>
      <c r="AI146" s="30"/>
      <c r="AJ146" s="30"/>
      <c r="AK146" s="30"/>
      <c r="AL146" s="30"/>
      <c r="AM146" s="30"/>
      <c r="AN146" s="30"/>
      <c r="AO146" s="30"/>
      <c r="AP146" s="72"/>
      <c r="AQ146" s="31"/>
      <c r="AR146" s="30"/>
      <c r="AS146" s="30"/>
      <c r="AT146" s="30"/>
      <c r="AU146" s="30"/>
      <c r="AV146" s="30"/>
      <c r="AW146" s="30"/>
      <c r="AX146" s="30"/>
      <c r="AY146" s="30"/>
      <c r="AZ146" s="31"/>
      <c r="BA146" s="30"/>
      <c r="BB146" s="30"/>
      <c r="BC146" s="30"/>
      <c r="BD146" s="30"/>
      <c r="BE146" s="30"/>
      <c r="BF146" s="30"/>
      <c r="BG146" s="30"/>
      <c r="BH146" s="30"/>
    </row>
    <row r="147" spans="1:60" ht="13.5" x14ac:dyDescent="0.35">
      <c r="A147" s="33"/>
      <c r="B147" s="33"/>
      <c r="C147" s="31"/>
      <c r="D147" s="30"/>
      <c r="E147" s="30"/>
      <c r="F147" s="30"/>
      <c r="G147" s="30"/>
      <c r="H147" s="72"/>
      <c r="I147" s="31"/>
      <c r="J147" s="30"/>
      <c r="K147" s="30"/>
      <c r="L147" s="30"/>
      <c r="M147" s="30"/>
      <c r="N147" s="30"/>
      <c r="O147" s="30"/>
      <c r="P147" s="73"/>
      <c r="Q147" s="31"/>
      <c r="R147" s="30"/>
      <c r="S147" s="30"/>
      <c r="T147" s="30"/>
      <c r="U147" s="30"/>
      <c r="V147" s="30"/>
      <c r="W147" s="30"/>
      <c r="X147" s="72"/>
      <c r="Y147" s="31"/>
      <c r="Z147" s="72"/>
      <c r="AA147" s="31"/>
      <c r="AB147" s="30"/>
      <c r="AC147" s="30"/>
      <c r="AD147" s="30"/>
      <c r="AE147" s="30"/>
      <c r="AF147" s="30"/>
      <c r="AG147" s="72"/>
      <c r="AH147" s="31"/>
      <c r="AI147" s="30"/>
      <c r="AJ147" s="30"/>
      <c r="AK147" s="30"/>
      <c r="AL147" s="30"/>
      <c r="AM147" s="30"/>
      <c r="AN147" s="30"/>
      <c r="AO147" s="30"/>
      <c r="AP147" s="72"/>
      <c r="AQ147" s="31"/>
      <c r="AR147" s="30"/>
      <c r="AS147" s="30"/>
      <c r="AT147" s="30"/>
      <c r="AU147" s="30"/>
      <c r="AV147" s="30"/>
      <c r="AW147" s="30"/>
      <c r="AX147" s="30"/>
      <c r="AY147" s="30"/>
      <c r="AZ147" s="31"/>
      <c r="BA147" s="30"/>
      <c r="BB147" s="30"/>
      <c r="BC147" s="30"/>
      <c r="BD147" s="30"/>
      <c r="BE147" s="30"/>
      <c r="BF147" s="30"/>
      <c r="BG147" s="30"/>
      <c r="BH147" s="30"/>
    </row>
    <row r="148" spans="1:60" ht="13.5" x14ac:dyDescent="0.35">
      <c r="A148" s="33"/>
      <c r="B148" s="33"/>
      <c r="C148" s="31"/>
      <c r="D148" s="30"/>
      <c r="E148" s="30"/>
      <c r="F148" s="30"/>
      <c r="G148" s="30"/>
      <c r="H148" s="72"/>
      <c r="I148" s="31"/>
      <c r="J148" s="30"/>
      <c r="K148" s="30"/>
      <c r="L148" s="30"/>
      <c r="M148" s="30"/>
      <c r="N148" s="30"/>
      <c r="O148" s="30"/>
      <c r="P148" s="73"/>
      <c r="Q148" s="31"/>
      <c r="R148" s="30"/>
      <c r="S148" s="30"/>
      <c r="T148" s="30"/>
      <c r="U148" s="30"/>
      <c r="V148" s="30"/>
      <c r="W148" s="30"/>
      <c r="X148" s="72"/>
      <c r="Y148" s="31"/>
      <c r="Z148" s="72"/>
      <c r="AA148" s="31"/>
      <c r="AB148" s="30"/>
      <c r="AC148" s="30"/>
      <c r="AD148" s="30"/>
      <c r="AE148" s="30"/>
      <c r="AF148" s="30"/>
      <c r="AG148" s="72"/>
      <c r="AH148" s="31"/>
      <c r="AI148" s="30"/>
      <c r="AJ148" s="30"/>
      <c r="AK148" s="30"/>
      <c r="AL148" s="30"/>
      <c r="AM148" s="30"/>
      <c r="AN148" s="30"/>
      <c r="AO148" s="30"/>
      <c r="AP148" s="72"/>
      <c r="AQ148" s="31"/>
      <c r="AR148" s="30"/>
      <c r="AS148" s="30"/>
      <c r="AT148" s="30"/>
      <c r="AU148" s="30"/>
      <c r="AV148" s="30"/>
      <c r="AW148" s="30"/>
      <c r="AX148" s="30"/>
      <c r="AY148" s="30"/>
      <c r="AZ148" s="31"/>
      <c r="BA148" s="30"/>
      <c r="BB148" s="30"/>
      <c r="BC148" s="30"/>
      <c r="BD148" s="30"/>
      <c r="BE148" s="30"/>
      <c r="BF148" s="30"/>
      <c r="BG148" s="30"/>
      <c r="BH148" s="30"/>
    </row>
    <row r="149" spans="1:60" ht="13.5" x14ac:dyDescent="0.35">
      <c r="A149" s="33"/>
      <c r="B149" s="33"/>
      <c r="C149" s="31"/>
      <c r="D149" s="30"/>
      <c r="E149" s="30"/>
      <c r="F149" s="30"/>
      <c r="G149" s="30"/>
      <c r="H149" s="72"/>
      <c r="I149" s="31"/>
      <c r="J149" s="30"/>
      <c r="K149" s="30"/>
      <c r="L149" s="30"/>
      <c r="M149" s="30"/>
      <c r="N149" s="30"/>
      <c r="O149" s="30"/>
      <c r="P149" s="73"/>
      <c r="Q149" s="31"/>
      <c r="R149" s="30"/>
      <c r="S149" s="30"/>
      <c r="T149" s="30"/>
      <c r="U149" s="30"/>
      <c r="V149" s="30"/>
      <c r="W149" s="30"/>
      <c r="X149" s="72"/>
      <c r="Y149" s="31"/>
      <c r="Z149" s="72"/>
      <c r="AA149" s="31"/>
      <c r="AB149" s="30"/>
      <c r="AC149" s="30"/>
      <c r="AD149" s="30"/>
      <c r="AE149" s="30"/>
      <c r="AF149" s="30"/>
      <c r="AG149" s="72"/>
      <c r="AH149" s="31"/>
      <c r="AI149" s="30"/>
      <c r="AJ149" s="30"/>
      <c r="AK149" s="30"/>
      <c r="AL149" s="30"/>
      <c r="AM149" s="30"/>
      <c r="AN149" s="30"/>
      <c r="AO149" s="30"/>
      <c r="AP149" s="72"/>
      <c r="AQ149" s="31"/>
      <c r="AR149" s="30"/>
      <c r="AS149" s="30"/>
      <c r="AT149" s="30"/>
      <c r="AU149" s="30"/>
      <c r="AV149" s="30"/>
      <c r="AW149" s="30"/>
      <c r="AX149" s="30"/>
      <c r="AY149" s="30"/>
      <c r="AZ149" s="31"/>
      <c r="BA149" s="30"/>
      <c r="BB149" s="30"/>
      <c r="BC149" s="30"/>
      <c r="BD149" s="30"/>
      <c r="BE149" s="30"/>
      <c r="BF149" s="30"/>
      <c r="BG149" s="30"/>
      <c r="BH149" s="30"/>
    </row>
    <row r="150" spans="1:60" ht="13.5" x14ac:dyDescent="0.35">
      <c r="A150" s="33"/>
      <c r="B150" s="33"/>
      <c r="C150" s="31"/>
      <c r="D150" s="30"/>
      <c r="E150" s="30"/>
      <c r="F150" s="30"/>
      <c r="G150" s="30"/>
      <c r="H150" s="72"/>
      <c r="I150" s="31"/>
      <c r="J150" s="30"/>
      <c r="K150" s="30"/>
      <c r="L150" s="30"/>
      <c r="M150" s="30"/>
      <c r="N150" s="30"/>
      <c r="O150" s="30"/>
      <c r="P150" s="73"/>
      <c r="Q150" s="31"/>
      <c r="R150" s="30"/>
      <c r="S150" s="30"/>
      <c r="T150" s="30"/>
      <c r="U150" s="30"/>
      <c r="V150" s="30"/>
      <c r="W150" s="30"/>
      <c r="X150" s="72"/>
      <c r="Y150" s="31"/>
      <c r="Z150" s="72"/>
      <c r="AA150" s="31"/>
      <c r="AB150" s="30"/>
      <c r="AC150" s="30"/>
      <c r="AD150" s="30"/>
      <c r="AE150" s="30"/>
      <c r="AF150" s="30"/>
      <c r="AG150" s="72"/>
      <c r="AH150" s="31"/>
      <c r="AI150" s="30"/>
      <c r="AJ150" s="30"/>
      <c r="AK150" s="30"/>
      <c r="AL150" s="30"/>
      <c r="AM150" s="30"/>
      <c r="AN150" s="30"/>
      <c r="AO150" s="30"/>
      <c r="AP150" s="72"/>
      <c r="AQ150" s="31"/>
      <c r="AR150" s="30"/>
      <c r="AS150" s="30"/>
      <c r="AT150" s="30"/>
      <c r="AU150" s="30"/>
      <c r="AV150" s="30"/>
      <c r="AW150" s="30"/>
      <c r="AX150" s="30"/>
      <c r="AY150" s="30"/>
      <c r="AZ150" s="31"/>
      <c r="BA150" s="30"/>
      <c r="BB150" s="30"/>
      <c r="BC150" s="30"/>
      <c r="BD150" s="30"/>
      <c r="BE150" s="30"/>
      <c r="BF150" s="30"/>
      <c r="BG150" s="30"/>
      <c r="BH150" s="30"/>
    </row>
    <row r="151" spans="1:60" ht="13.5" x14ac:dyDescent="0.35">
      <c r="A151" s="33"/>
      <c r="B151" s="33"/>
      <c r="C151" s="31"/>
      <c r="D151" s="30"/>
      <c r="E151" s="30"/>
      <c r="F151" s="30"/>
      <c r="G151" s="30"/>
      <c r="H151" s="72"/>
      <c r="I151" s="31"/>
      <c r="J151" s="30"/>
      <c r="K151" s="30"/>
      <c r="L151" s="30"/>
      <c r="M151" s="30"/>
      <c r="N151" s="30"/>
      <c r="O151" s="30"/>
      <c r="P151" s="73"/>
      <c r="Q151" s="31"/>
      <c r="R151" s="30"/>
      <c r="S151" s="30"/>
      <c r="T151" s="30"/>
      <c r="U151" s="30"/>
      <c r="V151" s="30"/>
      <c r="W151" s="30"/>
      <c r="X151" s="72"/>
      <c r="Y151" s="31"/>
      <c r="Z151" s="72"/>
      <c r="AA151" s="31"/>
      <c r="AB151" s="30"/>
      <c r="AC151" s="30"/>
      <c r="AD151" s="30"/>
      <c r="AE151" s="30"/>
      <c r="AF151" s="30"/>
      <c r="AG151" s="72"/>
      <c r="AH151" s="31"/>
      <c r="AI151" s="30"/>
      <c r="AJ151" s="30"/>
      <c r="AK151" s="30"/>
      <c r="AL151" s="30"/>
      <c r="AM151" s="30"/>
      <c r="AN151" s="30"/>
      <c r="AO151" s="30"/>
      <c r="AP151" s="72"/>
      <c r="AQ151" s="31"/>
      <c r="AR151" s="30"/>
      <c r="AS151" s="30"/>
      <c r="AT151" s="30"/>
      <c r="AU151" s="30"/>
      <c r="AV151" s="30"/>
      <c r="AW151" s="30"/>
      <c r="AX151" s="30"/>
      <c r="AY151" s="30"/>
      <c r="AZ151" s="31"/>
      <c r="BA151" s="30"/>
      <c r="BB151" s="30"/>
      <c r="BC151" s="30"/>
      <c r="BD151" s="30"/>
      <c r="BE151" s="30"/>
      <c r="BF151" s="30"/>
      <c r="BG151" s="30"/>
      <c r="BH151" s="30"/>
    </row>
    <row r="152" spans="1:60" ht="13.5" x14ac:dyDescent="0.35">
      <c r="A152" s="33"/>
      <c r="B152" s="33"/>
      <c r="C152" s="31"/>
      <c r="D152" s="30"/>
      <c r="E152" s="30"/>
      <c r="F152" s="30"/>
      <c r="G152" s="30"/>
      <c r="H152" s="72"/>
      <c r="I152" s="31"/>
      <c r="J152" s="30"/>
      <c r="K152" s="30"/>
      <c r="L152" s="30"/>
      <c r="M152" s="30"/>
      <c r="N152" s="30"/>
      <c r="O152" s="30"/>
      <c r="P152" s="73"/>
      <c r="Q152" s="31"/>
      <c r="R152" s="30"/>
      <c r="S152" s="30"/>
      <c r="T152" s="30"/>
      <c r="U152" s="30"/>
      <c r="V152" s="30"/>
      <c r="W152" s="30"/>
      <c r="X152" s="72"/>
      <c r="Y152" s="31"/>
      <c r="Z152" s="72"/>
      <c r="AA152" s="31"/>
      <c r="AB152" s="30"/>
      <c r="AC152" s="30"/>
      <c r="AD152" s="30"/>
      <c r="AE152" s="30"/>
      <c r="AF152" s="30"/>
      <c r="AG152" s="72"/>
      <c r="AH152" s="31"/>
      <c r="AI152" s="30"/>
      <c r="AJ152" s="30"/>
      <c r="AK152" s="30"/>
      <c r="AL152" s="30"/>
      <c r="AM152" s="30"/>
      <c r="AN152" s="30"/>
      <c r="AO152" s="30"/>
      <c r="AP152" s="72"/>
      <c r="AQ152" s="31"/>
      <c r="AR152" s="30"/>
      <c r="AS152" s="30"/>
      <c r="AT152" s="30"/>
      <c r="AU152" s="30"/>
      <c r="AV152" s="30"/>
      <c r="AW152" s="30"/>
      <c r="AX152" s="30"/>
      <c r="AY152" s="30"/>
      <c r="AZ152" s="31"/>
      <c r="BA152" s="30"/>
      <c r="BB152" s="30"/>
      <c r="BC152" s="30"/>
      <c r="BD152" s="30"/>
      <c r="BE152" s="30"/>
      <c r="BF152" s="30"/>
      <c r="BG152" s="30"/>
      <c r="BH152" s="30"/>
    </row>
    <row r="153" spans="1:60" ht="13.5" x14ac:dyDescent="0.35">
      <c r="A153" s="33"/>
      <c r="B153" s="33"/>
      <c r="C153" s="31"/>
      <c r="D153" s="30"/>
      <c r="E153" s="30"/>
      <c r="F153" s="30"/>
      <c r="G153" s="30"/>
      <c r="H153" s="72"/>
      <c r="I153" s="31"/>
      <c r="J153" s="30"/>
      <c r="K153" s="30"/>
      <c r="L153" s="30"/>
      <c r="M153" s="30"/>
      <c r="N153" s="30"/>
      <c r="O153" s="30"/>
      <c r="P153" s="73"/>
      <c r="Q153" s="31"/>
      <c r="R153" s="30"/>
      <c r="S153" s="30"/>
      <c r="T153" s="30"/>
      <c r="U153" s="30"/>
      <c r="V153" s="30"/>
      <c r="W153" s="30"/>
      <c r="X153" s="72"/>
      <c r="Y153" s="31"/>
      <c r="Z153" s="72"/>
      <c r="AA153" s="31"/>
      <c r="AB153" s="30"/>
      <c r="AC153" s="30"/>
      <c r="AD153" s="30"/>
      <c r="AE153" s="30"/>
      <c r="AF153" s="30"/>
      <c r="AG153" s="72"/>
      <c r="AH153" s="31"/>
      <c r="AI153" s="30"/>
      <c r="AJ153" s="30"/>
      <c r="AK153" s="30"/>
      <c r="AL153" s="30"/>
      <c r="AM153" s="30"/>
      <c r="AN153" s="30"/>
      <c r="AO153" s="30"/>
      <c r="AP153" s="72"/>
      <c r="AQ153" s="31"/>
      <c r="AR153" s="30"/>
      <c r="AS153" s="30"/>
      <c r="AT153" s="30"/>
      <c r="AU153" s="30"/>
      <c r="AV153" s="30"/>
      <c r="AW153" s="30"/>
      <c r="AX153" s="30"/>
      <c r="AY153" s="30"/>
      <c r="AZ153" s="31"/>
      <c r="BA153" s="30"/>
      <c r="BB153" s="30"/>
      <c r="BC153" s="30"/>
      <c r="BD153" s="30"/>
      <c r="BE153" s="30"/>
      <c r="BF153" s="30"/>
      <c r="BG153" s="30"/>
      <c r="BH153" s="30"/>
    </row>
    <row r="154" spans="1:60" ht="13.5" x14ac:dyDescent="0.35">
      <c r="A154" s="33"/>
      <c r="B154" s="33"/>
      <c r="C154" s="31"/>
      <c r="D154" s="30"/>
      <c r="E154" s="30"/>
      <c r="F154" s="30"/>
      <c r="G154" s="30"/>
      <c r="H154" s="72"/>
      <c r="I154" s="31"/>
      <c r="J154" s="30"/>
      <c r="K154" s="30"/>
      <c r="L154" s="30"/>
      <c r="M154" s="30"/>
      <c r="N154" s="30"/>
      <c r="O154" s="30"/>
      <c r="P154" s="73"/>
      <c r="Q154" s="31"/>
      <c r="R154" s="30"/>
      <c r="S154" s="30"/>
      <c r="T154" s="30"/>
      <c r="U154" s="30"/>
      <c r="V154" s="30"/>
      <c r="W154" s="30"/>
      <c r="X154" s="72"/>
      <c r="Y154" s="31"/>
      <c r="Z154" s="72"/>
      <c r="AA154" s="31"/>
      <c r="AB154" s="30"/>
      <c r="AC154" s="30"/>
      <c r="AD154" s="30"/>
      <c r="AE154" s="30"/>
      <c r="AF154" s="30"/>
      <c r="AG154" s="72"/>
      <c r="AH154" s="31"/>
      <c r="AI154" s="30"/>
      <c r="AJ154" s="30"/>
      <c r="AK154" s="30"/>
      <c r="AL154" s="30"/>
      <c r="AM154" s="30"/>
      <c r="AN154" s="30"/>
      <c r="AO154" s="30"/>
      <c r="AP154" s="72"/>
      <c r="AQ154" s="31"/>
      <c r="AR154" s="30"/>
      <c r="AS154" s="30"/>
      <c r="AT154" s="30"/>
      <c r="AU154" s="30"/>
      <c r="AV154" s="30"/>
      <c r="AW154" s="30"/>
      <c r="AX154" s="30"/>
      <c r="AY154" s="30"/>
      <c r="AZ154" s="31"/>
      <c r="BA154" s="30"/>
      <c r="BB154" s="30"/>
      <c r="BC154" s="30"/>
      <c r="BD154" s="30"/>
      <c r="BE154" s="30"/>
      <c r="BF154" s="30"/>
      <c r="BG154" s="30"/>
      <c r="BH154" s="30"/>
    </row>
    <row r="155" spans="1:60" ht="13.5" x14ac:dyDescent="0.35">
      <c r="A155" s="33"/>
      <c r="B155" s="33"/>
      <c r="C155" s="31"/>
      <c r="D155" s="30"/>
      <c r="E155" s="30"/>
      <c r="F155" s="30"/>
      <c r="G155" s="30"/>
      <c r="H155" s="72"/>
      <c r="I155" s="31"/>
      <c r="J155" s="30"/>
      <c r="K155" s="30"/>
      <c r="L155" s="30"/>
      <c r="M155" s="30"/>
      <c r="N155" s="30"/>
      <c r="O155" s="30"/>
      <c r="P155" s="73"/>
      <c r="Q155" s="31"/>
      <c r="R155" s="30"/>
      <c r="S155" s="30"/>
      <c r="T155" s="30"/>
      <c r="U155" s="30"/>
      <c r="V155" s="30"/>
      <c r="W155" s="30"/>
      <c r="X155" s="72"/>
      <c r="Y155" s="31"/>
      <c r="Z155" s="72"/>
      <c r="AA155" s="31"/>
      <c r="AB155" s="30"/>
      <c r="AC155" s="30"/>
      <c r="AD155" s="30"/>
      <c r="AE155" s="30"/>
      <c r="AF155" s="30"/>
      <c r="AG155" s="72"/>
      <c r="AH155" s="31"/>
      <c r="AI155" s="30"/>
      <c r="AJ155" s="30"/>
      <c r="AK155" s="30"/>
      <c r="AL155" s="30"/>
      <c r="AM155" s="30"/>
      <c r="AN155" s="30"/>
      <c r="AO155" s="30"/>
      <c r="AP155" s="72"/>
      <c r="AQ155" s="31"/>
      <c r="AR155" s="30"/>
      <c r="AS155" s="30"/>
      <c r="AT155" s="30"/>
      <c r="AU155" s="30"/>
      <c r="AV155" s="30"/>
      <c r="AW155" s="30"/>
      <c r="AX155" s="30"/>
      <c r="AY155" s="30"/>
      <c r="AZ155" s="31"/>
      <c r="BA155" s="30"/>
      <c r="BB155" s="30"/>
      <c r="BC155" s="30"/>
      <c r="BD155" s="30"/>
      <c r="BE155" s="30"/>
      <c r="BF155" s="30"/>
      <c r="BG155" s="30"/>
      <c r="BH155" s="30"/>
    </row>
    <row r="156" spans="1:60" ht="13.5" x14ac:dyDescent="0.35">
      <c r="A156" s="33"/>
      <c r="B156" s="33"/>
      <c r="C156" s="31"/>
      <c r="D156" s="30"/>
      <c r="E156" s="30"/>
      <c r="F156" s="30"/>
      <c r="G156" s="30"/>
      <c r="H156" s="72"/>
      <c r="I156" s="31"/>
      <c r="J156" s="30"/>
      <c r="K156" s="30"/>
      <c r="L156" s="30"/>
      <c r="M156" s="30"/>
      <c r="N156" s="30"/>
      <c r="O156" s="30"/>
      <c r="P156" s="73"/>
      <c r="Q156" s="31"/>
      <c r="R156" s="30"/>
      <c r="S156" s="30"/>
      <c r="T156" s="30"/>
      <c r="U156" s="30"/>
      <c r="V156" s="30"/>
      <c r="W156" s="30"/>
      <c r="X156" s="72"/>
      <c r="Y156" s="31"/>
      <c r="Z156" s="72"/>
      <c r="AA156" s="31"/>
      <c r="AB156" s="30"/>
      <c r="AC156" s="30"/>
      <c r="AD156" s="30"/>
      <c r="AE156" s="30"/>
      <c r="AF156" s="30"/>
      <c r="AG156" s="72"/>
      <c r="AH156" s="31"/>
      <c r="AI156" s="30"/>
      <c r="AJ156" s="30"/>
      <c r="AK156" s="30"/>
      <c r="AL156" s="30"/>
      <c r="AM156" s="30"/>
      <c r="AN156" s="30"/>
      <c r="AO156" s="30"/>
      <c r="AP156" s="72"/>
      <c r="AQ156" s="31"/>
      <c r="AR156" s="30"/>
      <c r="AS156" s="30"/>
      <c r="AT156" s="30"/>
      <c r="AU156" s="30"/>
      <c r="AV156" s="30"/>
      <c r="AW156" s="30"/>
      <c r="AX156" s="30"/>
      <c r="AY156" s="30"/>
      <c r="AZ156" s="31"/>
      <c r="BA156" s="30"/>
      <c r="BB156" s="30"/>
      <c r="BC156" s="30"/>
      <c r="BD156" s="30"/>
      <c r="BE156" s="30"/>
      <c r="BF156" s="30"/>
      <c r="BG156" s="30"/>
      <c r="BH156" s="30"/>
    </row>
    <row r="157" spans="1:60" ht="13.5" x14ac:dyDescent="0.35">
      <c r="A157" s="33"/>
      <c r="B157" s="33"/>
      <c r="C157" s="31"/>
      <c r="D157" s="30"/>
      <c r="E157" s="30"/>
      <c r="F157" s="30"/>
      <c r="G157" s="30"/>
      <c r="H157" s="72"/>
      <c r="I157" s="31"/>
      <c r="J157" s="30"/>
      <c r="K157" s="30"/>
      <c r="L157" s="30"/>
      <c r="M157" s="30"/>
      <c r="N157" s="30"/>
      <c r="O157" s="30"/>
      <c r="P157" s="73"/>
      <c r="Q157" s="31"/>
      <c r="R157" s="30"/>
      <c r="S157" s="30"/>
      <c r="T157" s="30"/>
      <c r="U157" s="30"/>
      <c r="V157" s="30"/>
      <c r="W157" s="30"/>
      <c r="X157" s="72"/>
      <c r="Y157" s="31"/>
      <c r="Z157" s="72"/>
      <c r="AA157" s="31"/>
      <c r="AB157" s="30"/>
      <c r="AC157" s="30"/>
      <c r="AD157" s="30"/>
      <c r="AE157" s="30"/>
      <c r="AF157" s="30"/>
      <c r="AG157" s="72"/>
      <c r="AH157" s="31"/>
      <c r="AI157" s="30"/>
      <c r="AJ157" s="30"/>
      <c r="AK157" s="30"/>
      <c r="AL157" s="30"/>
      <c r="AM157" s="30"/>
      <c r="AN157" s="30"/>
      <c r="AO157" s="30"/>
      <c r="AP157" s="72"/>
      <c r="AQ157" s="31"/>
      <c r="AR157" s="30"/>
      <c r="AS157" s="30"/>
      <c r="AT157" s="30"/>
      <c r="AU157" s="30"/>
      <c r="AV157" s="30"/>
      <c r="AW157" s="30"/>
      <c r="AX157" s="30"/>
      <c r="AY157" s="30"/>
      <c r="AZ157" s="31"/>
      <c r="BA157" s="30"/>
      <c r="BB157" s="30"/>
      <c r="BC157" s="30"/>
      <c r="BD157" s="30"/>
      <c r="BE157" s="30"/>
      <c r="BF157" s="30"/>
      <c r="BG157" s="30"/>
      <c r="BH157" s="30"/>
    </row>
    <row r="158" spans="1:60" ht="13.5" x14ac:dyDescent="0.35">
      <c r="A158" s="33"/>
      <c r="B158" s="33"/>
      <c r="C158" s="31"/>
      <c r="D158" s="30"/>
      <c r="E158" s="30"/>
      <c r="F158" s="30"/>
      <c r="G158" s="30"/>
      <c r="H158" s="72"/>
      <c r="I158" s="31"/>
      <c r="J158" s="30"/>
      <c r="K158" s="30"/>
      <c r="L158" s="30"/>
      <c r="M158" s="30"/>
      <c r="N158" s="30"/>
      <c r="O158" s="30"/>
      <c r="P158" s="73"/>
      <c r="Q158" s="31"/>
      <c r="R158" s="30"/>
      <c r="S158" s="30"/>
      <c r="T158" s="30"/>
      <c r="U158" s="30"/>
      <c r="V158" s="30"/>
      <c r="W158" s="30"/>
      <c r="X158" s="72"/>
      <c r="Y158" s="31"/>
      <c r="Z158" s="72"/>
      <c r="AA158" s="31"/>
      <c r="AB158" s="30"/>
      <c r="AC158" s="30"/>
      <c r="AD158" s="30"/>
      <c r="AE158" s="30"/>
      <c r="AF158" s="30"/>
      <c r="AG158" s="72"/>
      <c r="AH158" s="31"/>
      <c r="AI158" s="30"/>
      <c r="AJ158" s="30"/>
      <c r="AK158" s="30"/>
      <c r="AL158" s="30"/>
      <c r="AM158" s="30"/>
      <c r="AN158" s="30"/>
      <c r="AO158" s="30"/>
      <c r="AP158" s="72"/>
      <c r="AQ158" s="31"/>
      <c r="AR158" s="30"/>
      <c r="AS158" s="30"/>
      <c r="AT158" s="30"/>
      <c r="AU158" s="30"/>
      <c r="AV158" s="30"/>
      <c r="AW158" s="30"/>
      <c r="AX158" s="30"/>
      <c r="AY158" s="30"/>
      <c r="AZ158" s="31"/>
      <c r="BA158" s="30"/>
      <c r="BB158" s="30"/>
      <c r="BC158" s="30"/>
      <c r="BD158" s="30"/>
      <c r="BE158" s="30"/>
      <c r="BF158" s="30"/>
      <c r="BG158" s="30"/>
      <c r="BH158" s="30"/>
    </row>
    <row r="159" spans="1:60" ht="13.5" x14ac:dyDescent="0.35">
      <c r="A159" s="33"/>
      <c r="B159" s="33"/>
      <c r="C159" s="31"/>
      <c r="D159" s="30"/>
      <c r="E159" s="30"/>
      <c r="F159" s="30"/>
      <c r="G159" s="30"/>
      <c r="H159" s="72"/>
      <c r="I159" s="31"/>
      <c r="J159" s="30"/>
      <c r="K159" s="30"/>
      <c r="L159" s="30"/>
      <c r="M159" s="30"/>
      <c r="N159" s="30"/>
      <c r="O159" s="30"/>
      <c r="P159" s="73"/>
      <c r="Q159" s="31"/>
      <c r="R159" s="30"/>
      <c r="S159" s="30"/>
      <c r="T159" s="30"/>
      <c r="U159" s="30"/>
      <c r="V159" s="30"/>
      <c r="W159" s="30"/>
      <c r="X159" s="72"/>
      <c r="Y159" s="31"/>
      <c r="Z159" s="72"/>
      <c r="AA159" s="31"/>
      <c r="AB159" s="30"/>
      <c r="AC159" s="30"/>
      <c r="AD159" s="30"/>
      <c r="AE159" s="30"/>
      <c r="AF159" s="30"/>
      <c r="AG159" s="72"/>
      <c r="AH159" s="31"/>
      <c r="AI159" s="30"/>
      <c r="AJ159" s="30"/>
      <c r="AK159" s="30"/>
      <c r="AL159" s="30"/>
      <c r="AM159" s="30"/>
      <c r="AN159" s="30"/>
      <c r="AO159" s="30"/>
      <c r="AP159" s="72"/>
      <c r="AQ159" s="31"/>
      <c r="AR159" s="30"/>
      <c r="AS159" s="30"/>
      <c r="AT159" s="30"/>
      <c r="AU159" s="30"/>
      <c r="AV159" s="30"/>
      <c r="AW159" s="30"/>
      <c r="AX159" s="30"/>
      <c r="AY159" s="30"/>
      <c r="AZ159" s="31"/>
      <c r="BA159" s="30"/>
      <c r="BB159" s="30"/>
      <c r="BC159" s="30"/>
      <c r="BD159" s="30"/>
      <c r="BE159" s="30"/>
      <c r="BF159" s="30"/>
      <c r="BG159" s="30"/>
      <c r="BH159" s="30"/>
    </row>
    <row r="160" spans="1:60" ht="13.5" x14ac:dyDescent="0.35">
      <c r="A160" s="33"/>
      <c r="B160" s="33"/>
      <c r="C160" s="31"/>
      <c r="D160" s="30"/>
      <c r="E160" s="30"/>
      <c r="F160" s="30"/>
      <c r="G160" s="30"/>
      <c r="H160" s="72"/>
      <c r="I160" s="31"/>
      <c r="J160" s="30"/>
      <c r="K160" s="30"/>
      <c r="L160" s="30"/>
      <c r="M160" s="30"/>
      <c r="N160" s="30"/>
      <c r="O160" s="30"/>
      <c r="P160" s="73"/>
      <c r="Q160" s="31"/>
      <c r="R160" s="30"/>
      <c r="S160" s="30"/>
      <c r="T160" s="30"/>
      <c r="U160" s="30"/>
      <c r="V160" s="30"/>
      <c r="W160" s="30"/>
      <c r="X160" s="72"/>
      <c r="Y160" s="31"/>
      <c r="Z160" s="72"/>
      <c r="AA160" s="31"/>
      <c r="AB160" s="30"/>
      <c r="AC160" s="30"/>
      <c r="AD160" s="30"/>
      <c r="AE160" s="30"/>
      <c r="AF160" s="30"/>
      <c r="AG160" s="72"/>
      <c r="AH160" s="31"/>
      <c r="AI160" s="30"/>
      <c r="AJ160" s="30"/>
      <c r="AK160" s="30"/>
      <c r="AL160" s="30"/>
      <c r="AM160" s="30"/>
      <c r="AN160" s="30"/>
      <c r="AO160" s="30"/>
      <c r="AP160" s="72"/>
      <c r="AQ160" s="31"/>
      <c r="AR160" s="30"/>
      <c r="AS160" s="30"/>
      <c r="AT160" s="30"/>
      <c r="AU160" s="30"/>
      <c r="AV160" s="30"/>
      <c r="AW160" s="30"/>
      <c r="AX160" s="30"/>
      <c r="AY160" s="30"/>
      <c r="AZ160" s="31"/>
      <c r="BA160" s="30"/>
      <c r="BB160" s="30"/>
      <c r="BC160" s="30"/>
      <c r="BD160" s="30"/>
      <c r="BE160" s="30"/>
      <c r="BF160" s="30"/>
      <c r="BG160" s="30"/>
      <c r="BH160" s="30"/>
    </row>
    <row r="161" spans="1:60" ht="13.5" x14ac:dyDescent="0.35">
      <c r="A161" s="33"/>
      <c r="B161" s="33"/>
      <c r="C161" s="31"/>
      <c r="D161" s="30"/>
      <c r="E161" s="30"/>
      <c r="F161" s="30"/>
      <c r="G161" s="30"/>
      <c r="H161" s="72"/>
      <c r="I161" s="31"/>
      <c r="J161" s="30"/>
      <c r="K161" s="30"/>
      <c r="L161" s="30"/>
      <c r="M161" s="30"/>
      <c r="N161" s="30"/>
      <c r="O161" s="30"/>
      <c r="P161" s="73"/>
      <c r="Q161" s="31"/>
      <c r="R161" s="30"/>
      <c r="S161" s="30"/>
      <c r="T161" s="30"/>
      <c r="U161" s="30"/>
      <c r="V161" s="30"/>
      <c r="W161" s="30"/>
      <c r="X161" s="72"/>
      <c r="Y161" s="31"/>
      <c r="Z161" s="72"/>
      <c r="AA161" s="31"/>
      <c r="AB161" s="30"/>
      <c r="AC161" s="30"/>
      <c r="AD161" s="30"/>
      <c r="AE161" s="30"/>
      <c r="AF161" s="30"/>
      <c r="AG161" s="72"/>
      <c r="AH161" s="31"/>
      <c r="AI161" s="30"/>
      <c r="AJ161" s="30"/>
      <c r="AK161" s="30"/>
      <c r="AL161" s="30"/>
      <c r="AM161" s="30"/>
      <c r="AN161" s="30"/>
      <c r="AO161" s="30"/>
      <c r="AP161" s="72"/>
      <c r="AQ161" s="31"/>
      <c r="AR161" s="30"/>
      <c r="AS161" s="30"/>
      <c r="AT161" s="30"/>
      <c r="AU161" s="30"/>
      <c r="AV161" s="30"/>
      <c r="AW161" s="30"/>
      <c r="AX161" s="30"/>
      <c r="AY161" s="30"/>
      <c r="AZ161" s="31"/>
      <c r="BA161" s="30"/>
      <c r="BB161" s="30"/>
      <c r="BC161" s="30"/>
      <c r="BD161" s="30"/>
      <c r="BE161" s="30"/>
      <c r="BF161" s="30"/>
      <c r="BG161" s="30"/>
      <c r="BH161" s="30"/>
    </row>
    <row r="162" spans="1:60" ht="13.5" x14ac:dyDescent="0.35">
      <c r="A162" s="33"/>
      <c r="B162" s="33"/>
      <c r="C162" s="31"/>
      <c r="D162" s="30"/>
      <c r="E162" s="30"/>
      <c r="F162" s="30"/>
      <c r="G162" s="30"/>
      <c r="H162" s="72"/>
      <c r="I162" s="31"/>
      <c r="J162" s="30"/>
      <c r="K162" s="30"/>
      <c r="L162" s="30"/>
      <c r="M162" s="30"/>
      <c r="N162" s="30"/>
      <c r="O162" s="30"/>
      <c r="P162" s="73"/>
      <c r="Q162" s="31"/>
      <c r="R162" s="30"/>
      <c r="S162" s="30"/>
      <c r="T162" s="30"/>
      <c r="U162" s="30"/>
      <c r="V162" s="30"/>
      <c r="W162" s="30"/>
      <c r="X162" s="72"/>
      <c r="Y162" s="31"/>
      <c r="Z162" s="72"/>
      <c r="AA162" s="31"/>
      <c r="AB162" s="30"/>
      <c r="AC162" s="30"/>
      <c r="AD162" s="30"/>
      <c r="AE162" s="30"/>
      <c r="AF162" s="30"/>
      <c r="AG162" s="72"/>
      <c r="AH162" s="31"/>
      <c r="AI162" s="30"/>
      <c r="AJ162" s="30"/>
      <c r="AK162" s="30"/>
      <c r="AL162" s="30"/>
      <c r="AM162" s="30"/>
      <c r="AN162" s="30"/>
      <c r="AO162" s="30"/>
      <c r="AP162" s="72"/>
      <c r="AQ162" s="31"/>
      <c r="AR162" s="30"/>
      <c r="AS162" s="30"/>
      <c r="AT162" s="30"/>
      <c r="AU162" s="30"/>
      <c r="AV162" s="30"/>
      <c r="AW162" s="30"/>
      <c r="AX162" s="30"/>
      <c r="AY162" s="30"/>
      <c r="AZ162" s="31"/>
      <c r="BA162" s="30"/>
      <c r="BB162" s="30"/>
      <c r="BC162" s="30"/>
      <c r="BD162" s="30"/>
      <c r="BE162" s="30"/>
      <c r="BF162" s="30"/>
      <c r="BG162" s="30"/>
      <c r="BH162" s="30"/>
    </row>
    <row r="163" spans="1:60" ht="13.5" x14ac:dyDescent="0.35">
      <c r="A163" s="33"/>
      <c r="B163" s="33"/>
      <c r="C163" s="31"/>
      <c r="D163" s="30"/>
      <c r="E163" s="30"/>
      <c r="F163" s="30"/>
      <c r="G163" s="30"/>
      <c r="H163" s="72"/>
      <c r="I163" s="31"/>
      <c r="J163" s="30"/>
      <c r="K163" s="30"/>
      <c r="L163" s="30"/>
      <c r="M163" s="30"/>
      <c r="N163" s="30"/>
      <c r="O163" s="30"/>
      <c r="P163" s="73"/>
      <c r="Q163" s="31"/>
      <c r="R163" s="30"/>
      <c r="S163" s="30"/>
      <c r="T163" s="30"/>
      <c r="U163" s="30"/>
      <c r="V163" s="30"/>
      <c r="W163" s="30"/>
      <c r="X163" s="72"/>
      <c r="Y163" s="31"/>
      <c r="Z163" s="72"/>
      <c r="AA163" s="31"/>
      <c r="AB163" s="30"/>
      <c r="AC163" s="30"/>
      <c r="AD163" s="30"/>
      <c r="AE163" s="30"/>
      <c r="AF163" s="30"/>
      <c r="AG163" s="72"/>
      <c r="AH163" s="31"/>
      <c r="AI163" s="30"/>
      <c r="AJ163" s="30"/>
      <c r="AK163" s="30"/>
      <c r="AL163" s="30"/>
      <c r="AM163" s="30"/>
      <c r="AN163" s="30"/>
      <c r="AO163" s="30"/>
      <c r="AP163" s="72"/>
      <c r="AQ163" s="31"/>
      <c r="AR163" s="30"/>
      <c r="AS163" s="30"/>
      <c r="AT163" s="30"/>
      <c r="AU163" s="30"/>
      <c r="AV163" s="30"/>
      <c r="AW163" s="30"/>
      <c r="AX163" s="30"/>
      <c r="AY163" s="30"/>
      <c r="AZ163" s="31"/>
      <c r="BA163" s="30"/>
      <c r="BB163" s="30"/>
      <c r="BC163" s="30"/>
      <c r="BD163" s="30"/>
      <c r="BE163" s="30"/>
      <c r="BF163" s="30"/>
      <c r="BG163" s="30"/>
      <c r="BH163" s="30"/>
    </row>
    <row r="164" spans="1:60" ht="13.5" x14ac:dyDescent="0.35">
      <c r="A164" s="33"/>
      <c r="B164" s="33"/>
      <c r="C164" s="31"/>
      <c r="D164" s="30"/>
      <c r="E164" s="30"/>
      <c r="F164" s="30"/>
      <c r="G164" s="30"/>
      <c r="H164" s="72"/>
      <c r="I164" s="31"/>
      <c r="J164" s="30"/>
      <c r="K164" s="30"/>
      <c r="L164" s="30"/>
      <c r="M164" s="30"/>
      <c r="N164" s="30"/>
      <c r="O164" s="30"/>
      <c r="P164" s="73"/>
      <c r="Q164" s="31"/>
      <c r="R164" s="30"/>
      <c r="S164" s="30"/>
      <c r="T164" s="30"/>
      <c r="U164" s="30"/>
      <c r="V164" s="30"/>
      <c r="W164" s="30"/>
      <c r="X164" s="72"/>
      <c r="Y164" s="31"/>
      <c r="Z164" s="72"/>
      <c r="AA164" s="31"/>
      <c r="AB164" s="30"/>
      <c r="AC164" s="30"/>
      <c r="AD164" s="30"/>
      <c r="AE164" s="30"/>
      <c r="AF164" s="30"/>
      <c r="AG164" s="72"/>
      <c r="AH164" s="31"/>
      <c r="AI164" s="30"/>
      <c r="AJ164" s="30"/>
      <c r="AK164" s="30"/>
      <c r="AL164" s="30"/>
      <c r="AM164" s="30"/>
      <c r="AN164" s="30"/>
      <c r="AO164" s="30"/>
      <c r="AP164" s="72"/>
      <c r="AQ164" s="31"/>
      <c r="AR164" s="30"/>
      <c r="AS164" s="30"/>
      <c r="AT164" s="30"/>
      <c r="AU164" s="30"/>
      <c r="AV164" s="30"/>
      <c r="AW164" s="30"/>
      <c r="AX164" s="30"/>
      <c r="AY164" s="30"/>
      <c r="AZ164" s="31"/>
      <c r="BA164" s="30"/>
      <c r="BB164" s="30"/>
      <c r="BC164" s="30"/>
      <c r="BD164" s="30"/>
      <c r="BE164" s="30"/>
      <c r="BF164" s="30"/>
      <c r="BG164" s="30"/>
      <c r="BH164" s="30"/>
    </row>
    <row r="165" spans="1:60" ht="13.5" x14ac:dyDescent="0.35">
      <c r="A165" s="33"/>
      <c r="B165" s="33"/>
      <c r="C165" s="31"/>
      <c r="D165" s="30"/>
      <c r="E165" s="30"/>
      <c r="F165" s="30"/>
      <c r="G165" s="30"/>
      <c r="H165" s="72"/>
      <c r="I165" s="31"/>
      <c r="J165" s="30"/>
      <c r="K165" s="30"/>
      <c r="L165" s="30"/>
      <c r="M165" s="30"/>
      <c r="N165" s="30"/>
      <c r="O165" s="30"/>
      <c r="P165" s="73"/>
      <c r="Q165" s="31"/>
      <c r="R165" s="30"/>
      <c r="S165" s="30"/>
      <c r="T165" s="30"/>
      <c r="U165" s="30"/>
      <c r="V165" s="30"/>
      <c r="W165" s="30"/>
      <c r="X165" s="72"/>
      <c r="Y165" s="31"/>
      <c r="Z165" s="72"/>
      <c r="AA165" s="31"/>
      <c r="AB165" s="30"/>
      <c r="AC165" s="30"/>
      <c r="AD165" s="30"/>
      <c r="AE165" s="30"/>
      <c r="AF165" s="30"/>
      <c r="AG165" s="72"/>
      <c r="AH165" s="31"/>
      <c r="AI165" s="30"/>
      <c r="AJ165" s="30"/>
      <c r="AK165" s="30"/>
      <c r="AL165" s="30"/>
      <c r="AM165" s="30"/>
      <c r="AN165" s="30"/>
      <c r="AO165" s="30"/>
      <c r="AP165" s="72"/>
      <c r="AQ165" s="31"/>
      <c r="AR165" s="30"/>
      <c r="AS165" s="30"/>
      <c r="AT165" s="30"/>
      <c r="AU165" s="30"/>
      <c r="AV165" s="30"/>
      <c r="AW165" s="30"/>
      <c r="AX165" s="30"/>
      <c r="AY165" s="30"/>
      <c r="AZ165" s="31"/>
      <c r="BA165" s="30"/>
      <c r="BB165" s="30"/>
      <c r="BC165" s="30"/>
      <c r="BD165" s="30"/>
      <c r="BE165" s="30"/>
      <c r="BF165" s="30"/>
      <c r="BG165" s="30"/>
      <c r="BH165" s="30"/>
    </row>
    <row r="166" spans="1:60" ht="13.5" x14ac:dyDescent="0.35">
      <c r="A166" s="33"/>
      <c r="B166" s="33"/>
      <c r="C166" s="31"/>
      <c r="D166" s="30"/>
      <c r="E166" s="30"/>
      <c r="F166" s="30"/>
      <c r="G166" s="30"/>
      <c r="H166" s="72"/>
      <c r="I166" s="31"/>
      <c r="J166" s="30"/>
      <c r="K166" s="30"/>
      <c r="L166" s="30"/>
      <c r="M166" s="30"/>
      <c r="N166" s="30"/>
      <c r="O166" s="30"/>
      <c r="P166" s="73"/>
      <c r="Q166" s="31"/>
      <c r="R166" s="30"/>
      <c r="S166" s="30"/>
      <c r="T166" s="30"/>
      <c r="U166" s="30"/>
      <c r="V166" s="30"/>
      <c r="W166" s="30"/>
      <c r="X166" s="72"/>
      <c r="Y166" s="31"/>
      <c r="Z166" s="72"/>
      <c r="AA166" s="31"/>
      <c r="AB166" s="30"/>
      <c r="AC166" s="30"/>
      <c r="AD166" s="30"/>
      <c r="AE166" s="30"/>
      <c r="AF166" s="30"/>
      <c r="AG166" s="72"/>
      <c r="AH166" s="31"/>
      <c r="AI166" s="30"/>
      <c r="AJ166" s="30"/>
      <c r="AK166" s="30"/>
      <c r="AL166" s="30"/>
      <c r="AM166" s="30"/>
      <c r="AN166" s="30"/>
      <c r="AO166" s="30"/>
      <c r="AP166" s="72"/>
      <c r="AQ166" s="31"/>
      <c r="AR166" s="30"/>
      <c r="AS166" s="30"/>
      <c r="AT166" s="30"/>
      <c r="AU166" s="30"/>
      <c r="AV166" s="30"/>
      <c r="AW166" s="30"/>
      <c r="AX166" s="30"/>
      <c r="AY166" s="30"/>
      <c r="AZ166" s="31"/>
      <c r="BA166" s="30"/>
      <c r="BB166" s="30"/>
      <c r="BC166" s="30"/>
      <c r="BD166" s="30"/>
      <c r="BE166" s="30"/>
      <c r="BF166" s="30"/>
      <c r="BG166" s="30"/>
      <c r="BH166" s="30"/>
    </row>
    <row r="167" spans="1:60" ht="13.5" x14ac:dyDescent="0.35">
      <c r="A167" s="33"/>
      <c r="B167" s="33"/>
      <c r="C167" s="31"/>
      <c r="D167" s="30"/>
      <c r="E167" s="30"/>
      <c r="F167" s="30"/>
      <c r="G167" s="30"/>
      <c r="H167" s="72"/>
      <c r="I167" s="31"/>
      <c r="J167" s="30"/>
      <c r="K167" s="30"/>
      <c r="L167" s="30"/>
      <c r="M167" s="30"/>
      <c r="N167" s="30"/>
      <c r="O167" s="30"/>
      <c r="P167" s="73"/>
      <c r="Q167" s="31"/>
      <c r="R167" s="30"/>
      <c r="S167" s="30"/>
      <c r="T167" s="30"/>
      <c r="U167" s="30"/>
      <c r="V167" s="30"/>
      <c r="W167" s="30"/>
      <c r="X167" s="72"/>
      <c r="Y167" s="31"/>
      <c r="Z167" s="72"/>
      <c r="AA167" s="31"/>
      <c r="AB167" s="30"/>
      <c r="AC167" s="30"/>
      <c r="AD167" s="30"/>
      <c r="AE167" s="30"/>
      <c r="AF167" s="30"/>
      <c r="AG167" s="72"/>
      <c r="AH167" s="31"/>
      <c r="AI167" s="30"/>
      <c r="AJ167" s="30"/>
      <c r="AK167" s="30"/>
      <c r="AL167" s="30"/>
      <c r="AM167" s="30"/>
      <c r="AN167" s="30"/>
      <c r="AO167" s="30"/>
      <c r="AP167" s="72"/>
      <c r="AQ167" s="31"/>
      <c r="AR167" s="30"/>
      <c r="AS167" s="30"/>
      <c r="AT167" s="30"/>
      <c r="AU167" s="30"/>
      <c r="AV167" s="30"/>
      <c r="AW167" s="30"/>
      <c r="AX167" s="30"/>
      <c r="AY167" s="30"/>
      <c r="AZ167" s="31"/>
      <c r="BA167" s="30"/>
      <c r="BB167" s="30"/>
      <c r="BC167" s="30"/>
      <c r="BD167" s="30"/>
      <c r="BE167" s="30"/>
      <c r="BF167" s="30"/>
      <c r="BG167" s="30"/>
      <c r="BH167" s="30"/>
    </row>
    <row r="168" spans="1:60" ht="13.5" x14ac:dyDescent="0.35">
      <c r="A168" s="33"/>
      <c r="B168" s="33"/>
      <c r="C168" s="31"/>
      <c r="D168" s="30"/>
      <c r="E168" s="30"/>
      <c r="F168" s="30"/>
      <c r="G168" s="30"/>
      <c r="H168" s="72"/>
      <c r="I168" s="31"/>
      <c r="J168" s="30"/>
      <c r="K168" s="30"/>
      <c r="L168" s="30"/>
      <c r="M168" s="30"/>
      <c r="N168" s="30"/>
      <c r="O168" s="30"/>
      <c r="P168" s="73"/>
      <c r="Q168" s="31"/>
      <c r="R168" s="30"/>
      <c r="S168" s="30"/>
      <c r="T168" s="30"/>
      <c r="U168" s="30"/>
      <c r="V168" s="30"/>
      <c r="W168" s="30"/>
      <c r="X168" s="72"/>
      <c r="Y168" s="31"/>
      <c r="Z168" s="72"/>
      <c r="AA168" s="31"/>
      <c r="AB168" s="30"/>
      <c r="AC168" s="30"/>
      <c r="AD168" s="30"/>
      <c r="AE168" s="30"/>
      <c r="AF168" s="30"/>
      <c r="AG168" s="72"/>
      <c r="AH168" s="31"/>
      <c r="AI168" s="30"/>
      <c r="AJ168" s="30"/>
      <c r="AK168" s="30"/>
      <c r="AL168" s="30"/>
      <c r="AM168" s="30"/>
      <c r="AN168" s="30"/>
      <c r="AO168" s="30"/>
      <c r="AP168" s="72"/>
      <c r="AQ168" s="31"/>
      <c r="AR168" s="30"/>
      <c r="AS168" s="30"/>
      <c r="AT168" s="30"/>
      <c r="AU168" s="30"/>
      <c r="AV168" s="30"/>
      <c r="AW168" s="30"/>
      <c r="AX168" s="30"/>
      <c r="AY168" s="30"/>
      <c r="AZ168" s="31"/>
      <c r="BA168" s="30"/>
      <c r="BB168" s="30"/>
      <c r="BC168" s="30"/>
      <c r="BD168" s="30"/>
      <c r="BE168" s="30"/>
      <c r="BF168" s="30"/>
      <c r="BG168" s="30"/>
      <c r="BH168" s="30"/>
    </row>
    <row r="169" spans="1:60" ht="13.5" x14ac:dyDescent="0.35">
      <c r="A169" s="33"/>
      <c r="B169" s="33"/>
      <c r="C169" s="31"/>
      <c r="D169" s="30"/>
      <c r="E169" s="30"/>
      <c r="F169" s="30"/>
      <c r="G169" s="30"/>
      <c r="H169" s="72"/>
      <c r="I169" s="31"/>
      <c r="J169" s="30"/>
      <c r="K169" s="30"/>
      <c r="L169" s="30"/>
      <c r="M169" s="30"/>
      <c r="N169" s="30"/>
      <c r="O169" s="30"/>
      <c r="P169" s="73"/>
      <c r="Q169" s="31"/>
      <c r="R169" s="30"/>
      <c r="S169" s="30"/>
      <c r="T169" s="30"/>
      <c r="U169" s="30"/>
      <c r="V169" s="30"/>
      <c r="W169" s="30"/>
      <c r="X169" s="72"/>
      <c r="Y169" s="31"/>
      <c r="Z169" s="72"/>
      <c r="AA169" s="31"/>
      <c r="AB169" s="30"/>
      <c r="AC169" s="30"/>
      <c r="AD169" s="30"/>
      <c r="AE169" s="30"/>
      <c r="AF169" s="30"/>
      <c r="AG169" s="72"/>
      <c r="AH169" s="31"/>
      <c r="AI169" s="30"/>
      <c r="AJ169" s="30"/>
      <c r="AK169" s="30"/>
      <c r="AL169" s="30"/>
      <c r="AM169" s="30"/>
      <c r="AN169" s="30"/>
      <c r="AO169" s="30"/>
      <c r="AP169" s="72"/>
      <c r="AQ169" s="31"/>
      <c r="AR169" s="30"/>
      <c r="AS169" s="30"/>
      <c r="AT169" s="30"/>
      <c r="AU169" s="30"/>
      <c r="AV169" s="30"/>
      <c r="AW169" s="30"/>
      <c r="AX169" s="30"/>
      <c r="AY169" s="30"/>
      <c r="AZ169" s="31"/>
      <c r="BA169" s="30"/>
      <c r="BB169" s="30"/>
      <c r="BC169" s="30"/>
      <c r="BD169" s="30"/>
      <c r="BE169" s="30"/>
      <c r="BF169" s="30"/>
      <c r="BG169" s="30"/>
      <c r="BH169" s="30"/>
    </row>
    <row r="170" spans="1:60" ht="13.5" x14ac:dyDescent="0.35">
      <c r="A170" s="33"/>
      <c r="B170" s="33"/>
      <c r="C170" s="31"/>
      <c r="D170" s="30"/>
      <c r="E170" s="30"/>
      <c r="F170" s="30"/>
      <c r="G170" s="30"/>
      <c r="H170" s="72"/>
      <c r="I170" s="31"/>
      <c r="J170" s="30"/>
      <c r="K170" s="30"/>
      <c r="L170" s="30"/>
      <c r="M170" s="30"/>
      <c r="N170" s="30"/>
      <c r="O170" s="30"/>
      <c r="P170" s="73"/>
      <c r="Q170" s="31"/>
      <c r="R170" s="30"/>
      <c r="S170" s="30"/>
      <c r="T170" s="30"/>
      <c r="U170" s="30"/>
      <c r="V170" s="30"/>
      <c r="W170" s="30"/>
      <c r="X170" s="72"/>
      <c r="Y170" s="31"/>
      <c r="Z170" s="72"/>
      <c r="AA170" s="31"/>
      <c r="AB170" s="30"/>
      <c r="AC170" s="30"/>
      <c r="AD170" s="30"/>
      <c r="AE170" s="30"/>
      <c r="AF170" s="30"/>
      <c r="AG170" s="72"/>
      <c r="AH170" s="31"/>
      <c r="AI170" s="30"/>
      <c r="AJ170" s="30"/>
      <c r="AK170" s="30"/>
      <c r="AL170" s="30"/>
      <c r="AM170" s="30"/>
      <c r="AN170" s="30"/>
      <c r="AO170" s="30"/>
      <c r="AP170" s="72"/>
      <c r="AQ170" s="31"/>
      <c r="AR170" s="30"/>
      <c r="AS170" s="30"/>
      <c r="AT170" s="30"/>
      <c r="AU170" s="30"/>
      <c r="AV170" s="30"/>
      <c r="AW170" s="30"/>
      <c r="AX170" s="30"/>
      <c r="AY170" s="30"/>
      <c r="AZ170" s="31"/>
      <c r="BA170" s="30"/>
      <c r="BB170" s="30"/>
      <c r="BC170" s="30"/>
      <c r="BD170" s="30"/>
      <c r="BE170" s="30"/>
      <c r="BF170" s="30"/>
      <c r="BG170" s="30"/>
      <c r="BH170" s="30"/>
    </row>
    <row r="171" spans="1:60" ht="13.5" x14ac:dyDescent="0.35">
      <c r="A171" s="33"/>
      <c r="B171" s="33"/>
      <c r="C171" s="31"/>
      <c r="D171" s="30"/>
      <c r="E171" s="30"/>
      <c r="F171" s="30"/>
      <c r="G171" s="30"/>
      <c r="H171" s="72"/>
      <c r="I171" s="31"/>
      <c r="J171" s="30"/>
      <c r="K171" s="30"/>
      <c r="L171" s="30"/>
      <c r="M171" s="30"/>
      <c r="N171" s="30"/>
      <c r="O171" s="30"/>
      <c r="P171" s="73"/>
      <c r="Q171" s="31"/>
      <c r="R171" s="30"/>
      <c r="S171" s="30"/>
      <c r="T171" s="30"/>
      <c r="U171" s="30"/>
      <c r="V171" s="30"/>
      <c r="W171" s="30"/>
      <c r="X171" s="72"/>
      <c r="Y171" s="31"/>
      <c r="Z171" s="72"/>
      <c r="AA171" s="31"/>
      <c r="AB171" s="30"/>
      <c r="AC171" s="30"/>
      <c r="AD171" s="30"/>
      <c r="AE171" s="30"/>
      <c r="AF171" s="30"/>
      <c r="AG171" s="72"/>
      <c r="AH171" s="31"/>
      <c r="AI171" s="30"/>
      <c r="AJ171" s="30"/>
      <c r="AK171" s="30"/>
      <c r="AL171" s="30"/>
      <c r="AM171" s="30"/>
      <c r="AN171" s="30"/>
      <c r="AO171" s="30"/>
      <c r="AP171" s="72"/>
      <c r="AQ171" s="31"/>
      <c r="AR171" s="30"/>
      <c r="AS171" s="30"/>
      <c r="AT171" s="30"/>
      <c r="AU171" s="30"/>
      <c r="AV171" s="30"/>
      <c r="AW171" s="30"/>
      <c r="AX171" s="30"/>
      <c r="AY171" s="30"/>
      <c r="AZ171" s="31"/>
      <c r="BA171" s="30"/>
      <c r="BB171" s="30"/>
      <c r="BC171" s="30"/>
      <c r="BD171" s="30"/>
      <c r="BE171" s="30"/>
      <c r="BF171" s="30"/>
      <c r="BG171" s="30"/>
      <c r="BH171" s="30"/>
    </row>
    <row r="172" spans="1:60" ht="13.5" x14ac:dyDescent="0.35">
      <c r="A172" s="33"/>
      <c r="B172" s="33"/>
      <c r="C172" s="31"/>
      <c r="D172" s="30"/>
      <c r="E172" s="30"/>
      <c r="F172" s="30"/>
      <c r="G172" s="30"/>
      <c r="H172" s="72"/>
      <c r="I172" s="31"/>
      <c r="J172" s="30"/>
      <c r="K172" s="30"/>
      <c r="L172" s="30"/>
      <c r="M172" s="30"/>
      <c r="N172" s="30"/>
      <c r="O172" s="30"/>
      <c r="P172" s="73"/>
      <c r="Q172" s="31"/>
      <c r="R172" s="30"/>
      <c r="S172" s="30"/>
      <c r="T172" s="30"/>
      <c r="U172" s="30"/>
      <c r="V172" s="30"/>
      <c r="W172" s="30"/>
      <c r="X172" s="72"/>
      <c r="Y172" s="31"/>
      <c r="Z172" s="72"/>
      <c r="AA172" s="31"/>
      <c r="AB172" s="30"/>
      <c r="AC172" s="30"/>
      <c r="AD172" s="30"/>
      <c r="AE172" s="30"/>
      <c r="AF172" s="30"/>
      <c r="AG172" s="72"/>
      <c r="AH172" s="31"/>
      <c r="AI172" s="30"/>
      <c r="AJ172" s="30"/>
      <c r="AK172" s="30"/>
      <c r="AL172" s="30"/>
      <c r="AM172" s="30"/>
      <c r="AN172" s="30"/>
      <c r="AO172" s="30"/>
      <c r="AP172" s="72"/>
      <c r="AQ172" s="31"/>
      <c r="AR172" s="30"/>
      <c r="AS172" s="30"/>
      <c r="AT172" s="30"/>
      <c r="AU172" s="30"/>
      <c r="AV172" s="30"/>
      <c r="AW172" s="30"/>
      <c r="AX172" s="30"/>
      <c r="AY172" s="30"/>
      <c r="AZ172" s="31"/>
      <c r="BA172" s="30"/>
      <c r="BB172" s="30"/>
      <c r="BC172" s="30"/>
      <c r="BD172" s="30"/>
      <c r="BE172" s="30"/>
      <c r="BF172" s="30"/>
      <c r="BG172" s="30"/>
      <c r="BH172" s="30"/>
    </row>
    <row r="173" spans="1:60" ht="13.5" x14ac:dyDescent="0.35">
      <c r="A173" s="33"/>
      <c r="B173" s="33"/>
      <c r="C173" s="31"/>
      <c r="D173" s="30"/>
      <c r="E173" s="30"/>
      <c r="F173" s="30"/>
      <c r="G173" s="30"/>
      <c r="H173" s="72"/>
      <c r="I173" s="31"/>
      <c r="J173" s="30"/>
      <c r="K173" s="30"/>
      <c r="L173" s="30"/>
      <c r="M173" s="30"/>
      <c r="N173" s="30"/>
      <c r="O173" s="30"/>
      <c r="P173" s="73"/>
      <c r="Q173" s="31"/>
      <c r="R173" s="30"/>
      <c r="S173" s="30"/>
      <c r="T173" s="30"/>
      <c r="U173" s="30"/>
      <c r="V173" s="30"/>
      <c r="W173" s="30"/>
      <c r="X173" s="72"/>
      <c r="Y173" s="31"/>
      <c r="Z173" s="72"/>
      <c r="AA173" s="31"/>
      <c r="AB173" s="30"/>
      <c r="AC173" s="30"/>
      <c r="AD173" s="30"/>
      <c r="AE173" s="30"/>
      <c r="AF173" s="30"/>
      <c r="AG173" s="72"/>
      <c r="AH173" s="31"/>
      <c r="AI173" s="30"/>
      <c r="AJ173" s="30"/>
      <c r="AK173" s="30"/>
      <c r="AL173" s="30"/>
      <c r="AM173" s="30"/>
      <c r="AN173" s="30"/>
      <c r="AO173" s="30"/>
      <c r="AP173" s="72"/>
      <c r="AQ173" s="31"/>
      <c r="AR173" s="30"/>
      <c r="AS173" s="30"/>
      <c r="AT173" s="30"/>
      <c r="AU173" s="30"/>
      <c r="AV173" s="30"/>
      <c r="AW173" s="30"/>
      <c r="AX173" s="30"/>
      <c r="AY173" s="30"/>
      <c r="AZ173" s="31"/>
      <c r="BA173" s="30"/>
      <c r="BB173" s="30"/>
      <c r="BC173" s="30"/>
      <c r="BD173" s="30"/>
      <c r="BE173" s="30"/>
      <c r="BF173" s="30"/>
      <c r="BG173" s="30"/>
      <c r="BH173" s="30"/>
    </row>
    <row r="174" spans="1:60" ht="13.5" x14ac:dyDescent="0.35">
      <c r="A174" s="33"/>
      <c r="B174" s="33"/>
      <c r="C174" s="31"/>
      <c r="D174" s="30"/>
      <c r="E174" s="30"/>
      <c r="F174" s="30"/>
      <c r="G174" s="30"/>
      <c r="H174" s="72"/>
      <c r="I174" s="31"/>
      <c r="J174" s="30"/>
      <c r="K174" s="30"/>
      <c r="L174" s="30"/>
      <c r="M174" s="30"/>
      <c r="N174" s="30"/>
      <c r="O174" s="30"/>
      <c r="P174" s="73"/>
      <c r="Q174" s="31"/>
      <c r="R174" s="30"/>
      <c r="S174" s="30"/>
      <c r="T174" s="30"/>
      <c r="U174" s="30"/>
      <c r="V174" s="30"/>
      <c r="W174" s="30"/>
      <c r="X174" s="72"/>
      <c r="Y174" s="31"/>
      <c r="Z174" s="72"/>
      <c r="AA174" s="31"/>
      <c r="AB174" s="30"/>
      <c r="AC174" s="30"/>
      <c r="AD174" s="30"/>
      <c r="AE174" s="30"/>
      <c r="AF174" s="30"/>
      <c r="AG174" s="72"/>
      <c r="AH174" s="31"/>
      <c r="AI174" s="30"/>
      <c r="AJ174" s="30"/>
      <c r="AK174" s="30"/>
      <c r="AL174" s="30"/>
      <c r="AM174" s="30"/>
      <c r="AN174" s="30"/>
      <c r="AO174" s="30"/>
      <c r="AP174" s="72"/>
      <c r="AQ174" s="31"/>
      <c r="AR174" s="30"/>
      <c r="AS174" s="30"/>
      <c r="AT174" s="30"/>
      <c r="AU174" s="30"/>
      <c r="AV174" s="30"/>
      <c r="AW174" s="30"/>
      <c r="AX174" s="30"/>
      <c r="AY174" s="30"/>
      <c r="AZ174" s="31"/>
      <c r="BA174" s="30"/>
      <c r="BB174" s="30"/>
      <c r="BC174" s="30"/>
      <c r="BD174" s="30"/>
      <c r="BE174" s="30"/>
      <c r="BF174" s="30"/>
      <c r="BG174" s="30"/>
      <c r="BH174" s="30"/>
    </row>
    <row r="175" spans="1:60" ht="13.5" x14ac:dyDescent="0.35">
      <c r="A175" s="33"/>
      <c r="B175" s="33"/>
      <c r="C175" s="31"/>
      <c r="D175" s="30"/>
      <c r="E175" s="30"/>
      <c r="F175" s="30"/>
      <c r="G175" s="30"/>
      <c r="H175" s="72"/>
      <c r="I175" s="31"/>
      <c r="J175" s="30"/>
      <c r="K175" s="30"/>
      <c r="L175" s="30"/>
      <c r="M175" s="30"/>
      <c r="N175" s="30"/>
      <c r="O175" s="30"/>
      <c r="P175" s="73"/>
      <c r="Q175" s="31"/>
      <c r="R175" s="30"/>
      <c r="S175" s="30"/>
      <c r="T175" s="30"/>
      <c r="U175" s="30"/>
      <c r="V175" s="30"/>
      <c r="W175" s="30"/>
      <c r="X175" s="72"/>
      <c r="Y175" s="31"/>
      <c r="Z175" s="72"/>
      <c r="AA175" s="31"/>
      <c r="AB175" s="30"/>
      <c r="AC175" s="30"/>
      <c r="AD175" s="30"/>
      <c r="AE175" s="30"/>
      <c r="AF175" s="30"/>
      <c r="AG175" s="72"/>
      <c r="AH175" s="31"/>
      <c r="AI175" s="30"/>
      <c r="AJ175" s="30"/>
      <c r="AK175" s="30"/>
      <c r="AL175" s="30"/>
      <c r="AM175" s="30"/>
      <c r="AN175" s="30"/>
      <c r="AO175" s="30"/>
      <c r="AP175" s="72"/>
      <c r="AQ175" s="31"/>
      <c r="AR175" s="30"/>
      <c r="AS175" s="30"/>
      <c r="AT175" s="30"/>
      <c r="AU175" s="30"/>
      <c r="AV175" s="30"/>
      <c r="AW175" s="30"/>
      <c r="AX175" s="30"/>
      <c r="AY175" s="30"/>
      <c r="AZ175" s="31"/>
      <c r="BA175" s="30"/>
      <c r="BB175" s="30"/>
      <c r="BC175" s="30"/>
      <c r="BD175" s="30"/>
      <c r="BE175" s="30"/>
      <c r="BF175" s="30"/>
      <c r="BG175" s="30"/>
      <c r="BH175" s="30"/>
    </row>
    <row r="176" spans="1:60" ht="13.5" x14ac:dyDescent="0.35">
      <c r="A176" s="33"/>
      <c r="B176" s="33"/>
      <c r="C176" s="31"/>
      <c r="D176" s="30"/>
      <c r="E176" s="30"/>
      <c r="F176" s="30"/>
      <c r="G176" s="30"/>
      <c r="H176" s="72"/>
      <c r="I176" s="31"/>
      <c r="J176" s="30"/>
      <c r="K176" s="30"/>
      <c r="L176" s="30"/>
      <c r="M176" s="30"/>
      <c r="N176" s="30"/>
      <c r="O176" s="30"/>
      <c r="P176" s="73"/>
      <c r="Q176" s="31"/>
      <c r="R176" s="30"/>
      <c r="S176" s="30"/>
      <c r="T176" s="30"/>
      <c r="U176" s="30"/>
      <c r="V176" s="30"/>
      <c r="W176" s="30"/>
      <c r="X176" s="72"/>
      <c r="Y176" s="31"/>
      <c r="Z176" s="72"/>
      <c r="AA176" s="31"/>
      <c r="AB176" s="30"/>
      <c r="AC176" s="30"/>
      <c r="AD176" s="30"/>
      <c r="AE176" s="30"/>
      <c r="AF176" s="30"/>
      <c r="AG176" s="72"/>
      <c r="AH176" s="31"/>
      <c r="AI176" s="30"/>
      <c r="AJ176" s="30"/>
      <c r="AK176" s="30"/>
      <c r="AL176" s="30"/>
      <c r="AM176" s="30"/>
      <c r="AN176" s="30"/>
      <c r="AO176" s="30"/>
      <c r="AP176" s="72"/>
      <c r="AQ176" s="31"/>
      <c r="AR176" s="30"/>
      <c r="AS176" s="30"/>
      <c r="AT176" s="30"/>
      <c r="AU176" s="30"/>
      <c r="AV176" s="30"/>
      <c r="AW176" s="30"/>
      <c r="AX176" s="30"/>
      <c r="AY176" s="30"/>
      <c r="AZ176" s="31"/>
      <c r="BA176" s="30"/>
      <c r="BB176" s="30"/>
      <c r="BC176" s="30"/>
      <c r="BD176" s="30"/>
      <c r="BE176" s="30"/>
      <c r="BF176" s="30"/>
      <c r="BG176" s="30"/>
      <c r="BH176" s="30"/>
    </row>
    <row r="177" spans="1:60" ht="13.5" x14ac:dyDescent="0.35">
      <c r="A177" s="33"/>
      <c r="B177" s="33"/>
      <c r="C177" s="31"/>
      <c r="D177" s="30"/>
      <c r="E177" s="30"/>
      <c r="F177" s="30"/>
      <c r="G177" s="30"/>
      <c r="H177" s="72"/>
      <c r="I177" s="31"/>
      <c r="J177" s="30"/>
      <c r="K177" s="30"/>
      <c r="L177" s="30"/>
      <c r="M177" s="30"/>
      <c r="N177" s="30"/>
      <c r="O177" s="30"/>
      <c r="P177" s="73"/>
      <c r="Q177" s="31"/>
      <c r="R177" s="30"/>
      <c r="S177" s="30"/>
      <c r="T177" s="30"/>
      <c r="U177" s="30"/>
      <c r="V177" s="30"/>
      <c r="W177" s="30"/>
      <c r="X177" s="72"/>
      <c r="Y177" s="31"/>
      <c r="Z177" s="72"/>
      <c r="AA177" s="31"/>
      <c r="AB177" s="30"/>
      <c r="AC177" s="30"/>
      <c r="AD177" s="30"/>
      <c r="AE177" s="30"/>
      <c r="AF177" s="30"/>
      <c r="AG177" s="72"/>
      <c r="AH177" s="31"/>
      <c r="AI177" s="30"/>
      <c r="AJ177" s="30"/>
      <c r="AK177" s="30"/>
      <c r="AL177" s="30"/>
      <c r="AM177" s="30"/>
      <c r="AN177" s="30"/>
      <c r="AO177" s="30"/>
      <c r="AP177" s="72"/>
      <c r="AQ177" s="31"/>
      <c r="AR177" s="30"/>
      <c r="AS177" s="30"/>
      <c r="AT177" s="30"/>
      <c r="AU177" s="30"/>
      <c r="AV177" s="30"/>
      <c r="AW177" s="30"/>
      <c r="AX177" s="30"/>
      <c r="AY177" s="30"/>
      <c r="AZ177" s="31"/>
      <c r="BA177" s="30"/>
      <c r="BB177" s="30"/>
      <c r="BC177" s="30"/>
      <c r="BD177" s="30"/>
      <c r="BE177" s="30"/>
      <c r="BF177" s="30"/>
      <c r="BG177" s="30"/>
      <c r="BH177" s="30"/>
    </row>
    <row r="178" spans="1:60" ht="13.5" x14ac:dyDescent="0.35">
      <c r="A178" s="33"/>
      <c r="B178" s="33"/>
      <c r="C178" s="31"/>
      <c r="D178" s="30"/>
      <c r="E178" s="30"/>
      <c r="F178" s="30"/>
      <c r="G178" s="30"/>
      <c r="H178" s="72"/>
      <c r="I178" s="31"/>
      <c r="J178" s="30"/>
      <c r="K178" s="30"/>
      <c r="L178" s="30"/>
      <c r="M178" s="30"/>
      <c r="N178" s="30"/>
      <c r="O178" s="30"/>
      <c r="P178" s="73"/>
      <c r="Q178" s="31"/>
      <c r="R178" s="30"/>
      <c r="S178" s="30"/>
      <c r="T178" s="30"/>
      <c r="U178" s="30"/>
      <c r="V178" s="30"/>
      <c r="W178" s="30"/>
      <c r="X178" s="72"/>
      <c r="Y178" s="31"/>
      <c r="Z178" s="72"/>
      <c r="AA178" s="31"/>
      <c r="AB178" s="30"/>
      <c r="AC178" s="30"/>
      <c r="AD178" s="30"/>
      <c r="AE178" s="30"/>
      <c r="AF178" s="30"/>
      <c r="AG178" s="72"/>
      <c r="AH178" s="31"/>
      <c r="AI178" s="30"/>
      <c r="AJ178" s="30"/>
      <c r="AK178" s="30"/>
      <c r="AL178" s="30"/>
      <c r="AM178" s="30"/>
      <c r="AN178" s="30"/>
      <c r="AO178" s="30"/>
      <c r="AP178" s="72"/>
      <c r="AQ178" s="31"/>
      <c r="AR178" s="30"/>
      <c r="AS178" s="30"/>
      <c r="AT178" s="30"/>
      <c r="AU178" s="30"/>
      <c r="AV178" s="30"/>
      <c r="AW178" s="30"/>
      <c r="AX178" s="30"/>
      <c r="AY178" s="30"/>
      <c r="AZ178" s="31"/>
      <c r="BA178" s="30"/>
      <c r="BB178" s="30"/>
      <c r="BC178" s="30"/>
      <c r="BD178" s="30"/>
      <c r="BE178" s="30"/>
      <c r="BF178" s="30"/>
      <c r="BG178" s="30"/>
      <c r="BH178" s="30"/>
    </row>
    <row r="179" spans="1:60" ht="13.5" x14ac:dyDescent="0.35">
      <c r="A179" s="33"/>
      <c r="B179" s="33"/>
      <c r="C179" s="31"/>
      <c r="D179" s="30"/>
      <c r="E179" s="30"/>
      <c r="F179" s="30"/>
      <c r="G179" s="30"/>
      <c r="H179" s="72"/>
      <c r="I179" s="31"/>
      <c r="J179" s="30"/>
      <c r="K179" s="30"/>
      <c r="L179" s="30"/>
      <c r="M179" s="30"/>
      <c r="N179" s="30"/>
      <c r="O179" s="30"/>
      <c r="P179" s="73"/>
      <c r="Q179" s="31"/>
      <c r="R179" s="30"/>
      <c r="S179" s="30"/>
      <c r="T179" s="30"/>
      <c r="U179" s="30"/>
      <c r="V179" s="30"/>
      <c r="W179" s="30"/>
      <c r="X179" s="72"/>
      <c r="Y179" s="31"/>
      <c r="Z179" s="72"/>
      <c r="AA179" s="31"/>
      <c r="AB179" s="30"/>
      <c r="AC179" s="30"/>
      <c r="AD179" s="30"/>
      <c r="AE179" s="30"/>
      <c r="AF179" s="30"/>
      <c r="AG179" s="72"/>
      <c r="AH179" s="31"/>
      <c r="AI179" s="30"/>
      <c r="AJ179" s="30"/>
      <c r="AK179" s="30"/>
      <c r="AL179" s="30"/>
      <c r="AM179" s="30"/>
      <c r="AN179" s="30"/>
      <c r="AO179" s="30"/>
      <c r="AP179" s="72"/>
      <c r="AQ179" s="31"/>
      <c r="AR179" s="30"/>
      <c r="AS179" s="30"/>
      <c r="AT179" s="30"/>
      <c r="AU179" s="30"/>
      <c r="AV179" s="30"/>
      <c r="AW179" s="30"/>
      <c r="AX179" s="30"/>
      <c r="AY179" s="30"/>
      <c r="AZ179" s="31"/>
      <c r="BA179" s="30"/>
      <c r="BB179" s="30"/>
      <c r="BC179" s="30"/>
      <c r="BD179" s="30"/>
      <c r="BE179" s="30"/>
      <c r="BF179" s="30"/>
      <c r="BG179" s="30"/>
      <c r="BH179" s="30"/>
    </row>
    <row r="180" spans="1:60" ht="13.5" x14ac:dyDescent="0.35">
      <c r="A180" s="33"/>
      <c r="B180" s="33"/>
      <c r="C180" s="31"/>
      <c r="D180" s="30"/>
      <c r="E180" s="30"/>
      <c r="F180" s="30"/>
      <c r="G180" s="30"/>
      <c r="H180" s="72"/>
      <c r="I180" s="31"/>
      <c r="J180" s="30"/>
      <c r="K180" s="30"/>
      <c r="L180" s="30"/>
      <c r="M180" s="30"/>
      <c r="N180" s="30"/>
      <c r="O180" s="30"/>
      <c r="P180" s="73"/>
      <c r="Q180" s="31"/>
      <c r="R180" s="30"/>
      <c r="S180" s="30"/>
      <c r="T180" s="30"/>
      <c r="U180" s="30"/>
      <c r="V180" s="30"/>
      <c r="W180" s="30"/>
      <c r="X180" s="72"/>
      <c r="Y180" s="31"/>
      <c r="Z180" s="72"/>
      <c r="AA180" s="31"/>
      <c r="AB180" s="30"/>
      <c r="AC180" s="30"/>
      <c r="AD180" s="30"/>
      <c r="AE180" s="30"/>
      <c r="AF180" s="30"/>
      <c r="AG180" s="72"/>
      <c r="AH180" s="31"/>
      <c r="AI180" s="30"/>
      <c r="AJ180" s="30"/>
      <c r="AK180" s="30"/>
      <c r="AL180" s="30"/>
      <c r="AM180" s="30"/>
      <c r="AN180" s="30"/>
      <c r="AO180" s="30"/>
      <c r="AP180" s="72"/>
      <c r="AQ180" s="31"/>
      <c r="AR180" s="30"/>
      <c r="AS180" s="30"/>
      <c r="AT180" s="30"/>
      <c r="AU180" s="30"/>
      <c r="AV180" s="30"/>
      <c r="AW180" s="30"/>
      <c r="AX180" s="30"/>
      <c r="AY180" s="30"/>
      <c r="AZ180" s="31"/>
      <c r="BA180" s="30"/>
      <c r="BB180" s="30"/>
      <c r="BC180" s="30"/>
      <c r="BD180" s="30"/>
      <c r="BE180" s="30"/>
      <c r="BF180" s="30"/>
      <c r="BG180" s="30"/>
      <c r="BH180" s="30"/>
    </row>
    <row r="181" spans="1:60" ht="13.5" x14ac:dyDescent="0.35">
      <c r="A181" s="33"/>
      <c r="B181" s="33"/>
      <c r="C181" s="31"/>
      <c r="D181" s="30"/>
      <c r="E181" s="30"/>
      <c r="F181" s="30"/>
      <c r="G181" s="30"/>
      <c r="H181" s="72"/>
      <c r="I181" s="31"/>
      <c r="J181" s="30"/>
      <c r="K181" s="30"/>
      <c r="L181" s="30"/>
      <c r="M181" s="30"/>
      <c r="N181" s="30"/>
      <c r="O181" s="30"/>
      <c r="P181" s="73"/>
      <c r="Q181" s="31"/>
      <c r="R181" s="30"/>
      <c r="S181" s="30"/>
      <c r="T181" s="30"/>
      <c r="U181" s="30"/>
      <c r="V181" s="30"/>
      <c r="W181" s="30"/>
      <c r="X181" s="72"/>
      <c r="Y181" s="31"/>
      <c r="Z181" s="72"/>
      <c r="AA181" s="31"/>
      <c r="AB181" s="30"/>
      <c r="AC181" s="30"/>
      <c r="AD181" s="30"/>
      <c r="AE181" s="30"/>
      <c r="AF181" s="30"/>
      <c r="AG181" s="72"/>
      <c r="AH181" s="31"/>
      <c r="AI181" s="30"/>
      <c r="AJ181" s="30"/>
      <c r="AK181" s="30"/>
      <c r="AL181" s="30"/>
      <c r="AM181" s="30"/>
      <c r="AN181" s="30"/>
      <c r="AO181" s="30"/>
      <c r="AP181" s="72"/>
      <c r="AQ181" s="31"/>
      <c r="AR181" s="30"/>
      <c r="AS181" s="30"/>
      <c r="AT181" s="30"/>
      <c r="AU181" s="30"/>
      <c r="AV181" s="30"/>
      <c r="AW181" s="30"/>
      <c r="AX181" s="30"/>
      <c r="AY181" s="30"/>
      <c r="AZ181" s="31"/>
      <c r="BA181" s="30"/>
      <c r="BB181" s="30"/>
      <c r="BC181" s="30"/>
      <c r="BD181" s="30"/>
      <c r="BE181" s="30"/>
      <c r="BF181" s="30"/>
      <c r="BG181" s="30"/>
      <c r="BH181" s="30"/>
    </row>
    <row r="182" spans="1:60" ht="13.5" x14ac:dyDescent="0.35">
      <c r="A182" s="33"/>
      <c r="B182" s="33"/>
      <c r="C182" s="31"/>
      <c r="D182" s="30"/>
      <c r="E182" s="30"/>
      <c r="F182" s="30"/>
      <c r="G182" s="30"/>
      <c r="H182" s="72"/>
      <c r="I182" s="31"/>
      <c r="J182" s="30"/>
      <c r="K182" s="30"/>
      <c r="L182" s="30"/>
      <c r="M182" s="30"/>
      <c r="N182" s="30"/>
      <c r="O182" s="30"/>
      <c r="P182" s="73"/>
      <c r="Q182" s="31"/>
      <c r="R182" s="30"/>
      <c r="S182" s="30"/>
      <c r="T182" s="30"/>
      <c r="U182" s="30"/>
      <c r="V182" s="30"/>
      <c r="W182" s="30"/>
      <c r="X182" s="72"/>
      <c r="Y182" s="31"/>
      <c r="Z182" s="72"/>
      <c r="AA182" s="31"/>
      <c r="AB182" s="30"/>
      <c r="AC182" s="30"/>
      <c r="AD182" s="30"/>
      <c r="AE182" s="30"/>
      <c r="AF182" s="30"/>
      <c r="AG182" s="72"/>
      <c r="AH182" s="31"/>
      <c r="AI182" s="30"/>
      <c r="AJ182" s="30"/>
      <c r="AK182" s="30"/>
      <c r="AL182" s="30"/>
      <c r="AM182" s="30"/>
      <c r="AN182" s="30"/>
      <c r="AO182" s="30"/>
      <c r="AP182" s="72"/>
      <c r="AQ182" s="31"/>
      <c r="AR182" s="30"/>
      <c r="AS182" s="30"/>
      <c r="AT182" s="30"/>
      <c r="AU182" s="30"/>
      <c r="AV182" s="30"/>
      <c r="AW182" s="30"/>
      <c r="AX182" s="30"/>
      <c r="AY182" s="30"/>
      <c r="AZ182" s="31"/>
      <c r="BA182" s="30"/>
      <c r="BB182" s="30"/>
      <c r="BC182" s="30"/>
      <c r="BD182" s="30"/>
      <c r="BE182" s="30"/>
      <c r="BF182" s="30"/>
      <c r="BG182" s="30"/>
      <c r="BH182" s="30"/>
    </row>
    <row r="183" spans="1:60" ht="13.5" x14ac:dyDescent="0.35">
      <c r="A183" s="33"/>
      <c r="B183" s="33"/>
      <c r="C183" s="31"/>
      <c r="D183" s="30"/>
      <c r="E183" s="30"/>
      <c r="F183" s="30"/>
      <c r="G183" s="30"/>
      <c r="H183" s="72"/>
      <c r="I183" s="31"/>
      <c r="J183" s="30"/>
      <c r="K183" s="30"/>
      <c r="L183" s="30"/>
      <c r="M183" s="30"/>
      <c r="N183" s="30"/>
      <c r="O183" s="30"/>
      <c r="P183" s="73"/>
      <c r="Q183" s="31"/>
      <c r="R183" s="30"/>
      <c r="S183" s="30"/>
      <c r="T183" s="30"/>
      <c r="U183" s="30"/>
      <c r="V183" s="30"/>
      <c r="W183" s="30"/>
      <c r="X183" s="72"/>
      <c r="Y183" s="31"/>
      <c r="Z183" s="72"/>
      <c r="AA183" s="31"/>
      <c r="AB183" s="30"/>
      <c r="AC183" s="30"/>
      <c r="AD183" s="30"/>
      <c r="AE183" s="30"/>
      <c r="AF183" s="30"/>
      <c r="AG183" s="72"/>
      <c r="AH183" s="31"/>
      <c r="AI183" s="30"/>
      <c r="AJ183" s="30"/>
      <c r="AK183" s="30"/>
      <c r="AL183" s="30"/>
      <c r="AM183" s="30"/>
      <c r="AN183" s="30"/>
      <c r="AO183" s="30"/>
      <c r="AP183" s="72"/>
      <c r="AQ183" s="31"/>
      <c r="AR183" s="30"/>
      <c r="AS183" s="30"/>
      <c r="AT183" s="30"/>
      <c r="AU183" s="30"/>
      <c r="AV183" s="30"/>
      <c r="AW183" s="30"/>
      <c r="AX183" s="30"/>
      <c r="AY183" s="30"/>
      <c r="AZ183" s="31"/>
      <c r="BA183" s="30"/>
      <c r="BB183" s="30"/>
      <c r="BC183" s="30"/>
      <c r="BD183" s="30"/>
      <c r="BE183" s="30"/>
      <c r="BF183" s="30"/>
      <c r="BG183" s="30"/>
      <c r="BH183" s="30"/>
    </row>
    <row r="184" spans="1:60" ht="13.5" x14ac:dyDescent="0.35">
      <c r="A184" s="33"/>
      <c r="B184" s="33"/>
      <c r="C184" s="31"/>
      <c r="D184" s="30"/>
      <c r="E184" s="30"/>
      <c r="F184" s="30"/>
      <c r="G184" s="30"/>
      <c r="H184" s="72"/>
      <c r="I184" s="31"/>
      <c r="J184" s="30"/>
      <c r="K184" s="30"/>
      <c r="L184" s="30"/>
      <c r="M184" s="30"/>
      <c r="N184" s="30"/>
      <c r="O184" s="30"/>
      <c r="P184" s="73"/>
      <c r="Q184" s="31"/>
      <c r="R184" s="30"/>
      <c r="S184" s="30"/>
      <c r="T184" s="30"/>
      <c r="U184" s="30"/>
      <c r="V184" s="30"/>
      <c r="W184" s="30"/>
      <c r="X184" s="72"/>
      <c r="Y184" s="31"/>
      <c r="Z184" s="72"/>
      <c r="AA184" s="31"/>
      <c r="AB184" s="30"/>
      <c r="AC184" s="30"/>
      <c r="AD184" s="30"/>
      <c r="AE184" s="30"/>
      <c r="AF184" s="30"/>
      <c r="AG184" s="72"/>
      <c r="AH184" s="31"/>
      <c r="AI184" s="30"/>
      <c r="AJ184" s="30"/>
      <c r="AK184" s="30"/>
      <c r="AL184" s="30"/>
      <c r="AM184" s="30"/>
      <c r="AN184" s="30"/>
      <c r="AO184" s="30"/>
      <c r="AP184" s="72"/>
      <c r="AQ184" s="31"/>
      <c r="AR184" s="30"/>
      <c r="AS184" s="30"/>
      <c r="AT184" s="30"/>
      <c r="AU184" s="30"/>
      <c r="AV184" s="30"/>
      <c r="AW184" s="30"/>
      <c r="AX184" s="30"/>
      <c r="AY184" s="30"/>
      <c r="AZ184" s="31"/>
      <c r="BA184" s="30"/>
      <c r="BB184" s="30"/>
      <c r="BC184" s="30"/>
      <c r="BD184" s="30"/>
      <c r="BE184" s="30"/>
      <c r="BF184" s="30"/>
      <c r="BG184" s="30"/>
      <c r="BH184" s="30"/>
    </row>
    <row r="185" spans="1:60" ht="13.5" x14ac:dyDescent="0.35">
      <c r="A185" s="33"/>
      <c r="B185" s="33"/>
      <c r="C185" s="31"/>
      <c r="D185" s="30"/>
      <c r="E185" s="30"/>
      <c r="F185" s="30"/>
      <c r="G185" s="30"/>
      <c r="H185" s="72"/>
      <c r="I185" s="31"/>
      <c r="J185" s="30"/>
      <c r="K185" s="30"/>
      <c r="L185" s="30"/>
      <c r="M185" s="30"/>
      <c r="N185" s="30"/>
      <c r="O185" s="30"/>
      <c r="P185" s="73"/>
      <c r="Q185" s="31"/>
      <c r="R185" s="30"/>
      <c r="S185" s="30"/>
      <c r="T185" s="30"/>
      <c r="U185" s="30"/>
      <c r="V185" s="30"/>
      <c r="W185" s="30"/>
      <c r="X185" s="72"/>
      <c r="Y185" s="31"/>
      <c r="Z185" s="72"/>
      <c r="AA185" s="31"/>
      <c r="AB185" s="30"/>
      <c r="AC185" s="30"/>
      <c r="AD185" s="30"/>
      <c r="AE185" s="30"/>
      <c r="AF185" s="30"/>
      <c r="AG185" s="72"/>
      <c r="AH185" s="31"/>
      <c r="AI185" s="30"/>
      <c r="AJ185" s="30"/>
      <c r="AK185" s="30"/>
      <c r="AL185" s="30"/>
      <c r="AM185" s="30"/>
      <c r="AN185" s="30"/>
      <c r="AO185" s="30"/>
      <c r="AP185" s="72"/>
      <c r="AQ185" s="31"/>
      <c r="AR185" s="30"/>
      <c r="AS185" s="30"/>
      <c r="AT185" s="30"/>
      <c r="AU185" s="30"/>
      <c r="AV185" s="30"/>
      <c r="AW185" s="30"/>
      <c r="AX185" s="30"/>
      <c r="AY185" s="30"/>
      <c r="AZ185" s="31"/>
      <c r="BA185" s="30"/>
      <c r="BB185" s="30"/>
      <c r="BC185" s="30"/>
      <c r="BD185" s="30"/>
      <c r="BE185" s="30"/>
      <c r="BF185" s="30"/>
      <c r="BG185" s="30"/>
      <c r="BH185" s="30"/>
    </row>
    <row r="186" spans="1:60" ht="13.5" x14ac:dyDescent="0.35">
      <c r="A186" s="33"/>
      <c r="B186" s="33"/>
      <c r="C186" s="31"/>
      <c r="D186" s="30"/>
      <c r="E186" s="30"/>
      <c r="F186" s="30"/>
      <c r="G186" s="30"/>
      <c r="H186" s="72"/>
      <c r="I186" s="31"/>
      <c r="J186" s="30"/>
      <c r="K186" s="30"/>
      <c r="L186" s="30"/>
      <c r="M186" s="30"/>
      <c r="N186" s="30"/>
      <c r="O186" s="30"/>
      <c r="P186" s="73"/>
      <c r="Q186" s="31"/>
      <c r="R186" s="30"/>
      <c r="S186" s="30"/>
      <c r="T186" s="30"/>
      <c r="U186" s="30"/>
      <c r="V186" s="30"/>
      <c r="W186" s="30"/>
      <c r="X186" s="72"/>
      <c r="Y186" s="31"/>
      <c r="Z186" s="72"/>
      <c r="AA186" s="31"/>
      <c r="AB186" s="30"/>
      <c r="AC186" s="30"/>
      <c r="AD186" s="30"/>
      <c r="AE186" s="30"/>
      <c r="AF186" s="30"/>
      <c r="AG186" s="72"/>
      <c r="AH186" s="31"/>
      <c r="AI186" s="30"/>
      <c r="AJ186" s="30"/>
      <c r="AK186" s="30"/>
      <c r="AL186" s="30"/>
      <c r="AM186" s="30"/>
      <c r="AN186" s="30"/>
      <c r="AO186" s="30"/>
      <c r="AP186" s="72"/>
      <c r="AQ186" s="31"/>
      <c r="AR186" s="30"/>
      <c r="AS186" s="30"/>
      <c r="AT186" s="30"/>
      <c r="AU186" s="30"/>
      <c r="AV186" s="30"/>
      <c r="AW186" s="30"/>
      <c r="AX186" s="30"/>
      <c r="AY186" s="30"/>
      <c r="AZ186" s="31"/>
      <c r="BA186" s="30"/>
      <c r="BB186" s="30"/>
      <c r="BC186" s="30"/>
      <c r="BD186" s="30"/>
      <c r="BE186" s="30"/>
      <c r="BF186" s="30"/>
      <c r="BG186" s="30"/>
      <c r="BH186" s="30"/>
    </row>
    <row r="187" spans="1:60" ht="13.5" x14ac:dyDescent="0.35">
      <c r="A187" s="33"/>
      <c r="B187" s="33"/>
      <c r="C187" s="31"/>
      <c r="D187" s="30"/>
      <c r="E187" s="30"/>
      <c r="F187" s="30"/>
      <c r="G187" s="30"/>
      <c r="H187" s="72"/>
      <c r="I187" s="31"/>
      <c r="J187" s="30"/>
      <c r="K187" s="30"/>
      <c r="L187" s="30"/>
      <c r="M187" s="30"/>
      <c r="N187" s="30"/>
      <c r="O187" s="30"/>
      <c r="P187" s="73"/>
      <c r="Q187" s="31"/>
      <c r="R187" s="30"/>
      <c r="S187" s="30"/>
      <c r="T187" s="30"/>
      <c r="U187" s="30"/>
      <c r="V187" s="30"/>
      <c r="W187" s="30"/>
      <c r="X187" s="72"/>
      <c r="Y187" s="31"/>
      <c r="Z187" s="72"/>
      <c r="AA187" s="31"/>
      <c r="AB187" s="30"/>
      <c r="AC187" s="30"/>
      <c r="AD187" s="30"/>
      <c r="AE187" s="30"/>
      <c r="AF187" s="30"/>
      <c r="AG187" s="72"/>
      <c r="AH187" s="31"/>
      <c r="AI187" s="30"/>
      <c r="AJ187" s="30"/>
      <c r="AK187" s="30"/>
      <c r="AL187" s="30"/>
      <c r="AM187" s="30"/>
      <c r="AN187" s="30"/>
      <c r="AO187" s="30"/>
      <c r="AP187" s="72"/>
      <c r="AQ187" s="31"/>
      <c r="AR187" s="30"/>
      <c r="AS187" s="30"/>
      <c r="AT187" s="30"/>
      <c r="AU187" s="30"/>
      <c r="AV187" s="30"/>
      <c r="AW187" s="30"/>
      <c r="AX187" s="30"/>
      <c r="AY187" s="30"/>
      <c r="AZ187" s="31"/>
      <c r="BA187" s="30"/>
      <c r="BB187" s="30"/>
      <c r="BC187" s="30"/>
      <c r="BD187" s="30"/>
      <c r="BE187" s="30"/>
      <c r="BF187" s="30"/>
      <c r="BG187" s="30"/>
      <c r="BH187" s="30"/>
    </row>
    <row r="188" spans="1:60" ht="13.5" x14ac:dyDescent="0.35">
      <c r="A188" s="33"/>
      <c r="B188" s="33"/>
      <c r="C188" s="31"/>
      <c r="D188" s="30"/>
      <c r="E188" s="30"/>
      <c r="F188" s="30"/>
      <c r="G188" s="30"/>
      <c r="H188" s="72"/>
      <c r="I188" s="31"/>
      <c r="J188" s="30"/>
      <c r="K188" s="30"/>
      <c r="L188" s="30"/>
      <c r="M188" s="30"/>
      <c r="N188" s="30"/>
      <c r="O188" s="30"/>
      <c r="P188" s="73"/>
      <c r="Q188" s="31"/>
      <c r="R188" s="30"/>
      <c r="S188" s="30"/>
      <c r="T188" s="30"/>
      <c r="U188" s="30"/>
      <c r="V188" s="30"/>
      <c r="W188" s="30"/>
      <c r="X188" s="72"/>
      <c r="Y188" s="31"/>
      <c r="Z188" s="72"/>
      <c r="AA188" s="31"/>
      <c r="AB188" s="30"/>
      <c r="AC188" s="30"/>
      <c r="AD188" s="30"/>
      <c r="AE188" s="30"/>
      <c r="AF188" s="30"/>
      <c r="AG188" s="72"/>
      <c r="AH188" s="31"/>
      <c r="AI188" s="30"/>
      <c r="AJ188" s="30"/>
      <c r="AK188" s="30"/>
      <c r="AL188" s="30"/>
      <c r="AM188" s="30"/>
      <c r="AN188" s="30"/>
      <c r="AO188" s="30"/>
      <c r="AP188" s="72"/>
      <c r="AQ188" s="31"/>
      <c r="AR188" s="30"/>
      <c r="AS188" s="30"/>
      <c r="AT188" s="30"/>
      <c r="AU188" s="30"/>
      <c r="AV188" s="30"/>
      <c r="AW188" s="30"/>
      <c r="AX188" s="30"/>
      <c r="AY188" s="30"/>
      <c r="AZ188" s="31"/>
      <c r="BA188" s="30"/>
      <c r="BB188" s="30"/>
      <c r="BC188" s="30"/>
      <c r="BD188" s="30"/>
      <c r="BE188" s="30"/>
      <c r="BF188" s="30"/>
      <c r="BG188" s="30"/>
      <c r="BH188" s="30"/>
    </row>
    <row r="189" spans="1:60" ht="13.5" x14ac:dyDescent="0.35">
      <c r="A189" s="33"/>
      <c r="B189" s="33"/>
      <c r="C189" s="31"/>
      <c r="D189" s="30"/>
      <c r="E189" s="30"/>
      <c r="F189" s="30"/>
      <c r="G189" s="30"/>
      <c r="H189" s="72"/>
      <c r="I189" s="31"/>
      <c r="J189" s="30"/>
      <c r="K189" s="30"/>
      <c r="L189" s="30"/>
      <c r="M189" s="30"/>
      <c r="N189" s="30"/>
      <c r="O189" s="30"/>
      <c r="P189" s="73"/>
      <c r="Q189" s="31"/>
      <c r="R189" s="30"/>
      <c r="S189" s="30"/>
      <c r="T189" s="30"/>
      <c r="U189" s="30"/>
      <c r="V189" s="30"/>
      <c r="W189" s="30"/>
      <c r="X189" s="72"/>
      <c r="Y189" s="31"/>
      <c r="Z189" s="72"/>
      <c r="AA189" s="31"/>
      <c r="AB189" s="30"/>
      <c r="AC189" s="30"/>
      <c r="AD189" s="30"/>
      <c r="AE189" s="30"/>
      <c r="AF189" s="30"/>
      <c r="AG189" s="72"/>
      <c r="AH189" s="31"/>
      <c r="AI189" s="30"/>
      <c r="AJ189" s="30"/>
      <c r="AK189" s="30"/>
      <c r="AL189" s="30"/>
      <c r="AM189" s="30"/>
      <c r="AN189" s="30"/>
      <c r="AO189" s="30"/>
      <c r="AP189" s="72"/>
      <c r="AQ189" s="31"/>
      <c r="AR189" s="30"/>
      <c r="AS189" s="30"/>
      <c r="AT189" s="30"/>
      <c r="AU189" s="30"/>
      <c r="AV189" s="30"/>
      <c r="AW189" s="30"/>
      <c r="AX189" s="30"/>
      <c r="AY189" s="30"/>
      <c r="AZ189" s="31"/>
      <c r="BA189" s="30"/>
      <c r="BB189" s="30"/>
      <c r="BC189" s="30"/>
      <c r="BD189" s="30"/>
      <c r="BE189" s="30"/>
      <c r="BF189" s="30"/>
      <c r="BG189" s="30"/>
      <c r="BH189" s="30"/>
    </row>
    <row r="190" spans="1:60" ht="13.5" x14ac:dyDescent="0.35">
      <c r="A190" s="33"/>
      <c r="B190" s="33"/>
      <c r="C190" s="31"/>
      <c r="D190" s="30"/>
      <c r="E190" s="30"/>
      <c r="F190" s="30"/>
      <c r="G190" s="30"/>
      <c r="H190" s="72"/>
      <c r="I190" s="31"/>
      <c r="J190" s="30"/>
      <c r="K190" s="30"/>
      <c r="L190" s="30"/>
      <c r="M190" s="30"/>
      <c r="N190" s="30"/>
      <c r="O190" s="30"/>
      <c r="P190" s="73"/>
      <c r="Q190" s="31"/>
      <c r="R190" s="30"/>
      <c r="S190" s="30"/>
      <c r="T190" s="30"/>
      <c r="U190" s="30"/>
      <c r="V190" s="30"/>
      <c r="W190" s="30"/>
      <c r="X190" s="72"/>
      <c r="Y190" s="31"/>
      <c r="Z190" s="72"/>
      <c r="AA190" s="31"/>
      <c r="AB190" s="30"/>
      <c r="AC190" s="30"/>
      <c r="AD190" s="30"/>
      <c r="AE190" s="30"/>
      <c r="AF190" s="30"/>
      <c r="AG190" s="72"/>
      <c r="AH190" s="31"/>
      <c r="AI190" s="30"/>
      <c r="AJ190" s="30"/>
      <c r="AK190" s="30"/>
      <c r="AL190" s="30"/>
      <c r="AM190" s="30"/>
      <c r="AN190" s="30"/>
      <c r="AO190" s="30"/>
      <c r="AP190" s="72"/>
      <c r="AQ190" s="31"/>
      <c r="AR190" s="30"/>
      <c r="AS190" s="30"/>
      <c r="AT190" s="30"/>
      <c r="AU190" s="30"/>
      <c r="AV190" s="30"/>
      <c r="AW190" s="30"/>
      <c r="AX190" s="30"/>
      <c r="AY190" s="30"/>
      <c r="AZ190" s="31"/>
      <c r="BA190" s="30"/>
      <c r="BB190" s="30"/>
      <c r="BC190" s="30"/>
      <c r="BD190" s="30"/>
      <c r="BE190" s="30"/>
      <c r="BF190" s="30"/>
      <c r="BG190" s="30"/>
      <c r="BH190" s="30"/>
    </row>
    <row r="191" spans="1:60" ht="13.5" x14ac:dyDescent="0.35">
      <c r="A191" s="33"/>
      <c r="B191" s="33"/>
      <c r="C191" s="31"/>
      <c r="D191" s="30"/>
      <c r="E191" s="30"/>
      <c r="F191" s="30"/>
      <c r="G191" s="30"/>
      <c r="H191" s="72"/>
      <c r="I191" s="31"/>
      <c r="J191" s="30"/>
      <c r="K191" s="30"/>
      <c r="L191" s="30"/>
      <c r="M191" s="30"/>
      <c r="N191" s="30"/>
      <c r="O191" s="30"/>
      <c r="P191" s="73"/>
      <c r="Q191" s="31"/>
      <c r="R191" s="30"/>
      <c r="S191" s="30"/>
      <c r="T191" s="30"/>
      <c r="U191" s="30"/>
      <c r="V191" s="30"/>
      <c r="W191" s="30"/>
      <c r="X191" s="72"/>
      <c r="Y191" s="31"/>
      <c r="Z191" s="72"/>
      <c r="AA191" s="31"/>
      <c r="AB191" s="30"/>
      <c r="AC191" s="30"/>
      <c r="AD191" s="30"/>
      <c r="AE191" s="30"/>
      <c r="AF191" s="30"/>
      <c r="AG191" s="72"/>
      <c r="AH191" s="31"/>
      <c r="AI191" s="30"/>
      <c r="AJ191" s="30"/>
      <c r="AK191" s="30"/>
      <c r="AL191" s="30"/>
      <c r="AM191" s="30"/>
      <c r="AN191" s="30"/>
      <c r="AO191" s="30"/>
      <c r="AP191" s="72"/>
      <c r="AQ191" s="31"/>
      <c r="AR191" s="30"/>
      <c r="AS191" s="30"/>
      <c r="AT191" s="30"/>
      <c r="AU191" s="30"/>
      <c r="AV191" s="30"/>
      <c r="AW191" s="30"/>
      <c r="AX191" s="30"/>
      <c r="AY191" s="30"/>
      <c r="AZ191" s="31"/>
      <c r="BA191" s="30"/>
      <c r="BB191" s="30"/>
      <c r="BC191" s="30"/>
      <c r="BD191" s="30"/>
      <c r="BE191" s="30"/>
      <c r="BF191" s="30"/>
      <c r="BG191" s="30"/>
      <c r="BH191" s="30"/>
    </row>
    <row r="192" spans="1:60" ht="13.5" x14ac:dyDescent="0.35">
      <c r="A192" s="33"/>
      <c r="B192" s="33"/>
      <c r="C192" s="31"/>
      <c r="D192" s="30"/>
      <c r="E192" s="30"/>
      <c r="F192" s="30"/>
      <c r="G192" s="30"/>
      <c r="H192" s="72"/>
      <c r="I192" s="31"/>
      <c r="J192" s="30"/>
      <c r="K192" s="30"/>
      <c r="L192" s="30"/>
      <c r="M192" s="30"/>
      <c r="N192" s="30"/>
      <c r="O192" s="30"/>
      <c r="P192" s="73"/>
      <c r="Q192" s="31"/>
      <c r="R192" s="30"/>
      <c r="S192" s="30"/>
      <c r="T192" s="30"/>
      <c r="U192" s="30"/>
      <c r="V192" s="30"/>
      <c r="W192" s="30"/>
      <c r="X192" s="72"/>
      <c r="Y192" s="31"/>
      <c r="Z192" s="72"/>
      <c r="AA192" s="31"/>
      <c r="AB192" s="30"/>
      <c r="AC192" s="30"/>
      <c r="AD192" s="30"/>
      <c r="AE192" s="30"/>
      <c r="AF192" s="30"/>
      <c r="AG192" s="72"/>
      <c r="AH192" s="31"/>
      <c r="AI192" s="30"/>
      <c r="AJ192" s="30"/>
      <c r="AK192" s="30"/>
      <c r="AL192" s="30"/>
      <c r="AM192" s="30"/>
      <c r="AN192" s="30"/>
      <c r="AO192" s="30"/>
      <c r="AP192" s="72"/>
      <c r="AQ192" s="31"/>
      <c r="AR192" s="30"/>
      <c r="AS192" s="30"/>
      <c r="AT192" s="30"/>
      <c r="AU192" s="30"/>
      <c r="AV192" s="30"/>
      <c r="AW192" s="30"/>
      <c r="AX192" s="30"/>
      <c r="AY192" s="30"/>
      <c r="AZ192" s="31"/>
      <c r="BA192" s="30"/>
      <c r="BB192" s="30"/>
      <c r="BC192" s="30"/>
      <c r="BD192" s="30"/>
      <c r="BE192" s="30"/>
      <c r="BF192" s="30"/>
      <c r="BG192" s="30"/>
      <c r="BH192" s="30"/>
    </row>
    <row r="193" spans="1:60" ht="13.5" x14ac:dyDescent="0.35">
      <c r="A193" s="33"/>
      <c r="B193" s="33"/>
      <c r="C193" s="31"/>
      <c r="D193" s="30"/>
      <c r="E193" s="30"/>
      <c r="F193" s="30"/>
      <c r="G193" s="30"/>
      <c r="H193" s="72"/>
      <c r="I193" s="31"/>
      <c r="J193" s="30"/>
      <c r="K193" s="30"/>
      <c r="L193" s="30"/>
      <c r="M193" s="30"/>
      <c r="N193" s="30"/>
      <c r="O193" s="30"/>
      <c r="P193" s="73"/>
      <c r="Q193" s="31"/>
      <c r="R193" s="30"/>
      <c r="S193" s="30"/>
      <c r="T193" s="30"/>
      <c r="U193" s="30"/>
      <c r="V193" s="30"/>
      <c r="W193" s="30"/>
      <c r="X193" s="72"/>
      <c r="Y193" s="31"/>
      <c r="Z193" s="72"/>
      <c r="AA193" s="31"/>
      <c r="AB193" s="30"/>
      <c r="AC193" s="30"/>
      <c r="AD193" s="30"/>
      <c r="AE193" s="30"/>
      <c r="AF193" s="30"/>
      <c r="AG193" s="72"/>
      <c r="AH193" s="31"/>
      <c r="AI193" s="30"/>
      <c r="AJ193" s="30"/>
      <c r="AK193" s="30"/>
      <c r="AL193" s="30"/>
      <c r="AM193" s="30"/>
      <c r="AN193" s="30"/>
      <c r="AO193" s="30"/>
      <c r="AP193" s="72"/>
      <c r="AQ193" s="31"/>
      <c r="AR193" s="30"/>
      <c r="AS193" s="30"/>
      <c r="AT193" s="30"/>
      <c r="AU193" s="30"/>
      <c r="AV193" s="30"/>
      <c r="AW193" s="30"/>
      <c r="AX193" s="30"/>
      <c r="AY193" s="30"/>
      <c r="AZ193" s="31"/>
      <c r="BA193" s="30"/>
      <c r="BB193" s="30"/>
      <c r="BC193" s="30"/>
      <c r="BD193" s="30"/>
      <c r="BE193" s="30"/>
      <c r="BF193" s="30"/>
      <c r="BG193" s="30"/>
      <c r="BH193" s="30"/>
    </row>
    <row r="194" spans="1:60" ht="13.5" x14ac:dyDescent="0.35">
      <c r="A194" s="33"/>
      <c r="B194" s="33"/>
      <c r="C194" s="31"/>
      <c r="D194" s="30"/>
      <c r="E194" s="30"/>
      <c r="F194" s="30"/>
      <c r="G194" s="30"/>
      <c r="H194" s="72"/>
      <c r="I194" s="31"/>
      <c r="J194" s="30"/>
      <c r="K194" s="30"/>
      <c r="L194" s="30"/>
      <c r="M194" s="30"/>
      <c r="N194" s="30"/>
      <c r="O194" s="30"/>
      <c r="P194" s="73"/>
      <c r="Q194" s="31"/>
      <c r="R194" s="30"/>
      <c r="S194" s="30"/>
      <c r="T194" s="30"/>
      <c r="U194" s="30"/>
      <c r="V194" s="30"/>
      <c r="W194" s="30"/>
      <c r="X194" s="72"/>
      <c r="Y194" s="31"/>
      <c r="Z194" s="72"/>
      <c r="AA194" s="31"/>
      <c r="AB194" s="30"/>
      <c r="AC194" s="30"/>
      <c r="AD194" s="30"/>
      <c r="AE194" s="30"/>
      <c r="AF194" s="30"/>
      <c r="AG194" s="72"/>
      <c r="AH194" s="31"/>
      <c r="AI194" s="30"/>
      <c r="AJ194" s="30"/>
      <c r="AK194" s="30"/>
      <c r="AL194" s="30"/>
      <c r="AM194" s="30"/>
      <c r="AN194" s="30"/>
      <c r="AO194" s="30"/>
      <c r="AP194" s="72"/>
      <c r="AQ194" s="31"/>
      <c r="AR194" s="30"/>
      <c r="AS194" s="30"/>
      <c r="AT194" s="30"/>
      <c r="AU194" s="30"/>
      <c r="AV194" s="30"/>
      <c r="AW194" s="30"/>
      <c r="AX194" s="30"/>
      <c r="AY194" s="30"/>
      <c r="AZ194" s="31"/>
      <c r="BA194" s="30"/>
      <c r="BB194" s="30"/>
      <c r="BC194" s="30"/>
      <c r="BD194" s="30"/>
      <c r="BE194" s="30"/>
      <c r="BF194" s="30"/>
      <c r="BG194" s="30"/>
      <c r="BH194" s="30"/>
    </row>
    <row r="195" spans="1:60" ht="13.5" x14ac:dyDescent="0.35">
      <c r="A195" s="33"/>
      <c r="B195" s="33"/>
      <c r="C195" s="31"/>
      <c r="D195" s="30"/>
      <c r="E195" s="30"/>
      <c r="F195" s="30"/>
      <c r="G195" s="30"/>
      <c r="H195" s="72"/>
      <c r="I195" s="31"/>
      <c r="J195" s="30"/>
      <c r="K195" s="30"/>
      <c r="L195" s="30"/>
      <c r="M195" s="30"/>
      <c r="N195" s="30"/>
      <c r="O195" s="30"/>
      <c r="P195" s="73"/>
      <c r="Q195" s="31"/>
      <c r="R195" s="30"/>
      <c r="S195" s="30"/>
      <c r="T195" s="30"/>
      <c r="U195" s="30"/>
      <c r="V195" s="30"/>
      <c r="W195" s="30"/>
      <c r="X195" s="72"/>
      <c r="Y195" s="31"/>
      <c r="Z195" s="72"/>
      <c r="AA195" s="31"/>
      <c r="AB195" s="30"/>
      <c r="AC195" s="30"/>
      <c r="AD195" s="30"/>
      <c r="AE195" s="30"/>
      <c r="AF195" s="30"/>
      <c r="AG195" s="72"/>
      <c r="AH195" s="31"/>
      <c r="AI195" s="30"/>
      <c r="AJ195" s="30"/>
      <c r="AK195" s="30"/>
      <c r="AL195" s="30"/>
      <c r="AM195" s="30"/>
      <c r="AN195" s="30"/>
      <c r="AO195" s="30"/>
      <c r="AP195" s="72"/>
      <c r="AQ195" s="31"/>
      <c r="AR195" s="30"/>
      <c r="AS195" s="30"/>
      <c r="AT195" s="30"/>
      <c r="AU195" s="30"/>
      <c r="AV195" s="30"/>
      <c r="AW195" s="30"/>
      <c r="AX195" s="30"/>
      <c r="AY195" s="30"/>
      <c r="AZ195" s="31"/>
      <c r="BA195" s="30"/>
      <c r="BB195" s="30"/>
      <c r="BC195" s="30"/>
      <c r="BD195" s="30"/>
      <c r="BE195" s="30"/>
      <c r="BF195" s="30"/>
      <c r="BG195" s="30"/>
      <c r="BH195" s="30"/>
    </row>
    <row r="196" spans="1:60" ht="13.5" x14ac:dyDescent="0.35">
      <c r="A196" s="33"/>
      <c r="B196" s="33"/>
      <c r="C196" s="31"/>
      <c r="D196" s="30"/>
      <c r="E196" s="30"/>
      <c r="F196" s="30"/>
      <c r="G196" s="30"/>
      <c r="H196" s="72"/>
      <c r="I196" s="31"/>
      <c r="J196" s="30"/>
      <c r="K196" s="30"/>
      <c r="L196" s="30"/>
      <c r="M196" s="30"/>
      <c r="N196" s="30"/>
      <c r="O196" s="30"/>
      <c r="P196" s="73"/>
      <c r="Q196" s="31"/>
      <c r="R196" s="30"/>
      <c r="S196" s="30"/>
      <c r="T196" s="30"/>
      <c r="U196" s="30"/>
      <c r="V196" s="30"/>
      <c r="W196" s="30"/>
      <c r="X196" s="72"/>
      <c r="Y196" s="31"/>
      <c r="Z196" s="72"/>
      <c r="AA196" s="31"/>
      <c r="AB196" s="30"/>
      <c r="AC196" s="30"/>
      <c r="AD196" s="30"/>
      <c r="AE196" s="30"/>
      <c r="AF196" s="30"/>
      <c r="AG196" s="72"/>
      <c r="AH196" s="31"/>
      <c r="AI196" s="30"/>
      <c r="AJ196" s="30"/>
      <c r="AK196" s="30"/>
      <c r="AL196" s="30"/>
      <c r="AM196" s="30"/>
      <c r="AN196" s="30"/>
      <c r="AO196" s="30"/>
      <c r="AP196" s="72"/>
      <c r="AQ196" s="31"/>
      <c r="AR196" s="30"/>
      <c r="AS196" s="30"/>
      <c r="AT196" s="30"/>
      <c r="AU196" s="30"/>
      <c r="AV196" s="30"/>
      <c r="AW196" s="30"/>
      <c r="AX196" s="30"/>
      <c r="AY196" s="30"/>
      <c r="AZ196" s="31"/>
      <c r="BA196" s="30"/>
      <c r="BB196" s="30"/>
      <c r="BC196" s="30"/>
      <c r="BD196" s="30"/>
      <c r="BE196" s="30"/>
      <c r="BF196" s="30"/>
      <c r="BG196" s="30"/>
      <c r="BH196" s="30"/>
    </row>
    <row r="197" spans="1:60" ht="13.5" x14ac:dyDescent="0.35">
      <c r="A197" s="33"/>
      <c r="B197" s="33"/>
      <c r="C197" s="31"/>
      <c r="D197" s="30"/>
      <c r="E197" s="30"/>
      <c r="F197" s="30"/>
      <c r="G197" s="30"/>
      <c r="H197" s="72"/>
      <c r="I197" s="31"/>
      <c r="J197" s="30"/>
      <c r="K197" s="30"/>
      <c r="L197" s="30"/>
      <c r="M197" s="30"/>
      <c r="N197" s="30"/>
      <c r="O197" s="30"/>
      <c r="P197" s="73"/>
      <c r="Q197" s="31"/>
      <c r="R197" s="30"/>
      <c r="S197" s="30"/>
      <c r="T197" s="30"/>
      <c r="U197" s="30"/>
      <c r="V197" s="30"/>
      <c r="W197" s="30"/>
      <c r="X197" s="72"/>
      <c r="Y197" s="31"/>
      <c r="Z197" s="72"/>
      <c r="AA197" s="31"/>
      <c r="AB197" s="30"/>
      <c r="AC197" s="30"/>
      <c r="AD197" s="30"/>
      <c r="AE197" s="30"/>
      <c r="AF197" s="30"/>
      <c r="AG197" s="72"/>
      <c r="AH197" s="31"/>
      <c r="AI197" s="30"/>
      <c r="AJ197" s="30"/>
      <c r="AK197" s="30"/>
      <c r="AL197" s="30"/>
      <c r="AM197" s="30"/>
      <c r="AN197" s="30"/>
      <c r="AO197" s="30"/>
      <c r="AP197" s="72"/>
      <c r="AQ197" s="31"/>
      <c r="AR197" s="30"/>
      <c r="AS197" s="30"/>
      <c r="AT197" s="30"/>
      <c r="AU197" s="30"/>
      <c r="AV197" s="30"/>
      <c r="AW197" s="30"/>
      <c r="AX197" s="30"/>
      <c r="AY197" s="30"/>
      <c r="AZ197" s="31"/>
      <c r="BA197" s="30"/>
      <c r="BB197" s="30"/>
      <c r="BC197" s="30"/>
      <c r="BD197" s="30"/>
      <c r="BE197" s="30"/>
      <c r="BF197" s="30"/>
      <c r="BG197" s="30"/>
      <c r="BH197" s="30"/>
    </row>
    <row r="198" spans="1:60" ht="13.5" x14ac:dyDescent="0.35">
      <c r="A198" s="33"/>
      <c r="B198" s="33"/>
      <c r="C198" s="31"/>
      <c r="D198" s="30"/>
      <c r="E198" s="30"/>
      <c r="F198" s="30"/>
      <c r="G198" s="30"/>
      <c r="H198" s="72"/>
      <c r="I198" s="31"/>
      <c r="J198" s="30"/>
      <c r="K198" s="30"/>
      <c r="L198" s="30"/>
      <c r="M198" s="30"/>
      <c r="N198" s="30"/>
      <c r="O198" s="30"/>
      <c r="P198" s="73"/>
      <c r="Q198" s="31"/>
      <c r="R198" s="30"/>
      <c r="S198" s="30"/>
      <c r="T198" s="30"/>
      <c r="U198" s="30"/>
      <c r="V198" s="30"/>
      <c r="W198" s="30"/>
      <c r="X198" s="72"/>
      <c r="Y198" s="31"/>
      <c r="Z198" s="72"/>
      <c r="AA198" s="31"/>
      <c r="AB198" s="30"/>
      <c r="AC198" s="30"/>
      <c r="AD198" s="30"/>
      <c r="AE198" s="30"/>
      <c r="AF198" s="30"/>
      <c r="AG198" s="72"/>
      <c r="AH198" s="31"/>
      <c r="AI198" s="30"/>
      <c r="AJ198" s="30"/>
      <c r="AK198" s="30"/>
      <c r="AL198" s="30"/>
      <c r="AM198" s="30"/>
      <c r="AN198" s="30"/>
      <c r="AO198" s="30"/>
      <c r="AP198" s="72"/>
      <c r="AQ198" s="31"/>
      <c r="AR198" s="30"/>
      <c r="AS198" s="30"/>
      <c r="AT198" s="30"/>
      <c r="AU198" s="30"/>
      <c r="AV198" s="30"/>
      <c r="AW198" s="30"/>
      <c r="AX198" s="30"/>
      <c r="AY198" s="30"/>
      <c r="AZ198" s="31"/>
      <c r="BA198" s="30"/>
      <c r="BB198" s="30"/>
      <c r="BC198" s="30"/>
      <c r="BD198" s="30"/>
      <c r="BE198" s="30"/>
      <c r="BF198" s="30"/>
      <c r="BG198" s="30"/>
      <c r="BH198" s="30"/>
    </row>
    <row r="199" spans="1:60" ht="13.5" x14ac:dyDescent="0.35">
      <c r="A199" s="33"/>
      <c r="B199" s="33"/>
      <c r="C199" s="31"/>
      <c r="D199" s="30"/>
      <c r="E199" s="30"/>
      <c r="F199" s="30"/>
      <c r="G199" s="30"/>
      <c r="H199" s="72"/>
      <c r="I199" s="31"/>
      <c r="J199" s="30"/>
      <c r="K199" s="30"/>
      <c r="L199" s="30"/>
      <c r="M199" s="30"/>
      <c r="N199" s="30"/>
      <c r="O199" s="30"/>
      <c r="P199" s="73"/>
      <c r="Q199" s="31"/>
      <c r="R199" s="30"/>
      <c r="S199" s="30"/>
      <c r="T199" s="30"/>
      <c r="U199" s="30"/>
      <c r="V199" s="30"/>
      <c r="W199" s="30"/>
      <c r="X199" s="72"/>
      <c r="Y199" s="31"/>
      <c r="Z199" s="72"/>
      <c r="AA199" s="31"/>
      <c r="AB199" s="30"/>
      <c r="AC199" s="30"/>
      <c r="AD199" s="30"/>
      <c r="AE199" s="30"/>
      <c r="AF199" s="30"/>
      <c r="AG199" s="72"/>
      <c r="AH199" s="31"/>
      <c r="AI199" s="30"/>
      <c r="AJ199" s="30"/>
      <c r="AK199" s="30"/>
      <c r="AL199" s="30"/>
      <c r="AM199" s="30"/>
      <c r="AN199" s="30"/>
      <c r="AO199" s="30"/>
      <c r="AP199" s="72"/>
      <c r="AQ199" s="31"/>
      <c r="AR199" s="30"/>
      <c r="AS199" s="30"/>
      <c r="AT199" s="30"/>
      <c r="AU199" s="30"/>
      <c r="AV199" s="30"/>
      <c r="AW199" s="30"/>
      <c r="AX199" s="30"/>
      <c r="AY199" s="30"/>
      <c r="AZ199" s="31"/>
      <c r="BA199" s="30"/>
      <c r="BB199" s="30"/>
      <c r="BC199" s="30"/>
      <c r="BD199" s="30"/>
      <c r="BE199" s="30"/>
      <c r="BF199" s="30"/>
      <c r="BG199" s="30"/>
      <c r="BH199" s="30"/>
    </row>
    <row r="200" spans="1:60" ht="13.5" x14ac:dyDescent="0.35">
      <c r="A200" s="33"/>
      <c r="B200" s="33"/>
      <c r="C200" s="31"/>
      <c r="D200" s="30"/>
      <c r="E200" s="30"/>
      <c r="F200" s="30"/>
      <c r="G200" s="30"/>
      <c r="H200" s="72"/>
      <c r="I200" s="31"/>
      <c r="J200" s="30"/>
      <c r="K200" s="30"/>
      <c r="L200" s="30"/>
      <c r="M200" s="30"/>
      <c r="N200" s="30"/>
      <c r="O200" s="30"/>
      <c r="P200" s="73"/>
      <c r="Q200" s="31"/>
      <c r="R200" s="30"/>
      <c r="S200" s="30"/>
      <c r="T200" s="30"/>
      <c r="U200" s="30"/>
      <c r="V200" s="30"/>
      <c r="W200" s="30"/>
      <c r="X200" s="72"/>
      <c r="Y200" s="31"/>
      <c r="Z200" s="72"/>
      <c r="AA200" s="31"/>
      <c r="AB200" s="30"/>
      <c r="AC200" s="30"/>
      <c r="AD200" s="30"/>
      <c r="AE200" s="30"/>
      <c r="AF200" s="30"/>
      <c r="AG200" s="72"/>
      <c r="AH200" s="31"/>
      <c r="AI200" s="30"/>
      <c r="AJ200" s="30"/>
      <c r="AK200" s="30"/>
      <c r="AL200" s="30"/>
      <c r="AM200" s="30"/>
      <c r="AN200" s="30"/>
      <c r="AO200" s="30"/>
      <c r="AP200" s="72"/>
      <c r="AQ200" s="31"/>
      <c r="AR200" s="30"/>
      <c r="AS200" s="30"/>
      <c r="AT200" s="30"/>
      <c r="AU200" s="30"/>
      <c r="AV200" s="30"/>
      <c r="AW200" s="30"/>
      <c r="AX200" s="30"/>
      <c r="AY200" s="30"/>
      <c r="AZ200" s="31"/>
      <c r="BA200" s="30"/>
      <c r="BB200" s="30"/>
      <c r="BC200" s="30"/>
      <c r="BD200" s="30"/>
      <c r="BE200" s="30"/>
      <c r="BF200" s="30"/>
      <c r="BG200" s="30"/>
      <c r="BH200" s="30"/>
    </row>
    <row r="201" spans="1:60" ht="13.5" x14ac:dyDescent="0.35">
      <c r="A201" s="33"/>
      <c r="B201" s="33"/>
      <c r="C201" s="31"/>
      <c r="D201" s="30"/>
      <c r="E201" s="30"/>
      <c r="F201" s="30"/>
      <c r="G201" s="30"/>
      <c r="H201" s="72"/>
      <c r="I201" s="31"/>
      <c r="J201" s="30"/>
      <c r="K201" s="30"/>
      <c r="L201" s="30"/>
      <c r="M201" s="30"/>
      <c r="N201" s="30"/>
      <c r="O201" s="30"/>
      <c r="P201" s="73"/>
      <c r="Q201" s="31"/>
      <c r="R201" s="30"/>
      <c r="S201" s="30"/>
      <c r="T201" s="30"/>
      <c r="U201" s="30"/>
      <c r="V201" s="30"/>
      <c r="W201" s="30"/>
      <c r="X201" s="72"/>
      <c r="Y201" s="31"/>
      <c r="Z201" s="72"/>
      <c r="AA201" s="31"/>
      <c r="AB201" s="30"/>
      <c r="AC201" s="30"/>
      <c r="AD201" s="30"/>
      <c r="AE201" s="30"/>
      <c r="AF201" s="30"/>
      <c r="AG201" s="72"/>
      <c r="AH201" s="31"/>
      <c r="AI201" s="30"/>
      <c r="AJ201" s="30"/>
      <c r="AK201" s="30"/>
      <c r="AL201" s="30"/>
      <c r="AM201" s="30"/>
      <c r="AN201" s="30"/>
      <c r="AO201" s="30"/>
      <c r="AP201" s="72"/>
      <c r="AQ201" s="31"/>
      <c r="AR201" s="30"/>
      <c r="AS201" s="30"/>
      <c r="AT201" s="30"/>
      <c r="AU201" s="30"/>
      <c r="AV201" s="30"/>
      <c r="AW201" s="30"/>
      <c r="AX201" s="30"/>
      <c r="AY201" s="30"/>
      <c r="AZ201" s="31"/>
      <c r="BA201" s="30"/>
      <c r="BB201" s="30"/>
      <c r="BC201" s="30"/>
      <c r="BD201" s="30"/>
      <c r="BE201" s="30"/>
      <c r="BF201" s="30"/>
      <c r="BG201" s="30"/>
      <c r="BH201" s="30"/>
    </row>
    <row r="202" spans="1:60" ht="13.5" x14ac:dyDescent="0.35">
      <c r="A202" s="33"/>
      <c r="B202" s="33"/>
      <c r="C202" s="31"/>
      <c r="D202" s="30"/>
      <c r="E202" s="30"/>
      <c r="F202" s="30"/>
      <c r="G202" s="30"/>
      <c r="H202" s="72"/>
      <c r="I202" s="31"/>
      <c r="J202" s="30"/>
      <c r="K202" s="30"/>
      <c r="L202" s="30"/>
      <c r="M202" s="30"/>
      <c r="N202" s="30"/>
      <c r="O202" s="30"/>
      <c r="P202" s="73"/>
      <c r="Q202" s="31"/>
      <c r="R202" s="30"/>
      <c r="S202" s="30"/>
      <c r="T202" s="30"/>
      <c r="U202" s="30"/>
      <c r="V202" s="30"/>
      <c r="W202" s="30"/>
      <c r="X202" s="72"/>
      <c r="Y202" s="31"/>
      <c r="Z202" s="72"/>
      <c r="AA202" s="31"/>
      <c r="AB202" s="30"/>
      <c r="AC202" s="30"/>
      <c r="AD202" s="30"/>
      <c r="AE202" s="30"/>
      <c r="AF202" s="30"/>
      <c r="AG202" s="72"/>
      <c r="AH202" s="31"/>
      <c r="AI202" s="30"/>
      <c r="AJ202" s="30"/>
      <c r="AK202" s="30"/>
      <c r="AL202" s="30"/>
      <c r="AM202" s="30"/>
      <c r="AN202" s="30"/>
      <c r="AO202" s="30"/>
      <c r="AP202" s="72"/>
      <c r="AQ202" s="31"/>
      <c r="AR202" s="30"/>
      <c r="AS202" s="30"/>
      <c r="AT202" s="30"/>
      <c r="AU202" s="30"/>
      <c r="AV202" s="30"/>
      <c r="AW202" s="30"/>
      <c r="AX202" s="30"/>
      <c r="AY202" s="30"/>
      <c r="AZ202" s="31"/>
      <c r="BA202" s="30"/>
      <c r="BB202" s="30"/>
      <c r="BC202" s="30"/>
      <c r="BD202" s="30"/>
      <c r="BE202" s="30"/>
      <c r="BF202" s="30"/>
      <c r="BG202" s="30"/>
      <c r="BH202" s="30"/>
    </row>
    <row r="203" spans="1:60" ht="13.5" x14ac:dyDescent="0.35">
      <c r="A203" s="33"/>
      <c r="B203" s="33"/>
      <c r="C203" s="31"/>
      <c r="D203" s="30"/>
      <c r="E203" s="30"/>
      <c r="F203" s="30"/>
      <c r="G203" s="30"/>
      <c r="H203" s="72"/>
      <c r="I203" s="31"/>
      <c r="J203" s="30"/>
      <c r="K203" s="30"/>
      <c r="L203" s="30"/>
      <c r="M203" s="30"/>
      <c r="N203" s="30"/>
      <c r="O203" s="30"/>
      <c r="P203" s="73"/>
      <c r="Q203" s="31"/>
      <c r="R203" s="30"/>
      <c r="S203" s="30"/>
      <c r="T203" s="30"/>
      <c r="U203" s="30"/>
      <c r="V203" s="30"/>
      <c r="W203" s="30"/>
      <c r="X203" s="72"/>
      <c r="Y203" s="31"/>
      <c r="Z203" s="72"/>
      <c r="AA203" s="31"/>
      <c r="AB203" s="30"/>
      <c r="AC203" s="30"/>
      <c r="AD203" s="30"/>
      <c r="AE203" s="30"/>
      <c r="AF203" s="30"/>
      <c r="AG203" s="72"/>
      <c r="AH203" s="31"/>
      <c r="AI203" s="30"/>
      <c r="AJ203" s="30"/>
      <c r="AK203" s="30"/>
      <c r="AL203" s="30"/>
      <c r="AM203" s="30"/>
      <c r="AN203" s="30"/>
      <c r="AO203" s="30"/>
      <c r="AP203" s="72"/>
      <c r="AQ203" s="31"/>
      <c r="AR203" s="30"/>
      <c r="AS203" s="30"/>
      <c r="AT203" s="30"/>
      <c r="AU203" s="30"/>
      <c r="AV203" s="30"/>
      <c r="AW203" s="30"/>
      <c r="AX203" s="30"/>
      <c r="AY203" s="30"/>
      <c r="AZ203" s="31"/>
      <c r="BA203" s="30"/>
      <c r="BB203" s="30"/>
      <c r="BC203" s="30"/>
      <c r="BD203" s="30"/>
      <c r="BE203" s="30"/>
      <c r="BF203" s="30"/>
      <c r="BG203" s="30"/>
      <c r="BH203" s="30"/>
    </row>
    <row r="204" spans="1:60" ht="13.5" x14ac:dyDescent="0.35">
      <c r="A204" s="33"/>
      <c r="B204" s="33"/>
      <c r="C204" s="31"/>
      <c r="D204" s="30"/>
      <c r="E204" s="30"/>
      <c r="F204" s="30"/>
      <c r="G204" s="30"/>
      <c r="H204" s="72"/>
      <c r="I204" s="31"/>
      <c r="J204" s="30"/>
      <c r="K204" s="30"/>
      <c r="L204" s="30"/>
      <c r="M204" s="30"/>
      <c r="N204" s="30"/>
      <c r="O204" s="30"/>
      <c r="P204" s="73"/>
      <c r="Q204" s="31"/>
      <c r="R204" s="30"/>
      <c r="S204" s="30"/>
      <c r="T204" s="30"/>
      <c r="U204" s="30"/>
      <c r="V204" s="30"/>
      <c r="W204" s="30"/>
      <c r="X204" s="72"/>
      <c r="Y204" s="31"/>
      <c r="Z204" s="72"/>
      <c r="AA204" s="31"/>
      <c r="AB204" s="30"/>
      <c r="AC204" s="30"/>
      <c r="AD204" s="30"/>
      <c r="AE204" s="30"/>
      <c r="AF204" s="30"/>
      <c r="AG204" s="72"/>
      <c r="AH204" s="31"/>
      <c r="AI204" s="30"/>
      <c r="AJ204" s="30"/>
      <c r="AK204" s="30"/>
      <c r="AL204" s="30"/>
      <c r="AM204" s="30"/>
      <c r="AN204" s="30"/>
      <c r="AO204" s="30"/>
      <c r="AP204" s="72"/>
      <c r="AQ204" s="31"/>
      <c r="AR204" s="30"/>
      <c r="AS204" s="30"/>
      <c r="AT204" s="30"/>
      <c r="AU204" s="30"/>
      <c r="AV204" s="30"/>
      <c r="AW204" s="30"/>
      <c r="AX204" s="30"/>
      <c r="AY204" s="30"/>
      <c r="AZ204" s="31"/>
      <c r="BA204" s="30"/>
      <c r="BB204" s="30"/>
      <c r="BC204" s="30"/>
      <c r="BD204" s="30"/>
      <c r="BE204" s="30"/>
      <c r="BF204" s="30"/>
      <c r="BG204" s="30"/>
      <c r="BH204" s="30"/>
    </row>
    <row r="205" spans="1:60" ht="13.5" x14ac:dyDescent="0.35">
      <c r="A205" s="33"/>
      <c r="B205" s="33"/>
      <c r="C205" s="31"/>
      <c r="D205" s="30"/>
      <c r="E205" s="30"/>
      <c r="F205" s="30"/>
      <c r="G205" s="30"/>
      <c r="H205" s="72"/>
      <c r="I205" s="31"/>
      <c r="J205" s="30"/>
      <c r="K205" s="30"/>
      <c r="L205" s="30"/>
      <c r="M205" s="30"/>
      <c r="N205" s="30"/>
      <c r="O205" s="30"/>
      <c r="P205" s="73"/>
      <c r="Q205" s="31"/>
      <c r="R205" s="30"/>
      <c r="S205" s="30"/>
      <c r="T205" s="30"/>
      <c r="U205" s="30"/>
      <c r="V205" s="30"/>
      <c r="W205" s="30"/>
      <c r="X205" s="72"/>
      <c r="Y205" s="31"/>
      <c r="Z205" s="72"/>
      <c r="AA205" s="31"/>
      <c r="AB205" s="30"/>
      <c r="AC205" s="30"/>
      <c r="AD205" s="30"/>
      <c r="AE205" s="30"/>
      <c r="AF205" s="30"/>
      <c r="AG205" s="72"/>
      <c r="AH205" s="31"/>
      <c r="AI205" s="30"/>
      <c r="AJ205" s="30"/>
      <c r="AK205" s="30"/>
      <c r="AL205" s="30"/>
      <c r="AM205" s="30"/>
      <c r="AN205" s="30"/>
      <c r="AO205" s="30"/>
      <c r="AP205" s="72"/>
      <c r="AQ205" s="31"/>
      <c r="AR205" s="30"/>
      <c r="AS205" s="30"/>
      <c r="AT205" s="30"/>
      <c r="AU205" s="30"/>
      <c r="AV205" s="30"/>
      <c r="AW205" s="30"/>
      <c r="AX205" s="30"/>
      <c r="AY205" s="30"/>
      <c r="AZ205" s="31"/>
      <c r="BA205" s="30"/>
      <c r="BB205" s="30"/>
      <c r="BC205" s="30"/>
      <c r="BD205" s="30"/>
      <c r="BE205" s="30"/>
      <c r="BF205" s="30"/>
      <c r="BG205" s="30"/>
      <c r="BH205" s="30"/>
    </row>
    <row r="206" spans="1:60" ht="13.5" x14ac:dyDescent="0.35">
      <c r="A206" s="33"/>
      <c r="B206" s="33"/>
      <c r="C206" s="31"/>
      <c r="D206" s="30"/>
      <c r="E206" s="30"/>
      <c r="F206" s="30"/>
      <c r="G206" s="30"/>
      <c r="H206" s="72"/>
      <c r="I206" s="31"/>
      <c r="J206" s="30"/>
      <c r="K206" s="30"/>
      <c r="L206" s="30"/>
      <c r="M206" s="30"/>
      <c r="N206" s="30"/>
      <c r="O206" s="30"/>
      <c r="P206" s="73"/>
      <c r="Q206" s="31"/>
      <c r="R206" s="30"/>
      <c r="S206" s="30"/>
      <c r="T206" s="30"/>
      <c r="U206" s="30"/>
      <c r="V206" s="30"/>
      <c r="W206" s="30"/>
      <c r="X206" s="72"/>
      <c r="Y206" s="31"/>
      <c r="Z206" s="72"/>
      <c r="AA206" s="31"/>
      <c r="AB206" s="30"/>
      <c r="AC206" s="30"/>
      <c r="AD206" s="30"/>
      <c r="AE206" s="30"/>
      <c r="AF206" s="30"/>
      <c r="AG206" s="72"/>
      <c r="AH206" s="31"/>
      <c r="AI206" s="30"/>
      <c r="AJ206" s="30"/>
      <c r="AK206" s="30"/>
      <c r="AL206" s="30"/>
      <c r="AM206" s="30"/>
      <c r="AN206" s="30"/>
      <c r="AO206" s="30"/>
      <c r="AP206" s="72"/>
      <c r="AQ206" s="31"/>
      <c r="AR206" s="30"/>
      <c r="AS206" s="30"/>
      <c r="AT206" s="30"/>
      <c r="AU206" s="30"/>
      <c r="AV206" s="30"/>
      <c r="AW206" s="30"/>
      <c r="AX206" s="30"/>
      <c r="AY206" s="30"/>
      <c r="AZ206" s="31"/>
      <c r="BA206" s="30"/>
      <c r="BB206" s="30"/>
      <c r="BC206" s="30"/>
      <c r="BD206" s="30"/>
      <c r="BE206" s="30"/>
      <c r="BF206" s="30"/>
      <c r="BG206" s="30"/>
      <c r="BH206" s="30"/>
    </row>
    <row r="207" spans="1:60" ht="13.5" x14ac:dyDescent="0.35">
      <c r="A207" s="33"/>
      <c r="B207" s="33"/>
      <c r="C207" s="31"/>
      <c r="D207" s="30"/>
      <c r="E207" s="30"/>
      <c r="F207" s="30"/>
      <c r="G207" s="30"/>
      <c r="H207" s="72"/>
      <c r="I207" s="31"/>
      <c r="J207" s="30"/>
      <c r="K207" s="30"/>
      <c r="L207" s="30"/>
      <c r="M207" s="30"/>
      <c r="N207" s="30"/>
      <c r="O207" s="30"/>
      <c r="P207" s="73"/>
      <c r="Q207" s="31"/>
      <c r="R207" s="30"/>
      <c r="S207" s="30"/>
      <c r="T207" s="30"/>
      <c r="U207" s="30"/>
      <c r="V207" s="30"/>
      <c r="W207" s="30"/>
      <c r="X207" s="72"/>
      <c r="Y207" s="31"/>
      <c r="Z207" s="72"/>
      <c r="AA207" s="31"/>
      <c r="AB207" s="30"/>
      <c r="AC207" s="30"/>
      <c r="AD207" s="30"/>
      <c r="AE207" s="30"/>
      <c r="AF207" s="30"/>
      <c r="AG207" s="72"/>
      <c r="AH207" s="31"/>
      <c r="AI207" s="30"/>
      <c r="AJ207" s="30"/>
      <c r="AK207" s="30"/>
      <c r="AL207" s="30"/>
      <c r="AM207" s="30"/>
      <c r="AN207" s="30"/>
      <c r="AO207" s="30"/>
      <c r="AP207" s="72"/>
      <c r="AQ207" s="31"/>
      <c r="AR207" s="30"/>
      <c r="AS207" s="30"/>
      <c r="AT207" s="30"/>
      <c r="AU207" s="30"/>
      <c r="AV207" s="30"/>
      <c r="AW207" s="30"/>
      <c r="AX207" s="30"/>
      <c r="AY207" s="30"/>
      <c r="AZ207" s="31"/>
      <c r="BA207" s="30"/>
      <c r="BB207" s="30"/>
      <c r="BC207" s="30"/>
      <c r="BD207" s="30"/>
      <c r="BE207" s="30"/>
      <c r="BF207" s="30"/>
      <c r="BG207" s="30"/>
      <c r="BH207" s="30"/>
    </row>
    <row r="208" spans="1:60" ht="13.5" x14ac:dyDescent="0.35">
      <c r="A208" s="33"/>
      <c r="B208" s="33"/>
      <c r="C208" s="31"/>
      <c r="D208" s="30"/>
      <c r="E208" s="30"/>
      <c r="F208" s="30"/>
      <c r="G208" s="30"/>
      <c r="H208" s="72"/>
      <c r="I208" s="31"/>
      <c r="J208" s="30"/>
      <c r="K208" s="30"/>
      <c r="L208" s="30"/>
      <c r="M208" s="30"/>
      <c r="N208" s="30"/>
      <c r="O208" s="30"/>
      <c r="P208" s="73"/>
      <c r="Q208" s="31"/>
      <c r="R208" s="30"/>
      <c r="S208" s="30"/>
      <c r="T208" s="30"/>
      <c r="U208" s="30"/>
      <c r="V208" s="30"/>
      <c r="W208" s="30"/>
      <c r="X208" s="72"/>
      <c r="Y208" s="31"/>
      <c r="Z208" s="72"/>
      <c r="AA208" s="31"/>
      <c r="AB208" s="30"/>
      <c r="AC208" s="30"/>
      <c r="AD208" s="30"/>
      <c r="AE208" s="30"/>
      <c r="AF208" s="30"/>
      <c r="AG208" s="72"/>
      <c r="AH208" s="31"/>
      <c r="AI208" s="30"/>
      <c r="AJ208" s="30"/>
      <c r="AK208" s="30"/>
      <c r="AL208" s="30"/>
      <c r="AM208" s="30"/>
      <c r="AN208" s="30"/>
      <c r="AO208" s="30"/>
      <c r="AP208" s="72"/>
      <c r="AQ208" s="31"/>
      <c r="AR208" s="30"/>
      <c r="AS208" s="30"/>
      <c r="AT208" s="30"/>
      <c r="AU208" s="30"/>
      <c r="AV208" s="30"/>
      <c r="AW208" s="30"/>
      <c r="AX208" s="30"/>
      <c r="AY208" s="30"/>
      <c r="AZ208" s="31"/>
      <c r="BA208" s="30"/>
      <c r="BB208" s="30"/>
      <c r="BC208" s="30"/>
      <c r="BD208" s="30"/>
      <c r="BE208" s="30"/>
      <c r="BF208" s="30"/>
      <c r="BG208" s="30"/>
      <c r="BH208" s="30"/>
    </row>
    <row r="209" spans="1:60" ht="13.5" x14ac:dyDescent="0.35">
      <c r="A209" s="33"/>
      <c r="B209" s="33"/>
      <c r="C209" s="31"/>
      <c r="D209" s="30"/>
      <c r="E209" s="30"/>
      <c r="F209" s="30"/>
      <c r="G209" s="30"/>
      <c r="H209" s="72"/>
      <c r="I209" s="31"/>
      <c r="J209" s="30"/>
      <c r="K209" s="30"/>
      <c r="L209" s="30"/>
      <c r="M209" s="30"/>
      <c r="N209" s="30"/>
      <c r="O209" s="30"/>
      <c r="P209" s="73"/>
      <c r="Q209" s="31"/>
      <c r="R209" s="30"/>
      <c r="S209" s="30"/>
      <c r="T209" s="30"/>
      <c r="U209" s="30"/>
      <c r="V209" s="30"/>
      <c r="W209" s="30"/>
      <c r="X209" s="72"/>
      <c r="Y209" s="31"/>
      <c r="Z209" s="72"/>
      <c r="AA209" s="31"/>
      <c r="AB209" s="30"/>
      <c r="AC209" s="30"/>
      <c r="AD209" s="30"/>
      <c r="AE209" s="30"/>
      <c r="AF209" s="30"/>
      <c r="AG209" s="72"/>
      <c r="AH209" s="31"/>
      <c r="AI209" s="30"/>
      <c r="AJ209" s="30"/>
      <c r="AK209" s="30"/>
      <c r="AL209" s="30"/>
      <c r="AM209" s="30"/>
      <c r="AN209" s="30"/>
      <c r="AO209" s="30"/>
      <c r="AP209" s="72"/>
      <c r="AQ209" s="31"/>
      <c r="AR209" s="30"/>
      <c r="AS209" s="30"/>
      <c r="AT209" s="30"/>
      <c r="AU209" s="30"/>
      <c r="AV209" s="30"/>
      <c r="AW209" s="30"/>
      <c r="AX209" s="30"/>
      <c r="AY209" s="30"/>
      <c r="AZ209" s="31"/>
      <c r="BA209" s="30"/>
      <c r="BB209" s="30"/>
      <c r="BC209" s="30"/>
      <c r="BD209" s="30"/>
      <c r="BE209" s="30"/>
      <c r="BF209" s="30"/>
      <c r="BG209" s="30"/>
      <c r="BH209" s="30"/>
    </row>
    <row r="210" spans="1:60" ht="13.5" x14ac:dyDescent="0.35">
      <c r="A210" s="33"/>
      <c r="B210" s="33"/>
      <c r="C210" s="31"/>
      <c r="D210" s="30"/>
      <c r="E210" s="30"/>
      <c r="F210" s="30"/>
      <c r="G210" s="30"/>
      <c r="H210" s="72"/>
      <c r="I210" s="31"/>
      <c r="J210" s="30"/>
      <c r="K210" s="30"/>
      <c r="L210" s="30"/>
      <c r="M210" s="30"/>
      <c r="N210" s="30"/>
      <c r="O210" s="30"/>
      <c r="P210" s="73"/>
      <c r="Q210" s="31"/>
      <c r="R210" s="30"/>
      <c r="S210" s="30"/>
      <c r="T210" s="30"/>
      <c r="U210" s="30"/>
      <c r="V210" s="30"/>
      <c r="W210" s="30"/>
      <c r="X210" s="72"/>
      <c r="Y210" s="31"/>
      <c r="Z210" s="72"/>
      <c r="AA210" s="31"/>
      <c r="AB210" s="30"/>
      <c r="AC210" s="30"/>
      <c r="AD210" s="30"/>
      <c r="AE210" s="30"/>
      <c r="AF210" s="30"/>
      <c r="AG210" s="72"/>
      <c r="AH210" s="31"/>
      <c r="AI210" s="30"/>
      <c r="AJ210" s="30"/>
      <c r="AK210" s="30"/>
      <c r="AL210" s="30"/>
      <c r="AM210" s="30"/>
      <c r="AN210" s="30"/>
      <c r="AO210" s="30"/>
      <c r="AP210" s="72"/>
      <c r="AQ210" s="31"/>
      <c r="AR210" s="30"/>
      <c r="AS210" s="30"/>
      <c r="AT210" s="30"/>
      <c r="AU210" s="30"/>
      <c r="AV210" s="30"/>
      <c r="AW210" s="30"/>
      <c r="AX210" s="30"/>
      <c r="AY210" s="30"/>
      <c r="AZ210" s="31"/>
      <c r="BA210" s="30"/>
      <c r="BB210" s="30"/>
      <c r="BC210" s="30"/>
      <c r="BD210" s="30"/>
      <c r="BE210" s="30"/>
      <c r="BF210" s="30"/>
      <c r="BG210" s="30"/>
      <c r="BH210" s="30"/>
    </row>
    <row r="211" spans="1:60" ht="13.5" x14ac:dyDescent="0.35">
      <c r="A211" s="33"/>
      <c r="B211" s="33"/>
      <c r="C211" s="31"/>
      <c r="D211" s="30"/>
      <c r="E211" s="30"/>
      <c r="F211" s="30"/>
      <c r="G211" s="30"/>
      <c r="H211" s="72"/>
      <c r="I211" s="31"/>
      <c r="J211" s="30"/>
      <c r="K211" s="30"/>
      <c r="L211" s="30"/>
      <c r="M211" s="30"/>
      <c r="N211" s="30"/>
      <c r="O211" s="30"/>
      <c r="P211" s="73"/>
      <c r="Q211" s="31"/>
      <c r="R211" s="30"/>
      <c r="S211" s="30"/>
      <c r="T211" s="30"/>
      <c r="U211" s="30"/>
      <c r="V211" s="30"/>
      <c r="W211" s="30"/>
      <c r="X211" s="72"/>
      <c r="Y211" s="31"/>
      <c r="Z211" s="72"/>
      <c r="AA211" s="31"/>
      <c r="AB211" s="30"/>
      <c r="AC211" s="30"/>
      <c r="AD211" s="30"/>
      <c r="AE211" s="30"/>
      <c r="AF211" s="30"/>
      <c r="AG211" s="72"/>
      <c r="AH211" s="31"/>
      <c r="AI211" s="30"/>
      <c r="AJ211" s="30"/>
      <c r="AK211" s="30"/>
      <c r="AL211" s="30"/>
      <c r="AM211" s="30"/>
      <c r="AN211" s="30"/>
      <c r="AO211" s="30"/>
      <c r="AP211" s="72"/>
      <c r="AQ211" s="31"/>
      <c r="AR211" s="30"/>
      <c r="AS211" s="30"/>
      <c r="AT211" s="30"/>
      <c r="AU211" s="30"/>
      <c r="AV211" s="30"/>
      <c r="AW211" s="30"/>
      <c r="AX211" s="30"/>
      <c r="AY211" s="30"/>
      <c r="AZ211" s="31"/>
      <c r="BA211" s="30"/>
      <c r="BB211" s="30"/>
      <c r="BC211" s="30"/>
      <c r="BD211" s="30"/>
      <c r="BE211" s="30"/>
      <c r="BF211" s="30"/>
      <c r="BG211" s="30"/>
      <c r="BH211" s="30"/>
    </row>
    <row r="212" spans="1:60" ht="13.5" x14ac:dyDescent="0.35">
      <c r="A212" s="33"/>
      <c r="B212" s="33"/>
      <c r="C212" s="31"/>
      <c r="D212" s="30"/>
      <c r="E212" s="30"/>
      <c r="F212" s="30"/>
      <c r="G212" s="30"/>
      <c r="H212" s="72"/>
      <c r="I212" s="31"/>
      <c r="J212" s="30"/>
      <c r="K212" s="30"/>
      <c r="L212" s="30"/>
      <c r="M212" s="30"/>
      <c r="N212" s="30"/>
      <c r="O212" s="30"/>
      <c r="P212" s="73"/>
      <c r="Q212" s="31"/>
      <c r="R212" s="30"/>
      <c r="S212" s="30"/>
      <c r="T212" s="30"/>
      <c r="U212" s="30"/>
      <c r="V212" s="30"/>
      <c r="W212" s="30"/>
      <c r="X212" s="72"/>
      <c r="Y212" s="31"/>
      <c r="Z212" s="72"/>
      <c r="AA212" s="31"/>
      <c r="AB212" s="30"/>
      <c r="AC212" s="30"/>
      <c r="AD212" s="30"/>
      <c r="AE212" s="30"/>
      <c r="AF212" s="30"/>
      <c r="AG212" s="72"/>
      <c r="AH212" s="31"/>
      <c r="AI212" s="30"/>
      <c r="AJ212" s="30"/>
      <c r="AK212" s="30"/>
      <c r="AL212" s="30"/>
      <c r="AM212" s="30"/>
      <c r="AN212" s="30"/>
      <c r="AO212" s="30"/>
      <c r="AP212" s="72"/>
      <c r="AQ212" s="31"/>
      <c r="AR212" s="30"/>
      <c r="AS212" s="30"/>
      <c r="AT212" s="30"/>
      <c r="AU212" s="30"/>
      <c r="AV212" s="30"/>
      <c r="AW212" s="30"/>
      <c r="AX212" s="30"/>
      <c r="AY212" s="30"/>
      <c r="AZ212" s="31"/>
      <c r="BA212" s="30"/>
      <c r="BB212" s="30"/>
      <c r="BC212" s="30"/>
      <c r="BD212" s="30"/>
      <c r="BE212" s="30"/>
      <c r="BF212" s="30"/>
      <c r="BG212" s="30"/>
      <c r="BH212" s="30"/>
    </row>
    <row r="213" spans="1:60" ht="13.5" x14ac:dyDescent="0.35">
      <c r="A213" s="33"/>
      <c r="B213" s="33"/>
      <c r="C213" s="31"/>
      <c r="D213" s="30"/>
      <c r="E213" s="30"/>
      <c r="F213" s="30"/>
      <c r="G213" s="30"/>
      <c r="H213" s="72"/>
      <c r="I213" s="31"/>
      <c r="J213" s="30"/>
      <c r="K213" s="30"/>
      <c r="L213" s="30"/>
      <c r="M213" s="30"/>
      <c r="N213" s="30"/>
      <c r="O213" s="30"/>
      <c r="P213" s="73"/>
      <c r="Q213" s="31"/>
      <c r="R213" s="30"/>
      <c r="S213" s="30"/>
      <c r="T213" s="30"/>
      <c r="U213" s="30"/>
      <c r="V213" s="30"/>
      <c r="W213" s="30"/>
      <c r="X213" s="72"/>
      <c r="Y213" s="31"/>
      <c r="Z213" s="72"/>
      <c r="AA213" s="31"/>
      <c r="AB213" s="30"/>
      <c r="AC213" s="30"/>
      <c r="AD213" s="30"/>
      <c r="AE213" s="30"/>
      <c r="AF213" s="30"/>
      <c r="AG213" s="72"/>
      <c r="AH213" s="31"/>
      <c r="AI213" s="30"/>
      <c r="AJ213" s="30"/>
      <c r="AK213" s="30"/>
      <c r="AL213" s="30"/>
      <c r="AM213" s="30"/>
      <c r="AN213" s="30"/>
      <c r="AO213" s="30"/>
      <c r="AP213" s="72"/>
      <c r="AQ213" s="31"/>
      <c r="AR213" s="30"/>
      <c r="AS213" s="30"/>
      <c r="AT213" s="30"/>
      <c r="AU213" s="30"/>
      <c r="AV213" s="30"/>
      <c r="AW213" s="30"/>
      <c r="AX213" s="30"/>
      <c r="AY213" s="30"/>
      <c r="AZ213" s="31"/>
      <c r="BA213" s="30"/>
      <c r="BB213" s="30"/>
      <c r="BC213" s="30"/>
      <c r="BD213" s="30"/>
      <c r="BE213" s="30"/>
      <c r="BF213" s="30"/>
      <c r="BG213" s="30"/>
      <c r="BH213" s="30"/>
    </row>
    <row r="214" spans="1:60" ht="13.5" x14ac:dyDescent="0.35">
      <c r="A214" s="33"/>
      <c r="B214" s="33"/>
      <c r="C214" s="31"/>
      <c r="D214" s="30"/>
      <c r="E214" s="30"/>
      <c r="F214" s="30"/>
      <c r="G214" s="30"/>
      <c r="H214" s="72"/>
      <c r="I214" s="31"/>
      <c r="J214" s="30"/>
      <c r="K214" s="30"/>
      <c r="L214" s="30"/>
      <c r="M214" s="30"/>
      <c r="N214" s="30"/>
      <c r="O214" s="30"/>
      <c r="P214" s="73"/>
      <c r="Q214" s="31"/>
      <c r="R214" s="30"/>
      <c r="S214" s="30"/>
      <c r="T214" s="30"/>
      <c r="U214" s="30"/>
      <c r="V214" s="30"/>
      <c r="W214" s="30"/>
      <c r="X214" s="72"/>
      <c r="Y214" s="31"/>
      <c r="Z214" s="72"/>
      <c r="AA214" s="31"/>
      <c r="AB214" s="30"/>
      <c r="AC214" s="30"/>
      <c r="AD214" s="30"/>
      <c r="AE214" s="30"/>
      <c r="AF214" s="30"/>
      <c r="AG214" s="72"/>
      <c r="AH214" s="31"/>
      <c r="AI214" s="30"/>
      <c r="AJ214" s="30"/>
      <c r="AK214" s="30"/>
      <c r="AL214" s="30"/>
      <c r="AM214" s="30"/>
      <c r="AN214" s="30"/>
      <c r="AO214" s="30"/>
      <c r="AP214" s="72"/>
      <c r="AQ214" s="31"/>
      <c r="AR214" s="30"/>
      <c r="AS214" s="30"/>
      <c r="AT214" s="30"/>
      <c r="AU214" s="30"/>
      <c r="AV214" s="30"/>
      <c r="AW214" s="30"/>
      <c r="AX214" s="30"/>
      <c r="AY214" s="30"/>
      <c r="AZ214" s="31"/>
      <c r="BA214" s="30"/>
      <c r="BB214" s="30"/>
      <c r="BC214" s="30"/>
      <c r="BD214" s="30"/>
      <c r="BE214" s="30"/>
      <c r="BF214" s="30"/>
      <c r="BG214" s="30"/>
      <c r="BH214" s="30"/>
    </row>
    <row r="215" spans="1:60" ht="13.5" x14ac:dyDescent="0.35">
      <c r="A215" s="33"/>
      <c r="B215" s="33"/>
      <c r="C215" s="31"/>
      <c r="D215" s="30"/>
      <c r="E215" s="30"/>
      <c r="F215" s="30"/>
      <c r="G215" s="30"/>
      <c r="H215" s="72"/>
      <c r="I215" s="31"/>
      <c r="J215" s="30"/>
      <c r="K215" s="30"/>
      <c r="L215" s="30"/>
      <c r="M215" s="30"/>
      <c r="N215" s="30"/>
      <c r="O215" s="30"/>
      <c r="P215" s="73"/>
      <c r="Q215" s="31"/>
      <c r="R215" s="30"/>
      <c r="S215" s="30"/>
      <c r="T215" s="30"/>
      <c r="U215" s="30"/>
      <c r="V215" s="30"/>
      <c r="W215" s="30"/>
      <c r="X215" s="72"/>
      <c r="Y215" s="31"/>
      <c r="Z215" s="72"/>
      <c r="AA215" s="31"/>
      <c r="AB215" s="30"/>
      <c r="AC215" s="30"/>
      <c r="AD215" s="30"/>
      <c r="AE215" s="30"/>
      <c r="AF215" s="30"/>
      <c r="AG215" s="72"/>
      <c r="AH215" s="31"/>
      <c r="AI215" s="30"/>
      <c r="AJ215" s="30"/>
      <c r="AK215" s="30"/>
      <c r="AL215" s="30"/>
      <c r="AM215" s="30"/>
      <c r="AN215" s="30"/>
      <c r="AO215" s="30"/>
      <c r="AP215" s="72"/>
      <c r="AQ215" s="31"/>
      <c r="AR215" s="30"/>
      <c r="AS215" s="30"/>
      <c r="AT215" s="30"/>
      <c r="AU215" s="30"/>
      <c r="AV215" s="30"/>
      <c r="AW215" s="30"/>
      <c r="AX215" s="30"/>
      <c r="AY215" s="30"/>
      <c r="AZ215" s="31"/>
      <c r="BA215" s="30"/>
      <c r="BB215" s="30"/>
      <c r="BC215" s="30"/>
      <c r="BD215" s="30"/>
      <c r="BE215" s="30"/>
      <c r="BF215" s="30"/>
      <c r="BG215" s="30"/>
      <c r="BH215" s="30"/>
    </row>
    <row r="216" spans="1:60" ht="13.5" x14ac:dyDescent="0.35">
      <c r="A216" s="33"/>
      <c r="B216" s="33"/>
      <c r="C216" s="31"/>
      <c r="D216" s="30"/>
      <c r="E216" s="30"/>
      <c r="F216" s="30"/>
      <c r="G216" s="30"/>
      <c r="H216" s="72"/>
      <c r="I216" s="31"/>
      <c r="J216" s="30"/>
      <c r="K216" s="30"/>
      <c r="L216" s="30"/>
      <c r="M216" s="30"/>
      <c r="N216" s="30"/>
      <c r="O216" s="30"/>
      <c r="P216" s="73"/>
      <c r="Q216" s="31"/>
      <c r="R216" s="30"/>
      <c r="S216" s="30"/>
      <c r="T216" s="30"/>
      <c r="U216" s="30"/>
      <c r="V216" s="30"/>
      <c r="W216" s="30"/>
      <c r="X216" s="72"/>
      <c r="Y216" s="31"/>
      <c r="Z216" s="72"/>
      <c r="AA216" s="31"/>
      <c r="AB216" s="30"/>
      <c r="AC216" s="30"/>
      <c r="AD216" s="30"/>
      <c r="AE216" s="30"/>
      <c r="AF216" s="30"/>
      <c r="AG216" s="72"/>
      <c r="AH216" s="31"/>
      <c r="AI216" s="30"/>
      <c r="AJ216" s="30"/>
      <c r="AK216" s="30"/>
      <c r="AL216" s="30"/>
      <c r="AM216" s="30"/>
      <c r="AN216" s="30"/>
      <c r="AO216" s="30"/>
      <c r="AP216" s="72"/>
      <c r="AQ216" s="31"/>
      <c r="AR216" s="30"/>
      <c r="AS216" s="30"/>
      <c r="AT216" s="30"/>
      <c r="AU216" s="30"/>
      <c r="AV216" s="30"/>
      <c r="AW216" s="30"/>
      <c r="AX216" s="30"/>
      <c r="AY216" s="30"/>
      <c r="AZ216" s="31"/>
      <c r="BA216" s="30"/>
      <c r="BB216" s="30"/>
      <c r="BC216" s="30"/>
      <c r="BD216" s="30"/>
      <c r="BE216" s="30"/>
      <c r="BF216" s="30"/>
      <c r="BG216" s="30"/>
      <c r="BH216" s="30"/>
    </row>
    <row r="217" spans="1:60" ht="13.5" x14ac:dyDescent="0.35">
      <c r="A217" s="33"/>
      <c r="B217" s="33"/>
      <c r="C217" s="31"/>
      <c r="D217" s="30"/>
      <c r="E217" s="30"/>
      <c r="F217" s="30"/>
      <c r="G217" s="30"/>
      <c r="H217" s="72"/>
      <c r="I217" s="31"/>
      <c r="J217" s="30"/>
      <c r="K217" s="30"/>
      <c r="L217" s="30"/>
      <c r="M217" s="30"/>
      <c r="N217" s="30"/>
      <c r="O217" s="30"/>
      <c r="P217" s="73"/>
      <c r="Q217" s="31"/>
      <c r="R217" s="30"/>
      <c r="S217" s="30"/>
      <c r="T217" s="30"/>
      <c r="U217" s="30"/>
      <c r="V217" s="30"/>
      <c r="W217" s="30"/>
      <c r="X217" s="72"/>
      <c r="Y217" s="31"/>
      <c r="Z217" s="72"/>
      <c r="AA217" s="31"/>
      <c r="AB217" s="30"/>
      <c r="AC217" s="30"/>
      <c r="AD217" s="30"/>
      <c r="AE217" s="30"/>
      <c r="AF217" s="30"/>
      <c r="AG217" s="72"/>
      <c r="AH217" s="31"/>
      <c r="AI217" s="30"/>
      <c r="AJ217" s="30"/>
      <c r="AK217" s="30"/>
      <c r="AL217" s="30"/>
      <c r="AM217" s="30"/>
      <c r="AN217" s="30"/>
      <c r="AO217" s="30"/>
      <c r="AP217" s="72"/>
      <c r="AQ217" s="31"/>
      <c r="AR217" s="30"/>
      <c r="AS217" s="30"/>
      <c r="AT217" s="30"/>
      <c r="AU217" s="30"/>
      <c r="AV217" s="30"/>
      <c r="AW217" s="30"/>
      <c r="AX217" s="30"/>
      <c r="AY217" s="30"/>
      <c r="AZ217" s="31"/>
      <c r="BA217" s="30"/>
      <c r="BB217" s="30"/>
      <c r="BC217" s="30"/>
      <c r="BD217" s="30"/>
      <c r="BE217" s="30"/>
      <c r="BF217" s="30"/>
      <c r="BG217" s="30"/>
      <c r="BH217" s="30"/>
    </row>
    <row r="218" spans="1:60" ht="13.5" x14ac:dyDescent="0.35">
      <c r="A218" s="33"/>
      <c r="B218" s="33"/>
      <c r="C218" s="31"/>
      <c r="D218" s="30"/>
      <c r="E218" s="30"/>
      <c r="F218" s="30"/>
      <c r="G218" s="30"/>
      <c r="H218" s="72"/>
      <c r="I218" s="31"/>
      <c r="J218" s="30"/>
      <c r="K218" s="30"/>
      <c r="L218" s="30"/>
      <c r="M218" s="30"/>
      <c r="N218" s="30"/>
      <c r="O218" s="30"/>
      <c r="P218" s="73"/>
      <c r="Q218" s="31"/>
      <c r="R218" s="30"/>
      <c r="S218" s="30"/>
      <c r="T218" s="30"/>
      <c r="U218" s="30"/>
      <c r="V218" s="30"/>
      <c r="W218" s="30"/>
      <c r="X218" s="72"/>
      <c r="Y218" s="31"/>
      <c r="Z218" s="72"/>
      <c r="AA218" s="31"/>
      <c r="AB218" s="30"/>
      <c r="AC218" s="30"/>
      <c r="AD218" s="30"/>
      <c r="AE218" s="30"/>
      <c r="AF218" s="30"/>
      <c r="AG218" s="72"/>
      <c r="AH218" s="31"/>
      <c r="AI218" s="30"/>
      <c r="AJ218" s="30"/>
      <c r="AK218" s="30"/>
      <c r="AL218" s="30"/>
      <c r="AM218" s="30"/>
      <c r="AN218" s="30"/>
      <c r="AO218" s="30"/>
      <c r="AP218" s="72"/>
      <c r="AQ218" s="31"/>
      <c r="AR218" s="30"/>
      <c r="AS218" s="30"/>
      <c r="AT218" s="30"/>
      <c r="AU218" s="30"/>
      <c r="AV218" s="30"/>
      <c r="AW218" s="30"/>
      <c r="AX218" s="30"/>
      <c r="AY218" s="30"/>
      <c r="AZ218" s="31"/>
      <c r="BA218" s="30"/>
      <c r="BB218" s="30"/>
      <c r="BC218" s="30"/>
      <c r="BD218" s="30"/>
      <c r="BE218" s="30"/>
      <c r="BF218" s="30"/>
      <c r="BG218" s="30"/>
      <c r="BH218" s="30"/>
    </row>
    <row r="219" spans="1:60" ht="13.5" x14ac:dyDescent="0.35">
      <c r="A219" s="33"/>
      <c r="B219" s="33"/>
      <c r="C219" s="31"/>
      <c r="D219" s="30"/>
      <c r="E219" s="30"/>
      <c r="F219" s="30"/>
      <c r="G219" s="30"/>
      <c r="H219" s="72"/>
      <c r="I219" s="31"/>
      <c r="J219" s="30"/>
      <c r="K219" s="30"/>
      <c r="L219" s="30"/>
      <c r="M219" s="30"/>
      <c r="N219" s="30"/>
      <c r="O219" s="30"/>
      <c r="P219" s="73"/>
      <c r="Q219" s="31"/>
      <c r="R219" s="30"/>
      <c r="S219" s="30"/>
      <c r="T219" s="30"/>
      <c r="U219" s="30"/>
      <c r="V219" s="30"/>
      <c r="W219" s="30"/>
      <c r="X219" s="72"/>
      <c r="Y219" s="31"/>
      <c r="Z219" s="72"/>
      <c r="AA219" s="31"/>
      <c r="AB219" s="30"/>
      <c r="AC219" s="30"/>
      <c r="AD219" s="30"/>
      <c r="AE219" s="30"/>
      <c r="AF219" s="30"/>
      <c r="AG219" s="72"/>
      <c r="AH219" s="31"/>
      <c r="AI219" s="30"/>
      <c r="AJ219" s="30"/>
      <c r="AK219" s="30"/>
      <c r="AL219" s="30"/>
      <c r="AM219" s="30"/>
      <c r="AN219" s="30"/>
      <c r="AO219" s="30"/>
      <c r="AP219" s="72"/>
      <c r="AQ219" s="31"/>
      <c r="AR219" s="30"/>
      <c r="AS219" s="30"/>
      <c r="AT219" s="30"/>
      <c r="AU219" s="30"/>
      <c r="AV219" s="30"/>
      <c r="AW219" s="30"/>
      <c r="AX219" s="30"/>
      <c r="AY219" s="30"/>
      <c r="AZ219" s="31"/>
      <c r="BA219" s="30"/>
      <c r="BB219" s="30"/>
      <c r="BC219" s="30"/>
      <c r="BD219" s="30"/>
      <c r="BE219" s="30"/>
      <c r="BF219" s="30"/>
      <c r="BG219" s="30"/>
      <c r="BH219" s="30"/>
    </row>
    <row r="220" spans="1:60" ht="13.5" x14ac:dyDescent="0.35">
      <c r="A220" s="33"/>
      <c r="B220" s="33"/>
      <c r="C220" s="31"/>
      <c r="D220" s="30"/>
      <c r="E220" s="30"/>
      <c r="F220" s="30"/>
      <c r="G220" s="30"/>
      <c r="H220" s="72"/>
      <c r="I220" s="31"/>
      <c r="J220" s="30"/>
      <c r="K220" s="30"/>
      <c r="L220" s="30"/>
      <c r="M220" s="30"/>
      <c r="N220" s="30"/>
      <c r="O220" s="30"/>
      <c r="P220" s="73"/>
      <c r="Q220" s="31"/>
      <c r="R220" s="30"/>
      <c r="S220" s="30"/>
      <c r="T220" s="30"/>
      <c r="U220" s="30"/>
      <c r="V220" s="30"/>
      <c r="W220" s="30"/>
      <c r="X220" s="72"/>
      <c r="Y220" s="31"/>
      <c r="Z220" s="72"/>
      <c r="AA220" s="31"/>
      <c r="AB220" s="30"/>
      <c r="AC220" s="30"/>
      <c r="AD220" s="30"/>
      <c r="AE220" s="30"/>
      <c r="AF220" s="30"/>
      <c r="AG220" s="72"/>
      <c r="AH220" s="31"/>
      <c r="AI220" s="30"/>
      <c r="AJ220" s="30"/>
      <c r="AK220" s="30"/>
      <c r="AL220" s="30"/>
      <c r="AM220" s="30"/>
      <c r="AN220" s="30"/>
      <c r="AO220" s="30"/>
      <c r="AP220" s="72"/>
      <c r="AQ220" s="31"/>
      <c r="AR220" s="30"/>
      <c r="AS220" s="30"/>
      <c r="AT220" s="30"/>
      <c r="AU220" s="30"/>
      <c r="AV220" s="30"/>
      <c r="AW220" s="30"/>
      <c r="AX220" s="30"/>
      <c r="AY220" s="30"/>
      <c r="AZ220" s="31"/>
      <c r="BA220" s="30"/>
      <c r="BB220" s="30"/>
      <c r="BC220" s="30"/>
      <c r="BD220" s="30"/>
      <c r="BE220" s="30"/>
      <c r="BF220" s="30"/>
      <c r="BG220" s="30"/>
      <c r="BH220" s="30"/>
    </row>
    <row r="221" spans="1:60" ht="13.5" x14ac:dyDescent="0.35">
      <c r="A221" s="33"/>
      <c r="B221" s="33"/>
      <c r="C221" s="31"/>
      <c r="D221" s="30"/>
      <c r="E221" s="30"/>
      <c r="F221" s="30"/>
      <c r="G221" s="30"/>
      <c r="H221" s="72"/>
      <c r="I221" s="31"/>
      <c r="J221" s="30"/>
      <c r="K221" s="30"/>
      <c r="L221" s="30"/>
      <c r="M221" s="30"/>
      <c r="N221" s="30"/>
      <c r="O221" s="30"/>
      <c r="P221" s="73"/>
      <c r="Q221" s="31"/>
      <c r="R221" s="30"/>
      <c r="S221" s="30"/>
      <c r="T221" s="30"/>
      <c r="U221" s="30"/>
      <c r="V221" s="30"/>
      <c r="W221" s="30"/>
      <c r="X221" s="72"/>
      <c r="Y221" s="31"/>
      <c r="Z221" s="72"/>
      <c r="AA221" s="31"/>
      <c r="AB221" s="30"/>
      <c r="AC221" s="30"/>
      <c r="AD221" s="30"/>
      <c r="AE221" s="30"/>
      <c r="AF221" s="30"/>
      <c r="AG221" s="72"/>
      <c r="AH221" s="31"/>
      <c r="AI221" s="30"/>
      <c r="AJ221" s="30"/>
      <c r="AK221" s="30"/>
      <c r="AL221" s="30"/>
      <c r="AM221" s="30"/>
      <c r="AN221" s="30"/>
      <c r="AO221" s="30"/>
      <c r="AP221" s="72"/>
      <c r="AQ221" s="31"/>
      <c r="AR221" s="30"/>
      <c r="AS221" s="30"/>
      <c r="AT221" s="30"/>
      <c r="AU221" s="30"/>
      <c r="AV221" s="30"/>
      <c r="AW221" s="30"/>
      <c r="AX221" s="30"/>
      <c r="AY221" s="30"/>
      <c r="AZ221" s="31"/>
      <c r="BA221" s="30"/>
      <c r="BB221" s="30"/>
      <c r="BC221" s="30"/>
      <c r="BD221" s="30"/>
      <c r="BE221" s="30"/>
      <c r="BF221" s="30"/>
      <c r="BG221" s="30"/>
      <c r="BH221" s="30"/>
    </row>
    <row r="222" spans="1:60" ht="13.5" x14ac:dyDescent="0.35">
      <c r="A222" s="33"/>
      <c r="B222" s="33"/>
      <c r="C222" s="31"/>
      <c r="D222" s="30"/>
      <c r="E222" s="30"/>
      <c r="F222" s="30"/>
      <c r="G222" s="30"/>
      <c r="H222" s="72"/>
      <c r="I222" s="31"/>
      <c r="J222" s="30"/>
      <c r="K222" s="30"/>
      <c r="L222" s="30"/>
      <c r="M222" s="30"/>
      <c r="N222" s="30"/>
      <c r="O222" s="30"/>
      <c r="P222" s="73"/>
      <c r="Q222" s="31"/>
      <c r="R222" s="30"/>
      <c r="S222" s="30"/>
      <c r="T222" s="30"/>
      <c r="U222" s="30"/>
      <c r="V222" s="30"/>
      <c r="W222" s="30"/>
      <c r="X222" s="72"/>
      <c r="Y222" s="31"/>
      <c r="Z222" s="72"/>
      <c r="AA222" s="31"/>
      <c r="AB222" s="30"/>
      <c r="AC222" s="30"/>
      <c r="AD222" s="30"/>
      <c r="AE222" s="30"/>
      <c r="AF222" s="30"/>
      <c r="AG222" s="72"/>
      <c r="AH222" s="31"/>
      <c r="AI222" s="30"/>
      <c r="AJ222" s="30"/>
      <c r="AK222" s="30"/>
      <c r="AL222" s="30"/>
      <c r="AM222" s="30"/>
      <c r="AN222" s="30"/>
      <c r="AO222" s="30"/>
      <c r="AP222" s="72"/>
      <c r="AQ222" s="31"/>
      <c r="AR222" s="30"/>
      <c r="AS222" s="30"/>
      <c r="AT222" s="30"/>
      <c r="AU222" s="30"/>
      <c r="AV222" s="30"/>
      <c r="AW222" s="30"/>
      <c r="AX222" s="30"/>
      <c r="AY222" s="30"/>
      <c r="AZ222" s="31"/>
      <c r="BA222" s="30"/>
      <c r="BB222" s="30"/>
      <c r="BC222" s="30"/>
      <c r="BD222" s="30"/>
      <c r="BE222" s="30"/>
      <c r="BF222" s="30"/>
      <c r="BG222" s="30"/>
      <c r="BH222" s="30"/>
    </row>
    <row r="223" spans="1:60" ht="13.5" x14ac:dyDescent="0.35">
      <c r="A223" s="33"/>
      <c r="B223" s="33"/>
      <c r="C223" s="31"/>
      <c r="D223" s="30"/>
      <c r="E223" s="30"/>
      <c r="F223" s="30"/>
      <c r="G223" s="30"/>
      <c r="H223" s="72"/>
      <c r="I223" s="31"/>
      <c r="J223" s="30"/>
      <c r="K223" s="30"/>
      <c r="L223" s="30"/>
      <c r="M223" s="30"/>
      <c r="N223" s="30"/>
      <c r="O223" s="30"/>
      <c r="P223" s="73"/>
      <c r="Q223" s="31"/>
      <c r="R223" s="30"/>
      <c r="S223" s="30"/>
      <c r="T223" s="30"/>
      <c r="U223" s="30"/>
      <c r="V223" s="30"/>
      <c r="W223" s="30"/>
      <c r="X223" s="72"/>
      <c r="Y223" s="31"/>
      <c r="Z223" s="72"/>
      <c r="AA223" s="31"/>
      <c r="AB223" s="30"/>
      <c r="AC223" s="30"/>
      <c r="AD223" s="30"/>
      <c r="AE223" s="30"/>
      <c r="AF223" s="30"/>
      <c r="AG223" s="72"/>
      <c r="AH223" s="31"/>
      <c r="AI223" s="30"/>
      <c r="AJ223" s="30"/>
      <c r="AK223" s="30"/>
      <c r="AL223" s="30"/>
      <c r="AM223" s="30"/>
      <c r="AN223" s="30"/>
      <c r="AO223" s="30"/>
      <c r="AP223" s="72"/>
      <c r="AQ223" s="31"/>
      <c r="AR223" s="30"/>
      <c r="AS223" s="30"/>
      <c r="AT223" s="30"/>
      <c r="AU223" s="30"/>
      <c r="AV223" s="30"/>
      <c r="AW223" s="30"/>
      <c r="AX223" s="30"/>
      <c r="AY223" s="30"/>
      <c r="AZ223" s="31"/>
      <c r="BA223" s="30"/>
      <c r="BB223" s="30"/>
      <c r="BC223" s="30"/>
      <c r="BD223" s="30"/>
      <c r="BE223" s="30"/>
      <c r="BF223" s="30"/>
      <c r="BG223" s="30"/>
      <c r="BH223" s="30"/>
    </row>
    <row r="224" spans="1:60" ht="13.5" x14ac:dyDescent="0.35">
      <c r="A224" s="33"/>
      <c r="B224" s="33"/>
      <c r="C224" s="31"/>
      <c r="D224" s="30"/>
      <c r="E224" s="30"/>
      <c r="F224" s="30"/>
      <c r="G224" s="30"/>
      <c r="H224" s="72"/>
      <c r="I224" s="31"/>
      <c r="J224" s="30"/>
      <c r="K224" s="30"/>
      <c r="L224" s="30"/>
      <c r="M224" s="30"/>
      <c r="N224" s="30"/>
      <c r="O224" s="30"/>
      <c r="P224" s="73"/>
      <c r="Q224" s="31"/>
      <c r="R224" s="30"/>
      <c r="S224" s="30"/>
      <c r="T224" s="30"/>
      <c r="U224" s="30"/>
      <c r="V224" s="30"/>
      <c r="W224" s="30"/>
      <c r="X224" s="72"/>
      <c r="Y224" s="31"/>
      <c r="Z224" s="72"/>
      <c r="AA224" s="31"/>
      <c r="AB224" s="30"/>
      <c r="AC224" s="30"/>
      <c r="AD224" s="30"/>
      <c r="AE224" s="30"/>
      <c r="AF224" s="30"/>
      <c r="AG224" s="72"/>
      <c r="AH224" s="31"/>
      <c r="AI224" s="30"/>
      <c r="AJ224" s="30"/>
      <c r="AK224" s="30"/>
      <c r="AL224" s="30"/>
      <c r="AM224" s="30"/>
      <c r="AN224" s="30"/>
      <c r="AO224" s="30"/>
      <c r="AP224" s="72"/>
      <c r="AQ224" s="31"/>
      <c r="AR224" s="30"/>
      <c r="AS224" s="30"/>
      <c r="AT224" s="30"/>
      <c r="AU224" s="30"/>
      <c r="AV224" s="30"/>
      <c r="AW224" s="30"/>
      <c r="AX224" s="30"/>
      <c r="AY224" s="30"/>
      <c r="AZ224" s="31"/>
      <c r="BA224" s="30"/>
      <c r="BB224" s="30"/>
      <c r="BC224" s="30"/>
      <c r="BD224" s="30"/>
      <c r="BE224" s="30"/>
      <c r="BF224" s="30"/>
      <c r="BG224" s="30"/>
      <c r="BH224" s="30"/>
    </row>
    <row r="225" spans="1:60" ht="13.5" x14ac:dyDescent="0.35">
      <c r="A225" s="33"/>
      <c r="B225" s="33"/>
      <c r="C225" s="31"/>
      <c r="D225" s="30"/>
      <c r="E225" s="30"/>
      <c r="F225" s="30"/>
      <c r="G225" s="30"/>
      <c r="H225" s="72"/>
      <c r="I225" s="31"/>
      <c r="J225" s="30"/>
      <c r="K225" s="30"/>
      <c r="L225" s="30"/>
      <c r="M225" s="30"/>
      <c r="N225" s="30"/>
      <c r="O225" s="30"/>
      <c r="P225" s="73"/>
      <c r="Q225" s="31"/>
      <c r="R225" s="30"/>
      <c r="S225" s="30"/>
      <c r="T225" s="30"/>
      <c r="U225" s="30"/>
      <c r="V225" s="30"/>
      <c r="W225" s="30"/>
      <c r="X225" s="72"/>
      <c r="Y225" s="31"/>
      <c r="Z225" s="72"/>
      <c r="AA225" s="31"/>
      <c r="AB225" s="30"/>
      <c r="AC225" s="30"/>
      <c r="AD225" s="30"/>
      <c r="AE225" s="30"/>
      <c r="AF225" s="30"/>
      <c r="AG225" s="72"/>
      <c r="AH225" s="31"/>
      <c r="AI225" s="30"/>
      <c r="AJ225" s="30"/>
      <c r="AK225" s="30"/>
      <c r="AL225" s="30"/>
      <c r="AM225" s="30"/>
      <c r="AN225" s="30"/>
      <c r="AO225" s="30"/>
      <c r="AP225" s="72"/>
      <c r="AQ225" s="31"/>
      <c r="AR225" s="30"/>
      <c r="AS225" s="30"/>
      <c r="AT225" s="30"/>
      <c r="AU225" s="30"/>
      <c r="AV225" s="30"/>
      <c r="AW225" s="30"/>
      <c r="AX225" s="30"/>
      <c r="AY225" s="30"/>
      <c r="AZ225" s="31"/>
      <c r="BA225" s="30"/>
      <c r="BB225" s="30"/>
      <c r="BC225" s="30"/>
      <c r="BD225" s="30"/>
      <c r="BE225" s="30"/>
      <c r="BF225" s="30"/>
      <c r="BG225" s="30"/>
      <c r="BH225" s="30"/>
    </row>
    <row r="226" spans="1:60" ht="13.5" x14ac:dyDescent="0.35">
      <c r="A226" s="33"/>
      <c r="B226" s="33"/>
      <c r="C226" s="31"/>
      <c r="D226" s="30"/>
      <c r="E226" s="30"/>
      <c r="F226" s="30"/>
      <c r="G226" s="30"/>
      <c r="H226" s="72"/>
      <c r="I226" s="31"/>
      <c r="J226" s="30"/>
      <c r="K226" s="30"/>
      <c r="L226" s="30"/>
      <c r="M226" s="30"/>
      <c r="N226" s="30"/>
      <c r="O226" s="30"/>
      <c r="P226" s="73"/>
      <c r="Q226" s="31"/>
      <c r="R226" s="30"/>
      <c r="S226" s="30"/>
      <c r="T226" s="30"/>
      <c r="U226" s="30"/>
      <c r="V226" s="30"/>
      <c r="W226" s="30"/>
      <c r="X226" s="72"/>
      <c r="Y226" s="31"/>
      <c r="Z226" s="72"/>
      <c r="AA226" s="31"/>
      <c r="AB226" s="30"/>
      <c r="AC226" s="30"/>
      <c r="AD226" s="30"/>
      <c r="AE226" s="30"/>
      <c r="AF226" s="30"/>
      <c r="AG226" s="72"/>
      <c r="AH226" s="31"/>
      <c r="AI226" s="30"/>
      <c r="AJ226" s="30"/>
      <c r="AK226" s="30"/>
      <c r="AL226" s="30"/>
      <c r="AM226" s="30"/>
      <c r="AN226" s="30"/>
      <c r="AO226" s="30"/>
      <c r="AP226" s="72"/>
      <c r="AQ226" s="31"/>
      <c r="AR226" s="30"/>
      <c r="AS226" s="30"/>
      <c r="AT226" s="30"/>
      <c r="AU226" s="30"/>
      <c r="AV226" s="30"/>
      <c r="AW226" s="30"/>
      <c r="AX226" s="30"/>
      <c r="AY226" s="30"/>
      <c r="AZ226" s="31"/>
      <c r="BA226" s="30"/>
      <c r="BB226" s="30"/>
      <c r="BC226" s="30"/>
      <c r="BD226" s="30"/>
      <c r="BE226" s="30"/>
      <c r="BF226" s="30"/>
      <c r="BG226" s="30"/>
      <c r="BH226" s="30"/>
    </row>
    <row r="227" spans="1:60" ht="13.5" x14ac:dyDescent="0.35">
      <c r="A227" s="33"/>
      <c r="B227" s="33"/>
      <c r="C227" s="31"/>
      <c r="D227" s="30"/>
      <c r="E227" s="30"/>
      <c r="F227" s="30"/>
      <c r="G227" s="30"/>
      <c r="H227" s="72"/>
      <c r="I227" s="31"/>
      <c r="J227" s="30"/>
      <c r="K227" s="30"/>
      <c r="L227" s="30"/>
      <c r="M227" s="30"/>
      <c r="N227" s="30"/>
      <c r="O227" s="30"/>
      <c r="P227" s="73"/>
      <c r="Q227" s="31"/>
      <c r="R227" s="30"/>
      <c r="S227" s="30"/>
      <c r="T227" s="30"/>
      <c r="U227" s="30"/>
      <c r="V227" s="30"/>
      <c r="W227" s="30"/>
      <c r="X227" s="72"/>
      <c r="Y227" s="31"/>
      <c r="Z227" s="72"/>
      <c r="AA227" s="31"/>
      <c r="AB227" s="30"/>
      <c r="AC227" s="30"/>
      <c r="AD227" s="30"/>
      <c r="AE227" s="30"/>
      <c r="AF227" s="30"/>
      <c r="AG227" s="72"/>
      <c r="AH227" s="31"/>
      <c r="AI227" s="30"/>
      <c r="AJ227" s="30"/>
      <c r="AK227" s="30"/>
      <c r="AL227" s="30"/>
      <c r="AM227" s="30"/>
      <c r="AN227" s="30"/>
      <c r="AO227" s="30"/>
      <c r="AP227" s="72"/>
      <c r="AQ227" s="31"/>
      <c r="AR227" s="30"/>
      <c r="AS227" s="30"/>
      <c r="AT227" s="30"/>
      <c r="AU227" s="30"/>
      <c r="AV227" s="30"/>
      <c r="AW227" s="30"/>
      <c r="AX227" s="30"/>
      <c r="AY227" s="30"/>
      <c r="AZ227" s="31"/>
      <c r="BA227" s="30"/>
      <c r="BB227" s="30"/>
      <c r="BC227" s="30"/>
      <c r="BD227" s="30"/>
      <c r="BE227" s="30"/>
      <c r="BF227" s="30"/>
      <c r="BG227" s="30"/>
      <c r="BH227" s="30"/>
    </row>
    <row r="228" spans="1:60" ht="13.5" x14ac:dyDescent="0.35">
      <c r="A228" s="33"/>
      <c r="B228" s="33"/>
      <c r="C228" s="31"/>
      <c r="D228" s="30"/>
      <c r="E228" s="30"/>
      <c r="F228" s="30"/>
      <c r="G228" s="30"/>
      <c r="H228" s="72"/>
      <c r="I228" s="31"/>
      <c r="J228" s="30"/>
      <c r="K228" s="30"/>
      <c r="L228" s="30"/>
      <c r="M228" s="30"/>
      <c r="N228" s="30"/>
      <c r="O228" s="30"/>
      <c r="P228" s="73"/>
      <c r="Q228" s="31"/>
      <c r="R228" s="30"/>
      <c r="S228" s="30"/>
      <c r="T228" s="30"/>
      <c r="U228" s="30"/>
      <c r="V228" s="30"/>
      <c r="W228" s="30"/>
      <c r="X228" s="72"/>
      <c r="Y228" s="31"/>
      <c r="Z228" s="72"/>
      <c r="AA228" s="31"/>
      <c r="AB228" s="30"/>
      <c r="AC228" s="30"/>
      <c r="AD228" s="30"/>
      <c r="AE228" s="30"/>
      <c r="AF228" s="30"/>
      <c r="AG228" s="72"/>
      <c r="AH228" s="31"/>
      <c r="AI228" s="30"/>
      <c r="AJ228" s="30"/>
      <c r="AK228" s="30"/>
      <c r="AL228" s="30"/>
      <c r="AM228" s="30"/>
      <c r="AN228" s="30"/>
      <c r="AO228" s="30"/>
      <c r="AP228" s="72"/>
      <c r="AQ228" s="31"/>
      <c r="AR228" s="30"/>
      <c r="AS228" s="30"/>
      <c r="AT228" s="30"/>
      <c r="AU228" s="30"/>
      <c r="AV228" s="30"/>
      <c r="AW228" s="30"/>
      <c r="AX228" s="30"/>
      <c r="AY228" s="30"/>
      <c r="AZ228" s="31"/>
      <c r="BA228" s="30"/>
      <c r="BB228" s="30"/>
      <c r="BC228" s="30"/>
      <c r="BD228" s="30"/>
      <c r="BE228" s="30"/>
      <c r="BF228" s="30"/>
      <c r="BG228" s="30"/>
      <c r="BH228" s="30"/>
    </row>
    <row r="229" spans="1:60" ht="13.5" x14ac:dyDescent="0.35">
      <c r="A229" s="33"/>
      <c r="B229" s="33"/>
      <c r="C229" s="31"/>
      <c r="D229" s="30"/>
      <c r="E229" s="30"/>
      <c r="F229" s="30"/>
      <c r="G229" s="30"/>
      <c r="H229" s="72"/>
      <c r="I229" s="31"/>
      <c r="J229" s="30"/>
      <c r="K229" s="30"/>
      <c r="L229" s="30"/>
      <c r="M229" s="30"/>
      <c r="N229" s="30"/>
      <c r="O229" s="30"/>
      <c r="P229" s="73"/>
      <c r="Q229" s="31"/>
      <c r="R229" s="30"/>
      <c r="S229" s="30"/>
      <c r="T229" s="30"/>
      <c r="U229" s="30"/>
      <c r="V229" s="30"/>
      <c r="W229" s="30"/>
      <c r="X229" s="72"/>
      <c r="Y229" s="31"/>
      <c r="Z229" s="72"/>
      <c r="AA229" s="31"/>
      <c r="AB229" s="30"/>
      <c r="AC229" s="30"/>
      <c r="AD229" s="30"/>
      <c r="AE229" s="30"/>
      <c r="AF229" s="30"/>
      <c r="AG229" s="72"/>
      <c r="AH229" s="31"/>
      <c r="AI229" s="30"/>
      <c r="AJ229" s="30"/>
      <c r="AK229" s="30"/>
      <c r="AL229" s="30"/>
      <c r="AM229" s="30"/>
      <c r="AN229" s="30"/>
      <c r="AO229" s="30"/>
      <c r="AP229" s="72"/>
      <c r="AQ229" s="31"/>
      <c r="AR229" s="30"/>
      <c r="AS229" s="30"/>
      <c r="AT229" s="30"/>
      <c r="AU229" s="30"/>
      <c r="AV229" s="30"/>
      <c r="AW229" s="30"/>
      <c r="AX229" s="30"/>
      <c r="AY229" s="30"/>
      <c r="AZ229" s="31"/>
      <c r="BA229" s="30"/>
      <c r="BB229" s="30"/>
      <c r="BC229" s="30"/>
      <c r="BD229" s="30"/>
      <c r="BE229" s="30"/>
      <c r="BF229" s="30"/>
      <c r="BG229" s="30"/>
      <c r="BH229" s="30"/>
    </row>
    <row r="230" spans="1:60" ht="13.5" x14ac:dyDescent="0.35">
      <c r="A230" s="33"/>
      <c r="B230" s="33"/>
      <c r="C230" s="31"/>
      <c r="D230" s="30"/>
      <c r="E230" s="30"/>
      <c r="F230" s="30"/>
      <c r="G230" s="30"/>
      <c r="H230" s="72"/>
      <c r="I230" s="31"/>
      <c r="J230" s="30"/>
      <c r="K230" s="30"/>
      <c r="L230" s="30"/>
      <c r="M230" s="30"/>
      <c r="N230" s="30"/>
      <c r="O230" s="30"/>
      <c r="P230" s="73"/>
      <c r="Q230" s="31"/>
      <c r="R230" s="30"/>
      <c r="S230" s="30"/>
      <c r="T230" s="30"/>
      <c r="U230" s="30"/>
      <c r="V230" s="30"/>
      <c r="W230" s="30"/>
      <c r="X230" s="72"/>
      <c r="Y230" s="31"/>
      <c r="Z230" s="72"/>
      <c r="AA230" s="31"/>
      <c r="AB230" s="30"/>
      <c r="AC230" s="30"/>
      <c r="AD230" s="30"/>
      <c r="AE230" s="30"/>
      <c r="AF230" s="30"/>
      <c r="AG230" s="72"/>
      <c r="AH230" s="31"/>
      <c r="AI230" s="30"/>
      <c r="AJ230" s="30"/>
      <c r="AK230" s="30"/>
      <c r="AL230" s="30"/>
      <c r="AM230" s="30"/>
      <c r="AN230" s="30"/>
      <c r="AO230" s="30"/>
      <c r="AP230" s="72"/>
      <c r="AQ230" s="31"/>
      <c r="AR230" s="30"/>
      <c r="AS230" s="30"/>
      <c r="AT230" s="30"/>
      <c r="AU230" s="30"/>
      <c r="AV230" s="30"/>
      <c r="AW230" s="30"/>
      <c r="AX230" s="30"/>
      <c r="AY230" s="30"/>
      <c r="AZ230" s="31"/>
      <c r="BA230" s="30"/>
      <c r="BB230" s="30"/>
      <c r="BC230" s="30"/>
      <c r="BD230" s="30"/>
      <c r="BE230" s="30"/>
      <c r="BF230" s="30"/>
      <c r="BG230" s="30"/>
      <c r="BH230" s="30"/>
    </row>
    <row r="231" spans="1:60" ht="13.5" x14ac:dyDescent="0.35">
      <c r="A231" s="33"/>
      <c r="B231" s="33"/>
      <c r="C231" s="31"/>
      <c r="D231" s="30"/>
      <c r="E231" s="30"/>
      <c r="F231" s="30"/>
      <c r="G231" s="30"/>
      <c r="H231" s="72"/>
      <c r="I231" s="31"/>
      <c r="J231" s="30"/>
      <c r="K231" s="30"/>
      <c r="L231" s="30"/>
      <c r="M231" s="30"/>
      <c r="N231" s="30"/>
      <c r="O231" s="30"/>
      <c r="P231" s="73"/>
      <c r="Q231" s="31"/>
      <c r="R231" s="30"/>
      <c r="S231" s="30"/>
      <c r="T231" s="30"/>
      <c r="U231" s="30"/>
      <c r="V231" s="30"/>
      <c r="W231" s="30"/>
      <c r="X231" s="72"/>
      <c r="Y231" s="31"/>
      <c r="Z231" s="72"/>
      <c r="AA231" s="31"/>
      <c r="AB231" s="30"/>
      <c r="AC231" s="30"/>
      <c r="AD231" s="30"/>
      <c r="AE231" s="30"/>
      <c r="AF231" s="30"/>
      <c r="AG231" s="72"/>
      <c r="AH231" s="31"/>
      <c r="AI231" s="30"/>
      <c r="AJ231" s="30"/>
      <c r="AK231" s="30"/>
      <c r="AL231" s="30"/>
      <c r="AM231" s="30"/>
      <c r="AN231" s="30"/>
      <c r="AO231" s="30"/>
      <c r="AP231" s="72"/>
      <c r="AQ231" s="31"/>
      <c r="AR231" s="30"/>
      <c r="AS231" s="30"/>
      <c r="AT231" s="30"/>
      <c r="AU231" s="30"/>
      <c r="AV231" s="30"/>
      <c r="AW231" s="30"/>
      <c r="AX231" s="30"/>
      <c r="AY231" s="30"/>
      <c r="AZ231" s="31"/>
      <c r="BA231" s="30"/>
      <c r="BB231" s="30"/>
      <c r="BC231" s="30"/>
      <c r="BD231" s="30"/>
      <c r="BE231" s="30"/>
      <c r="BF231" s="30"/>
      <c r="BG231" s="30"/>
      <c r="BH231" s="30"/>
    </row>
    <row r="232" spans="1:60" ht="13.5" x14ac:dyDescent="0.35">
      <c r="A232" s="33"/>
      <c r="B232" s="33"/>
      <c r="C232" s="31"/>
      <c r="D232" s="30"/>
      <c r="E232" s="30"/>
      <c r="F232" s="30"/>
      <c r="G232" s="30"/>
      <c r="H232" s="72"/>
      <c r="I232" s="31"/>
      <c r="J232" s="30"/>
      <c r="K232" s="30"/>
      <c r="L232" s="30"/>
      <c r="M232" s="30"/>
      <c r="N232" s="30"/>
      <c r="O232" s="30"/>
      <c r="P232" s="73"/>
      <c r="Q232" s="31"/>
      <c r="R232" s="30"/>
      <c r="S232" s="30"/>
      <c r="T232" s="30"/>
      <c r="U232" s="30"/>
      <c r="V232" s="30"/>
      <c r="W232" s="30"/>
      <c r="X232" s="72"/>
      <c r="Y232" s="31"/>
      <c r="Z232" s="72"/>
      <c r="AA232" s="31"/>
      <c r="AB232" s="30"/>
      <c r="AC232" s="30"/>
      <c r="AD232" s="30"/>
      <c r="AE232" s="30"/>
      <c r="AF232" s="30"/>
      <c r="AG232" s="72"/>
      <c r="AH232" s="31"/>
      <c r="AI232" s="30"/>
      <c r="AJ232" s="30"/>
      <c r="AK232" s="30"/>
      <c r="AL232" s="30"/>
      <c r="AM232" s="30"/>
      <c r="AN232" s="30"/>
      <c r="AO232" s="30"/>
      <c r="AP232" s="72"/>
      <c r="AQ232" s="31"/>
      <c r="AR232" s="30"/>
      <c r="AS232" s="30"/>
      <c r="AT232" s="30"/>
      <c r="AU232" s="30"/>
      <c r="AV232" s="30"/>
      <c r="AW232" s="30"/>
      <c r="AX232" s="30"/>
      <c r="AY232" s="30"/>
      <c r="AZ232" s="31"/>
      <c r="BA232" s="30"/>
      <c r="BB232" s="30"/>
      <c r="BC232" s="30"/>
      <c r="BD232" s="30"/>
      <c r="BE232" s="30"/>
      <c r="BF232" s="30"/>
      <c r="BG232" s="30"/>
      <c r="BH232" s="30"/>
    </row>
    <row r="233" spans="1:60" ht="13.5" x14ac:dyDescent="0.35">
      <c r="A233" s="33"/>
      <c r="B233" s="33"/>
      <c r="C233" s="31"/>
      <c r="D233" s="30"/>
      <c r="E233" s="30"/>
      <c r="F233" s="30"/>
      <c r="G233" s="30"/>
      <c r="H233" s="72"/>
      <c r="I233" s="31"/>
      <c r="J233" s="30"/>
      <c r="K233" s="30"/>
      <c r="L233" s="30"/>
      <c r="M233" s="30"/>
      <c r="N233" s="30"/>
      <c r="O233" s="30"/>
      <c r="P233" s="73"/>
      <c r="Q233" s="31"/>
      <c r="R233" s="30"/>
      <c r="S233" s="30"/>
      <c r="T233" s="30"/>
      <c r="U233" s="30"/>
      <c r="V233" s="30"/>
      <c r="W233" s="30"/>
      <c r="X233" s="72"/>
      <c r="Y233" s="31"/>
      <c r="Z233" s="72"/>
      <c r="AA233" s="31"/>
      <c r="AB233" s="30"/>
      <c r="AC233" s="30"/>
      <c r="AD233" s="30"/>
      <c r="AE233" s="30"/>
      <c r="AF233" s="30"/>
      <c r="AG233" s="72"/>
      <c r="AH233" s="31"/>
      <c r="AI233" s="30"/>
      <c r="AJ233" s="30"/>
      <c r="AK233" s="30"/>
      <c r="AL233" s="30"/>
      <c r="AM233" s="30"/>
      <c r="AN233" s="30"/>
      <c r="AO233" s="30"/>
      <c r="AP233" s="72"/>
      <c r="AQ233" s="31"/>
      <c r="AR233" s="30"/>
      <c r="AS233" s="30"/>
      <c r="AT233" s="30"/>
      <c r="AU233" s="30"/>
      <c r="AV233" s="30"/>
      <c r="AW233" s="30"/>
      <c r="AX233" s="30"/>
      <c r="AY233" s="30"/>
      <c r="AZ233" s="31"/>
      <c r="BA233" s="30"/>
      <c r="BB233" s="30"/>
      <c r="BC233" s="30"/>
      <c r="BD233" s="30"/>
      <c r="BE233" s="30"/>
      <c r="BF233" s="30"/>
      <c r="BG233" s="30"/>
      <c r="BH233" s="30"/>
    </row>
    <row r="234" spans="1:60" ht="13.5" x14ac:dyDescent="0.35">
      <c r="A234" s="33"/>
      <c r="B234" s="33"/>
      <c r="C234" s="31"/>
      <c r="D234" s="30"/>
      <c r="E234" s="30"/>
      <c r="F234" s="30"/>
      <c r="G234" s="30"/>
      <c r="H234" s="72"/>
      <c r="I234" s="31"/>
      <c r="J234" s="30"/>
      <c r="K234" s="30"/>
      <c r="L234" s="30"/>
      <c r="M234" s="30"/>
      <c r="N234" s="30"/>
      <c r="O234" s="30"/>
      <c r="P234" s="73"/>
      <c r="Q234" s="31"/>
      <c r="R234" s="30"/>
      <c r="S234" s="30"/>
      <c r="T234" s="30"/>
      <c r="U234" s="30"/>
      <c r="V234" s="30"/>
      <c r="W234" s="30"/>
      <c r="X234" s="72"/>
      <c r="Y234" s="31"/>
      <c r="Z234" s="72"/>
      <c r="AA234" s="31"/>
      <c r="AB234" s="30"/>
      <c r="AC234" s="30"/>
      <c r="AD234" s="30"/>
      <c r="AE234" s="30"/>
      <c r="AF234" s="30"/>
      <c r="AG234" s="72"/>
      <c r="AH234" s="31"/>
      <c r="AI234" s="30"/>
      <c r="AJ234" s="30"/>
      <c r="AK234" s="30"/>
      <c r="AL234" s="30"/>
      <c r="AM234" s="30"/>
      <c r="AN234" s="30"/>
      <c r="AO234" s="30"/>
      <c r="AP234" s="72"/>
      <c r="AQ234" s="31"/>
      <c r="AR234" s="30"/>
      <c r="AS234" s="30"/>
      <c r="AT234" s="30"/>
      <c r="AU234" s="30"/>
      <c r="AV234" s="30"/>
      <c r="AW234" s="30"/>
      <c r="AX234" s="30"/>
      <c r="AY234" s="30"/>
      <c r="AZ234" s="31"/>
      <c r="BA234" s="30"/>
      <c r="BB234" s="30"/>
      <c r="BC234" s="30"/>
      <c r="BD234" s="30"/>
      <c r="BE234" s="30"/>
      <c r="BF234" s="30"/>
      <c r="BG234" s="30"/>
      <c r="BH234" s="30"/>
    </row>
    <row r="235" spans="1:60" ht="13.5" x14ac:dyDescent="0.35">
      <c r="A235" s="33"/>
      <c r="B235" s="33"/>
      <c r="C235" s="31"/>
      <c r="D235" s="30"/>
      <c r="E235" s="30"/>
      <c r="F235" s="30"/>
      <c r="G235" s="30"/>
      <c r="H235" s="72"/>
      <c r="I235" s="31"/>
      <c r="J235" s="30"/>
      <c r="K235" s="30"/>
      <c r="L235" s="30"/>
      <c r="M235" s="30"/>
      <c r="N235" s="30"/>
      <c r="O235" s="30"/>
      <c r="P235" s="73"/>
      <c r="Q235" s="31"/>
      <c r="R235" s="30"/>
      <c r="S235" s="30"/>
      <c r="T235" s="30"/>
      <c r="U235" s="30"/>
      <c r="V235" s="30"/>
      <c r="W235" s="30"/>
      <c r="X235" s="72"/>
      <c r="Y235" s="31"/>
      <c r="Z235" s="72"/>
      <c r="AA235" s="31"/>
      <c r="AB235" s="30"/>
      <c r="AC235" s="30"/>
      <c r="AD235" s="30"/>
      <c r="AE235" s="30"/>
      <c r="AF235" s="30"/>
      <c r="AG235" s="72"/>
      <c r="AH235" s="31"/>
      <c r="AI235" s="30"/>
      <c r="AJ235" s="30"/>
      <c r="AK235" s="30"/>
      <c r="AL235" s="30"/>
      <c r="AM235" s="30"/>
      <c r="AN235" s="30"/>
      <c r="AO235" s="30"/>
      <c r="AP235" s="72"/>
      <c r="AQ235" s="31"/>
      <c r="AR235" s="30"/>
      <c r="AS235" s="30"/>
      <c r="AT235" s="30"/>
      <c r="AU235" s="30"/>
      <c r="AV235" s="30"/>
      <c r="AW235" s="30"/>
      <c r="AX235" s="30"/>
      <c r="AY235" s="30"/>
      <c r="AZ235" s="31"/>
      <c r="BA235" s="30"/>
      <c r="BB235" s="30"/>
      <c r="BC235" s="30"/>
      <c r="BD235" s="30"/>
      <c r="BE235" s="30"/>
      <c r="BF235" s="30"/>
      <c r="BG235" s="30"/>
      <c r="BH235" s="30"/>
    </row>
    <row r="236" spans="1:60" ht="13.5" x14ac:dyDescent="0.35">
      <c r="A236" s="33"/>
      <c r="B236" s="33"/>
      <c r="C236" s="31"/>
      <c r="D236" s="30"/>
      <c r="E236" s="30"/>
      <c r="F236" s="30"/>
      <c r="G236" s="30"/>
      <c r="H236" s="72"/>
      <c r="I236" s="31"/>
      <c r="J236" s="30"/>
      <c r="K236" s="30"/>
      <c r="L236" s="30"/>
      <c r="M236" s="30"/>
      <c r="N236" s="30"/>
      <c r="O236" s="30"/>
      <c r="P236" s="73"/>
      <c r="Q236" s="31"/>
      <c r="R236" s="30"/>
      <c r="S236" s="30"/>
      <c r="T236" s="30"/>
      <c r="U236" s="30"/>
      <c r="V236" s="30"/>
      <c r="W236" s="30"/>
      <c r="X236" s="72"/>
      <c r="Y236" s="31"/>
      <c r="Z236" s="72"/>
      <c r="AA236" s="31"/>
      <c r="AB236" s="30"/>
      <c r="AC236" s="30"/>
      <c r="AD236" s="30"/>
      <c r="AE236" s="30"/>
      <c r="AF236" s="30"/>
      <c r="AG236" s="72"/>
      <c r="AH236" s="31"/>
      <c r="AI236" s="30"/>
      <c r="AJ236" s="30"/>
      <c r="AK236" s="30"/>
      <c r="AL236" s="30"/>
      <c r="AM236" s="30"/>
      <c r="AN236" s="30"/>
      <c r="AO236" s="30"/>
      <c r="AP236" s="72"/>
      <c r="AQ236" s="31"/>
      <c r="AR236" s="30"/>
      <c r="AS236" s="30"/>
      <c r="AT236" s="30"/>
      <c r="AU236" s="30"/>
      <c r="AV236" s="30"/>
      <c r="AW236" s="30"/>
      <c r="AX236" s="30"/>
      <c r="AY236" s="30"/>
      <c r="AZ236" s="31"/>
      <c r="BA236" s="30"/>
      <c r="BB236" s="30"/>
      <c r="BC236" s="30"/>
      <c r="BD236" s="30"/>
      <c r="BE236" s="30"/>
      <c r="BF236" s="30"/>
      <c r="BG236" s="30"/>
      <c r="BH236" s="30"/>
    </row>
    <row r="237" spans="1:60" ht="13.5" x14ac:dyDescent="0.35">
      <c r="A237" s="33"/>
      <c r="B237" s="33"/>
      <c r="C237" s="31"/>
      <c r="D237" s="30"/>
      <c r="E237" s="30"/>
      <c r="F237" s="30"/>
      <c r="G237" s="30"/>
      <c r="H237" s="72"/>
      <c r="I237" s="31"/>
      <c r="J237" s="30"/>
      <c r="K237" s="30"/>
      <c r="L237" s="30"/>
      <c r="M237" s="30"/>
      <c r="N237" s="30"/>
      <c r="O237" s="30"/>
      <c r="P237" s="73"/>
      <c r="Q237" s="31"/>
      <c r="R237" s="30"/>
      <c r="S237" s="30"/>
      <c r="T237" s="30"/>
      <c r="U237" s="30"/>
      <c r="V237" s="30"/>
      <c r="W237" s="30"/>
      <c r="X237" s="72"/>
      <c r="Y237" s="31"/>
      <c r="Z237" s="72"/>
      <c r="AA237" s="31"/>
      <c r="AB237" s="30"/>
      <c r="AC237" s="30"/>
      <c r="AD237" s="30"/>
      <c r="AE237" s="30"/>
      <c r="AF237" s="30"/>
      <c r="AG237" s="72"/>
      <c r="AH237" s="31"/>
      <c r="AI237" s="30"/>
      <c r="AJ237" s="30"/>
      <c r="AK237" s="30"/>
      <c r="AL237" s="30"/>
      <c r="AM237" s="30"/>
      <c r="AN237" s="30"/>
      <c r="AO237" s="30"/>
      <c r="AP237" s="72"/>
      <c r="AQ237" s="31"/>
      <c r="AR237" s="30"/>
      <c r="AS237" s="30"/>
      <c r="AT237" s="30"/>
      <c r="AU237" s="30"/>
      <c r="AV237" s="30"/>
      <c r="AW237" s="30"/>
      <c r="AX237" s="30"/>
      <c r="AY237" s="30"/>
      <c r="AZ237" s="31"/>
      <c r="BA237" s="30"/>
      <c r="BB237" s="30"/>
      <c r="BC237" s="30"/>
      <c r="BD237" s="30"/>
      <c r="BE237" s="30"/>
      <c r="BF237" s="30"/>
      <c r="BG237" s="30"/>
      <c r="BH237" s="30"/>
    </row>
    <row r="238" spans="1:60" ht="13.5" x14ac:dyDescent="0.35">
      <c r="A238" s="33"/>
      <c r="B238" s="33"/>
      <c r="C238" s="31"/>
      <c r="D238" s="30"/>
      <c r="E238" s="30"/>
      <c r="F238" s="30"/>
      <c r="G238" s="30"/>
      <c r="H238" s="72"/>
      <c r="I238" s="31"/>
      <c r="J238" s="30"/>
      <c r="K238" s="30"/>
      <c r="L238" s="30"/>
      <c r="M238" s="30"/>
      <c r="N238" s="30"/>
      <c r="O238" s="30"/>
      <c r="P238" s="73"/>
      <c r="Q238" s="31"/>
      <c r="R238" s="30"/>
      <c r="S238" s="30"/>
      <c r="T238" s="30"/>
      <c r="U238" s="30"/>
      <c r="V238" s="30"/>
      <c r="W238" s="30"/>
      <c r="X238" s="72"/>
      <c r="Y238" s="31"/>
      <c r="Z238" s="72"/>
      <c r="AA238" s="31"/>
      <c r="AB238" s="30"/>
      <c r="AC238" s="30"/>
      <c r="AD238" s="30"/>
      <c r="AE238" s="30"/>
      <c r="AF238" s="30"/>
      <c r="AG238" s="72"/>
      <c r="AH238" s="31"/>
      <c r="AI238" s="30"/>
      <c r="AJ238" s="30"/>
      <c r="AK238" s="30"/>
      <c r="AL238" s="30"/>
      <c r="AM238" s="30"/>
      <c r="AN238" s="30"/>
      <c r="AO238" s="30"/>
      <c r="AP238" s="72"/>
      <c r="AQ238" s="31"/>
      <c r="AR238" s="30"/>
      <c r="AS238" s="30"/>
      <c r="AT238" s="30"/>
      <c r="AU238" s="30"/>
      <c r="AV238" s="30"/>
      <c r="AW238" s="30"/>
      <c r="AX238" s="30"/>
      <c r="AY238" s="30"/>
      <c r="AZ238" s="31"/>
      <c r="BA238" s="30"/>
      <c r="BB238" s="30"/>
      <c r="BC238" s="30"/>
      <c r="BD238" s="30"/>
      <c r="BE238" s="30"/>
      <c r="BF238" s="30"/>
      <c r="BG238" s="30"/>
      <c r="BH238" s="30"/>
    </row>
    <row r="239" spans="1:60" ht="13.5" x14ac:dyDescent="0.35">
      <c r="A239" s="33"/>
      <c r="B239" s="33"/>
      <c r="C239" s="31"/>
      <c r="D239" s="30"/>
      <c r="E239" s="30"/>
      <c r="F239" s="30"/>
      <c r="G239" s="30"/>
      <c r="H239" s="72"/>
      <c r="I239" s="31"/>
      <c r="J239" s="30"/>
      <c r="K239" s="30"/>
      <c r="L239" s="30"/>
      <c r="M239" s="30"/>
      <c r="N239" s="30"/>
      <c r="O239" s="30"/>
      <c r="P239" s="73"/>
      <c r="Q239" s="31"/>
      <c r="R239" s="30"/>
      <c r="S239" s="30"/>
      <c r="T239" s="30"/>
      <c r="U239" s="30"/>
      <c r="V239" s="30"/>
      <c r="W239" s="30"/>
      <c r="X239" s="72"/>
      <c r="Y239" s="31"/>
      <c r="Z239" s="72"/>
      <c r="AA239" s="31"/>
      <c r="AB239" s="30"/>
      <c r="AC239" s="30"/>
      <c r="AD239" s="30"/>
      <c r="AE239" s="30"/>
      <c r="AF239" s="30"/>
      <c r="AG239" s="72"/>
      <c r="AH239" s="31"/>
      <c r="AI239" s="30"/>
      <c r="AJ239" s="30"/>
      <c r="AK239" s="30"/>
      <c r="AL239" s="30"/>
      <c r="AM239" s="30"/>
      <c r="AN239" s="30"/>
      <c r="AO239" s="30"/>
      <c r="AP239" s="72"/>
      <c r="AQ239" s="31"/>
      <c r="AR239" s="30"/>
      <c r="AS239" s="30"/>
      <c r="AT239" s="30"/>
      <c r="AU239" s="30"/>
      <c r="AV239" s="30"/>
      <c r="AW239" s="30"/>
      <c r="AX239" s="30"/>
      <c r="AY239" s="30"/>
      <c r="AZ239" s="31"/>
      <c r="BA239" s="30"/>
      <c r="BB239" s="30"/>
      <c r="BC239" s="30"/>
      <c r="BD239" s="30"/>
      <c r="BE239" s="30"/>
      <c r="BF239" s="30"/>
      <c r="BG239" s="30"/>
      <c r="BH239" s="30"/>
    </row>
    <row r="240" spans="1:60" ht="13.5" x14ac:dyDescent="0.35">
      <c r="A240" s="33"/>
      <c r="B240" s="33"/>
      <c r="C240" s="31"/>
      <c r="D240" s="30"/>
      <c r="E240" s="30"/>
      <c r="F240" s="30"/>
      <c r="G240" s="30"/>
      <c r="H240" s="72"/>
      <c r="I240" s="31"/>
      <c r="J240" s="30"/>
      <c r="K240" s="30"/>
      <c r="L240" s="30"/>
      <c r="M240" s="30"/>
      <c r="N240" s="30"/>
      <c r="O240" s="30"/>
      <c r="P240" s="73"/>
      <c r="Q240" s="31"/>
      <c r="R240" s="30"/>
      <c r="S240" s="30"/>
      <c r="T240" s="30"/>
      <c r="U240" s="30"/>
      <c r="V240" s="30"/>
      <c r="W240" s="30"/>
      <c r="X240" s="72"/>
      <c r="Y240" s="31"/>
      <c r="Z240" s="72"/>
      <c r="AA240" s="31"/>
      <c r="AB240" s="30"/>
      <c r="AC240" s="30"/>
      <c r="AD240" s="30"/>
      <c r="AE240" s="30"/>
      <c r="AF240" s="30"/>
      <c r="AG240" s="72"/>
      <c r="AH240" s="31"/>
      <c r="AI240" s="30"/>
      <c r="AJ240" s="30"/>
      <c r="AK240" s="30"/>
      <c r="AL240" s="30"/>
      <c r="AM240" s="30"/>
      <c r="AN240" s="30"/>
      <c r="AO240" s="30"/>
      <c r="AP240" s="72"/>
      <c r="AQ240" s="31"/>
      <c r="AR240" s="30"/>
      <c r="AS240" s="30"/>
      <c r="AT240" s="30"/>
      <c r="AU240" s="30"/>
      <c r="AV240" s="30"/>
      <c r="AW240" s="30"/>
      <c r="AX240" s="30"/>
      <c r="AY240" s="30"/>
      <c r="AZ240" s="31"/>
      <c r="BA240" s="30"/>
      <c r="BB240" s="30"/>
      <c r="BC240" s="30"/>
      <c r="BD240" s="30"/>
      <c r="BE240" s="30"/>
      <c r="BF240" s="30"/>
      <c r="BG240" s="30"/>
      <c r="BH240" s="30"/>
    </row>
    <row r="241" spans="1:60" ht="13.5" x14ac:dyDescent="0.35">
      <c r="A241" s="33"/>
      <c r="B241" s="33"/>
      <c r="C241" s="31"/>
      <c r="D241" s="30"/>
      <c r="E241" s="30"/>
      <c r="F241" s="30"/>
      <c r="G241" s="30"/>
      <c r="H241" s="72"/>
      <c r="I241" s="31"/>
      <c r="J241" s="30"/>
      <c r="K241" s="30"/>
      <c r="L241" s="30"/>
      <c r="M241" s="30"/>
      <c r="N241" s="30"/>
      <c r="O241" s="30"/>
      <c r="P241" s="73"/>
      <c r="Q241" s="31"/>
      <c r="R241" s="30"/>
      <c r="S241" s="30"/>
      <c r="T241" s="30"/>
      <c r="U241" s="30"/>
      <c r="V241" s="30"/>
      <c r="W241" s="30"/>
      <c r="X241" s="72"/>
      <c r="Y241" s="31"/>
      <c r="Z241" s="72"/>
      <c r="AA241" s="31"/>
      <c r="AB241" s="30"/>
      <c r="AC241" s="30"/>
      <c r="AD241" s="30"/>
      <c r="AE241" s="30"/>
      <c r="AF241" s="30"/>
      <c r="AG241" s="72"/>
      <c r="AH241" s="31"/>
      <c r="AI241" s="30"/>
      <c r="AJ241" s="30"/>
      <c r="AK241" s="30"/>
      <c r="AL241" s="30"/>
      <c r="AM241" s="30"/>
      <c r="AN241" s="30"/>
      <c r="AO241" s="30"/>
      <c r="AP241" s="72"/>
      <c r="AQ241" s="31"/>
      <c r="AR241" s="30"/>
      <c r="AS241" s="30"/>
      <c r="AT241" s="30"/>
      <c r="AU241" s="30"/>
      <c r="AV241" s="30"/>
      <c r="AW241" s="30"/>
      <c r="AX241" s="30"/>
      <c r="AY241" s="30"/>
      <c r="AZ241" s="31"/>
      <c r="BA241" s="30"/>
      <c r="BB241" s="30"/>
      <c r="BC241" s="30"/>
      <c r="BD241" s="30"/>
      <c r="BE241" s="30"/>
      <c r="BF241" s="30"/>
      <c r="BG241" s="30"/>
      <c r="BH241" s="30"/>
    </row>
    <row r="242" spans="1:60" ht="13.5" x14ac:dyDescent="0.35">
      <c r="A242" s="33"/>
      <c r="B242" s="33"/>
      <c r="C242" s="31"/>
      <c r="D242" s="30"/>
      <c r="E242" s="30"/>
      <c r="F242" s="30"/>
      <c r="G242" s="30"/>
      <c r="H242" s="72"/>
      <c r="I242" s="31"/>
      <c r="J242" s="30"/>
      <c r="K242" s="30"/>
      <c r="L242" s="30"/>
      <c r="M242" s="30"/>
      <c r="N242" s="30"/>
      <c r="O242" s="30"/>
      <c r="P242" s="73"/>
      <c r="Q242" s="31"/>
      <c r="R242" s="30"/>
      <c r="S242" s="30"/>
      <c r="T242" s="30"/>
      <c r="U242" s="30"/>
      <c r="V242" s="30"/>
      <c r="W242" s="30"/>
      <c r="X242" s="72"/>
      <c r="Y242" s="31"/>
      <c r="Z242" s="72"/>
      <c r="AA242" s="31"/>
      <c r="AB242" s="30"/>
      <c r="AC242" s="30"/>
      <c r="AD242" s="30"/>
      <c r="AE242" s="30"/>
      <c r="AF242" s="30"/>
      <c r="AG242" s="72"/>
      <c r="AH242" s="31"/>
      <c r="AI242" s="30"/>
      <c r="AJ242" s="30"/>
      <c r="AK242" s="30"/>
      <c r="AL242" s="30"/>
      <c r="AM242" s="30"/>
      <c r="AN242" s="30"/>
      <c r="AO242" s="30"/>
      <c r="AP242" s="72"/>
      <c r="AQ242" s="31"/>
      <c r="AR242" s="30"/>
      <c r="AS242" s="30"/>
      <c r="AT242" s="30"/>
      <c r="AU242" s="30"/>
      <c r="AV242" s="30"/>
      <c r="AW242" s="30"/>
      <c r="AX242" s="30"/>
      <c r="AY242" s="30"/>
      <c r="AZ242" s="31"/>
      <c r="BA242" s="30"/>
      <c r="BB242" s="30"/>
      <c r="BC242" s="30"/>
      <c r="BD242" s="30"/>
      <c r="BE242" s="30"/>
      <c r="BF242" s="30"/>
      <c r="BG242" s="30"/>
      <c r="BH242" s="30"/>
    </row>
    <row r="243" spans="1:60" ht="13.5" x14ac:dyDescent="0.35">
      <c r="A243" s="33"/>
      <c r="B243" s="33"/>
      <c r="C243" s="31"/>
      <c r="D243" s="30"/>
      <c r="E243" s="30"/>
      <c r="F243" s="30"/>
      <c r="G243" s="30"/>
      <c r="H243" s="72"/>
      <c r="I243" s="31"/>
      <c r="J243" s="30"/>
      <c r="K243" s="30"/>
      <c r="L243" s="30"/>
      <c r="M243" s="30"/>
      <c r="N243" s="30"/>
      <c r="O243" s="30"/>
      <c r="P243" s="73"/>
      <c r="Q243" s="31"/>
      <c r="R243" s="30"/>
      <c r="S243" s="30"/>
      <c r="T243" s="30"/>
      <c r="U243" s="30"/>
      <c r="V243" s="30"/>
      <c r="W243" s="30"/>
      <c r="X243" s="72"/>
      <c r="Y243" s="31"/>
      <c r="Z243" s="72"/>
      <c r="AA243" s="31"/>
      <c r="AB243" s="30"/>
      <c r="AC243" s="30"/>
      <c r="AD243" s="30"/>
      <c r="AE243" s="30"/>
      <c r="AF243" s="30"/>
      <c r="AG243" s="72"/>
      <c r="AH243" s="31"/>
      <c r="AI243" s="30"/>
      <c r="AJ243" s="30"/>
      <c r="AK243" s="30"/>
      <c r="AL243" s="30"/>
      <c r="AM243" s="30"/>
      <c r="AN243" s="30"/>
      <c r="AO243" s="30"/>
      <c r="AP243" s="72"/>
      <c r="AQ243" s="31"/>
      <c r="AR243" s="30"/>
      <c r="AS243" s="30"/>
      <c r="AT243" s="30"/>
      <c r="AU243" s="30"/>
      <c r="AV243" s="30"/>
      <c r="AW243" s="30"/>
      <c r="AX243" s="30"/>
      <c r="AY243" s="30"/>
      <c r="AZ243" s="31"/>
      <c r="BA243" s="30"/>
      <c r="BB243" s="30"/>
      <c r="BC243" s="30"/>
      <c r="BD243" s="30"/>
      <c r="BE243" s="30"/>
      <c r="BF243" s="30"/>
      <c r="BG243" s="30"/>
      <c r="BH243" s="30"/>
    </row>
    <row r="244" spans="1:60" ht="13.5" x14ac:dyDescent="0.35">
      <c r="A244" s="33"/>
      <c r="B244" s="33"/>
      <c r="C244" s="31"/>
      <c r="D244" s="30"/>
      <c r="E244" s="30"/>
      <c r="F244" s="30"/>
      <c r="G244" s="30"/>
      <c r="H244" s="72"/>
      <c r="I244" s="31"/>
      <c r="J244" s="30"/>
      <c r="K244" s="30"/>
      <c r="L244" s="30"/>
      <c r="M244" s="30"/>
      <c r="N244" s="30"/>
      <c r="O244" s="30"/>
      <c r="P244" s="73"/>
      <c r="Q244" s="31"/>
      <c r="R244" s="30"/>
      <c r="S244" s="30"/>
      <c r="T244" s="30"/>
      <c r="U244" s="30"/>
      <c r="V244" s="30"/>
      <c r="W244" s="30"/>
      <c r="X244" s="72"/>
      <c r="Y244" s="31"/>
      <c r="Z244" s="72"/>
      <c r="AA244" s="31"/>
      <c r="AB244" s="30"/>
      <c r="AC244" s="30"/>
      <c r="AD244" s="30"/>
      <c r="AE244" s="30"/>
      <c r="AF244" s="30"/>
      <c r="AG244" s="72"/>
      <c r="AH244" s="31"/>
      <c r="AI244" s="30"/>
      <c r="AJ244" s="30"/>
      <c r="AK244" s="30"/>
      <c r="AL244" s="30"/>
      <c r="AM244" s="30"/>
      <c r="AN244" s="30"/>
      <c r="AO244" s="30"/>
      <c r="AP244" s="72"/>
      <c r="AQ244" s="31"/>
      <c r="AR244" s="30"/>
      <c r="AS244" s="30"/>
      <c r="AT244" s="30"/>
      <c r="AU244" s="30"/>
      <c r="AV244" s="30"/>
      <c r="AW244" s="30"/>
      <c r="AX244" s="30"/>
      <c r="AY244" s="30"/>
      <c r="AZ244" s="31"/>
      <c r="BA244" s="30"/>
      <c r="BB244" s="30"/>
      <c r="BC244" s="30"/>
      <c r="BD244" s="30"/>
      <c r="BE244" s="30"/>
      <c r="BF244" s="30"/>
      <c r="BG244" s="30"/>
      <c r="BH244" s="30"/>
    </row>
    <row r="245" spans="1:60" ht="13.5" x14ac:dyDescent="0.35">
      <c r="A245" s="33"/>
      <c r="B245" s="33"/>
      <c r="C245" s="31"/>
      <c r="D245" s="30"/>
      <c r="E245" s="30"/>
      <c r="F245" s="30"/>
      <c r="G245" s="30"/>
      <c r="H245" s="72"/>
      <c r="I245" s="31"/>
      <c r="J245" s="30"/>
      <c r="K245" s="30"/>
      <c r="L245" s="30"/>
      <c r="M245" s="30"/>
      <c r="N245" s="30"/>
      <c r="O245" s="30"/>
      <c r="P245" s="73"/>
      <c r="Q245" s="31"/>
      <c r="R245" s="30"/>
      <c r="S245" s="30"/>
      <c r="T245" s="30"/>
      <c r="U245" s="30"/>
      <c r="V245" s="30"/>
      <c r="W245" s="30"/>
      <c r="X245" s="72"/>
      <c r="Y245" s="31"/>
      <c r="Z245" s="72"/>
      <c r="AA245" s="31"/>
      <c r="AB245" s="30"/>
      <c r="AC245" s="30"/>
      <c r="AD245" s="30"/>
      <c r="AE245" s="30"/>
      <c r="AF245" s="30"/>
      <c r="AG245" s="72"/>
      <c r="AH245" s="31"/>
      <c r="AI245" s="30"/>
      <c r="AJ245" s="30"/>
      <c r="AK245" s="30"/>
      <c r="AL245" s="30"/>
      <c r="AM245" s="30"/>
      <c r="AN245" s="30"/>
      <c r="AO245" s="30"/>
      <c r="AP245" s="72"/>
      <c r="AQ245" s="31"/>
      <c r="AR245" s="30"/>
      <c r="AS245" s="30"/>
      <c r="AT245" s="30"/>
      <c r="AU245" s="30"/>
      <c r="AV245" s="30"/>
      <c r="AW245" s="30"/>
      <c r="AX245" s="30"/>
      <c r="AY245" s="30"/>
      <c r="AZ245" s="31"/>
      <c r="BA245" s="30"/>
      <c r="BB245" s="30"/>
      <c r="BC245" s="30"/>
      <c r="BD245" s="30"/>
      <c r="BE245" s="30"/>
      <c r="BF245" s="30"/>
      <c r="BG245" s="30"/>
      <c r="BH245" s="30"/>
    </row>
    <row r="246" spans="1:60" ht="13.5" x14ac:dyDescent="0.35">
      <c r="A246" s="33"/>
      <c r="B246" s="33"/>
      <c r="C246" s="31"/>
      <c r="D246" s="30"/>
      <c r="E246" s="30"/>
      <c r="F246" s="30"/>
      <c r="G246" s="30"/>
      <c r="H246" s="72"/>
      <c r="I246" s="31"/>
      <c r="J246" s="30"/>
      <c r="K246" s="30"/>
      <c r="L246" s="30"/>
      <c r="M246" s="30"/>
      <c r="N246" s="30"/>
      <c r="O246" s="30"/>
      <c r="P246" s="73"/>
      <c r="Q246" s="31"/>
      <c r="R246" s="30"/>
      <c r="S246" s="30"/>
      <c r="T246" s="30"/>
      <c r="U246" s="30"/>
      <c r="V246" s="30"/>
      <c r="W246" s="30"/>
      <c r="X246" s="72"/>
      <c r="Y246" s="31"/>
      <c r="Z246" s="72"/>
      <c r="AA246" s="31"/>
      <c r="AB246" s="30"/>
      <c r="AC246" s="30"/>
      <c r="AD246" s="30"/>
      <c r="AE246" s="30"/>
      <c r="AF246" s="30"/>
      <c r="AG246" s="72"/>
      <c r="AH246" s="31"/>
      <c r="AI246" s="30"/>
      <c r="AJ246" s="30"/>
      <c r="AK246" s="30"/>
      <c r="AL246" s="30"/>
      <c r="AM246" s="30"/>
      <c r="AN246" s="30"/>
      <c r="AO246" s="30"/>
      <c r="AP246" s="72"/>
      <c r="AQ246" s="31"/>
      <c r="AR246" s="30"/>
      <c r="AS246" s="30"/>
      <c r="AT246" s="30"/>
      <c r="AU246" s="30"/>
      <c r="AV246" s="30"/>
      <c r="AW246" s="30"/>
      <c r="AX246" s="30"/>
      <c r="AY246" s="30"/>
      <c r="AZ246" s="31"/>
      <c r="BA246" s="30"/>
      <c r="BB246" s="30"/>
      <c r="BC246" s="30"/>
      <c r="BD246" s="30"/>
      <c r="BE246" s="30"/>
      <c r="BF246" s="30"/>
      <c r="BG246" s="30"/>
      <c r="BH246" s="30"/>
    </row>
    <row r="247" spans="1:60" ht="13.5" x14ac:dyDescent="0.35">
      <c r="A247" s="33"/>
      <c r="B247" s="33"/>
      <c r="C247" s="31"/>
      <c r="D247" s="30"/>
      <c r="E247" s="30"/>
      <c r="F247" s="30"/>
      <c r="G247" s="30"/>
      <c r="H247" s="72"/>
      <c r="I247" s="31"/>
      <c r="J247" s="30"/>
      <c r="K247" s="30"/>
      <c r="L247" s="30"/>
      <c r="M247" s="30"/>
      <c r="N247" s="30"/>
      <c r="O247" s="30"/>
      <c r="P247" s="73"/>
      <c r="Q247" s="31"/>
      <c r="R247" s="30"/>
      <c r="S247" s="30"/>
      <c r="T247" s="30"/>
      <c r="U247" s="30"/>
      <c r="V247" s="30"/>
      <c r="W247" s="30"/>
      <c r="X247" s="72"/>
      <c r="Y247" s="31"/>
      <c r="Z247" s="72"/>
      <c r="AA247" s="31"/>
      <c r="AB247" s="30"/>
      <c r="AC247" s="30"/>
      <c r="AD247" s="30"/>
      <c r="AE247" s="30"/>
      <c r="AF247" s="30"/>
      <c r="AG247" s="72"/>
      <c r="AH247" s="31"/>
      <c r="AI247" s="30"/>
      <c r="AJ247" s="30"/>
      <c r="AK247" s="30"/>
      <c r="AL247" s="30"/>
      <c r="AM247" s="30"/>
      <c r="AN247" s="30"/>
      <c r="AO247" s="30"/>
      <c r="AP247" s="72"/>
      <c r="AQ247" s="31"/>
      <c r="AR247" s="30"/>
      <c r="AS247" s="30"/>
      <c r="AT247" s="30"/>
      <c r="AU247" s="30"/>
      <c r="AV247" s="30"/>
      <c r="AW247" s="30"/>
      <c r="AX247" s="30"/>
      <c r="AY247" s="30"/>
      <c r="AZ247" s="31"/>
      <c r="BA247" s="30"/>
      <c r="BB247" s="30"/>
      <c r="BC247" s="30"/>
      <c r="BD247" s="30"/>
      <c r="BE247" s="30"/>
      <c r="BF247" s="30"/>
      <c r="BG247" s="30"/>
      <c r="BH247" s="30"/>
    </row>
    <row r="248" spans="1:60" ht="13.5" x14ac:dyDescent="0.35">
      <c r="A248" s="33"/>
      <c r="B248" s="33"/>
      <c r="C248" s="31"/>
      <c r="D248" s="30"/>
      <c r="E248" s="30"/>
      <c r="F248" s="30"/>
      <c r="G248" s="30"/>
      <c r="H248" s="72"/>
      <c r="I248" s="31"/>
      <c r="J248" s="30"/>
      <c r="K248" s="30"/>
      <c r="L248" s="30"/>
      <c r="M248" s="30"/>
      <c r="N248" s="30"/>
      <c r="O248" s="30"/>
      <c r="P248" s="73"/>
      <c r="Q248" s="31"/>
      <c r="R248" s="30"/>
      <c r="S248" s="30"/>
      <c r="T248" s="30"/>
      <c r="U248" s="30"/>
      <c r="V248" s="30"/>
      <c r="W248" s="30"/>
      <c r="X248" s="72"/>
      <c r="Y248" s="31"/>
      <c r="Z248" s="72"/>
      <c r="AA248" s="31"/>
      <c r="AB248" s="30"/>
      <c r="AC248" s="30"/>
      <c r="AD248" s="30"/>
      <c r="AE248" s="30"/>
      <c r="AF248" s="30"/>
      <c r="AG248" s="72"/>
      <c r="AH248" s="31"/>
      <c r="AI248" s="30"/>
      <c r="AJ248" s="30"/>
      <c r="AK248" s="30"/>
      <c r="AL248" s="30"/>
      <c r="AM248" s="30"/>
      <c r="AN248" s="30"/>
      <c r="AO248" s="30"/>
      <c r="AP248" s="72"/>
      <c r="AQ248" s="31"/>
      <c r="AR248" s="30"/>
      <c r="AS248" s="30"/>
      <c r="AT248" s="30"/>
      <c r="AU248" s="30"/>
      <c r="AV248" s="30"/>
      <c r="AW248" s="30"/>
      <c r="AX248" s="30"/>
      <c r="AY248" s="30"/>
      <c r="AZ248" s="31"/>
      <c r="BA248" s="30"/>
      <c r="BB248" s="30"/>
      <c r="BC248" s="30"/>
      <c r="BD248" s="30"/>
      <c r="BE248" s="30"/>
      <c r="BF248" s="30"/>
      <c r="BG248" s="30"/>
      <c r="BH248" s="30"/>
    </row>
    <row r="249" spans="1:60" ht="13.5" x14ac:dyDescent="0.35">
      <c r="A249" s="33"/>
      <c r="B249" s="33"/>
      <c r="C249" s="31"/>
      <c r="D249" s="30"/>
      <c r="E249" s="30"/>
      <c r="F249" s="30"/>
      <c r="G249" s="30"/>
      <c r="H249" s="72"/>
      <c r="I249" s="31"/>
      <c r="J249" s="30"/>
      <c r="K249" s="30"/>
      <c r="L249" s="30"/>
      <c r="M249" s="30"/>
      <c r="N249" s="30"/>
      <c r="O249" s="30"/>
      <c r="P249" s="73"/>
      <c r="Q249" s="31"/>
      <c r="R249" s="30"/>
      <c r="S249" s="30"/>
      <c r="T249" s="30"/>
      <c r="U249" s="30"/>
      <c r="V249" s="30"/>
      <c r="W249" s="30"/>
      <c r="X249" s="72"/>
      <c r="Y249" s="31"/>
      <c r="Z249" s="72"/>
      <c r="AA249" s="31"/>
      <c r="AB249" s="30"/>
      <c r="AC249" s="30"/>
      <c r="AD249" s="30"/>
      <c r="AE249" s="30"/>
      <c r="AF249" s="30"/>
      <c r="AG249" s="72"/>
      <c r="AH249" s="31"/>
      <c r="AI249" s="30"/>
      <c r="AJ249" s="30"/>
      <c r="AK249" s="30"/>
      <c r="AL249" s="30"/>
      <c r="AM249" s="30"/>
      <c r="AN249" s="30"/>
      <c r="AO249" s="30"/>
      <c r="AP249" s="72"/>
      <c r="AQ249" s="31"/>
      <c r="AR249" s="30"/>
      <c r="AS249" s="30"/>
      <c r="AT249" s="30"/>
      <c r="AU249" s="30"/>
      <c r="AV249" s="30"/>
      <c r="AW249" s="30"/>
      <c r="AX249" s="30"/>
      <c r="AY249" s="30"/>
      <c r="AZ249" s="31"/>
      <c r="BA249" s="30"/>
      <c r="BB249" s="30"/>
      <c r="BC249" s="30"/>
      <c r="BD249" s="30"/>
      <c r="BE249" s="30"/>
      <c r="BF249" s="30"/>
      <c r="BG249" s="30"/>
      <c r="BH249" s="30"/>
    </row>
    <row r="250" spans="1:60" ht="13.5" x14ac:dyDescent="0.35">
      <c r="A250" s="33"/>
      <c r="B250" s="33"/>
      <c r="C250" s="31"/>
      <c r="D250" s="30"/>
      <c r="E250" s="30"/>
      <c r="F250" s="30"/>
      <c r="G250" s="30"/>
      <c r="H250" s="72"/>
      <c r="I250" s="31"/>
      <c r="J250" s="30"/>
      <c r="K250" s="30"/>
      <c r="L250" s="30"/>
      <c r="M250" s="30"/>
      <c r="N250" s="30"/>
      <c r="O250" s="30"/>
      <c r="P250" s="73"/>
      <c r="Q250" s="31"/>
      <c r="R250" s="30"/>
      <c r="S250" s="30"/>
      <c r="T250" s="30"/>
      <c r="U250" s="30"/>
      <c r="V250" s="30"/>
      <c r="W250" s="30"/>
      <c r="X250" s="72"/>
      <c r="Y250" s="31"/>
      <c r="Z250" s="72"/>
      <c r="AA250" s="31"/>
      <c r="AB250" s="30"/>
      <c r="AC250" s="30"/>
      <c r="AD250" s="30"/>
      <c r="AE250" s="30"/>
      <c r="AF250" s="30"/>
      <c r="AG250" s="72"/>
      <c r="AH250" s="31"/>
      <c r="AI250" s="30"/>
      <c r="AJ250" s="30"/>
      <c r="AK250" s="30"/>
      <c r="AL250" s="30"/>
      <c r="AM250" s="30"/>
      <c r="AN250" s="30"/>
      <c r="AO250" s="30"/>
      <c r="AP250" s="72"/>
      <c r="AQ250" s="31"/>
      <c r="AR250" s="30"/>
      <c r="AS250" s="30"/>
      <c r="AT250" s="30"/>
      <c r="AU250" s="30"/>
      <c r="AV250" s="30"/>
      <c r="AW250" s="30"/>
      <c r="AX250" s="30"/>
      <c r="AY250" s="30"/>
      <c r="AZ250" s="31"/>
      <c r="BA250" s="30"/>
      <c r="BB250" s="30"/>
      <c r="BC250" s="30"/>
      <c r="BD250" s="30"/>
      <c r="BE250" s="30"/>
      <c r="BF250" s="30"/>
      <c r="BG250" s="30"/>
      <c r="BH250" s="30"/>
    </row>
    <row r="251" spans="1:60" ht="13.5" x14ac:dyDescent="0.35">
      <c r="A251" s="33"/>
      <c r="B251" s="33"/>
      <c r="C251" s="31"/>
      <c r="D251" s="30"/>
      <c r="E251" s="30"/>
      <c r="F251" s="30"/>
      <c r="G251" s="30"/>
      <c r="H251" s="72"/>
      <c r="I251" s="31"/>
      <c r="J251" s="30"/>
      <c r="K251" s="30"/>
      <c r="L251" s="30"/>
      <c r="M251" s="30"/>
      <c r="N251" s="30"/>
      <c r="O251" s="30"/>
      <c r="P251" s="73"/>
      <c r="Q251" s="31"/>
      <c r="R251" s="30"/>
      <c r="S251" s="30"/>
      <c r="T251" s="30"/>
      <c r="U251" s="30"/>
      <c r="V251" s="30"/>
      <c r="W251" s="30"/>
      <c r="X251" s="72"/>
      <c r="Y251" s="31"/>
      <c r="Z251" s="72"/>
      <c r="AA251" s="31"/>
      <c r="AB251" s="30"/>
      <c r="AC251" s="30"/>
      <c r="AD251" s="30"/>
      <c r="AE251" s="30"/>
      <c r="AF251" s="30"/>
      <c r="AG251" s="72"/>
      <c r="AH251" s="31"/>
      <c r="AI251" s="30"/>
      <c r="AJ251" s="30"/>
      <c r="AK251" s="30"/>
      <c r="AL251" s="30"/>
      <c r="AM251" s="30"/>
      <c r="AN251" s="30"/>
      <c r="AO251" s="30"/>
      <c r="AP251" s="72"/>
      <c r="AQ251" s="31"/>
      <c r="AR251" s="30"/>
      <c r="AS251" s="30"/>
      <c r="AT251" s="30"/>
      <c r="AU251" s="30"/>
      <c r="AV251" s="30"/>
      <c r="AW251" s="30"/>
      <c r="AX251" s="30"/>
      <c r="AY251" s="30"/>
      <c r="AZ251" s="31"/>
      <c r="BA251" s="30"/>
      <c r="BB251" s="30"/>
      <c r="BC251" s="30"/>
      <c r="BD251" s="30"/>
      <c r="BE251" s="30"/>
      <c r="BF251" s="30"/>
      <c r="BG251" s="30"/>
      <c r="BH251" s="30"/>
    </row>
    <row r="252" spans="1:60" ht="13.5" x14ac:dyDescent="0.35">
      <c r="A252" s="33"/>
      <c r="B252" s="33"/>
      <c r="C252" s="31"/>
      <c r="D252" s="30"/>
      <c r="E252" s="30"/>
      <c r="F252" s="30"/>
      <c r="G252" s="30"/>
      <c r="H252" s="72"/>
      <c r="I252" s="31"/>
      <c r="J252" s="30"/>
      <c r="K252" s="30"/>
      <c r="L252" s="30"/>
      <c r="M252" s="30"/>
      <c r="N252" s="30"/>
      <c r="O252" s="30"/>
      <c r="P252" s="73"/>
      <c r="Q252" s="31"/>
      <c r="R252" s="30"/>
      <c r="S252" s="30"/>
      <c r="T252" s="30"/>
      <c r="U252" s="30"/>
      <c r="V252" s="30"/>
      <c r="W252" s="30"/>
      <c r="X252" s="72"/>
      <c r="Y252" s="31"/>
      <c r="Z252" s="72"/>
      <c r="AA252" s="31"/>
      <c r="AB252" s="30"/>
      <c r="AC252" s="30"/>
      <c r="AD252" s="30"/>
      <c r="AE252" s="30"/>
      <c r="AF252" s="30"/>
      <c r="AG252" s="72"/>
      <c r="AH252" s="31"/>
      <c r="AI252" s="30"/>
      <c r="AJ252" s="30"/>
      <c r="AK252" s="30"/>
      <c r="AL252" s="30"/>
      <c r="AM252" s="30"/>
      <c r="AN252" s="30"/>
      <c r="AO252" s="30"/>
      <c r="AP252" s="72"/>
      <c r="AQ252" s="31"/>
      <c r="AR252" s="30"/>
      <c r="AS252" s="30"/>
      <c r="AT252" s="30"/>
      <c r="AU252" s="30"/>
      <c r="AV252" s="30"/>
      <c r="AW252" s="30"/>
      <c r="AX252" s="30"/>
      <c r="AY252" s="30"/>
      <c r="AZ252" s="31"/>
      <c r="BA252" s="30"/>
      <c r="BB252" s="30"/>
      <c r="BC252" s="30"/>
      <c r="BD252" s="30"/>
      <c r="BE252" s="30"/>
      <c r="BF252" s="30"/>
      <c r="BG252" s="30"/>
      <c r="BH252" s="30"/>
    </row>
    <row r="253" spans="1:60" ht="13.5" x14ac:dyDescent="0.35">
      <c r="A253" s="33"/>
      <c r="B253" s="33"/>
      <c r="C253" s="31"/>
      <c r="D253" s="30"/>
      <c r="E253" s="30"/>
      <c r="F253" s="30"/>
      <c r="G253" s="30"/>
      <c r="H253" s="72"/>
      <c r="I253" s="31"/>
      <c r="J253" s="30"/>
      <c r="K253" s="30"/>
      <c r="L253" s="30"/>
      <c r="M253" s="30"/>
      <c r="N253" s="30"/>
      <c r="O253" s="30"/>
      <c r="P253" s="73"/>
      <c r="Q253" s="31"/>
      <c r="R253" s="30"/>
      <c r="S253" s="30"/>
      <c r="T253" s="30"/>
      <c r="U253" s="30"/>
      <c r="V253" s="30"/>
      <c r="W253" s="30"/>
      <c r="X253" s="72"/>
      <c r="Y253" s="31"/>
      <c r="Z253" s="72"/>
      <c r="AA253" s="31"/>
      <c r="AB253" s="30"/>
      <c r="AC253" s="30"/>
      <c r="AD253" s="30"/>
      <c r="AE253" s="30"/>
      <c r="AF253" s="30"/>
      <c r="AG253" s="72"/>
      <c r="AH253" s="31"/>
      <c r="AI253" s="30"/>
      <c r="AJ253" s="30"/>
      <c r="AK253" s="30"/>
      <c r="AL253" s="30"/>
      <c r="AM253" s="30"/>
      <c r="AN253" s="30"/>
      <c r="AO253" s="30"/>
      <c r="AP253" s="72"/>
      <c r="AQ253" s="31"/>
      <c r="AR253" s="30"/>
      <c r="AS253" s="30"/>
      <c r="AT253" s="30"/>
      <c r="AU253" s="30"/>
      <c r="AV253" s="30"/>
      <c r="AW253" s="30"/>
      <c r="AX253" s="30"/>
      <c r="AY253" s="30"/>
      <c r="AZ253" s="31"/>
      <c r="BA253" s="30"/>
      <c r="BB253" s="30"/>
      <c r="BC253" s="30"/>
      <c r="BD253" s="30"/>
      <c r="BE253" s="30"/>
      <c r="BF253" s="30"/>
      <c r="BG253" s="30"/>
      <c r="BH253" s="30"/>
    </row>
    <row r="254" spans="1:60" ht="13.5" x14ac:dyDescent="0.35">
      <c r="A254" s="33"/>
      <c r="B254" s="33"/>
      <c r="C254" s="31"/>
      <c r="D254" s="30"/>
      <c r="E254" s="30"/>
      <c r="F254" s="30"/>
      <c r="G254" s="30"/>
      <c r="H254" s="72"/>
      <c r="I254" s="31"/>
      <c r="J254" s="30"/>
      <c r="K254" s="30"/>
      <c r="L254" s="30"/>
      <c r="M254" s="30"/>
      <c r="N254" s="30"/>
      <c r="O254" s="30"/>
      <c r="P254" s="73"/>
      <c r="Q254" s="31"/>
      <c r="R254" s="30"/>
      <c r="S254" s="30"/>
      <c r="T254" s="30"/>
      <c r="U254" s="30"/>
      <c r="V254" s="30"/>
      <c r="W254" s="30"/>
      <c r="X254" s="72"/>
      <c r="Y254" s="31"/>
      <c r="Z254" s="72"/>
      <c r="AA254" s="31"/>
      <c r="AB254" s="30"/>
      <c r="AC254" s="30"/>
      <c r="AD254" s="30"/>
      <c r="AE254" s="30"/>
      <c r="AF254" s="30"/>
      <c r="AG254" s="72"/>
      <c r="AH254" s="31"/>
      <c r="AI254" s="30"/>
      <c r="AJ254" s="30"/>
      <c r="AK254" s="30"/>
      <c r="AL254" s="30"/>
      <c r="AM254" s="30"/>
      <c r="AN254" s="30"/>
      <c r="AO254" s="30"/>
      <c r="AP254" s="72"/>
      <c r="AQ254" s="31"/>
      <c r="AR254" s="30"/>
      <c r="AS254" s="30"/>
      <c r="AT254" s="30"/>
      <c r="AU254" s="30"/>
      <c r="AV254" s="30"/>
      <c r="AW254" s="30"/>
      <c r="AX254" s="30"/>
      <c r="AY254" s="30"/>
      <c r="AZ254" s="31"/>
      <c r="BA254" s="30"/>
      <c r="BB254" s="30"/>
      <c r="BC254" s="30"/>
      <c r="BD254" s="30"/>
      <c r="BE254" s="30"/>
      <c r="BF254" s="30"/>
      <c r="BG254" s="30"/>
      <c r="BH254" s="30"/>
    </row>
    <row r="255" spans="1:60" ht="13.5" x14ac:dyDescent="0.35">
      <c r="A255" s="33"/>
      <c r="B255" s="33"/>
      <c r="C255" s="31"/>
      <c r="D255" s="30"/>
      <c r="E255" s="30"/>
      <c r="F255" s="30"/>
      <c r="G255" s="30"/>
      <c r="H255" s="72"/>
      <c r="I255" s="31"/>
      <c r="J255" s="30"/>
      <c r="K255" s="30"/>
      <c r="L255" s="30"/>
      <c r="M255" s="30"/>
      <c r="N255" s="30"/>
      <c r="O255" s="30"/>
      <c r="P255" s="73"/>
      <c r="Q255" s="31"/>
      <c r="R255" s="30"/>
      <c r="S255" s="30"/>
      <c r="T255" s="30"/>
      <c r="U255" s="30"/>
      <c r="V255" s="30"/>
      <c r="W255" s="30"/>
      <c r="X255" s="72"/>
      <c r="Y255" s="31"/>
      <c r="Z255" s="72"/>
      <c r="AA255" s="31"/>
      <c r="AB255" s="30"/>
      <c r="AC255" s="30"/>
      <c r="AD255" s="30"/>
      <c r="AE255" s="30"/>
      <c r="AF255" s="30"/>
      <c r="AG255" s="72"/>
      <c r="AH255" s="31"/>
      <c r="AI255" s="30"/>
      <c r="AJ255" s="30"/>
      <c r="AK255" s="30"/>
      <c r="AL255" s="30"/>
      <c r="AM255" s="30"/>
      <c r="AN255" s="30"/>
      <c r="AO255" s="30"/>
      <c r="AP255" s="72"/>
      <c r="AQ255" s="31"/>
      <c r="AR255" s="30"/>
      <c r="AS255" s="30"/>
      <c r="AT255" s="30"/>
      <c r="AU255" s="30"/>
      <c r="AV255" s="30"/>
      <c r="AW255" s="30"/>
      <c r="AX255" s="30"/>
      <c r="AY255" s="30"/>
      <c r="AZ255" s="31"/>
      <c r="BA255" s="30"/>
      <c r="BB255" s="30"/>
      <c r="BC255" s="30"/>
      <c r="BD255" s="30"/>
      <c r="BE255" s="30"/>
      <c r="BF255" s="30"/>
      <c r="BG255" s="30"/>
      <c r="BH255" s="30"/>
    </row>
    <row r="256" spans="1:60" ht="13.5" x14ac:dyDescent="0.35">
      <c r="A256" s="33"/>
      <c r="B256" s="33"/>
      <c r="C256" s="31"/>
      <c r="D256" s="30"/>
      <c r="E256" s="30"/>
      <c r="F256" s="30"/>
      <c r="G256" s="30"/>
      <c r="H256" s="72"/>
      <c r="I256" s="31"/>
      <c r="J256" s="30"/>
      <c r="K256" s="30"/>
      <c r="L256" s="30"/>
      <c r="M256" s="30"/>
      <c r="N256" s="30"/>
      <c r="O256" s="30"/>
      <c r="P256" s="73"/>
      <c r="Q256" s="31"/>
      <c r="R256" s="30"/>
      <c r="S256" s="30"/>
      <c r="T256" s="30"/>
      <c r="U256" s="30"/>
      <c r="V256" s="30"/>
      <c r="W256" s="30"/>
      <c r="X256" s="72"/>
      <c r="Y256" s="31"/>
      <c r="Z256" s="72"/>
      <c r="AA256" s="31"/>
      <c r="AB256" s="30"/>
      <c r="AC256" s="30"/>
      <c r="AD256" s="30"/>
      <c r="AE256" s="30"/>
      <c r="AF256" s="30"/>
      <c r="AG256" s="72"/>
      <c r="AH256" s="31"/>
      <c r="AI256" s="30"/>
      <c r="AJ256" s="30"/>
      <c r="AK256" s="30"/>
      <c r="AL256" s="30"/>
      <c r="AM256" s="30"/>
      <c r="AN256" s="30"/>
      <c r="AO256" s="30"/>
      <c r="AP256" s="72"/>
      <c r="AQ256" s="31"/>
      <c r="AR256" s="30"/>
      <c r="AS256" s="30"/>
      <c r="AT256" s="30"/>
      <c r="AU256" s="30"/>
      <c r="AV256" s="30"/>
      <c r="AW256" s="30"/>
      <c r="AX256" s="30"/>
      <c r="AY256" s="30"/>
      <c r="AZ256" s="31"/>
      <c r="BA256" s="30"/>
      <c r="BB256" s="30"/>
      <c r="BC256" s="30"/>
      <c r="BD256" s="30"/>
      <c r="BE256" s="30"/>
      <c r="BF256" s="30"/>
      <c r="BG256" s="30"/>
      <c r="BH256" s="30"/>
    </row>
    <row r="257" spans="1:60" ht="13.5" x14ac:dyDescent="0.35">
      <c r="A257" s="33"/>
      <c r="B257" s="33"/>
      <c r="C257" s="31"/>
      <c r="D257" s="30"/>
      <c r="E257" s="30"/>
      <c r="F257" s="30"/>
      <c r="G257" s="30"/>
      <c r="H257" s="72"/>
      <c r="I257" s="31"/>
      <c r="J257" s="30"/>
      <c r="K257" s="30"/>
      <c r="L257" s="30"/>
      <c r="M257" s="30"/>
      <c r="N257" s="30"/>
      <c r="O257" s="30"/>
      <c r="P257" s="73"/>
      <c r="Q257" s="31"/>
      <c r="R257" s="30"/>
      <c r="S257" s="30"/>
      <c r="T257" s="30"/>
      <c r="U257" s="30"/>
      <c r="V257" s="30"/>
      <c r="W257" s="30"/>
      <c r="X257" s="72"/>
      <c r="Y257" s="31"/>
      <c r="Z257" s="72"/>
      <c r="AA257" s="31"/>
      <c r="AB257" s="30"/>
      <c r="AC257" s="30"/>
      <c r="AD257" s="30"/>
      <c r="AE257" s="30"/>
      <c r="AF257" s="30"/>
      <c r="AG257" s="72"/>
      <c r="AH257" s="31"/>
      <c r="AI257" s="30"/>
      <c r="AJ257" s="30"/>
      <c r="AK257" s="30"/>
      <c r="AL257" s="30"/>
      <c r="AM257" s="30"/>
      <c r="AN257" s="30"/>
      <c r="AO257" s="30"/>
      <c r="AP257" s="72"/>
      <c r="AQ257" s="31"/>
      <c r="AR257" s="30"/>
      <c r="AS257" s="30"/>
      <c r="AT257" s="30"/>
      <c r="AU257" s="30"/>
      <c r="AV257" s="30"/>
      <c r="AW257" s="30"/>
      <c r="AX257" s="30"/>
      <c r="AY257" s="30"/>
      <c r="AZ257" s="31"/>
      <c r="BA257" s="30"/>
      <c r="BB257" s="30"/>
      <c r="BC257" s="30"/>
      <c r="BD257" s="30"/>
      <c r="BE257" s="30"/>
      <c r="BF257" s="30"/>
      <c r="BG257" s="30"/>
      <c r="BH257" s="30"/>
    </row>
    <row r="258" spans="1:60" ht="13.5" x14ac:dyDescent="0.35">
      <c r="A258" s="33"/>
      <c r="B258" s="33"/>
      <c r="C258" s="31"/>
      <c r="D258" s="30"/>
      <c r="E258" s="30"/>
      <c r="F258" s="30"/>
      <c r="G258" s="30"/>
      <c r="H258" s="72"/>
      <c r="I258" s="31"/>
      <c r="J258" s="30"/>
      <c r="K258" s="30"/>
      <c r="L258" s="30"/>
      <c r="M258" s="30"/>
      <c r="N258" s="30"/>
      <c r="O258" s="30"/>
      <c r="P258" s="73"/>
      <c r="Q258" s="31"/>
      <c r="R258" s="30"/>
      <c r="S258" s="30"/>
      <c r="T258" s="30"/>
      <c r="U258" s="30"/>
      <c r="V258" s="30"/>
      <c r="W258" s="30"/>
      <c r="X258" s="72"/>
      <c r="Y258" s="31"/>
      <c r="Z258" s="72"/>
      <c r="AA258" s="31"/>
      <c r="AB258" s="30"/>
      <c r="AC258" s="30"/>
      <c r="AD258" s="30"/>
      <c r="AE258" s="30"/>
      <c r="AF258" s="30"/>
      <c r="AG258" s="72"/>
      <c r="AH258" s="31"/>
      <c r="AI258" s="30"/>
      <c r="AJ258" s="30"/>
      <c r="AK258" s="30"/>
      <c r="AL258" s="30"/>
      <c r="AM258" s="30"/>
      <c r="AN258" s="30"/>
      <c r="AO258" s="30"/>
      <c r="AP258" s="72"/>
      <c r="AQ258" s="31"/>
      <c r="AR258" s="30"/>
      <c r="AS258" s="30"/>
      <c r="AT258" s="30"/>
      <c r="AU258" s="30"/>
      <c r="AV258" s="30"/>
      <c r="AW258" s="30"/>
      <c r="AX258" s="30"/>
      <c r="AY258" s="30"/>
      <c r="AZ258" s="31"/>
      <c r="BA258" s="30"/>
      <c r="BB258" s="30"/>
      <c r="BC258" s="30"/>
      <c r="BD258" s="30"/>
      <c r="BE258" s="30"/>
      <c r="BF258" s="30"/>
      <c r="BG258" s="30"/>
      <c r="BH258" s="30"/>
    </row>
    <row r="259" spans="1:60" ht="13.5" x14ac:dyDescent="0.35">
      <c r="A259" s="33"/>
      <c r="B259" s="33"/>
      <c r="C259" s="31"/>
      <c r="D259" s="30"/>
      <c r="E259" s="30"/>
      <c r="F259" s="30"/>
      <c r="G259" s="30"/>
      <c r="H259" s="72"/>
      <c r="I259" s="31"/>
      <c r="J259" s="30"/>
      <c r="K259" s="30"/>
      <c r="L259" s="30"/>
      <c r="M259" s="30"/>
      <c r="N259" s="30"/>
      <c r="O259" s="30"/>
      <c r="P259" s="73"/>
      <c r="Q259" s="31"/>
      <c r="R259" s="30"/>
      <c r="S259" s="30"/>
      <c r="T259" s="30"/>
      <c r="U259" s="30"/>
      <c r="V259" s="30"/>
      <c r="W259" s="30"/>
      <c r="X259" s="72"/>
      <c r="Y259" s="31"/>
      <c r="Z259" s="72"/>
      <c r="AA259" s="31"/>
      <c r="AB259" s="30"/>
      <c r="AC259" s="30"/>
      <c r="AD259" s="30"/>
      <c r="AE259" s="30"/>
      <c r="AF259" s="30"/>
      <c r="AG259" s="72"/>
      <c r="AH259" s="31"/>
      <c r="AI259" s="30"/>
      <c r="AJ259" s="30"/>
      <c r="AK259" s="30"/>
      <c r="AL259" s="30"/>
      <c r="AM259" s="30"/>
      <c r="AN259" s="30"/>
      <c r="AO259" s="30"/>
      <c r="AP259" s="72"/>
      <c r="AQ259" s="31"/>
      <c r="AR259" s="30"/>
      <c r="AS259" s="30"/>
      <c r="AT259" s="30"/>
      <c r="AU259" s="30"/>
      <c r="AV259" s="30"/>
      <c r="AW259" s="30"/>
      <c r="AX259" s="30"/>
      <c r="AY259" s="30"/>
      <c r="AZ259" s="31"/>
      <c r="BA259" s="30"/>
      <c r="BB259" s="30"/>
      <c r="BC259" s="30"/>
      <c r="BD259" s="30"/>
      <c r="BE259" s="30"/>
      <c r="BF259" s="30"/>
      <c r="BG259" s="30"/>
      <c r="BH259" s="30"/>
    </row>
    <row r="260" spans="1:60" ht="13.5" x14ac:dyDescent="0.35">
      <c r="A260" s="33"/>
      <c r="B260" s="33"/>
      <c r="C260" s="31"/>
      <c r="D260" s="30"/>
      <c r="E260" s="30"/>
      <c r="F260" s="30"/>
      <c r="G260" s="30"/>
      <c r="H260" s="72"/>
      <c r="I260" s="31"/>
      <c r="J260" s="30"/>
      <c r="K260" s="30"/>
      <c r="L260" s="30"/>
      <c r="M260" s="30"/>
      <c r="N260" s="30"/>
      <c r="O260" s="30"/>
      <c r="P260" s="73"/>
      <c r="Q260" s="31"/>
      <c r="R260" s="30"/>
      <c r="S260" s="30"/>
      <c r="T260" s="30"/>
      <c r="U260" s="30"/>
      <c r="V260" s="30"/>
      <c r="W260" s="30"/>
      <c r="X260" s="72"/>
      <c r="Y260" s="31"/>
      <c r="Z260" s="72"/>
      <c r="AA260" s="31"/>
      <c r="AB260" s="30"/>
      <c r="AC260" s="30"/>
      <c r="AD260" s="30"/>
      <c r="AE260" s="30"/>
      <c r="AF260" s="30"/>
      <c r="AG260" s="72"/>
      <c r="AH260" s="31"/>
      <c r="AI260" s="30"/>
      <c r="AJ260" s="30"/>
      <c r="AK260" s="30"/>
      <c r="AL260" s="30"/>
      <c r="AM260" s="30"/>
      <c r="AN260" s="30"/>
      <c r="AO260" s="30"/>
      <c r="AP260" s="72"/>
      <c r="AQ260" s="31"/>
      <c r="AR260" s="30"/>
      <c r="AS260" s="30"/>
      <c r="AT260" s="30"/>
      <c r="AU260" s="30"/>
      <c r="AV260" s="30"/>
      <c r="AW260" s="30"/>
      <c r="AX260" s="30"/>
      <c r="AY260" s="30"/>
      <c r="AZ260" s="31"/>
      <c r="BA260" s="30"/>
      <c r="BB260" s="30"/>
      <c r="BC260" s="30"/>
      <c r="BD260" s="30"/>
      <c r="BE260" s="30"/>
      <c r="BF260" s="30"/>
      <c r="BG260" s="30"/>
      <c r="BH260" s="30"/>
    </row>
    <row r="261" spans="1:60" ht="13.5" x14ac:dyDescent="0.35">
      <c r="A261" s="33"/>
      <c r="B261" s="33"/>
      <c r="C261" s="31"/>
      <c r="D261" s="30"/>
      <c r="E261" s="30"/>
      <c r="F261" s="30"/>
      <c r="G261" s="30"/>
      <c r="H261" s="72"/>
      <c r="I261" s="31"/>
      <c r="J261" s="30"/>
      <c r="K261" s="30"/>
      <c r="L261" s="30"/>
      <c r="M261" s="30"/>
      <c r="N261" s="30"/>
      <c r="O261" s="30"/>
      <c r="P261" s="73"/>
      <c r="Q261" s="31"/>
      <c r="R261" s="30"/>
      <c r="S261" s="30"/>
      <c r="T261" s="30"/>
      <c r="U261" s="30"/>
      <c r="V261" s="30"/>
      <c r="W261" s="30"/>
      <c r="X261" s="72"/>
      <c r="Y261" s="31"/>
      <c r="Z261" s="72"/>
      <c r="AA261" s="31"/>
      <c r="AB261" s="30"/>
      <c r="AC261" s="30"/>
      <c r="AD261" s="30"/>
      <c r="AE261" s="30"/>
      <c r="AF261" s="30"/>
      <c r="AG261" s="72"/>
      <c r="AH261" s="31"/>
      <c r="AI261" s="30"/>
      <c r="AJ261" s="30"/>
      <c r="AK261" s="30"/>
      <c r="AL261" s="30"/>
      <c r="AM261" s="30"/>
      <c r="AN261" s="30"/>
      <c r="AO261" s="30"/>
      <c r="AP261" s="72"/>
      <c r="AQ261" s="31"/>
      <c r="AR261" s="30"/>
      <c r="AS261" s="30"/>
      <c r="AT261" s="30"/>
      <c r="AU261" s="30"/>
      <c r="AV261" s="30"/>
      <c r="AW261" s="30"/>
      <c r="AX261" s="30"/>
      <c r="AY261" s="30"/>
      <c r="AZ261" s="31"/>
      <c r="BA261" s="30"/>
      <c r="BB261" s="30"/>
      <c r="BC261" s="30"/>
      <c r="BD261" s="30"/>
      <c r="BE261" s="30"/>
      <c r="BF261" s="30"/>
      <c r="BG261" s="30"/>
      <c r="BH261" s="30"/>
    </row>
    <row r="262" spans="1:60" ht="13.5" x14ac:dyDescent="0.35">
      <c r="A262" s="33"/>
      <c r="B262" s="33"/>
      <c r="C262" s="31"/>
      <c r="D262" s="30"/>
      <c r="E262" s="30"/>
      <c r="F262" s="30"/>
      <c r="G262" s="30"/>
      <c r="H262" s="72"/>
      <c r="I262" s="31"/>
      <c r="J262" s="30"/>
      <c r="K262" s="30"/>
      <c r="L262" s="30"/>
      <c r="M262" s="30"/>
      <c r="N262" s="30"/>
      <c r="O262" s="30"/>
      <c r="P262" s="73"/>
      <c r="Q262" s="31"/>
      <c r="R262" s="30"/>
      <c r="S262" s="30"/>
      <c r="T262" s="30"/>
      <c r="U262" s="30"/>
      <c r="V262" s="30"/>
      <c r="W262" s="30"/>
      <c r="X262" s="72"/>
      <c r="Y262" s="31"/>
      <c r="Z262" s="72"/>
      <c r="AA262" s="31"/>
      <c r="AB262" s="30"/>
      <c r="AC262" s="30"/>
      <c r="AD262" s="30"/>
      <c r="AE262" s="30"/>
      <c r="AF262" s="30"/>
      <c r="AG262" s="72"/>
      <c r="AH262" s="31"/>
      <c r="AI262" s="30"/>
      <c r="AJ262" s="30"/>
      <c r="AK262" s="30"/>
      <c r="AL262" s="30"/>
      <c r="AM262" s="30"/>
      <c r="AN262" s="30"/>
      <c r="AO262" s="30"/>
      <c r="AP262" s="72"/>
      <c r="AQ262" s="31"/>
      <c r="AR262" s="30"/>
      <c r="AS262" s="30"/>
      <c r="AT262" s="30"/>
      <c r="AU262" s="30"/>
      <c r="AV262" s="30"/>
      <c r="AW262" s="30"/>
      <c r="AX262" s="30"/>
      <c r="AY262" s="30"/>
      <c r="AZ262" s="31"/>
      <c r="BA262" s="30"/>
      <c r="BB262" s="30"/>
      <c r="BC262" s="30"/>
      <c r="BD262" s="30"/>
      <c r="BE262" s="30"/>
      <c r="BF262" s="30"/>
      <c r="BG262" s="30"/>
      <c r="BH262" s="30"/>
    </row>
    <row r="263" spans="1:60" ht="13.5" x14ac:dyDescent="0.35">
      <c r="A263" s="33"/>
      <c r="B263" s="33"/>
      <c r="C263" s="31"/>
      <c r="D263" s="30"/>
      <c r="E263" s="30"/>
      <c r="F263" s="30"/>
      <c r="G263" s="30"/>
      <c r="H263" s="72"/>
      <c r="I263" s="31"/>
      <c r="J263" s="30"/>
      <c r="K263" s="30"/>
      <c r="L263" s="30"/>
      <c r="M263" s="30"/>
      <c r="N263" s="30"/>
      <c r="O263" s="30"/>
      <c r="P263" s="73"/>
      <c r="Q263" s="31"/>
      <c r="R263" s="30"/>
      <c r="S263" s="30"/>
      <c r="T263" s="30"/>
      <c r="U263" s="30"/>
      <c r="V263" s="30"/>
      <c r="W263" s="30"/>
      <c r="X263" s="72"/>
      <c r="Y263" s="31"/>
      <c r="Z263" s="72"/>
      <c r="AA263" s="31"/>
      <c r="AB263" s="30"/>
      <c r="AC263" s="30"/>
      <c r="AD263" s="30"/>
      <c r="AE263" s="30"/>
      <c r="AF263" s="30"/>
      <c r="AG263" s="72"/>
      <c r="AH263" s="31"/>
      <c r="AI263" s="30"/>
      <c r="AJ263" s="30"/>
      <c r="AK263" s="30"/>
      <c r="AL263" s="30"/>
      <c r="AM263" s="30"/>
      <c r="AN263" s="30"/>
      <c r="AO263" s="30"/>
      <c r="AP263" s="72"/>
      <c r="AQ263" s="31"/>
      <c r="AR263" s="30"/>
      <c r="AS263" s="30"/>
      <c r="AT263" s="30"/>
      <c r="AU263" s="30"/>
      <c r="AV263" s="30"/>
      <c r="AW263" s="30"/>
      <c r="AX263" s="30"/>
      <c r="AY263" s="30"/>
      <c r="AZ263" s="31"/>
      <c r="BA263" s="30"/>
      <c r="BB263" s="30"/>
      <c r="BC263" s="30"/>
      <c r="BD263" s="30"/>
      <c r="BE263" s="30"/>
      <c r="BF263" s="30"/>
      <c r="BG263" s="30"/>
      <c r="BH263" s="30"/>
    </row>
    <row r="264" spans="1:60" ht="13.5" x14ac:dyDescent="0.35">
      <c r="A264" s="33"/>
      <c r="B264" s="33"/>
      <c r="C264" s="31"/>
      <c r="D264" s="30"/>
      <c r="E264" s="30"/>
      <c r="F264" s="30"/>
      <c r="G264" s="30"/>
      <c r="H264" s="72"/>
      <c r="I264" s="31"/>
      <c r="J264" s="30"/>
      <c r="K264" s="30"/>
      <c r="L264" s="30"/>
      <c r="M264" s="30"/>
      <c r="N264" s="30"/>
      <c r="O264" s="30"/>
      <c r="P264" s="73"/>
      <c r="Q264" s="31"/>
      <c r="R264" s="30"/>
      <c r="S264" s="30"/>
      <c r="T264" s="30"/>
      <c r="U264" s="30"/>
      <c r="V264" s="30"/>
      <c r="W264" s="30"/>
      <c r="X264" s="72"/>
      <c r="Y264" s="31"/>
      <c r="Z264" s="72"/>
      <c r="AA264" s="31"/>
      <c r="AB264" s="30"/>
      <c r="AC264" s="30"/>
      <c r="AD264" s="30"/>
      <c r="AE264" s="30"/>
      <c r="AF264" s="30"/>
      <c r="AG264" s="72"/>
      <c r="AH264" s="31"/>
      <c r="AI264" s="30"/>
      <c r="AJ264" s="30"/>
      <c r="AK264" s="30"/>
      <c r="AL264" s="30"/>
      <c r="AM264" s="30"/>
      <c r="AN264" s="30"/>
      <c r="AO264" s="30"/>
      <c r="AP264" s="72"/>
      <c r="AQ264" s="31"/>
      <c r="AR264" s="30"/>
      <c r="AS264" s="30"/>
      <c r="AT264" s="30"/>
      <c r="AU264" s="30"/>
      <c r="AV264" s="30"/>
      <c r="AW264" s="30"/>
      <c r="AX264" s="30"/>
      <c r="AY264" s="30"/>
      <c r="AZ264" s="31"/>
      <c r="BA264" s="30"/>
      <c r="BB264" s="30"/>
      <c r="BC264" s="30"/>
      <c r="BD264" s="30"/>
      <c r="BE264" s="30"/>
      <c r="BF264" s="30"/>
      <c r="BG264" s="30"/>
      <c r="BH264" s="30"/>
    </row>
    <row r="265" spans="1:60" ht="13.5" x14ac:dyDescent="0.35">
      <c r="A265" s="33"/>
      <c r="B265" s="33"/>
      <c r="C265" s="31"/>
      <c r="D265" s="30"/>
      <c r="E265" s="30"/>
      <c r="F265" s="30"/>
      <c r="G265" s="30"/>
      <c r="H265" s="72"/>
      <c r="I265" s="31"/>
      <c r="J265" s="30"/>
      <c r="K265" s="30"/>
      <c r="L265" s="30"/>
      <c r="M265" s="30"/>
      <c r="N265" s="30"/>
      <c r="O265" s="30"/>
      <c r="P265" s="73"/>
      <c r="Q265" s="31"/>
      <c r="R265" s="30"/>
      <c r="S265" s="30"/>
      <c r="T265" s="30"/>
      <c r="U265" s="30"/>
      <c r="V265" s="30"/>
      <c r="W265" s="30"/>
      <c r="X265" s="72"/>
      <c r="Y265" s="31"/>
      <c r="Z265" s="72"/>
      <c r="AA265" s="31"/>
      <c r="AB265" s="30"/>
      <c r="AC265" s="30"/>
      <c r="AD265" s="30"/>
      <c r="AE265" s="30"/>
      <c r="AF265" s="30"/>
      <c r="AG265" s="72"/>
      <c r="AH265" s="31"/>
      <c r="AI265" s="30"/>
      <c r="AJ265" s="30"/>
      <c r="AK265" s="30"/>
      <c r="AL265" s="30"/>
      <c r="AM265" s="30"/>
      <c r="AN265" s="30"/>
      <c r="AO265" s="30"/>
      <c r="AP265" s="72"/>
      <c r="AQ265" s="31"/>
      <c r="AR265" s="30"/>
      <c r="AS265" s="30"/>
      <c r="AT265" s="30"/>
      <c r="AU265" s="30"/>
      <c r="AV265" s="30"/>
      <c r="AW265" s="30"/>
      <c r="AX265" s="30"/>
      <c r="AY265" s="30"/>
      <c r="AZ265" s="31"/>
      <c r="BA265" s="30"/>
      <c r="BB265" s="30"/>
      <c r="BC265" s="30"/>
      <c r="BD265" s="30"/>
      <c r="BE265" s="30"/>
      <c r="BF265" s="30"/>
      <c r="BG265" s="30"/>
      <c r="BH265" s="30"/>
    </row>
    <row r="266" spans="1:60" ht="13.5" x14ac:dyDescent="0.35">
      <c r="A266" s="33"/>
      <c r="B266" s="33"/>
      <c r="C266" s="31"/>
      <c r="D266" s="30"/>
      <c r="E266" s="30"/>
      <c r="F266" s="30"/>
      <c r="G266" s="30"/>
      <c r="H266" s="72"/>
      <c r="I266" s="31"/>
      <c r="J266" s="30"/>
      <c r="K266" s="30"/>
      <c r="L266" s="30"/>
      <c r="M266" s="30"/>
      <c r="N266" s="30"/>
      <c r="O266" s="30"/>
      <c r="P266" s="73"/>
      <c r="Q266" s="31"/>
      <c r="R266" s="30"/>
      <c r="S266" s="30"/>
      <c r="T266" s="30"/>
      <c r="U266" s="30"/>
      <c r="V266" s="30"/>
      <c r="W266" s="30"/>
      <c r="X266" s="72"/>
      <c r="Y266" s="31"/>
      <c r="Z266" s="72"/>
      <c r="AA266" s="31"/>
      <c r="AB266" s="30"/>
      <c r="AC266" s="30"/>
      <c r="AD266" s="30"/>
      <c r="AE266" s="30"/>
      <c r="AF266" s="30"/>
      <c r="AG266" s="72"/>
      <c r="AH266" s="31"/>
      <c r="AI266" s="30"/>
      <c r="AJ266" s="30"/>
      <c r="AK266" s="30"/>
      <c r="AL266" s="30"/>
      <c r="AM266" s="30"/>
      <c r="AN266" s="30"/>
      <c r="AO266" s="30"/>
      <c r="AP266" s="72"/>
      <c r="AQ266" s="31"/>
      <c r="AR266" s="30"/>
      <c r="AS266" s="30"/>
      <c r="AT266" s="30"/>
      <c r="AU266" s="30"/>
      <c r="AV266" s="30"/>
      <c r="AW266" s="30"/>
      <c r="AX266" s="30"/>
      <c r="AY266" s="30"/>
      <c r="AZ266" s="31"/>
      <c r="BA266" s="30"/>
      <c r="BB266" s="30"/>
      <c r="BC266" s="30"/>
      <c r="BD266" s="30"/>
      <c r="BE266" s="30"/>
      <c r="BF266" s="30"/>
      <c r="BG266" s="30"/>
      <c r="BH266" s="30"/>
    </row>
    <row r="267" spans="1:60" ht="13.5" x14ac:dyDescent="0.35">
      <c r="A267" s="33"/>
      <c r="B267" s="33"/>
      <c r="C267" s="31"/>
      <c r="D267" s="30"/>
      <c r="E267" s="30"/>
      <c r="F267" s="30"/>
      <c r="G267" s="30"/>
      <c r="H267" s="72"/>
      <c r="I267" s="31"/>
      <c r="J267" s="30"/>
      <c r="K267" s="30"/>
      <c r="L267" s="30"/>
      <c r="M267" s="30"/>
      <c r="N267" s="30"/>
      <c r="O267" s="30"/>
      <c r="P267" s="73"/>
      <c r="Q267" s="31"/>
      <c r="R267" s="30"/>
      <c r="S267" s="30"/>
      <c r="T267" s="30"/>
      <c r="U267" s="30"/>
      <c r="V267" s="30"/>
      <c r="W267" s="30"/>
      <c r="X267" s="72"/>
      <c r="Y267" s="31"/>
      <c r="Z267" s="72"/>
      <c r="AA267" s="31"/>
      <c r="AB267" s="30"/>
      <c r="AC267" s="30"/>
      <c r="AD267" s="30"/>
      <c r="AE267" s="30"/>
      <c r="AF267" s="30"/>
      <c r="AG267" s="72"/>
      <c r="AH267" s="31"/>
      <c r="AI267" s="30"/>
      <c r="AJ267" s="30"/>
      <c r="AK267" s="30"/>
      <c r="AL267" s="30"/>
      <c r="AM267" s="30"/>
      <c r="AN267" s="30"/>
      <c r="AO267" s="30"/>
      <c r="AP267" s="72"/>
      <c r="AQ267" s="31"/>
      <c r="AR267" s="30"/>
      <c r="AS267" s="30"/>
      <c r="AT267" s="30"/>
      <c r="AU267" s="30"/>
      <c r="AV267" s="30"/>
      <c r="AW267" s="30"/>
      <c r="AX267" s="30"/>
      <c r="AY267" s="30"/>
      <c r="AZ267" s="31"/>
      <c r="BA267" s="30"/>
      <c r="BB267" s="30"/>
      <c r="BC267" s="30"/>
      <c r="BD267" s="30"/>
      <c r="BE267" s="30"/>
      <c r="BF267" s="30"/>
      <c r="BG267" s="30"/>
      <c r="BH267" s="30"/>
    </row>
    <row r="268" spans="1:60" ht="13.5" x14ac:dyDescent="0.35">
      <c r="A268" s="33"/>
      <c r="B268" s="33"/>
      <c r="C268" s="31"/>
      <c r="D268" s="30"/>
      <c r="E268" s="30"/>
      <c r="F268" s="30"/>
      <c r="G268" s="30"/>
      <c r="H268" s="72"/>
      <c r="I268" s="31"/>
      <c r="J268" s="30"/>
      <c r="K268" s="30"/>
      <c r="L268" s="30"/>
      <c r="M268" s="30"/>
      <c r="N268" s="30"/>
      <c r="O268" s="30"/>
      <c r="P268" s="73"/>
      <c r="Q268" s="31"/>
      <c r="R268" s="30"/>
      <c r="S268" s="30"/>
      <c r="T268" s="30"/>
      <c r="U268" s="30"/>
      <c r="V268" s="30"/>
      <c r="W268" s="30"/>
      <c r="X268" s="72"/>
      <c r="Y268" s="31"/>
      <c r="Z268" s="72"/>
      <c r="AA268" s="31"/>
      <c r="AB268" s="30"/>
      <c r="AC268" s="30"/>
      <c r="AD268" s="30"/>
      <c r="AE268" s="30"/>
      <c r="AF268" s="30"/>
      <c r="AG268" s="72"/>
      <c r="AH268" s="31"/>
      <c r="AI268" s="30"/>
      <c r="AJ268" s="30"/>
      <c r="AK268" s="30"/>
      <c r="AL268" s="30"/>
      <c r="AM268" s="30"/>
      <c r="AN268" s="30"/>
      <c r="AO268" s="30"/>
      <c r="AP268" s="72"/>
      <c r="AQ268" s="31"/>
      <c r="AR268" s="30"/>
      <c r="AS268" s="30"/>
      <c r="AT268" s="30"/>
      <c r="AU268" s="30"/>
      <c r="AV268" s="30"/>
      <c r="AW268" s="30"/>
      <c r="AX268" s="30"/>
      <c r="AY268" s="30"/>
      <c r="AZ268" s="31"/>
      <c r="BA268" s="30"/>
      <c r="BB268" s="30"/>
      <c r="BC268" s="30"/>
      <c r="BD268" s="30"/>
      <c r="BE268" s="30"/>
      <c r="BF268" s="30"/>
      <c r="BG268" s="30"/>
      <c r="BH268" s="30"/>
    </row>
    <row r="269" spans="1:60" ht="13.5" x14ac:dyDescent="0.35">
      <c r="A269" s="33"/>
      <c r="B269" s="33"/>
      <c r="C269" s="31"/>
      <c r="D269" s="30"/>
      <c r="E269" s="30"/>
      <c r="F269" s="30"/>
      <c r="G269" s="30"/>
      <c r="H269" s="72"/>
      <c r="I269" s="31"/>
      <c r="J269" s="30"/>
      <c r="K269" s="30"/>
      <c r="L269" s="30"/>
      <c r="M269" s="30"/>
      <c r="N269" s="30"/>
      <c r="O269" s="30"/>
      <c r="P269" s="73"/>
      <c r="Q269" s="31"/>
      <c r="R269" s="30"/>
      <c r="S269" s="30"/>
      <c r="T269" s="30"/>
      <c r="U269" s="30"/>
      <c r="V269" s="30"/>
      <c r="W269" s="30"/>
      <c r="X269" s="72"/>
      <c r="Y269" s="31"/>
      <c r="Z269" s="72"/>
      <c r="AA269" s="31"/>
      <c r="AB269" s="30"/>
      <c r="AC269" s="30"/>
      <c r="AD269" s="30"/>
      <c r="AE269" s="30"/>
      <c r="AF269" s="30"/>
      <c r="AG269" s="72"/>
      <c r="AH269" s="31"/>
      <c r="AI269" s="30"/>
      <c r="AJ269" s="30"/>
      <c r="AK269" s="30"/>
      <c r="AL269" s="30"/>
      <c r="AM269" s="30"/>
      <c r="AN269" s="30"/>
      <c r="AO269" s="30"/>
      <c r="AP269" s="72"/>
      <c r="AQ269" s="31"/>
      <c r="AR269" s="30"/>
      <c r="AS269" s="30"/>
      <c r="AT269" s="30"/>
      <c r="AU269" s="30"/>
      <c r="AV269" s="30"/>
      <c r="AW269" s="30"/>
      <c r="AX269" s="30"/>
      <c r="AY269" s="30"/>
      <c r="AZ269" s="31"/>
      <c r="BA269" s="30"/>
      <c r="BB269" s="30"/>
      <c r="BC269" s="30"/>
      <c r="BD269" s="30"/>
      <c r="BE269" s="30"/>
      <c r="BF269" s="30"/>
      <c r="BG269" s="30"/>
      <c r="BH269" s="30"/>
    </row>
    <row r="270" spans="1:60" ht="13.5" x14ac:dyDescent="0.35">
      <c r="A270" s="33"/>
      <c r="B270" s="33"/>
      <c r="C270" s="31"/>
      <c r="D270" s="30"/>
      <c r="E270" s="30"/>
      <c r="F270" s="30"/>
      <c r="G270" s="30"/>
      <c r="H270" s="72"/>
      <c r="I270" s="31"/>
      <c r="J270" s="30"/>
      <c r="K270" s="30"/>
      <c r="L270" s="30"/>
      <c r="M270" s="30"/>
      <c r="N270" s="30"/>
      <c r="O270" s="30"/>
      <c r="P270" s="73"/>
      <c r="Q270" s="31"/>
      <c r="R270" s="30"/>
      <c r="S270" s="30"/>
      <c r="T270" s="30"/>
      <c r="U270" s="30"/>
      <c r="V270" s="30"/>
      <c r="W270" s="30"/>
      <c r="X270" s="72"/>
      <c r="Y270" s="31"/>
      <c r="Z270" s="72"/>
      <c r="AA270" s="31"/>
      <c r="AB270" s="30"/>
      <c r="AC270" s="30"/>
      <c r="AD270" s="30"/>
      <c r="AE270" s="30"/>
      <c r="AF270" s="30"/>
      <c r="AG270" s="72"/>
      <c r="AH270" s="31"/>
      <c r="AI270" s="30"/>
      <c r="AJ270" s="30"/>
      <c r="AK270" s="30"/>
      <c r="AL270" s="30"/>
      <c r="AM270" s="30"/>
      <c r="AN270" s="30"/>
      <c r="AO270" s="30"/>
      <c r="AP270" s="72"/>
      <c r="AQ270" s="31"/>
      <c r="AR270" s="30"/>
      <c r="AS270" s="30"/>
      <c r="AT270" s="30"/>
      <c r="AU270" s="30"/>
      <c r="AV270" s="30"/>
      <c r="AW270" s="30"/>
      <c r="AX270" s="30"/>
      <c r="AY270" s="30"/>
      <c r="AZ270" s="31"/>
      <c r="BA270" s="30"/>
      <c r="BB270" s="30"/>
      <c r="BC270" s="30"/>
      <c r="BD270" s="30"/>
      <c r="BE270" s="30"/>
      <c r="BF270" s="30"/>
      <c r="BG270" s="30"/>
      <c r="BH270" s="30"/>
    </row>
    <row r="271" spans="1:60" ht="13.5" x14ac:dyDescent="0.35">
      <c r="A271" s="33"/>
      <c r="B271" s="33"/>
      <c r="C271" s="31"/>
      <c r="D271" s="30"/>
      <c r="E271" s="30"/>
      <c r="F271" s="30"/>
      <c r="G271" s="30"/>
      <c r="H271" s="72"/>
      <c r="I271" s="31"/>
      <c r="J271" s="30"/>
      <c r="K271" s="30"/>
      <c r="L271" s="30"/>
      <c r="M271" s="30"/>
      <c r="N271" s="30"/>
      <c r="O271" s="30"/>
      <c r="P271" s="73"/>
      <c r="Q271" s="31"/>
      <c r="R271" s="30"/>
      <c r="S271" s="30"/>
      <c r="T271" s="30"/>
      <c r="U271" s="30"/>
      <c r="V271" s="30"/>
      <c r="W271" s="30"/>
      <c r="X271" s="72"/>
      <c r="Y271" s="31"/>
      <c r="Z271" s="72"/>
      <c r="AA271" s="31"/>
      <c r="AB271" s="30"/>
      <c r="AC271" s="30"/>
      <c r="AD271" s="30"/>
      <c r="AE271" s="30"/>
      <c r="AF271" s="30"/>
      <c r="AG271" s="72"/>
      <c r="AH271" s="31"/>
      <c r="AI271" s="30"/>
      <c r="AJ271" s="30"/>
      <c r="AK271" s="30"/>
      <c r="AL271" s="30"/>
      <c r="AM271" s="30"/>
      <c r="AN271" s="30"/>
      <c r="AO271" s="30"/>
      <c r="AP271" s="72"/>
      <c r="AQ271" s="31"/>
      <c r="AR271" s="30"/>
      <c r="AS271" s="30"/>
      <c r="AT271" s="30"/>
      <c r="AU271" s="30"/>
      <c r="AV271" s="30"/>
      <c r="AW271" s="30"/>
      <c r="AX271" s="30"/>
      <c r="AY271" s="30"/>
      <c r="AZ271" s="31"/>
      <c r="BA271" s="30"/>
      <c r="BB271" s="30"/>
      <c r="BC271" s="30"/>
      <c r="BD271" s="30"/>
      <c r="BE271" s="30"/>
      <c r="BF271" s="30"/>
      <c r="BG271" s="30"/>
      <c r="BH271" s="30"/>
    </row>
    <row r="272" spans="1:60" ht="13.5" x14ac:dyDescent="0.35">
      <c r="A272" s="33"/>
      <c r="B272" s="33"/>
      <c r="C272" s="31"/>
      <c r="D272" s="30"/>
      <c r="E272" s="30"/>
      <c r="F272" s="30"/>
      <c r="G272" s="30"/>
      <c r="H272" s="72"/>
      <c r="I272" s="31"/>
      <c r="J272" s="30"/>
      <c r="K272" s="30"/>
      <c r="L272" s="30"/>
      <c r="M272" s="30"/>
      <c r="N272" s="30"/>
      <c r="O272" s="30"/>
      <c r="P272" s="73"/>
      <c r="Q272" s="31"/>
      <c r="R272" s="30"/>
      <c r="S272" s="30"/>
      <c r="T272" s="30"/>
      <c r="U272" s="30"/>
      <c r="V272" s="30"/>
      <c r="W272" s="30"/>
      <c r="X272" s="72"/>
      <c r="Y272" s="31"/>
      <c r="Z272" s="72"/>
      <c r="AA272" s="31"/>
      <c r="AB272" s="30"/>
      <c r="AC272" s="30"/>
      <c r="AD272" s="30"/>
      <c r="AE272" s="30"/>
      <c r="AF272" s="30"/>
      <c r="AG272" s="72"/>
      <c r="AH272" s="31"/>
      <c r="AI272" s="30"/>
      <c r="AJ272" s="30"/>
      <c r="AK272" s="30"/>
      <c r="AL272" s="30"/>
      <c r="AM272" s="30"/>
      <c r="AN272" s="30"/>
      <c r="AO272" s="30"/>
      <c r="AP272" s="72"/>
      <c r="AQ272" s="31"/>
      <c r="AR272" s="30"/>
      <c r="AS272" s="30"/>
      <c r="AT272" s="30"/>
      <c r="AU272" s="30"/>
      <c r="AV272" s="30"/>
      <c r="AW272" s="30"/>
      <c r="AX272" s="30"/>
      <c r="AY272" s="30"/>
      <c r="AZ272" s="31"/>
      <c r="BA272" s="30"/>
      <c r="BB272" s="30"/>
      <c r="BC272" s="30"/>
      <c r="BD272" s="30"/>
      <c r="BE272" s="30"/>
      <c r="BF272" s="30"/>
      <c r="BG272" s="30"/>
      <c r="BH272" s="30"/>
    </row>
    <row r="273" spans="1:60" ht="13.5" x14ac:dyDescent="0.35">
      <c r="A273" s="33"/>
      <c r="B273" s="33"/>
      <c r="C273" s="31"/>
      <c r="D273" s="30"/>
      <c r="E273" s="30"/>
      <c r="F273" s="30"/>
      <c r="G273" s="30"/>
      <c r="H273" s="72"/>
      <c r="I273" s="31"/>
      <c r="J273" s="30"/>
      <c r="K273" s="30"/>
      <c r="L273" s="30"/>
      <c r="M273" s="30"/>
      <c r="N273" s="30"/>
      <c r="O273" s="30"/>
      <c r="P273" s="73"/>
      <c r="Q273" s="31"/>
      <c r="R273" s="30"/>
      <c r="S273" s="30"/>
      <c r="T273" s="30"/>
      <c r="U273" s="30"/>
      <c r="V273" s="30"/>
      <c r="W273" s="30"/>
      <c r="X273" s="72"/>
      <c r="Y273" s="31"/>
      <c r="Z273" s="72"/>
      <c r="AA273" s="31"/>
      <c r="AB273" s="30"/>
      <c r="AC273" s="30"/>
      <c r="AD273" s="30"/>
      <c r="AE273" s="30"/>
      <c r="AF273" s="30"/>
      <c r="AG273" s="72"/>
      <c r="AH273" s="31"/>
      <c r="AI273" s="30"/>
      <c r="AJ273" s="30"/>
      <c r="AK273" s="30"/>
      <c r="AL273" s="30"/>
      <c r="AM273" s="30"/>
      <c r="AN273" s="30"/>
      <c r="AO273" s="30"/>
      <c r="AP273" s="72"/>
      <c r="AQ273" s="31"/>
      <c r="AR273" s="30"/>
      <c r="AS273" s="30"/>
      <c r="AT273" s="30"/>
      <c r="AU273" s="30"/>
      <c r="AV273" s="30"/>
      <c r="AW273" s="30"/>
      <c r="AX273" s="30"/>
      <c r="AY273" s="30"/>
      <c r="AZ273" s="31"/>
      <c r="BA273" s="30"/>
      <c r="BB273" s="30"/>
      <c r="BC273" s="30"/>
      <c r="BD273" s="30"/>
      <c r="BE273" s="30"/>
      <c r="BF273" s="30"/>
      <c r="BG273" s="30"/>
      <c r="BH273" s="30"/>
    </row>
    <row r="274" spans="1:60" ht="13.5" x14ac:dyDescent="0.35">
      <c r="A274" s="33"/>
      <c r="B274" s="33"/>
      <c r="C274" s="31"/>
      <c r="D274" s="30"/>
      <c r="E274" s="30"/>
      <c r="F274" s="30"/>
      <c r="G274" s="30"/>
      <c r="H274" s="72"/>
      <c r="I274" s="31"/>
      <c r="J274" s="30"/>
      <c r="K274" s="30"/>
      <c r="L274" s="30"/>
      <c r="M274" s="30"/>
      <c r="N274" s="30"/>
      <c r="O274" s="30"/>
      <c r="P274" s="73"/>
      <c r="Q274" s="31"/>
      <c r="R274" s="30"/>
      <c r="S274" s="30"/>
      <c r="T274" s="30"/>
      <c r="U274" s="30"/>
      <c r="V274" s="30"/>
      <c r="W274" s="30"/>
      <c r="X274" s="72"/>
      <c r="Y274" s="31"/>
      <c r="Z274" s="72"/>
      <c r="AA274" s="31"/>
      <c r="AB274" s="30"/>
      <c r="AC274" s="30"/>
      <c r="AD274" s="30"/>
      <c r="AE274" s="30"/>
      <c r="AF274" s="30"/>
      <c r="AG274" s="72"/>
      <c r="AH274" s="31"/>
      <c r="AI274" s="30"/>
      <c r="AJ274" s="30"/>
      <c r="AK274" s="30"/>
      <c r="AL274" s="30"/>
      <c r="AM274" s="30"/>
      <c r="AN274" s="30"/>
      <c r="AO274" s="30"/>
      <c r="AP274" s="72"/>
      <c r="AQ274" s="31"/>
      <c r="AR274" s="30"/>
      <c r="AS274" s="30"/>
      <c r="AT274" s="30"/>
      <c r="AU274" s="30"/>
      <c r="AV274" s="30"/>
      <c r="AW274" s="30"/>
      <c r="AX274" s="30"/>
      <c r="AY274" s="30"/>
      <c r="AZ274" s="31"/>
      <c r="BA274" s="30"/>
      <c r="BB274" s="30"/>
      <c r="BC274" s="30"/>
      <c r="BD274" s="30"/>
      <c r="BE274" s="30"/>
      <c r="BF274" s="30"/>
      <c r="BG274" s="30"/>
      <c r="BH274" s="30"/>
    </row>
    <row r="275" spans="1:60" ht="13.5" x14ac:dyDescent="0.35">
      <c r="A275" s="33"/>
      <c r="B275" s="33"/>
      <c r="C275" s="31"/>
      <c r="D275" s="30"/>
      <c r="E275" s="30"/>
      <c r="F275" s="30"/>
      <c r="G275" s="30"/>
      <c r="H275" s="72"/>
      <c r="I275" s="31"/>
      <c r="J275" s="30"/>
      <c r="K275" s="30"/>
      <c r="L275" s="30"/>
      <c r="M275" s="30"/>
      <c r="N275" s="30"/>
      <c r="O275" s="30"/>
      <c r="P275" s="73"/>
      <c r="Q275" s="31"/>
      <c r="R275" s="30"/>
      <c r="S275" s="30"/>
      <c r="T275" s="30"/>
      <c r="U275" s="30"/>
      <c r="V275" s="30"/>
      <c r="W275" s="30"/>
      <c r="X275" s="72"/>
      <c r="Y275" s="31"/>
      <c r="Z275" s="72"/>
      <c r="AA275" s="31"/>
      <c r="AB275" s="30"/>
      <c r="AC275" s="30"/>
      <c r="AD275" s="30"/>
      <c r="AE275" s="30"/>
      <c r="AF275" s="30"/>
      <c r="AG275" s="72"/>
      <c r="AH275" s="31"/>
      <c r="AI275" s="30"/>
      <c r="AJ275" s="30"/>
      <c r="AK275" s="30"/>
      <c r="AL275" s="30"/>
      <c r="AM275" s="30"/>
      <c r="AN275" s="30"/>
      <c r="AO275" s="30"/>
      <c r="AP275" s="72"/>
      <c r="AQ275" s="31"/>
      <c r="AR275" s="30"/>
      <c r="AS275" s="30"/>
      <c r="AT275" s="30"/>
      <c r="AU275" s="30"/>
      <c r="AV275" s="30"/>
      <c r="AW275" s="30"/>
      <c r="AX275" s="30"/>
      <c r="AY275" s="30"/>
      <c r="AZ275" s="31"/>
      <c r="BA275" s="30"/>
      <c r="BB275" s="30"/>
      <c r="BC275" s="30"/>
      <c r="BD275" s="30"/>
      <c r="BE275" s="30"/>
      <c r="BF275" s="30"/>
      <c r="BG275" s="30"/>
      <c r="BH275" s="30"/>
    </row>
    <row r="276" spans="1:60" ht="13.5" x14ac:dyDescent="0.35">
      <c r="A276" s="33"/>
      <c r="B276" s="33"/>
      <c r="C276" s="31"/>
      <c r="D276" s="30"/>
      <c r="E276" s="30"/>
      <c r="F276" s="30"/>
      <c r="G276" s="30"/>
      <c r="H276" s="72"/>
      <c r="I276" s="31"/>
      <c r="J276" s="30"/>
      <c r="K276" s="30"/>
      <c r="L276" s="30"/>
      <c r="M276" s="30"/>
      <c r="N276" s="30"/>
      <c r="O276" s="30"/>
      <c r="P276" s="73"/>
      <c r="Q276" s="31"/>
      <c r="R276" s="30"/>
      <c r="S276" s="30"/>
      <c r="T276" s="30"/>
      <c r="U276" s="30"/>
      <c r="V276" s="30"/>
      <c r="W276" s="30"/>
      <c r="X276" s="72"/>
      <c r="Y276" s="31"/>
      <c r="Z276" s="72"/>
      <c r="AA276" s="31"/>
      <c r="AB276" s="30"/>
      <c r="AC276" s="30"/>
      <c r="AD276" s="30"/>
      <c r="AE276" s="30"/>
      <c r="AF276" s="30"/>
      <c r="AG276" s="72"/>
      <c r="AH276" s="31"/>
      <c r="AI276" s="30"/>
      <c r="AJ276" s="30"/>
      <c r="AK276" s="30"/>
      <c r="AL276" s="30"/>
      <c r="AM276" s="30"/>
      <c r="AN276" s="30"/>
      <c r="AO276" s="30"/>
      <c r="AP276" s="72"/>
      <c r="AQ276" s="31"/>
      <c r="AR276" s="30"/>
      <c r="AS276" s="30"/>
      <c r="AT276" s="30"/>
      <c r="AU276" s="30"/>
      <c r="AV276" s="30"/>
      <c r="AW276" s="30"/>
      <c r="AX276" s="30"/>
      <c r="AY276" s="30"/>
      <c r="AZ276" s="31"/>
      <c r="BA276" s="30"/>
      <c r="BB276" s="30"/>
      <c r="BC276" s="30"/>
      <c r="BD276" s="30"/>
      <c r="BE276" s="30"/>
      <c r="BF276" s="30"/>
      <c r="BG276" s="30"/>
      <c r="BH276" s="30"/>
    </row>
    <row r="277" spans="1:60" ht="13.5" x14ac:dyDescent="0.35">
      <c r="A277" s="33"/>
      <c r="B277" s="33"/>
      <c r="C277" s="31"/>
      <c r="D277" s="30"/>
      <c r="E277" s="30"/>
      <c r="F277" s="30"/>
      <c r="G277" s="30"/>
      <c r="H277" s="72"/>
      <c r="I277" s="31"/>
      <c r="J277" s="30"/>
      <c r="K277" s="30"/>
      <c r="L277" s="30"/>
      <c r="M277" s="30"/>
      <c r="N277" s="30"/>
      <c r="O277" s="30"/>
      <c r="P277" s="73"/>
      <c r="Q277" s="31"/>
      <c r="R277" s="30"/>
      <c r="S277" s="30"/>
      <c r="T277" s="30"/>
      <c r="U277" s="30"/>
      <c r="V277" s="30"/>
      <c r="W277" s="30"/>
      <c r="X277" s="72"/>
      <c r="Y277" s="31"/>
      <c r="Z277" s="72"/>
      <c r="AA277" s="31"/>
      <c r="AB277" s="30"/>
      <c r="AC277" s="30"/>
      <c r="AD277" s="30"/>
      <c r="AE277" s="30"/>
      <c r="AF277" s="30"/>
      <c r="AG277" s="72"/>
      <c r="AH277" s="31"/>
      <c r="AI277" s="30"/>
      <c r="AJ277" s="30"/>
      <c r="AK277" s="30"/>
      <c r="AL277" s="30"/>
      <c r="AM277" s="30"/>
      <c r="AN277" s="30"/>
      <c r="AO277" s="30"/>
      <c r="AP277" s="72"/>
      <c r="AQ277" s="31"/>
      <c r="AR277" s="30"/>
      <c r="AS277" s="30"/>
      <c r="AT277" s="30"/>
      <c r="AU277" s="30"/>
      <c r="AV277" s="30"/>
      <c r="AW277" s="30"/>
      <c r="AX277" s="30"/>
      <c r="AY277" s="30"/>
      <c r="AZ277" s="31"/>
      <c r="BA277" s="30"/>
      <c r="BB277" s="30"/>
      <c r="BC277" s="30"/>
      <c r="BD277" s="30"/>
      <c r="BE277" s="30"/>
      <c r="BF277" s="30"/>
      <c r="BG277" s="30"/>
      <c r="BH277" s="30"/>
    </row>
    <row r="278" spans="1:60" ht="13.5" x14ac:dyDescent="0.35">
      <c r="A278" s="33"/>
      <c r="B278" s="33"/>
      <c r="C278" s="31"/>
      <c r="D278" s="30"/>
      <c r="E278" s="30"/>
      <c r="F278" s="30"/>
      <c r="G278" s="30"/>
      <c r="H278" s="72"/>
      <c r="I278" s="31"/>
      <c r="J278" s="30"/>
      <c r="K278" s="30"/>
      <c r="L278" s="30"/>
      <c r="M278" s="30"/>
      <c r="N278" s="30"/>
      <c r="O278" s="30"/>
      <c r="P278" s="73"/>
      <c r="Q278" s="31"/>
      <c r="R278" s="30"/>
      <c r="S278" s="30"/>
      <c r="T278" s="30"/>
      <c r="U278" s="30"/>
      <c r="V278" s="30"/>
      <c r="W278" s="30"/>
      <c r="X278" s="72"/>
      <c r="Y278" s="31"/>
      <c r="Z278" s="72"/>
      <c r="AA278" s="31"/>
      <c r="AB278" s="30"/>
      <c r="AC278" s="30"/>
      <c r="AD278" s="30"/>
      <c r="AE278" s="30"/>
      <c r="AF278" s="30"/>
      <c r="AG278" s="72"/>
      <c r="AH278" s="31"/>
      <c r="AI278" s="30"/>
      <c r="AJ278" s="30"/>
      <c r="AK278" s="30"/>
      <c r="AL278" s="30"/>
      <c r="AM278" s="30"/>
      <c r="AN278" s="30"/>
      <c r="AO278" s="30"/>
      <c r="AP278" s="72"/>
      <c r="AQ278" s="31"/>
      <c r="AR278" s="30"/>
      <c r="AS278" s="30"/>
      <c r="AT278" s="30"/>
      <c r="AU278" s="30"/>
      <c r="AV278" s="30"/>
      <c r="AW278" s="30"/>
      <c r="AX278" s="30"/>
      <c r="AY278" s="30"/>
      <c r="AZ278" s="31"/>
      <c r="BA278" s="30"/>
      <c r="BB278" s="30"/>
      <c r="BC278" s="30"/>
      <c r="BD278" s="30"/>
      <c r="BE278" s="30"/>
      <c r="BF278" s="30"/>
      <c r="BG278" s="30"/>
      <c r="BH278" s="30"/>
    </row>
    <row r="279" spans="1:60" ht="13.5" x14ac:dyDescent="0.35">
      <c r="A279" s="33"/>
      <c r="B279" s="33"/>
      <c r="C279" s="31"/>
      <c r="D279" s="30"/>
      <c r="E279" s="30"/>
      <c r="F279" s="30"/>
      <c r="G279" s="30"/>
      <c r="H279" s="72"/>
      <c r="I279" s="31"/>
      <c r="J279" s="30"/>
      <c r="K279" s="30"/>
      <c r="L279" s="30"/>
      <c r="M279" s="30"/>
      <c r="N279" s="30"/>
      <c r="O279" s="30"/>
      <c r="P279" s="73"/>
      <c r="Q279" s="31"/>
      <c r="R279" s="30"/>
      <c r="S279" s="30"/>
      <c r="T279" s="30"/>
      <c r="U279" s="30"/>
      <c r="V279" s="30"/>
      <c r="W279" s="30"/>
      <c r="X279" s="72"/>
      <c r="Y279" s="31"/>
      <c r="Z279" s="72"/>
      <c r="AA279" s="31"/>
      <c r="AB279" s="30"/>
      <c r="AC279" s="30"/>
      <c r="AD279" s="30"/>
      <c r="AE279" s="30"/>
      <c r="AF279" s="30"/>
      <c r="AG279" s="72"/>
      <c r="AH279" s="31"/>
      <c r="AI279" s="30"/>
      <c r="AJ279" s="30"/>
      <c r="AK279" s="30"/>
      <c r="AL279" s="30"/>
      <c r="AM279" s="30"/>
      <c r="AN279" s="30"/>
      <c r="AO279" s="30"/>
      <c r="AP279" s="72"/>
      <c r="AQ279" s="31"/>
      <c r="AR279" s="30"/>
      <c r="AS279" s="30"/>
      <c r="AT279" s="30"/>
      <c r="AU279" s="30"/>
      <c r="AV279" s="30"/>
      <c r="AW279" s="30"/>
      <c r="AX279" s="30"/>
      <c r="AY279" s="30"/>
      <c r="AZ279" s="31"/>
      <c r="BA279" s="30"/>
      <c r="BB279" s="30"/>
      <c r="BC279" s="30"/>
      <c r="BD279" s="30"/>
      <c r="BE279" s="30"/>
      <c r="BF279" s="30"/>
      <c r="BG279" s="30"/>
      <c r="BH279" s="30"/>
    </row>
    <row r="280" spans="1:60" ht="13.5" x14ac:dyDescent="0.35">
      <c r="A280" s="33"/>
      <c r="B280" s="33"/>
      <c r="C280" s="31"/>
      <c r="D280" s="30"/>
      <c r="E280" s="30"/>
      <c r="F280" s="30"/>
      <c r="G280" s="30"/>
      <c r="H280" s="72"/>
      <c r="I280" s="31"/>
      <c r="J280" s="30"/>
      <c r="K280" s="30"/>
      <c r="L280" s="30"/>
      <c r="M280" s="30"/>
      <c r="N280" s="30"/>
      <c r="O280" s="30"/>
      <c r="P280" s="73"/>
      <c r="Q280" s="31"/>
      <c r="R280" s="30"/>
      <c r="S280" s="30"/>
      <c r="T280" s="30"/>
      <c r="U280" s="30"/>
      <c r="V280" s="30"/>
      <c r="W280" s="30"/>
      <c r="X280" s="72"/>
      <c r="Y280" s="31"/>
      <c r="Z280" s="72"/>
      <c r="AA280" s="31"/>
      <c r="AB280" s="30"/>
      <c r="AC280" s="30"/>
      <c r="AD280" s="30"/>
      <c r="AE280" s="30"/>
      <c r="AF280" s="30"/>
      <c r="AG280" s="72"/>
      <c r="AH280" s="31"/>
      <c r="AI280" s="30"/>
      <c r="AJ280" s="30"/>
      <c r="AK280" s="30"/>
      <c r="AL280" s="30"/>
      <c r="AM280" s="30"/>
      <c r="AN280" s="30"/>
      <c r="AO280" s="30"/>
      <c r="AP280" s="72"/>
      <c r="AQ280" s="31"/>
      <c r="AR280" s="30"/>
      <c r="AS280" s="30"/>
      <c r="AT280" s="30"/>
      <c r="AU280" s="30"/>
      <c r="AV280" s="30"/>
      <c r="AW280" s="30"/>
      <c r="AX280" s="30"/>
      <c r="AY280" s="30"/>
      <c r="AZ280" s="31"/>
      <c r="BA280" s="30"/>
      <c r="BB280" s="30"/>
      <c r="BC280" s="30"/>
      <c r="BD280" s="30"/>
      <c r="BE280" s="30"/>
      <c r="BF280" s="30"/>
      <c r="BG280" s="30"/>
      <c r="BH280" s="30"/>
    </row>
    <row r="281" spans="1:60" ht="13.5" x14ac:dyDescent="0.35">
      <c r="A281" s="33"/>
      <c r="B281" s="33"/>
      <c r="C281" s="31"/>
      <c r="D281" s="30"/>
      <c r="E281" s="30"/>
      <c r="F281" s="30"/>
      <c r="G281" s="30"/>
      <c r="H281" s="72"/>
      <c r="I281" s="31"/>
      <c r="J281" s="30"/>
      <c r="K281" s="30"/>
      <c r="L281" s="30"/>
      <c r="M281" s="30"/>
      <c r="N281" s="30"/>
      <c r="O281" s="30"/>
      <c r="P281" s="73"/>
      <c r="Q281" s="31"/>
      <c r="R281" s="30"/>
      <c r="S281" s="30"/>
      <c r="T281" s="30"/>
      <c r="U281" s="30"/>
      <c r="V281" s="30"/>
      <c r="W281" s="30"/>
      <c r="X281" s="72"/>
      <c r="Y281" s="31"/>
      <c r="Z281" s="72"/>
      <c r="AA281" s="31"/>
      <c r="AB281" s="30"/>
      <c r="AC281" s="30"/>
      <c r="AD281" s="30"/>
      <c r="AE281" s="30"/>
      <c r="AF281" s="30"/>
      <c r="AG281" s="72"/>
      <c r="AH281" s="31"/>
      <c r="AI281" s="30"/>
      <c r="AJ281" s="30"/>
      <c r="AK281" s="30"/>
      <c r="AL281" s="30"/>
      <c r="AM281" s="30"/>
      <c r="AN281" s="30"/>
      <c r="AO281" s="30"/>
      <c r="AP281" s="72"/>
      <c r="AQ281" s="31"/>
      <c r="AR281" s="30"/>
      <c r="AS281" s="30"/>
      <c r="AT281" s="30"/>
      <c r="AU281" s="30"/>
      <c r="AV281" s="30"/>
      <c r="AW281" s="30"/>
      <c r="AX281" s="30"/>
      <c r="AY281" s="30"/>
      <c r="AZ281" s="31"/>
      <c r="BA281" s="30"/>
      <c r="BB281" s="30"/>
      <c r="BC281" s="30"/>
      <c r="BD281" s="30"/>
      <c r="BE281" s="30"/>
      <c r="BF281" s="30"/>
      <c r="BG281" s="30"/>
      <c r="BH281" s="30"/>
    </row>
    <row r="282" spans="1:60" ht="13.5" x14ac:dyDescent="0.35">
      <c r="A282" s="33"/>
      <c r="B282" s="33"/>
      <c r="C282" s="31"/>
      <c r="D282" s="30"/>
      <c r="E282" s="30"/>
      <c r="F282" s="30"/>
      <c r="G282" s="30"/>
      <c r="H282" s="72"/>
      <c r="I282" s="31"/>
      <c r="J282" s="30"/>
      <c r="K282" s="30"/>
      <c r="L282" s="30"/>
      <c r="M282" s="30"/>
      <c r="N282" s="30"/>
      <c r="O282" s="30"/>
      <c r="P282" s="73"/>
      <c r="Q282" s="31"/>
      <c r="R282" s="30"/>
      <c r="S282" s="30"/>
      <c r="T282" s="30"/>
      <c r="U282" s="30"/>
      <c r="V282" s="30"/>
      <c r="W282" s="30"/>
      <c r="X282" s="72"/>
      <c r="Y282" s="31"/>
      <c r="Z282" s="72"/>
      <c r="AA282" s="31"/>
      <c r="AB282" s="30"/>
      <c r="AC282" s="30"/>
      <c r="AD282" s="30"/>
      <c r="AE282" s="30"/>
      <c r="AF282" s="30"/>
      <c r="AG282" s="72"/>
      <c r="AH282" s="31"/>
      <c r="AI282" s="30"/>
      <c r="AJ282" s="30"/>
      <c r="AK282" s="30"/>
      <c r="AL282" s="30"/>
      <c r="AM282" s="30"/>
      <c r="AN282" s="30"/>
      <c r="AO282" s="30"/>
      <c r="AP282" s="72"/>
      <c r="AQ282" s="31"/>
      <c r="AR282" s="30"/>
      <c r="AS282" s="30"/>
      <c r="AT282" s="30"/>
      <c r="AU282" s="30"/>
      <c r="AV282" s="30"/>
      <c r="AW282" s="30"/>
      <c r="AX282" s="30"/>
      <c r="AY282" s="30"/>
      <c r="AZ282" s="31"/>
      <c r="BA282" s="30"/>
      <c r="BB282" s="30"/>
      <c r="BC282" s="30"/>
      <c r="BD282" s="30"/>
      <c r="BE282" s="30"/>
      <c r="BF282" s="30"/>
      <c r="BG282" s="30"/>
      <c r="BH282" s="30"/>
    </row>
    <row r="283" spans="1:60" ht="13.5" x14ac:dyDescent="0.35">
      <c r="A283" s="33"/>
      <c r="B283" s="33"/>
      <c r="C283" s="31"/>
      <c r="D283" s="30"/>
      <c r="E283" s="30"/>
      <c r="F283" s="30"/>
      <c r="G283" s="30"/>
      <c r="H283" s="72"/>
      <c r="I283" s="31"/>
      <c r="J283" s="30"/>
      <c r="K283" s="30"/>
      <c r="L283" s="30"/>
      <c r="M283" s="30"/>
      <c r="N283" s="30"/>
      <c r="O283" s="30"/>
      <c r="P283" s="73"/>
      <c r="Q283" s="31"/>
      <c r="R283" s="30"/>
      <c r="S283" s="30"/>
      <c r="T283" s="30"/>
      <c r="U283" s="30"/>
      <c r="V283" s="30"/>
      <c r="W283" s="30"/>
      <c r="X283" s="72"/>
      <c r="Y283" s="31"/>
      <c r="Z283" s="72"/>
      <c r="AA283" s="31"/>
      <c r="AB283" s="30"/>
      <c r="AC283" s="30"/>
      <c r="AD283" s="30"/>
      <c r="AE283" s="30"/>
      <c r="AF283" s="30"/>
      <c r="AG283" s="72"/>
      <c r="AH283" s="31"/>
      <c r="AI283" s="30"/>
      <c r="AJ283" s="30"/>
      <c r="AK283" s="30"/>
      <c r="AL283" s="30"/>
      <c r="AM283" s="30"/>
      <c r="AN283" s="30"/>
      <c r="AO283" s="30"/>
      <c r="AP283" s="72"/>
      <c r="AQ283" s="31"/>
      <c r="AR283" s="30"/>
      <c r="AS283" s="30"/>
      <c r="AT283" s="30"/>
      <c r="AU283" s="30"/>
      <c r="AV283" s="30"/>
      <c r="AW283" s="30"/>
      <c r="AX283" s="30"/>
      <c r="AY283" s="30"/>
      <c r="AZ283" s="31"/>
      <c r="BA283" s="30"/>
      <c r="BB283" s="30"/>
      <c r="BC283" s="30"/>
      <c r="BD283" s="30"/>
      <c r="BE283" s="30"/>
      <c r="BF283" s="30"/>
      <c r="BG283" s="30"/>
      <c r="BH283" s="30"/>
    </row>
    <row r="284" spans="1:60" ht="13.5" x14ac:dyDescent="0.35">
      <c r="A284" s="33"/>
      <c r="B284" s="33"/>
      <c r="C284" s="31"/>
      <c r="D284" s="30"/>
      <c r="E284" s="30"/>
      <c r="F284" s="30"/>
      <c r="G284" s="30"/>
      <c r="H284" s="72"/>
      <c r="I284" s="31"/>
      <c r="J284" s="30"/>
      <c r="K284" s="30"/>
      <c r="L284" s="30"/>
      <c r="M284" s="30"/>
      <c r="N284" s="30"/>
      <c r="O284" s="30"/>
      <c r="P284" s="73"/>
      <c r="Q284" s="31"/>
      <c r="R284" s="30"/>
      <c r="S284" s="30"/>
      <c r="T284" s="30"/>
      <c r="U284" s="30"/>
      <c r="V284" s="30"/>
      <c r="W284" s="30"/>
      <c r="X284" s="72"/>
      <c r="Y284" s="31"/>
      <c r="Z284" s="72"/>
      <c r="AA284" s="31"/>
      <c r="AB284" s="30"/>
      <c r="AC284" s="30"/>
      <c r="AD284" s="30"/>
      <c r="AE284" s="30"/>
      <c r="AF284" s="30"/>
      <c r="AG284" s="72"/>
      <c r="AH284" s="31"/>
      <c r="AI284" s="30"/>
      <c r="AJ284" s="30"/>
      <c r="AK284" s="30"/>
      <c r="AL284" s="30"/>
      <c r="AM284" s="30"/>
      <c r="AN284" s="30"/>
      <c r="AO284" s="30"/>
      <c r="AP284" s="72"/>
      <c r="AQ284" s="31"/>
      <c r="AR284" s="30"/>
      <c r="AS284" s="30"/>
      <c r="AT284" s="30"/>
      <c r="AU284" s="30"/>
      <c r="AV284" s="30"/>
      <c r="AW284" s="30"/>
      <c r="AX284" s="30"/>
      <c r="AY284" s="30"/>
      <c r="AZ284" s="31"/>
      <c r="BA284" s="30"/>
      <c r="BB284" s="30"/>
      <c r="BC284" s="30"/>
      <c r="BD284" s="30"/>
      <c r="BE284" s="30"/>
      <c r="BF284" s="30"/>
      <c r="BG284" s="30"/>
      <c r="BH284" s="30"/>
    </row>
    <row r="285" spans="1:60" ht="13.5" x14ac:dyDescent="0.35">
      <c r="A285" s="33"/>
      <c r="B285" s="33"/>
      <c r="C285" s="31"/>
      <c r="D285" s="30"/>
      <c r="E285" s="30"/>
      <c r="F285" s="30"/>
      <c r="G285" s="30"/>
      <c r="H285" s="72"/>
      <c r="I285" s="31"/>
      <c r="J285" s="30"/>
      <c r="K285" s="30"/>
      <c r="L285" s="30"/>
      <c r="M285" s="30"/>
      <c r="N285" s="30"/>
      <c r="O285" s="30"/>
      <c r="P285" s="73"/>
      <c r="Q285" s="31"/>
      <c r="R285" s="30"/>
      <c r="S285" s="30"/>
      <c r="T285" s="30"/>
      <c r="U285" s="30"/>
      <c r="V285" s="30"/>
      <c r="W285" s="30"/>
      <c r="X285" s="72"/>
      <c r="Y285" s="31"/>
      <c r="Z285" s="72"/>
      <c r="AA285" s="31"/>
      <c r="AB285" s="30"/>
      <c r="AC285" s="30"/>
      <c r="AD285" s="30"/>
      <c r="AE285" s="30"/>
      <c r="AF285" s="30"/>
      <c r="AG285" s="72"/>
      <c r="AH285" s="31"/>
      <c r="AI285" s="30"/>
      <c r="AJ285" s="30"/>
      <c r="AK285" s="30"/>
      <c r="AL285" s="30"/>
      <c r="AM285" s="30"/>
      <c r="AN285" s="30"/>
      <c r="AO285" s="30"/>
      <c r="AP285" s="72"/>
      <c r="AQ285" s="31"/>
      <c r="AR285" s="30"/>
      <c r="AS285" s="30"/>
      <c r="AT285" s="30"/>
      <c r="AU285" s="30"/>
      <c r="AV285" s="30"/>
      <c r="AW285" s="30"/>
      <c r="AX285" s="30"/>
      <c r="AY285" s="30"/>
      <c r="AZ285" s="31"/>
      <c r="BA285" s="30"/>
      <c r="BB285" s="30"/>
      <c r="BC285" s="30"/>
      <c r="BD285" s="30"/>
      <c r="BE285" s="30"/>
      <c r="BF285" s="30"/>
      <c r="BG285" s="30"/>
      <c r="BH285" s="30"/>
    </row>
    <row r="286" spans="1:60" ht="13.5" x14ac:dyDescent="0.35">
      <c r="A286" s="33"/>
      <c r="B286" s="33"/>
      <c r="C286" s="31"/>
      <c r="D286" s="30"/>
      <c r="E286" s="30"/>
      <c r="F286" s="30"/>
      <c r="G286" s="30"/>
      <c r="H286" s="72"/>
      <c r="I286" s="31"/>
      <c r="J286" s="30"/>
      <c r="K286" s="30"/>
      <c r="L286" s="30"/>
      <c r="M286" s="30"/>
      <c r="N286" s="30"/>
      <c r="O286" s="30"/>
      <c r="P286" s="73"/>
      <c r="Q286" s="31"/>
      <c r="R286" s="30"/>
      <c r="S286" s="30"/>
      <c r="T286" s="30"/>
      <c r="U286" s="30"/>
      <c r="V286" s="30"/>
      <c r="W286" s="30"/>
      <c r="X286" s="72"/>
      <c r="Y286" s="31"/>
      <c r="Z286" s="72"/>
      <c r="AA286" s="31"/>
      <c r="AB286" s="30"/>
      <c r="AC286" s="30"/>
      <c r="AD286" s="30"/>
      <c r="AE286" s="30"/>
      <c r="AF286" s="30"/>
      <c r="AG286" s="72"/>
      <c r="AH286" s="31"/>
      <c r="AI286" s="30"/>
      <c r="AJ286" s="30"/>
      <c r="AK286" s="30"/>
      <c r="AL286" s="30"/>
      <c r="AM286" s="30"/>
      <c r="AN286" s="30"/>
      <c r="AO286" s="30"/>
      <c r="AP286" s="72"/>
      <c r="AQ286" s="31"/>
      <c r="AR286" s="30"/>
      <c r="AS286" s="30"/>
      <c r="AT286" s="30"/>
      <c r="AU286" s="30"/>
      <c r="AV286" s="30"/>
      <c r="AW286" s="30"/>
      <c r="AX286" s="30"/>
      <c r="AY286" s="30"/>
      <c r="AZ286" s="31"/>
      <c r="BA286" s="30"/>
      <c r="BB286" s="30"/>
      <c r="BC286" s="30"/>
      <c r="BD286" s="30"/>
      <c r="BE286" s="30"/>
      <c r="BF286" s="30"/>
      <c r="BG286" s="30"/>
      <c r="BH286" s="30"/>
    </row>
    <row r="287" spans="1:60" ht="13.5" x14ac:dyDescent="0.35">
      <c r="A287" s="33"/>
      <c r="B287" s="33"/>
      <c r="C287" s="31"/>
      <c r="D287" s="30"/>
      <c r="E287" s="30"/>
      <c r="F287" s="30"/>
      <c r="G287" s="30"/>
      <c r="H287" s="72"/>
      <c r="I287" s="31"/>
      <c r="J287" s="30"/>
      <c r="K287" s="30"/>
      <c r="L287" s="30"/>
      <c r="M287" s="30"/>
      <c r="N287" s="30"/>
      <c r="O287" s="30"/>
      <c r="P287" s="73"/>
      <c r="Q287" s="31"/>
      <c r="R287" s="30"/>
      <c r="S287" s="30"/>
      <c r="T287" s="30"/>
      <c r="U287" s="30"/>
      <c r="V287" s="30"/>
      <c r="W287" s="30"/>
      <c r="X287" s="72"/>
      <c r="Y287" s="31"/>
      <c r="Z287" s="72"/>
      <c r="AA287" s="31"/>
      <c r="AB287" s="30"/>
      <c r="AC287" s="30"/>
      <c r="AD287" s="30"/>
      <c r="AE287" s="30"/>
      <c r="AF287" s="30"/>
      <c r="AG287" s="72"/>
      <c r="AH287" s="31"/>
      <c r="AI287" s="30"/>
      <c r="AJ287" s="30"/>
      <c r="AK287" s="30"/>
      <c r="AL287" s="30"/>
      <c r="AM287" s="30"/>
      <c r="AN287" s="30"/>
      <c r="AO287" s="30"/>
      <c r="AP287" s="72"/>
      <c r="AQ287" s="31"/>
      <c r="AR287" s="30"/>
      <c r="AS287" s="30"/>
      <c r="AT287" s="30"/>
      <c r="AU287" s="30"/>
      <c r="AV287" s="30"/>
      <c r="AW287" s="30"/>
      <c r="AX287" s="30"/>
      <c r="AY287" s="30"/>
      <c r="AZ287" s="31"/>
      <c r="BA287" s="30"/>
      <c r="BB287" s="30"/>
      <c r="BC287" s="30"/>
      <c r="BD287" s="30"/>
      <c r="BE287" s="30"/>
      <c r="BF287" s="30"/>
      <c r="BG287" s="30"/>
      <c r="BH287" s="30"/>
    </row>
    <row r="288" spans="1:60" ht="13.5" x14ac:dyDescent="0.35">
      <c r="A288" s="33"/>
      <c r="B288" s="33"/>
      <c r="C288" s="31"/>
      <c r="D288" s="30"/>
      <c r="E288" s="30"/>
      <c r="F288" s="30"/>
      <c r="G288" s="30"/>
      <c r="H288" s="72"/>
      <c r="I288" s="31"/>
      <c r="J288" s="30"/>
      <c r="K288" s="30"/>
      <c r="L288" s="30"/>
      <c r="M288" s="30"/>
      <c r="N288" s="30"/>
      <c r="O288" s="30"/>
      <c r="P288" s="73"/>
      <c r="Q288" s="31"/>
      <c r="R288" s="30"/>
      <c r="S288" s="30"/>
      <c r="T288" s="30"/>
      <c r="U288" s="30"/>
      <c r="V288" s="30"/>
      <c r="W288" s="30"/>
      <c r="X288" s="72"/>
      <c r="Y288" s="31"/>
      <c r="Z288" s="72"/>
      <c r="AA288" s="31"/>
      <c r="AB288" s="30"/>
      <c r="AC288" s="30"/>
      <c r="AD288" s="30"/>
      <c r="AE288" s="30"/>
      <c r="AF288" s="30"/>
      <c r="AG288" s="72"/>
      <c r="AH288" s="31"/>
      <c r="AI288" s="30"/>
      <c r="AJ288" s="30"/>
      <c r="AK288" s="30"/>
      <c r="AL288" s="30"/>
      <c r="AM288" s="30"/>
      <c r="AN288" s="30"/>
      <c r="AO288" s="30"/>
      <c r="AP288" s="72"/>
      <c r="AQ288" s="31"/>
      <c r="AR288" s="30"/>
      <c r="AS288" s="30"/>
      <c r="AT288" s="30"/>
      <c r="AU288" s="30"/>
      <c r="AV288" s="30"/>
      <c r="AW288" s="30"/>
      <c r="AX288" s="30"/>
      <c r="AY288" s="30"/>
      <c r="AZ288" s="31"/>
      <c r="BA288" s="30"/>
      <c r="BB288" s="30"/>
      <c r="BC288" s="30"/>
      <c r="BD288" s="30"/>
      <c r="BE288" s="30"/>
      <c r="BF288" s="30"/>
      <c r="BG288" s="30"/>
      <c r="BH288" s="30"/>
    </row>
    <row r="289" spans="1:60" ht="13.5" x14ac:dyDescent="0.35">
      <c r="A289" s="33"/>
      <c r="B289" s="33"/>
      <c r="C289" s="31"/>
      <c r="D289" s="30"/>
      <c r="E289" s="30"/>
      <c r="F289" s="30"/>
      <c r="G289" s="30"/>
      <c r="H289" s="72"/>
      <c r="I289" s="31"/>
      <c r="J289" s="30"/>
      <c r="K289" s="30"/>
      <c r="L289" s="30"/>
      <c r="M289" s="30"/>
      <c r="N289" s="30"/>
      <c r="O289" s="30"/>
      <c r="P289" s="73"/>
      <c r="Q289" s="31"/>
      <c r="R289" s="30"/>
      <c r="S289" s="30"/>
      <c r="T289" s="30"/>
      <c r="U289" s="30"/>
      <c r="V289" s="30"/>
      <c r="W289" s="30"/>
      <c r="X289" s="72"/>
      <c r="Y289" s="31"/>
      <c r="Z289" s="72"/>
      <c r="AA289" s="31"/>
      <c r="AB289" s="30"/>
      <c r="AC289" s="30"/>
      <c r="AD289" s="30"/>
      <c r="AE289" s="30"/>
      <c r="AF289" s="30"/>
      <c r="AG289" s="72"/>
      <c r="AH289" s="31"/>
      <c r="AI289" s="30"/>
      <c r="AJ289" s="30"/>
      <c r="AK289" s="30"/>
      <c r="AL289" s="30"/>
      <c r="AM289" s="30"/>
      <c r="AN289" s="30"/>
      <c r="AO289" s="30"/>
      <c r="AP289" s="72"/>
      <c r="AQ289" s="31"/>
      <c r="AR289" s="30"/>
      <c r="AS289" s="30"/>
      <c r="AT289" s="30"/>
      <c r="AU289" s="30"/>
      <c r="AV289" s="30"/>
      <c r="AW289" s="30"/>
      <c r="AX289" s="30"/>
      <c r="AY289" s="30"/>
      <c r="AZ289" s="31"/>
      <c r="BA289" s="30"/>
      <c r="BB289" s="30"/>
      <c r="BC289" s="30"/>
      <c r="BD289" s="30"/>
      <c r="BE289" s="30"/>
      <c r="BF289" s="30"/>
      <c r="BG289" s="30"/>
      <c r="BH289" s="30"/>
    </row>
    <row r="290" spans="1:60" ht="13.5" x14ac:dyDescent="0.35">
      <c r="A290" s="33"/>
      <c r="B290" s="33"/>
      <c r="C290" s="31"/>
      <c r="D290" s="30"/>
      <c r="E290" s="30"/>
      <c r="F290" s="30"/>
      <c r="G290" s="30"/>
      <c r="H290" s="72"/>
      <c r="I290" s="31"/>
      <c r="J290" s="30"/>
      <c r="K290" s="30"/>
      <c r="L290" s="30"/>
      <c r="M290" s="30"/>
      <c r="N290" s="30"/>
      <c r="O290" s="30"/>
      <c r="P290" s="73"/>
      <c r="Q290" s="31"/>
      <c r="R290" s="30"/>
      <c r="S290" s="30"/>
      <c r="T290" s="30"/>
      <c r="U290" s="30"/>
      <c r="V290" s="30"/>
      <c r="W290" s="30"/>
      <c r="X290" s="72"/>
      <c r="Y290" s="31"/>
      <c r="Z290" s="72"/>
      <c r="AA290" s="31"/>
      <c r="AB290" s="30"/>
      <c r="AC290" s="30"/>
      <c r="AD290" s="30"/>
      <c r="AE290" s="30"/>
      <c r="AF290" s="30"/>
      <c r="AG290" s="72"/>
      <c r="AH290" s="31"/>
      <c r="AI290" s="30"/>
      <c r="AJ290" s="30"/>
      <c r="AK290" s="30"/>
      <c r="AL290" s="30"/>
      <c r="AM290" s="30"/>
      <c r="AN290" s="30"/>
      <c r="AO290" s="30"/>
      <c r="AP290" s="72"/>
      <c r="AQ290" s="31"/>
      <c r="AR290" s="30"/>
      <c r="AS290" s="30"/>
      <c r="AT290" s="30"/>
      <c r="AU290" s="30"/>
      <c r="AV290" s="30"/>
      <c r="AW290" s="30"/>
      <c r="AX290" s="30"/>
      <c r="AY290" s="30"/>
      <c r="AZ290" s="31"/>
      <c r="BA290" s="30"/>
      <c r="BB290" s="30"/>
      <c r="BC290" s="30"/>
      <c r="BD290" s="30"/>
      <c r="BE290" s="30"/>
      <c r="BF290" s="30"/>
      <c r="BG290" s="30"/>
      <c r="BH290" s="30"/>
    </row>
    <row r="291" spans="1:60" ht="13.5" x14ac:dyDescent="0.35">
      <c r="A291" s="33"/>
      <c r="B291" s="33"/>
      <c r="C291" s="31"/>
      <c r="D291" s="30"/>
      <c r="E291" s="30"/>
      <c r="F291" s="30"/>
      <c r="G291" s="30"/>
      <c r="H291" s="72"/>
      <c r="I291" s="31"/>
      <c r="J291" s="30"/>
      <c r="K291" s="30"/>
      <c r="L291" s="30"/>
      <c r="M291" s="30"/>
      <c r="N291" s="30"/>
      <c r="O291" s="30"/>
      <c r="P291" s="73"/>
      <c r="Q291" s="31"/>
      <c r="R291" s="30"/>
      <c r="S291" s="30"/>
      <c r="T291" s="30"/>
      <c r="U291" s="30"/>
      <c r="V291" s="30"/>
      <c r="W291" s="30"/>
      <c r="X291" s="72"/>
      <c r="Y291" s="31"/>
      <c r="Z291" s="72"/>
      <c r="AA291" s="31"/>
      <c r="AB291" s="30"/>
      <c r="AC291" s="30"/>
      <c r="AD291" s="30"/>
      <c r="AE291" s="30"/>
      <c r="AF291" s="30"/>
      <c r="AG291" s="72"/>
      <c r="AH291" s="31"/>
      <c r="AI291" s="30"/>
      <c r="AJ291" s="30"/>
      <c r="AK291" s="30"/>
      <c r="AL291" s="30"/>
      <c r="AM291" s="30"/>
      <c r="AN291" s="30"/>
      <c r="AO291" s="30"/>
      <c r="AP291" s="72"/>
      <c r="AQ291" s="31"/>
      <c r="AR291" s="30"/>
      <c r="AS291" s="30"/>
      <c r="AT291" s="30"/>
      <c r="AU291" s="30"/>
      <c r="AV291" s="30"/>
      <c r="AW291" s="30"/>
      <c r="AX291" s="30"/>
      <c r="AY291" s="30"/>
      <c r="AZ291" s="31"/>
      <c r="BA291" s="30"/>
      <c r="BB291" s="30"/>
      <c r="BC291" s="30"/>
      <c r="BD291" s="30"/>
      <c r="BE291" s="30"/>
      <c r="BF291" s="30"/>
      <c r="BG291" s="30"/>
      <c r="BH291" s="30"/>
    </row>
    <row r="292" spans="1:60" ht="13.5" x14ac:dyDescent="0.35">
      <c r="A292" s="33"/>
      <c r="B292" s="33"/>
      <c r="C292" s="31"/>
      <c r="D292" s="30"/>
      <c r="E292" s="30"/>
      <c r="F292" s="30"/>
      <c r="G292" s="30"/>
      <c r="H292" s="72"/>
      <c r="I292" s="31"/>
      <c r="J292" s="30"/>
      <c r="K292" s="30"/>
      <c r="L292" s="30"/>
      <c r="M292" s="30"/>
      <c r="N292" s="30"/>
      <c r="O292" s="30"/>
      <c r="P292" s="73"/>
      <c r="Q292" s="31"/>
      <c r="R292" s="30"/>
      <c r="S292" s="30"/>
      <c r="T292" s="30"/>
      <c r="U292" s="30"/>
      <c r="V292" s="30"/>
      <c r="W292" s="30"/>
      <c r="X292" s="72"/>
      <c r="Y292" s="31"/>
      <c r="Z292" s="72"/>
      <c r="AA292" s="31"/>
      <c r="AB292" s="30"/>
      <c r="AC292" s="30"/>
      <c r="AD292" s="30"/>
      <c r="AE292" s="30"/>
      <c r="AF292" s="30"/>
      <c r="AG292" s="72"/>
      <c r="AH292" s="31"/>
      <c r="AI292" s="30"/>
      <c r="AJ292" s="30"/>
      <c r="AK292" s="30"/>
      <c r="AL292" s="30"/>
      <c r="AM292" s="30"/>
      <c r="AN292" s="30"/>
      <c r="AO292" s="30"/>
      <c r="AP292" s="72"/>
      <c r="AQ292" s="31"/>
      <c r="AR292" s="30"/>
      <c r="AS292" s="30"/>
      <c r="AT292" s="30"/>
      <c r="AU292" s="30"/>
      <c r="AV292" s="30"/>
      <c r="AW292" s="30"/>
      <c r="AX292" s="30"/>
      <c r="AY292" s="30"/>
      <c r="AZ292" s="31"/>
      <c r="BA292" s="30"/>
      <c r="BB292" s="30"/>
      <c r="BC292" s="30"/>
      <c r="BD292" s="30"/>
      <c r="BE292" s="30"/>
      <c r="BF292" s="30"/>
      <c r="BG292" s="30"/>
      <c r="BH292" s="30"/>
    </row>
    <row r="293" spans="1:60" ht="13.5" x14ac:dyDescent="0.35">
      <c r="A293" s="33"/>
      <c r="B293" s="33"/>
      <c r="C293" s="31"/>
      <c r="D293" s="30"/>
      <c r="E293" s="30"/>
      <c r="F293" s="30"/>
      <c r="G293" s="30"/>
      <c r="H293" s="72"/>
      <c r="I293" s="31"/>
      <c r="J293" s="30"/>
      <c r="K293" s="30"/>
      <c r="L293" s="30"/>
      <c r="M293" s="30"/>
      <c r="N293" s="30"/>
      <c r="O293" s="30"/>
      <c r="P293" s="73"/>
      <c r="Q293" s="31"/>
      <c r="R293" s="30"/>
      <c r="S293" s="30"/>
      <c r="T293" s="30"/>
      <c r="U293" s="30"/>
      <c r="V293" s="30"/>
      <c r="W293" s="30"/>
      <c r="X293" s="72"/>
      <c r="Y293" s="31"/>
      <c r="Z293" s="72"/>
      <c r="AA293" s="31"/>
      <c r="AB293" s="30"/>
      <c r="AC293" s="30"/>
      <c r="AD293" s="30"/>
      <c r="AE293" s="30"/>
      <c r="AF293" s="30"/>
      <c r="AG293" s="72"/>
      <c r="AH293" s="31"/>
      <c r="AI293" s="30"/>
      <c r="AJ293" s="30"/>
      <c r="AK293" s="30"/>
      <c r="AL293" s="30"/>
      <c r="AM293" s="30"/>
      <c r="AN293" s="30"/>
      <c r="AO293" s="30"/>
      <c r="AP293" s="72"/>
      <c r="AQ293" s="31"/>
      <c r="AR293" s="30"/>
      <c r="AS293" s="30"/>
      <c r="AT293" s="30"/>
      <c r="AU293" s="30"/>
      <c r="AV293" s="30"/>
      <c r="AW293" s="30"/>
      <c r="AX293" s="30"/>
      <c r="AY293" s="30"/>
      <c r="AZ293" s="31"/>
      <c r="BA293" s="30"/>
      <c r="BB293" s="30"/>
      <c r="BC293" s="30"/>
      <c r="BD293" s="30"/>
      <c r="BE293" s="30"/>
      <c r="BF293" s="30"/>
      <c r="BG293" s="30"/>
      <c r="BH293" s="30"/>
    </row>
    <row r="294" spans="1:60" ht="13.5" x14ac:dyDescent="0.35">
      <c r="A294" s="33"/>
      <c r="B294" s="33"/>
      <c r="C294" s="31"/>
      <c r="D294" s="30"/>
      <c r="E294" s="30"/>
      <c r="F294" s="30"/>
      <c r="G294" s="30"/>
      <c r="H294" s="72"/>
      <c r="I294" s="31"/>
      <c r="J294" s="30"/>
      <c r="K294" s="30"/>
      <c r="L294" s="30"/>
      <c r="M294" s="30"/>
      <c r="N294" s="30"/>
      <c r="O294" s="30"/>
      <c r="P294" s="73"/>
      <c r="Q294" s="31"/>
      <c r="R294" s="30"/>
      <c r="S294" s="30"/>
      <c r="T294" s="30"/>
      <c r="U294" s="30"/>
      <c r="V294" s="30"/>
      <c r="W294" s="30"/>
      <c r="X294" s="72"/>
      <c r="Y294" s="31"/>
      <c r="Z294" s="72"/>
      <c r="AA294" s="31"/>
      <c r="AB294" s="30"/>
      <c r="AC294" s="30"/>
      <c r="AD294" s="30"/>
      <c r="AE294" s="30"/>
      <c r="AF294" s="30"/>
      <c r="AG294" s="72"/>
      <c r="AH294" s="31"/>
      <c r="AI294" s="30"/>
      <c r="AJ294" s="30"/>
      <c r="AK294" s="30"/>
      <c r="AL294" s="30"/>
      <c r="AM294" s="30"/>
      <c r="AN294" s="30"/>
      <c r="AO294" s="30"/>
      <c r="AP294" s="72"/>
      <c r="AQ294" s="31"/>
      <c r="AR294" s="30"/>
      <c r="AS294" s="30"/>
      <c r="AT294" s="30"/>
      <c r="AU294" s="30"/>
      <c r="AV294" s="30"/>
      <c r="AW294" s="30"/>
      <c r="AX294" s="30"/>
      <c r="AY294" s="30"/>
      <c r="AZ294" s="31"/>
      <c r="BA294" s="30"/>
      <c r="BB294" s="30"/>
      <c r="BC294" s="30"/>
      <c r="BD294" s="30"/>
      <c r="BE294" s="30"/>
      <c r="BF294" s="30"/>
      <c r="BG294" s="30"/>
      <c r="BH294" s="30"/>
    </row>
    <row r="295" spans="1:60" ht="13.5" x14ac:dyDescent="0.35">
      <c r="A295" s="33"/>
      <c r="B295" s="33"/>
      <c r="C295" s="31"/>
      <c r="D295" s="30"/>
      <c r="E295" s="30"/>
      <c r="F295" s="30"/>
      <c r="G295" s="30"/>
      <c r="H295" s="72"/>
      <c r="I295" s="31"/>
      <c r="J295" s="30"/>
      <c r="K295" s="30"/>
      <c r="L295" s="30"/>
      <c r="M295" s="30"/>
      <c r="N295" s="30"/>
      <c r="O295" s="30"/>
      <c r="P295" s="73"/>
      <c r="Q295" s="31"/>
      <c r="R295" s="30"/>
      <c r="S295" s="30"/>
      <c r="T295" s="30"/>
      <c r="U295" s="30"/>
      <c r="V295" s="30"/>
      <c r="W295" s="30"/>
      <c r="X295" s="72"/>
      <c r="Y295" s="31"/>
      <c r="Z295" s="72"/>
      <c r="AA295" s="31"/>
      <c r="AB295" s="30"/>
      <c r="AC295" s="30"/>
      <c r="AD295" s="30"/>
      <c r="AE295" s="30"/>
      <c r="AF295" s="30"/>
      <c r="AG295" s="72"/>
      <c r="AH295" s="31"/>
      <c r="AI295" s="30"/>
      <c r="AJ295" s="30"/>
      <c r="AK295" s="30"/>
      <c r="AL295" s="30"/>
      <c r="AM295" s="30"/>
      <c r="AN295" s="30"/>
      <c r="AO295" s="30"/>
      <c r="AP295" s="72"/>
      <c r="AQ295" s="31"/>
      <c r="AR295" s="30"/>
      <c r="AS295" s="30"/>
      <c r="AT295" s="30"/>
      <c r="AU295" s="30"/>
      <c r="AV295" s="30"/>
      <c r="AW295" s="30"/>
      <c r="AX295" s="30"/>
      <c r="AY295" s="30"/>
      <c r="AZ295" s="31"/>
      <c r="BA295" s="30"/>
      <c r="BB295" s="30"/>
      <c r="BC295" s="30"/>
      <c r="BD295" s="30"/>
      <c r="BE295" s="30"/>
      <c r="BF295" s="30"/>
      <c r="BG295" s="30"/>
      <c r="BH295" s="30"/>
    </row>
    <row r="296" spans="1:60" ht="13.5" x14ac:dyDescent="0.35">
      <c r="A296" s="33"/>
      <c r="B296" s="33"/>
      <c r="C296" s="31"/>
      <c r="D296" s="30"/>
      <c r="E296" s="30"/>
      <c r="F296" s="30"/>
      <c r="G296" s="30"/>
      <c r="H296" s="72"/>
      <c r="I296" s="31"/>
      <c r="J296" s="30"/>
      <c r="K296" s="30"/>
      <c r="L296" s="30"/>
      <c r="M296" s="30"/>
      <c r="N296" s="30"/>
      <c r="O296" s="30"/>
      <c r="P296" s="73"/>
      <c r="Q296" s="31"/>
      <c r="R296" s="30"/>
      <c r="S296" s="30"/>
      <c r="T296" s="30"/>
      <c r="U296" s="30"/>
      <c r="V296" s="30"/>
      <c r="W296" s="30"/>
      <c r="X296" s="72"/>
      <c r="Y296" s="31"/>
      <c r="Z296" s="72"/>
      <c r="AA296" s="31"/>
      <c r="AB296" s="30"/>
      <c r="AC296" s="30"/>
      <c r="AD296" s="30"/>
      <c r="AE296" s="30"/>
      <c r="AF296" s="30"/>
      <c r="AG296" s="72"/>
      <c r="AH296" s="31"/>
      <c r="AI296" s="30"/>
      <c r="AJ296" s="30"/>
      <c r="AK296" s="30"/>
      <c r="AL296" s="30"/>
      <c r="AM296" s="30"/>
      <c r="AN296" s="30"/>
      <c r="AO296" s="30"/>
      <c r="AP296" s="72"/>
      <c r="AQ296" s="31"/>
      <c r="AR296" s="30"/>
      <c r="AS296" s="30"/>
      <c r="AT296" s="30"/>
      <c r="AU296" s="30"/>
      <c r="AV296" s="30"/>
      <c r="AW296" s="30"/>
      <c r="AX296" s="30"/>
      <c r="AY296" s="30"/>
      <c r="AZ296" s="31"/>
      <c r="BA296" s="30"/>
      <c r="BB296" s="30"/>
      <c r="BC296" s="30"/>
      <c r="BD296" s="30"/>
      <c r="BE296" s="30"/>
      <c r="BF296" s="30"/>
      <c r="BG296" s="30"/>
      <c r="BH296" s="30"/>
    </row>
    <row r="297" spans="1:60" ht="13.5" x14ac:dyDescent="0.35">
      <c r="A297" s="33"/>
      <c r="B297" s="33"/>
      <c r="C297" s="31"/>
      <c r="D297" s="30"/>
      <c r="E297" s="30"/>
      <c r="F297" s="30"/>
      <c r="G297" s="30"/>
      <c r="H297" s="72"/>
      <c r="I297" s="31"/>
      <c r="J297" s="30"/>
      <c r="K297" s="30"/>
      <c r="L297" s="30"/>
      <c r="M297" s="30"/>
      <c r="N297" s="30"/>
      <c r="O297" s="30"/>
      <c r="P297" s="73"/>
      <c r="Q297" s="31"/>
      <c r="R297" s="30"/>
      <c r="S297" s="30"/>
      <c r="T297" s="30"/>
      <c r="U297" s="30"/>
      <c r="V297" s="30"/>
      <c r="W297" s="30"/>
      <c r="X297" s="72"/>
      <c r="Y297" s="31"/>
      <c r="Z297" s="72"/>
      <c r="AA297" s="31"/>
      <c r="AB297" s="30"/>
      <c r="AC297" s="30"/>
      <c r="AD297" s="30"/>
      <c r="AE297" s="30"/>
      <c r="AF297" s="30"/>
      <c r="AG297" s="72"/>
      <c r="AH297" s="31"/>
      <c r="AI297" s="30"/>
      <c r="AJ297" s="30"/>
      <c r="AK297" s="30"/>
      <c r="AL297" s="30"/>
      <c r="AM297" s="30"/>
      <c r="AN297" s="30"/>
      <c r="AO297" s="30"/>
      <c r="AP297" s="72"/>
      <c r="AQ297" s="31"/>
      <c r="AR297" s="30"/>
      <c r="AS297" s="30"/>
      <c r="AT297" s="30"/>
      <c r="AU297" s="30"/>
      <c r="AV297" s="30"/>
      <c r="AW297" s="30"/>
      <c r="AX297" s="30"/>
      <c r="AY297" s="30"/>
      <c r="AZ297" s="31"/>
      <c r="BA297" s="30"/>
      <c r="BB297" s="30"/>
      <c r="BC297" s="30"/>
      <c r="BD297" s="30"/>
      <c r="BE297" s="30"/>
      <c r="BF297" s="30"/>
      <c r="BG297" s="30"/>
      <c r="BH297" s="30"/>
    </row>
    <row r="298" spans="1:60" ht="13.5" x14ac:dyDescent="0.35">
      <c r="A298" s="33"/>
      <c r="B298" s="33"/>
      <c r="C298" s="31"/>
      <c r="D298" s="30"/>
      <c r="E298" s="30"/>
      <c r="F298" s="30"/>
      <c r="G298" s="30"/>
      <c r="H298" s="72"/>
      <c r="I298" s="31"/>
      <c r="J298" s="30"/>
      <c r="K298" s="30"/>
      <c r="L298" s="30"/>
      <c r="M298" s="30"/>
      <c r="N298" s="30"/>
      <c r="O298" s="30"/>
      <c r="P298" s="73"/>
      <c r="Q298" s="31"/>
      <c r="R298" s="30"/>
      <c r="S298" s="30"/>
      <c r="T298" s="30"/>
      <c r="U298" s="30"/>
      <c r="V298" s="30"/>
      <c r="W298" s="30"/>
      <c r="X298" s="72"/>
      <c r="Y298" s="31"/>
      <c r="Z298" s="72"/>
      <c r="AA298" s="31"/>
      <c r="AB298" s="30"/>
      <c r="AC298" s="30"/>
      <c r="AD298" s="30"/>
      <c r="AE298" s="30"/>
      <c r="AF298" s="30"/>
      <c r="AG298" s="72"/>
      <c r="AH298" s="31"/>
      <c r="AI298" s="30"/>
      <c r="AJ298" s="30"/>
      <c r="AK298" s="30"/>
      <c r="AL298" s="30"/>
      <c r="AM298" s="30"/>
      <c r="AN298" s="30"/>
      <c r="AO298" s="30"/>
      <c r="AP298" s="72"/>
      <c r="AQ298" s="31"/>
      <c r="AR298" s="30"/>
      <c r="AS298" s="30"/>
      <c r="AT298" s="30"/>
      <c r="AU298" s="30"/>
      <c r="AV298" s="30"/>
      <c r="AW298" s="30"/>
      <c r="AX298" s="30"/>
      <c r="AY298" s="30"/>
      <c r="AZ298" s="31"/>
      <c r="BA298" s="30"/>
      <c r="BB298" s="30"/>
      <c r="BC298" s="30"/>
      <c r="BD298" s="30"/>
      <c r="BE298" s="30"/>
      <c r="BF298" s="30"/>
      <c r="BG298" s="30"/>
      <c r="BH298" s="30"/>
    </row>
    <row r="299" spans="1:60" ht="13.5" x14ac:dyDescent="0.35">
      <c r="A299" s="33"/>
      <c r="B299" s="33"/>
      <c r="C299" s="31"/>
      <c r="D299" s="30"/>
      <c r="E299" s="30"/>
      <c r="F299" s="30"/>
      <c r="G299" s="30"/>
      <c r="H299" s="72"/>
      <c r="I299" s="31"/>
      <c r="J299" s="30"/>
      <c r="K299" s="30"/>
      <c r="L299" s="30"/>
      <c r="M299" s="30"/>
      <c r="N299" s="30"/>
      <c r="O299" s="30"/>
      <c r="P299" s="73"/>
      <c r="Q299" s="31"/>
      <c r="R299" s="30"/>
      <c r="S299" s="30"/>
      <c r="T299" s="30"/>
      <c r="U299" s="30"/>
      <c r="V299" s="30"/>
      <c r="W299" s="30"/>
      <c r="X299" s="72"/>
      <c r="Y299" s="31"/>
      <c r="Z299" s="72"/>
      <c r="AA299" s="31"/>
      <c r="AB299" s="30"/>
      <c r="AC299" s="30"/>
      <c r="AD299" s="30"/>
      <c r="AE299" s="30"/>
      <c r="AF299" s="30"/>
      <c r="AG299" s="72"/>
      <c r="AH299" s="31"/>
      <c r="AI299" s="30"/>
      <c r="AJ299" s="30"/>
      <c r="AK299" s="30"/>
      <c r="AL299" s="30"/>
      <c r="AM299" s="30"/>
      <c r="AN299" s="30"/>
      <c r="AO299" s="30"/>
      <c r="AP299" s="72"/>
      <c r="AQ299" s="31"/>
      <c r="AR299" s="30"/>
      <c r="AS299" s="30"/>
      <c r="AT299" s="30"/>
      <c r="AU299" s="30"/>
      <c r="AV299" s="30"/>
      <c r="AW299" s="30"/>
      <c r="AX299" s="30"/>
      <c r="AY299" s="30"/>
      <c r="AZ299" s="31"/>
      <c r="BA299" s="30"/>
      <c r="BB299" s="30"/>
      <c r="BC299" s="30"/>
      <c r="BD299" s="30"/>
      <c r="BE299" s="30"/>
      <c r="BF299" s="30"/>
      <c r="BG299" s="30"/>
      <c r="BH299" s="30"/>
    </row>
    <row r="300" spans="1:60" ht="13.5" x14ac:dyDescent="0.35">
      <c r="A300" s="33"/>
      <c r="B300" s="33"/>
      <c r="C300" s="31"/>
      <c r="D300" s="30"/>
      <c r="E300" s="30"/>
      <c r="F300" s="30"/>
      <c r="G300" s="30"/>
      <c r="H300" s="72"/>
      <c r="I300" s="31"/>
      <c r="J300" s="30"/>
      <c r="K300" s="30"/>
      <c r="L300" s="30"/>
      <c r="M300" s="30"/>
      <c r="N300" s="30"/>
      <c r="O300" s="30"/>
      <c r="P300" s="73"/>
      <c r="Q300" s="31"/>
      <c r="R300" s="30"/>
      <c r="S300" s="30"/>
      <c r="T300" s="30"/>
      <c r="U300" s="30"/>
      <c r="V300" s="30"/>
      <c r="W300" s="30"/>
      <c r="X300" s="72"/>
      <c r="Y300" s="31"/>
      <c r="Z300" s="72"/>
      <c r="AA300" s="31"/>
      <c r="AB300" s="30"/>
      <c r="AC300" s="30"/>
      <c r="AD300" s="30"/>
      <c r="AE300" s="30"/>
      <c r="AF300" s="30"/>
      <c r="AG300" s="72"/>
      <c r="AH300" s="31"/>
      <c r="AI300" s="30"/>
      <c r="AJ300" s="30"/>
      <c r="AK300" s="30"/>
      <c r="AL300" s="30"/>
      <c r="AM300" s="30"/>
      <c r="AN300" s="30"/>
      <c r="AO300" s="30"/>
      <c r="AP300" s="72"/>
      <c r="AQ300" s="31"/>
      <c r="AR300" s="30"/>
      <c r="AS300" s="30"/>
      <c r="AT300" s="30"/>
      <c r="AU300" s="30"/>
      <c r="AV300" s="30"/>
      <c r="AW300" s="30"/>
      <c r="AX300" s="30"/>
      <c r="AY300" s="30"/>
      <c r="AZ300" s="31"/>
      <c r="BA300" s="30"/>
      <c r="BB300" s="30"/>
      <c r="BC300" s="30"/>
      <c r="BD300" s="30"/>
      <c r="BE300" s="30"/>
      <c r="BF300" s="30"/>
      <c r="BG300" s="30"/>
      <c r="BH300" s="30"/>
    </row>
    <row r="301" spans="1:60" ht="13.5" x14ac:dyDescent="0.35">
      <c r="A301" s="33"/>
      <c r="B301" s="33"/>
      <c r="C301" s="31"/>
      <c r="D301" s="30"/>
      <c r="E301" s="30"/>
      <c r="F301" s="30"/>
      <c r="G301" s="30"/>
      <c r="H301" s="72"/>
      <c r="I301" s="31"/>
      <c r="J301" s="30"/>
      <c r="K301" s="30"/>
      <c r="L301" s="30"/>
      <c r="M301" s="30"/>
      <c r="N301" s="30"/>
      <c r="O301" s="30"/>
      <c r="P301" s="73"/>
      <c r="Q301" s="31"/>
      <c r="R301" s="30"/>
      <c r="S301" s="30"/>
      <c r="T301" s="30"/>
      <c r="U301" s="30"/>
      <c r="V301" s="30"/>
      <c r="W301" s="30"/>
      <c r="X301" s="72"/>
      <c r="Y301" s="31"/>
      <c r="Z301" s="72"/>
      <c r="AA301" s="31"/>
      <c r="AB301" s="30"/>
      <c r="AC301" s="30"/>
      <c r="AD301" s="30"/>
      <c r="AE301" s="30"/>
      <c r="AF301" s="30"/>
      <c r="AG301" s="72"/>
      <c r="AH301" s="31"/>
      <c r="AI301" s="30"/>
      <c r="AJ301" s="30"/>
      <c r="AK301" s="30"/>
      <c r="AL301" s="30"/>
      <c r="AM301" s="30"/>
      <c r="AN301" s="30"/>
      <c r="AO301" s="30"/>
      <c r="AP301" s="72"/>
      <c r="AQ301" s="31"/>
      <c r="AR301" s="30"/>
      <c r="AS301" s="30"/>
      <c r="AT301" s="30"/>
      <c r="AU301" s="30"/>
      <c r="AV301" s="30"/>
      <c r="AW301" s="30"/>
      <c r="AX301" s="30"/>
      <c r="AY301" s="30"/>
      <c r="AZ301" s="31"/>
      <c r="BA301" s="30"/>
      <c r="BB301" s="30"/>
      <c r="BC301" s="30"/>
      <c r="BD301" s="30"/>
      <c r="BE301" s="30"/>
      <c r="BF301" s="30"/>
      <c r="BG301" s="30"/>
      <c r="BH301" s="30"/>
    </row>
    <row r="302" spans="1:60" ht="13.5" x14ac:dyDescent="0.35">
      <c r="A302" s="33"/>
      <c r="B302" s="33"/>
      <c r="C302" s="31"/>
      <c r="D302" s="30"/>
      <c r="E302" s="30"/>
      <c r="F302" s="30"/>
      <c r="G302" s="30"/>
      <c r="H302" s="72"/>
      <c r="I302" s="31"/>
      <c r="J302" s="30"/>
      <c r="K302" s="30"/>
      <c r="L302" s="30"/>
      <c r="M302" s="30"/>
      <c r="N302" s="30"/>
      <c r="O302" s="30"/>
      <c r="P302" s="73"/>
      <c r="Q302" s="31"/>
      <c r="R302" s="30"/>
      <c r="S302" s="30"/>
      <c r="T302" s="30"/>
      <c r="U302" s="30"/>
      <c r="V302" s="30"/>
      <c r="W302" s="30"/>
      <c r="X302" s="72"/>
      <c r="Y302" s="31"/>
      <c r="Z302" s="72"/>
      <c r="AA302" s="31"/>
      <c r="AB302" s="30"/>
      <c r="AC302" s="30"/>
      <c r="AD302" s="30"/>
      <c r="AE302" s="30"/>
      <c r="AF302" s="30"/>
      <c r="AG302" s="72"/>
      <c r="AH302" s="31"/>
      <c r="AI302" s="30"/>
      <c r="AJ302" s="30"/>
      <c r="AK302" s="30"/>
      <c r="AL302" s="30"/>
      <c r="AM302" s="30"/>
      <c r="AN302" s="30"/>
      <c r="AO302" s="30"/>
      <c r="AP302" s="72"/>
      <c r="AQ302" s="31"/>
      <c r="AR302" s="30"/>
      <c r="AS302" s="30"/>
      <c r="AT302" s="30"/>
      <c r="AU302" s="30"/>
      <c r="AV302" s="30"/>
      <c r="AW302" s="30"/>
      <c r="AX302" s="30"/>
      <c r="AY302" s="30"/>
      <c r="AZ302" s="31"/>
      <c r="BA302" s="30"/>
      <c r="BB302" s="30"/>
      <c r="BC302" s="30"/>
      <c r="BD302" s="30"/>
      <c r="BE302" s="30"/>
      <c r="BF302" s="30"/>
      <c r="BG302" s="30"/>
      <c r="BH302" s="30"/>
    </row>
    <row r="303" spans="1:60" ht="13.5" x14ac:dyDescent="0.35">
      <c r="A303" s="33"/>
      <c r="B303" s="33"/>
      <c r="C303" s="31"/>
      <c r="D303" s="30"/>
      <c r="E303" s="30"/>
      <c r="F303" s="30"/>
      <c r="G303" s="30"/>
      <c r="H303" s="72"/>
      <c r="I303" s="31"/>
      <c r="J303" s="30"/>
      <c r="K303" s="30"/>
      <c r="L303" s="30"/>
      <c r="M303" s="30"/>
      <c r="N303" s="30"/>
      <c r="O303" s="30"/>
      <c r="P303" s="73"/>
      <c r="Q303" s="31"/>
      <c r="R303" s="30"/>
      <c r="S303" s="30"/>
      <c r="T303" s="30"/>
      <c r="U303" s="30"/>
      <c r="V303" s="30"/>
      <c r="W303" s="30"/>
      <c r="X303" s="72"/>
      <c r="Y303" s="31"/>
      <c r="Z303" s="72"/>
      <c r="AA303" s="31"/>
      <c r="AB303" s="30"/>
      <c r="AC303" s="30"/>
      <c r="AD303" s="30"/>
      <c r="AE303" s="30"/>
      <c r="AF303" s="30"/>
      <c r="AG303" s="72"/>
      <c r="AH303" s="31"/>
      <c r="AI303" s="30"/>
      <c r="AJ303" s="30"/>
      <c r="AK303" s="30"/>
      <c r="AL303" s="30"/>
      <c r="AM303" s="30"/>
      <c r="AN303" s="30"/>
      <c r="AO303" s="30"/>
      <c r="AP303" s="72"/>
      <c r="AQ303" s="31"/>
      <c r="AR303" s="30"/>
      <c r="AS303" s="30"/>
      <c r="AT303" s="30"/>
      <c r="AU303" s="30"/>
      <c r="AV303" s="30"/>
      <c r="AW303" s="30"/>
      <c r="AX303" s="30"/>
      <c r="AY303" s="30"/>
      <c r="AZ303" s="31"/>
      <c r="BA303" s="30"/>
      <c r="BB303" s="30"/>
      <c r="BC303" s="30"/>
      <c r="BD303" s="30"/>
      <c r="BE303" s="30"/>
      <c r="BF303" s="30"/>
      <c r="BG303" s="30"/>
      <c r="BH303" s="30"/>
    </row>
    <row r="304" spans="1:60" ht="13.5" x14ac:dyDescent="0.35">
      <c r="A304" s="33"/>
      <c r="B304" s="33"/>
      <c r="C304" s="31"/>
      <c r="D304" s="30"/>
      <c r="E304" s="30"/>
      <c r="F304" s="30"/>
      <c r="G304" s="30"/>
      <c r="H304" s="72"/>
      <c r="I304" s="31"/>
      <c r="J304" s="30"/>
      <c r="K304" s="30"/>
      <c r="L304" s="30"/>
      <c r="M304" s="30"/>
      <c r="N304" s="30"/>
      <c r="O304" s="30"/>
      <c r="P304" s="73"/>
      <c r="Q304" s="31"/>
      <c r="R304" s="30"/>
      <c r="S304" s="30"/>
      <c r="T304" s="30"/>
      <c r="U304" s="30"/>
      <c r="V304" s="30"/>
      <c r="W304" s="30"/>
      <c r="X304" s="72"/>
      <c r="Y304" s="31"/>
      <c r="Z304" s="72"/>
      <c r="AA304" s="31"/>
      <c r="AB304" s="30"/>
      <c r="AC304" s="30"/>
      <c r="AD304" s="30"/>
      <c r="AE304" s="30"/>
      <c r="AF304" s="30"/>
      <c r="AG304" s="72"/>
      <c r="AH304" s="31"/>
      <c r="AI304" s="30"/>
      <c r="AJ304" s="30"/>
      <c r="AK304" s="30"/>
      <c r="AL304" s="30"/>
      <c r="AM304" s="30"/>
      <c r="AN304" s="30"/>
      <c r="AO304" s="30"/>
      <c r="AP304" s="72"/>
      <c r="AQ304" s="31"/>
      <c r="AR304" s="30"/>
      <c r="AS304" s="30"/>
      <c r="AT304" s="30"/>
      <c r="AU304" s="30"/>
      <c r="AV304" s="30"/>
      <c r="AW304" s="30"/>
      <c r="AX304" s="30"/>
      <c r="AY304" s="30"/>
      <c r="AZ304" s="31"/>
      <c r="BA304" s="30"/>
      <c r="BB304" s="30"/>
      <c r="BC304" s="30"/>
      <c r="BD304" s="30"/>
      <c r="BE304" s="30"/>
      <c r="BF304" s="30"/>
      <c r="BG304" s="30"/>
      <c r="BH304" s="30"/>
    </row>
    <row r="305" spans="1:60" ht="13.5" x14ac:dyDescent="0.35">
      <c r="A305" s="33"/>
      <c r="B305" s="33"/>
      <c r="C305" s="31"/>
      <c r="D305" s="30"/>
      <c r="E305" s="30"/>
      <c r="F305" s="30"/>
      <c r="G305" s="30"/>
      <c r="H305" s="72"/>
      <c r="I305" s="31"/>
      <c r="J305" s="30"/>
      <c r="K305" s="30"/>
      <c r="L305" s="30"/>
      <c r="M305" s="30"/>
      <c r="N305" s="30"/>
      <c r="O305" s="30"/>
      <c r="P305" s="73"/>
      <c r="Q305" s="31"/>
      <c r="R305" s="30"/>
      <c r="S305" s="30"/>
      <c r="T305" s="30"/>
      <c r="U305" s="30"/>
      <c r="V305" s="30"/>
      <c r="W305" s="30"/>
      <c r="X305" s="72"/>
      <c r="Y305" s="31"/>
      <c r="Z305" s="72"/>
      <c r="AA305" s="31"/>
      <c r="AB305" s="30"/>
      <c r="AC305" s="30"/>
      <c r="AD305" s="30"/>
      <c r="AE305" s="30"/>
      <c r="AF305" s="30"/>
      <c r="AG305" s="72"/>
      <c r="AH305" s="31"/>
      <c r="AI305" s="30"/>
      <c r="AJ305" s="30"/>
      <c r="AK305" s="30"/>
      <c r="AL305" s="30"/>
      <c r="AM305" s="30"/>
      <c r="AN305" s="30"/>
      <c r="AO305" s="30"/>
      <c r="AP305" s="72"/>
      <c r="AQ305" s="31"/>
      <c r="AR305" s="30"/>
      <c r="AS305" s="30"/>
      <c r="AT305" s="30"/>
      <c r="AU305" s="30"/>
      <c r="AV305" s="30"/>
      <c r="AW305" s="30"/>
      <c r="AX305" s="30"/>
      <c r="AY305" s="30"/>
      <c r="AZ305" s="31"/>
      <c r="BA305" s="30"/>
      <c r="BB305" s="30"/>
      <c r="BC305" s="30"/>
      <c r="BD305" s="30"/>
      <c r="BE305" s="30"/>
      <c r="BF305" s="30"/>
      <c r="BG305" s="30"/>
      <c r="BH305" s="30"/>
    </row>
    <row r="306" spans="1:60" ht="13.5" x14ac:dyDescent="0.35">
      <c r="A306" s="33"/>
      <c r="B306" s="33"/>
      <c r="C306" s="31"/>
      <c r="D306" s="30"/>
      <c r="E306" s="30"/>
      <c r="F306" s="30"/>
      <c r="G306" s="30"/>
      <c r="H306" s="72"/>
      <c r="I306" s="31"/>
      <c r="J306" s="30"/>
      <c r="K306" s="30"/>
      <c r="L306" s="30"/>
      <c r="M306" s="30"/>
      <c r="N306" s="30"/>
      <c r="O306" s="30"/>
      <c r="P306" s="73"/>
      <c r="Q306" s="31"/>
      <c r="R306" s="30"/>
      <c r="S306" s="30"/>
      <c r="T306" s="30"/>
      <c r="U306" s="30"/>
      <c r="V306" s="30"/>
      <c r="W306" s="30"/>
      <c r="X306" s="72"/>
      <c r="Y306" s="31"/>
      <c r="Z306" s="72"/>
      <c r="AA306" s="31"/>
      <c r="AB306" s="30"/>
      <c r="AC306" s="30"/>
      <c r="AD306" s="30"/>
      <c r="AE306" s="30"/>
      <c r="AF306" s="30"/>
      <c r="AG306" s="72"/>
      <c r="AH306" s="31"/>
      <c r="AI306" s="30"/>
      <c r="AJ306" s="30"/>
      <c r="AK306" s="30"/>
      <c r="AL306" s="30"/>
      <c r="AM306" s="30"/>
      <c r="AN306" s="30"/>
      <c r="AO306" s="30"/>
      <c r="AP306" s="72"/>
      <c r="AQ306" s="31"/>
      <c r="AR306" s="30"/>
      <c r="AS306" s="30"/>
      <c r="AT306" s="30"/>
      <c r="AU306" s="30"/>
      <c r="AV306" s="30"/>
      <c r="AW306" s="30"/>
      <c r="AX306" s="30"/>
      <c r="AY306" s="30"/>
      <c r="AZ306" s="31"/>
      <c r="BA306" s="30"/>
      <c r="BB306" s="30"/>
      <c r="BC306" s="30"/>
      <c r="BD306" s="30"/>
      <c r="BE306" s="30"/>
      <c r="BF306" s="30"/>
      <c r="BG306" s="30"/>
      <c r="BH306" s="30"/>
    </row>
    <row r="307" spans="1:60" ht="13.5" x14ac:dyDescent="0.35">
      <c r="A307" s="33"/>
      <c r="B307" s="33"/>
      <c r="C307" s="31"/>
      <c r="D307" s="30"/>
      <c r="E307" s="30"/>
      <c r="F307" s="30"/>
      <c r="G307" s="30"/>
      <c r="H307" s="72"/>
      <c r="I307" s="31"/>
      <c r="J307" s="30"/>
      <c r="K307" s="30"/>
      <c r="L307" s="30"/>
      <c r="M307" s="30"/>
      <c r="N307" s="30"/>
      <c r="O307" s="30"/>
      <c r="P307" s="73"/>
      <c r="Q307" s="31"/>
      <c r="R307" s="30"/>
      <c r="S307" s="30"/>
      <c r="T307" s="30"/>
      <c r="U307" s="30"/>
      <c r="V307" s="30"/>
      <c r="W307" s="30"/>
      <c r="X307" s="72"/>
      <c r="Y307" s="31"/>
      <c r="Z307" s="72"/>
      <c r="AA307" s="31"/>
      <c r="AB307" s="30"/>
      <c r="AC307" s="30"/>
      <c r="AD307" s="30"/>
      <c r="AE307" s="30"/>
      <c r="AF307" s="30"/>
      <c r="AG307" s="72"/>
      <c r="AH307" s="31"/>
      <c r="AI307" s="30"/>
      <c r="AJ307" s="30"/>
      <c r="AK307" s="30"/>
      <c r="AL307" s="30"/>
      <c r="AM307" s="30"/>
      <c r="AN307" s="30"/>
      <c r="AO307" s="30"/>
      <c r="AP307" s="72"/>
      <c r="AQ307" s="31"/>
      <c r="AR307" s="30"/>
      <c r="AS307" s="30"/>
      <c r="AT307" s="30"/>
      <c r="AU307" s="30"/>
      <c r="AV307" s="30"/>
      <c r="AW307" s="30"/>
      <c r="AX307" s="30"/>
      <c r="AY307" s="30"/>
      <c r="AZ307" s="31"/>
      <c r="BA307" s="30"/>
      <c r="BB307" s="30"/>
      <c r="BC307" s="30"/>
      <c r="BD307" s="30"/>
      <c r="BE307" s="30"/>
      <c r="BF307" s="30"/>
      <c r="BG307" s="30"/>
      <c r="BH307" s="30"/>
    </row>
    <row r="308" spans="1:60" ht="13.5" x14ac:dyDescent="0.35">
      <c r="A308" s="33"/>
      <c r="B308" s="33"/>
      <c r="C308" s="31"/>
      <c r="D308" s="30"/>
      <c r="E308" s="30"/>
      <c r="F308" s="30"/>
      <c r="G308" s="30"/>
      <c r="H308" s="72"/>
      <c r="I308" s="31"/>
      <c r="J308" s="30"/>
      <c r="K308" s="30"/>
      <c r="L308" s="30"/>
      <c r="M308" s="30"/>
      <c r="N308" s="30"/>
      <c r="O308" s="30"/>
      <c r="P308" s="73"/>
      <c r="Q308" s="31"/>
      <c r="R308" s="30"/>
      <c r="S308" s="30"/>
      <c r="T308" s="30"/>
      <c r="U308" s="30"/>
      <c r="V308" s="30"/>
      <c r="W308" s="30"/>
      <c r="X308" s="72"/>
      <c r="Y308" s="31"/>
      <c r="Z308" s="72"/>
      <c r="AA308" s="31"/>
      <c r="AB308" s="30"/>
      <c r="AC308" s="30"/>
      <c r="AD308" s="30"/>
      <c r="AE308" s="30"/>
      <c r="AF308" s="30"/>
      <c r="AG308" s="72"/>
      <c r="AH308" s="31"/>
      <c r="AI308" s="30"/>
      <c r="AJ308" s="30"/>
      <c r="AK308" s="30"/>
      <c r="AL308" s="30"/>
      <c r="AM308" s="30"/>
      <c r="AN308" s="30"/>
      <c r="AO308" s="30"/>
      <c r="AP308" s="72"/>
      <c r="AQ308" s="31"/>
      <c r="AR308" s="30"/>
      <c r="AS308" s="30"/>
      <c r="AT308" s="30"/>
      <c r="AU308" s="30"/>
      <c r="AV308" s="30"/>
      <c r="AW308" s="30"/>
      <c r="AX308" s="30"/>
      <c r="AY308" s="30"/>
      <c r="AZ308" s="31"/>
      <c r="BA308" s="30"/>
      <c r="BB308" s="30"/>
      <c r="BC308" s="30"/>
      <c r="BD308" s="30"/>
      <c r="BE308" s="30"/>
      <c r="BF308" s="30"/>
      <c r="BG308" s="30"/>
      <c r="BH308" s="30"/>
    </row>
    <row r="309" spans="1:60" ht="13.5" x14ac:dyDescent="0.35">
      <c r="A309" s="33"/>
      <c r="B309" s="33"/>
      <c r="C309" s="31"/>
      <c r="D309" s="30"/>
      <c r="E309" s="30"/>
      <c r="F309" s="30"/>
      <c r="G309" s="30"/>
      <c r="H309" s="72"/>
      <c r="I309" s="31"/>
      <c r="J309" s="30"/>
      <c r="K309" s="30"/>
      <c r="L309" s="30"/>
      <c r="M309" s="30"/>
      <c r="N309" s="30"/>
      <c r="O309" s="30"/>
      <c r="P309" s="73"/>
      <c r="Q309" s="31"/>
      <c r="R309" s="30"/>
      <c r="S309" s="30"/>
      <c r="T309" s="30"/>
      <c r="U309" s="30"/>
      <c r="V309" s="30"/>
      <c r="W309" s="30"/>
      <c r="X309" s="72"/>
      <c r="Y309" s="31"/>
      <c r="Z309" s="72"/>
      <c r="AA309" s="31"/>
      <c r="AB309" s="30"/>
      <c r="AC309" s="30"/>
      <c r="AD309" s="30"/>
      <c r="AE309" s="30"/>
      <c r="AF309" s="30"/>
      <c r="AG309" s="72"/>
      <c r="AH309" s="31"/>
      <c r="AI309" s="30"/>
      <c r="AJ309" s="30"/>
      <c r="AK309" s="30"/>
      <c r="AL309" s="30"/>
      <c r="AM309" s="30"/>
      <c r="AN309" s="30"/>
      <c r="AO309" s="30"/>
      <c r="AP309" s="72"/>
      <c r="AQ309" s="31"/>
      <c r="AR309" s="30"/>
      <c r="AS309" s="30"/>
      <c r="AT309" s="30"/>
      <c r="AU309" s="30"/>
      <c r="AV309" s="30"/>
      <c r="AW309" s="30"/>
      <c r="AX309" s="30"/>
      <c r="AY309" s="30"/>
      <c r="AZ309" s="31"/>
      <c r="BA309" s="30"/>
      <c r="BB309" s="30"/>
      <c r="BC309" s="30"/>
      <c r="BD309" s="30"/>
      <c r="BE309" s="30"/>
      <c r="BF309" s="30"/>
      <c r="BG309" s="30"/>
      <c r="BH309" s="30"/>
    </row>
    <row r="310" spans="1:60" ht="13.5" x14ac:dyDescent="0.35">
      <c r="A310" s="33"/>
      <c r="B310" s="33"/>
      <c r="C310" s="31"/>
      <c r="D310" s="30"/>
      <c r="E310" s="30"/>
      <c r="F310" s="30"/>
      <c r="G310" s="30"/>
      <c r="H310" s="72"/>
      <c r="I310" s="31"/>
      <c r="J310" s="30"/>
      <c r="K310" s="30"/>
      <c r="L310" s="30"/>
      <c r="M310" s="30"/>
      <c r="N310" s="30"/>
      <c r="O310" s="30"/>
      <c r="P310" s="73"/>
      <c r="Q310" s="31"/>
      <c r="R310" s="30"/>
      <c r="S310" s="30"/>
      <c r="T310" s="30"/>
      <c r="U310" s="30"/>
      <c r="V310" s="30"/>
      <c r="W310" s="30"/>
      <c r="X310" s="72"/>
      <c r="Y310" s="31"/>
      <c r="Z310" s="72"/>
      <c r="AA310" s="31"/>
      <c r="AB310" s="30"/>
      <c r="AC310" s="30"/>
      <c r="AD310" s="30"/>
      <c r="AE310" s="30"/>
      <c r="AF310" s="30"/>
      <c r="AG310" s="72"/>
      <c r="AH310" s="31"/>
      <c r="AI310" s="30"/>
      <c r="AJ310" s="30"/>
      <c r="AK310" s="30"/>
      <c r="AL310" s="30"/>
      <c r="AM310" s="30"/>
      <c r="AN310" s="30"/>
      <c r="AO310" s="30"/>
      <c r="AP310" s="72"/>
      <c r="AQ310" s="31"/>
      <c r="AR310" s="30"/>
      <c r="AS310" s="30"/>
      <c r="AT310" s="30"/>
      <c r="AU310" s="30"/>
      <c r="AV310" s="30"/>
      <c r="AW310" s="30"/>
      <c r="AX310" s="30"/>
      <c r="AY310" s="30"/>
      <c r="AZ310" s="31"/>
      <c r="BA310" s="30"/>
      <c r="BB310" s="30"/>
      <c r="BC310" s="30"/>
      <c r="BD310" s="30"/>
      <c r="BE310" s="30"/>
      <c r="BF310" s="30"/>
      <c r="BG310" s="30"/>
      <c r="BH310" s="30"/>
    </row>
    <row r="311" spans="1:60" ht="13.5" x14ac:dyDescent="0.35">
      <c r="A311" s="33"/>
      <c r="B311" s="33"/>
      <c r="C311" s="31"/>
      <c r="D311" s="30"/>
      <c r="E311" s="30"/>
      <c r="F311" s="30"/>
      <c r="G311" s="30"/>
      <c r="H311" s="72"/>
      <c r="I311" s="31"/>
      <c r="J311" s="30"/>
      <c r="K311" s="30"/>
      <c r="L311" s="30"/>
      <c r="M311" s="30"/>
      <c r="N311" s="30"/>
      <c r="O311" s="30"/>
      <c r="P311" s="73"/>
      <c r="Q311" s="31"/>
      <c r="R311" s="30"/>
      <c r="S311" s="30"/>
      <c r="T311" s="30"/>
      <c r="U311" s="30"/>
      <c r="V311" s="30"/>
      <c r="W311" s="30"/>
      <c r="X311" s="72"/>
      <c r="Y311" s="31"/>
      <c r="Z311" s="72"/>
      <c r="AA311" s="31"/>
      <c r="AB311" s="30"/>
      <c r="AC311" s="30"/>
      <c r="AD311" s="30"/>
      <c r="AE311" s="30"/>
      <c r="AF311" s="30"/>
      <c r="AG311" s="72"/>
      <c r="AH311" s="31"/>
      <c r="AI311" s="30"/>
      <c r="AJ311" s="30"/>
      <c r="AK311" s="30"/>
      <c r="AL311" s="30"/>
      <c r="AM311" s="30"/>
      <c r="AN311" s="30"/>
      <c r="AO311" s="30"/>
      <c r="AP311" s="72"/>
      <c r="AQ311" s="31"/>
      <c r="AR311" s="30"/>
      <c r="AS311" s="30"/>
      <c r="AT311" s="30"/>
      <c r="AU311" s="30"/>
      <c r="AV311" s="30"/>
      <c r="AW311" s="30"/>
      <c r="AX311" s="30"/>
      <c r="AY311" s="30"/>
      <c r="AZ311" s="31"/>
      <c r="BA311" s="30"/>
      <c r="BB311" s="30"/>
      <c r="BC311" s="30"/>
      <c r="BD311" s="30"/>
      <c r="BE311" s="30"/>
      <c r="BF311" s="30"/>
      <c r="BG311" s="30"/>
      <c r="BH311" s="30"/>
    </row>
    <row r="312" spans="1:60" ht="13.5" x14ac:dyDescent="0.35">
      <c r="A312" s="33"/>
      <c r="B312" s="33"/>
      <c r="C312" s="31"/>
      <c r="D312" s="30"/>
      <c r="E312" s="30"/>
      <c r="F312" s="30"/>
      <c r="G312" s="30"/>
      <c r="H312" s="72"/>
      <c r="I312" s="31"/>
      <c r="J312" s="30"/>
      <c r="K312" s="30"/>
      <c r="L312" s="30"/>
      <c r="M312" s="30"/>
      <c r="N312" s="30"/>
      <c r="O312" s="30"/>
      <c r="P312" s="73"/>
      <c r="Q312" s="31"/>
      <c r="R312" s="30"/>
      <c r="S312" s="30"/>
      <c r="T312" s="30"/>
      <c r="U312" s="30"/>
      <c r="V312" s="30"/>
      <c r="W312" s="30"/>
      <c r="X312" s="72"/>
      <c r="Y312" s="31"/>
      <c r="Z312" s="72"/>
      <c r="AA312" s="31"/>
      <c r="AB312" s="30"/>
      <c r="AC312" s="30"/>
      <c r="AD312" s="30"/>
      <c r="AE312" s="30"/>
      <c r="AF312" s="30"/>
      <c r="AG312" s="72"/>
      <c r="AH312" s="31"/>
      <c r="AI312" s="30"/>
      <c r="AJ312" s="30"/>
      <c r="AK312" s="30"/>
      <c r="AL312" s="30"/>
      <c r="AM312" s="30"/>
      <c r="AN312" s="30"/>
      <c r="AO312" s="30"/>
      <c r="AP312" s="72"/>
      <c r="AQ312" s="31"/>
      <c r="AR312" s="30"/>
      <c r="AS312" s="30"/>
      <c r="AT312" s="30"/>
      <c r="AU312" s="30"/>
      <c r="AV312" s="30"/>
      <c r="AW312" s="30"/>
      <c r="AX312" s="30"/>
      <c r="AY312" s="30"/>
      <c r="AZ312" s="31"/>
      <c r="BA312" s="30"/>
      <c r="BB312" s="30"/>
      <c r="BC312" s="30"/>
      <c r="BD312" s="30"/>
      <c r="BE312" s="30"/>
      <c r="BF312" s="30"/>
      <c r="BG312" s="30"/>
      <c r="BH312" s="30"/>
    </row>
    <row r="313" spans="1:60" ht="13.5" x14ac:dyDescent="0.35">
      <c r="A313" s="33"/>
      <c r="B313" s="33"/>
      <c r="C313" s="31"/>
      <c r="D313" s="30"/>
      <c r="E313" s="30"/>
      <c r="F313" s="30"/>
      <c r="G313" s="30"/>
      <c r="H313" s="72"/>
      <c r="I313" s="31"/>
      <c r="J313" s="30"/>
      <c r="K313" s="30"/>
      <c r="L313" s="30"/>
      <c r="M313" s="30"/>
      <c r="N313" s="30"/>
      <c r="O313" s="30"/>
      <c r="P313" s="73"/>
      <c r="Q313" s="31"/>
      <c r="R313" s="30"/>
      <c r="S313" s="30"/>
      <c r="T313" s="30"/>
      <c r="U313" s="30"/>
      <c r="V313" s="30"/>
      <c r="W313" s="30"/>
      <c r="X313" s="72"/>
      <c r="Y313" s="31"/>
      <c r="Z313" s="72"/>
      <c r="AA313" s="31"/>
      <c r="AB313" s="30"/>
      <c r="AC313" s="30"/>
      <c r="AD313" s="30"/>
      <c r="AE313" s="30"/>
      <c r="AF313" s="30"/>
      <c r="AG313" s="72"/>
      <c r="AH313" s="31"/>
      <c r="AI313" s="30"/>
      <c r="AJ313" s="30"/>
      <c r="AK313" s="30"/>
      <c r="AL313" s="30"/>
      <c r="AM313" s="30"/>
      <c r="AN313" s="30"/>
      <c r="AO313" s="30"/>
      <c r="AP313" s="72"/>
      <c r="AQ313" s="31"/>
      <c r="AR313" s="30"/>
      <c r="AS313" s="30"/>
      <c r="AT313" s="30"/>
      <c r="AU313" s="30"/>
      <c r="AV313" s="30"/>
      <c r="AW313" s="30"/>
      <c r="AX313" s="30"/>
      <c r="AY313" s="30"/>
      <c r="AZ313" s="31"/>
      <c r="BA313" s="30"/>
      <c r="BB313" s="30"/>
      <c r="BC313" s="30"/>
      <c r="BD313" s="30"/>
      <c r="BE313" s="30"/>
      <c r="BF313" s="30"/>
      <c r="BG313" s="30"/>
      <c r="BH313" s="30"/>
    </row>
    <row r="314" spans="1:60" ht="13.5" x14ac:dyDescent="0.35">
      <c r="A314" s="33"/>
      <c r="B314" s="33"/>
      <c r="C314" s="31"/>
      <c r="D314" s="30"/>
      <c r="E314" s="30"/>
      <c r="F314" s="30"/>
      <c r="G314" s="30"/>
      <c r="H314" s="72"/>
      <c r="I314" s="31"/>
      <c r="J314" s="30"/>
      <c r="K314" s="30"/>
      <c r="L314" s="30"/>
      <c r="M314" s="30"/>
      <c r="N314" s="30"/>
      <c r="O314" s="30"/>
      <c r="P314" s="73"/>
      <c r="Q314" s="31"/>
      <c r="R314" s="30"/>
      <c r="S314" s="30"/>
      <c r="T314" s="30"/>
      <c r="U314" s="30"/>
      <c r="V314" s="30"/>
      <c r="W314" s="30"/>
      <c r="X314" s="72"/>
      <c r="Y314" s="31"/>
      <c r="Z314" s="72"/>
      <c r="AA314" s="31"/>
      <c r="AB314" s="30"/>
      <c r="AC314" s="30"/>
      <c r="AD314" s="30"/>
      <c r="AE314" s="30"/>
      <c r="AF314" s="30"/>
      <c r="AG314" s="72"/>
      <c r="AH314" s="31"/>
      <c r="AI314" s="30"/>
      <c r="AJ314" s="30"/>
      <c r="AK314" s="30"/>
      <c r="AL314" s="30"/>
      <c r="AM314" s="30"/>
      <c r="AN314" s="30"/>
      <c r="AO314" s="30"/>
      <c r="AP314" s="72"/>
      <c r="AQ314" s="31"/>
      <c r="AR314" s="30"/>
      <c r="AS314" s="30"/>
      <c r="AT314" s="30"/>
      <c r="AU314" s="30"/>
      <c r="AV314" s="30"/>
      <c r="AW314" s="30"/>
      <c r="AX314" s="30"/>
      <c r="AY314" s="30"/>
      <c r="AZ314" s="31"/>
      <c r="BA314" s="30"/>
      <c r="BB314" s="30"/>
      <c r="BC314" s="30"/>
      <c r="BD314" s="30"/>
      <c r="BE314" s="30"/>
      <c r="BF314" s="30"/>
      <c r="BG314" s="30"/>
      <c r="BH314" s="30"/>
    </row>
    <row r="315" spans="1:60" ht="13.5" x14ac:dyDescent="0.35">
      <c r="A315" s="33"/>
      <c r="B315" s="33"/>
      <c r="C315" s="31"/>
      <c r="D315" s="30"/>
      <c r="E315" s="30"/>
      <c r="F315" s="30"/>
      <c r="G315" s="30"/>
      <c r="H315" s="72"/>
      <c r="I315" s="31"/>
      <c r="J315" s="30"/>
      <c r="K315" s="30"/>
      <c r="L315" s="30"/>
      <c r="M315" s="30"/>
      <c r="N315" s="30"/>
      <c r="O315" s="30"/>
      <c r="P315" s="73"/>
      <c r="Q315" s="31"/>
      <c r="R315" s="30"/>
      <c r="S315" s="30"/>
      <c r="T315" s="30"/>
      <c r="U315" s="30"/>
      <c r="V315" s="30"/>
      <c r="W315" s="30"/>
      <c r="X315" s="72"/>
      <c r="Y315" s="31"/>
      <c r="Z315" s="72"/>
      <c r="AA315" s="31"/>
      <c r="AB315" s="30"/>
      <c r="AC315" s="30"/>
      <c r="AD315" s="30"/>
      <c r="AE315" s="30"/>
      <c r="AF315" s="30"/>
      <c r="AG315" s="72"/>
      <c r="AH315" s="31"/>
      <c r="AI315" s="30"/>
      <c r="AJ315" s="30"/>
      <c r="AK315" s="30"/>
      <c r="AL315" s="30"/>
      <c r="AM315" s="30"/>
      <c r="AN315" s="30"/>
      <c r="AO315" s="30"/>
      <c r="AP315" s="72"/>
      <c r="AQ315" s="31"/>
      <c r="AR315" s="30"/>
      <c r="AS315" s="30"/>
      <c r="AT315" s="30"/>
      <c r="AU315" s="30"/>
      <c r="AV315" s="30"/>
      <c r="AW315" s="30"/>
      <c r="AX315" s="30"/>
      <c r="AY315" s="30"/>
      <c r="AZ315" s="31"/>
      <c r="BA315" s="30"/>
      <c r="BB315" s="30"/>
      <c r="BC315" s="30"/>
      <c r="BD315" s="30"/>
      <c r="BE315" s="30"/>
      <c r="BF315" s="30"/>
      <c r="BG315" s="30"/>
      <c r="BH315" s="30"/>
    </row>
    <row r="316" spans="1:60" ht="13.5" x14ac:dyDescent="0.35">
      <c r="A316" s="33"/>
      <c r="B316" s="33"/>
      <c r="C316" s="31"/>
      <c r="D316" s="30"/>
      <c r="E316" s="30"/>
      <c r="F316" s="30"/>
      <c r="G316" s="30"/>
      <c r="H316" s="72"/>
      <c r="I316" s="31"/>
      <c r="J316" s="30"/>
      <c r="K316" s="30"/>
      <c r="L316" s="30"/>
      <c r="M316" s="30"/>
      <c r="N316" s="30"/>
      <c r="O316" s="30"/>
      <c r="P316" s="73"/>
      <c r="Q316" s="31"/>
      <c r="R316" s="30"/>
      <c r="S316" s="30"/>
      <c r="T316" s="30"/>
      <c r="U316" s="30"/>
      <c r="V316" s="30"/>
      <c r="W316" s="30"/>
      <c r="X316" s="72"/>
      <c r="Y316" s="31"/>
      <c r="Z316" s="72"/>
      <c r="AA316" s="31"/>
      <c r="AB316" s="30"/>
      <c r="AC316" s="30"/>
      <c r="AD316" s="30"/>
      <c r="AE316" s="30"/>
      <c r="AF316" s="30"/>
      <c r="AG316" s="72"/>
      <c r="AH316" s="31"/>
      <c r="AI316" s="30"/>
      <c r="AJ316" s="30"/>
      <c r="AK316" s="30"/>
      <c r="AL316" s="30"/>
      <c r="AM316" s="30"/>
      <c r="AN316" s="30"/>
      <c r="AO316" s="30"/>
      <c r="AP316" s="72"/>
      <c r="AQ316" s="31"/>
      <c r="AR316" s="30"/>
      <c r="AS316" s="30"/>
      <c r="AT316" s="30"/>
      <c r="AU316" s="30"/>
      <c r="AV316" s="30"/>
      <c r="AW316" s="30"/>
      <c r="AX316" s="30"/>
      <c r="AY316" s="30"/>
      <c r="AZ316" s="31"/>
      <c r="BA316" s="30"/>
      <c r="BB316" s="30"/>
      <c r="BC316" s="30"/>
      <c r="BD316" s="30"/>
      <c r="BE316" s="30"/>
      <c r="BF316" s="30"/>
      <c r="BG316" s="30"/>
      <c r="BH316" s="30"/>
    </row>
    <row r="317" spans="1:60" ht="13.5" x14ac:dyDescent="0.35">
      <c r="A317" s="33"/>
      <c r="B317" s="33"/>
      <c r="C317" s="31"/>
      <c r="D317" s="30"/>
      <c r="E317" s="30"/>
      <c r="F317" s="30"/>
      <c r="G317" s="30"/>
      <c r="H317" s="72"/>
      <c r="I317" s="31"/>
      <c r="J317" s="30"/>
      <c r="K317" s="30"/>
      <c r="L317" s="30"/>
      <c r="M317" s="30"/>
      <c r="N317" s="30"/>
      <c r="O317" s="30"/>
      <c r="P317" s="73"/>
      <c r="Q317" s="31"/>
      <c r="R317" s="30"/>
      <c r="S317" s="30"/>
      <c r="T317" s="30"/>
      <c r="U317" s="30"/>
      <c r="V317" s="30"/>
      <c r="W317" s="30"/>
      <c r="X317" s="72"/>
      <c r="Y317" s="31"/>
      <c r="Z317" s="72"/>
      <c r="AA317" s="31"/>
      <c r="AB317" s="30"/>
      <c r="AC317" s="30"/>
      <c r="AD317" s="30"/>
      <c r="AE317" s="30"/>
      <c r="AF317" s="30"/>
      <c r="AG317" s="72"/>
      <c r="AH317" s="31"/>
      <c r="AI317" s="30"/>
      <c r="AJ317" s="30"/>
      <c r="AK317" s="30"/>
      <c r="AL317" s="30"/>
      <c r="AM317" s="30"/>
      <c r="AN317" s="30"/>
      <c r="AO317" s="30"/>
      <c r="AP317" s="72"/>
      <c r="AQ317" s="31"/>
      <c r="AR317" s="30"/>
      <c r="AS317" s="30"/>
      <c r="AT317" s="30"/>
      <c r="AU317" s="30"/>
      <c r="AV317" s="30"/>
      <c r="AW317" s="30"/>
      <c r="AX317" s="30"/>
      <c r="AY317" s="30"/>
      <c r="AZ317" s="31"/>
      <c r="BA317" s="30"/>
      <c r="BB317" s="30"/>
      <c r="BC317" s="30"/>
      <c r="BD317" s="30"/>
      <c r="BE317" s="30"/>
      <c r="BF317" s="30"/>
      <c r="BG317" s="30"/>
      <c r="BH317" s="30"/>
    </row>
    <row r="318" spans="1:60" ht="13.5" x14ac:dyDescent="0.35">
      <c r="A318" s="33"/>
      <c r="B318" s="33"/>
      <c r="C318" s="31"/>
      <c r="D318" s="30"/>
      <c r="E318" s="30"/>
      <c r="F318" s="30"/>
      <c r="G318" s="30"/>
      <c r="H318" s="72"/>
      <c r="I318" s="31"/>
      <c r="J318" s="30"/>
      <c r="K318" s="30"/>
      <c r="L318" s="30"/>
      <c r="M318" s="30"/>
      <c r="N318" s="30"/>
      <c r="O318" s="30"/>
      <c r="P318" s="73"/>
      <c r="Q318" s="31"/>
      <c r="R318" s="30"/>
      <c r="S318" s="30"/>
      <c r="T318" s="30"/>
      <c r="U318" s="30"/>
      <c r="V318" s="30"/>
      <c r="W318" s="30"/>
      <c r="X318" s="72"/>
      <c r="Y318" s="31"/>
      <c r="Z318" s="72"/>
      <c r="AA318" s="31"/>
      <c r="AB318" s="30"/>
      <c r="AC318" s="30"/>
      <c r="AD318" s="30"/>
      <c r="AE318" s="30"/>
      <c r="AF318" s="30"/>
      <c r="AG318" s="72"/>
      <c r="AH318" s="31"/>
      <c r="AI318" s="30"/>
      <c r="AJ318" s="30"/>
      <c r="AK318" s="30"/>
      <c r="AL318" s="30"/>
      <c r="AM318" s="30"/>
      <c r="AN318" s="30"/>
      <c r="AO318" s="30"/>
      <c r="AP318" s="72"/>
      <c r="AQ318" s="31"/>
      <c r="AR318" s="30"/>
      <c r="AS318" s="30"/>
      <c r="AT318" s="30"/>
      <c r="AU318" s="30"/>
      <c r="AV318" s="30"/>
      <c r="AW318" s="30"/>
      <c r="AX318" s="30"/>
      <c r="AY318" s="30"/>
      <c r="AZ318" s="31"/>
      <c r="BA318" s="30"/>
      <c r="BB318" s="30"/>
      <c r="BC318" s="30"/>
      <c r="BD318" s="30"/>
      <c r="BE318" s="30"/>
      <c r="BF318" s="30"/>
      <c r="BG318" s="30"/>
      <c r="BH318" s="30"/>
    </row>
    <row r="319" spans="1:60" ht="13.5" x14ac:dyDescent="0.35">
      <c r="A319" s="33"/>
      <c r="B319" s="33"/>
      <c r="C319" s="31"/>
      <c r="D319" s="30"/>
      <c r="E319" s="30"/>
      <c r="F319" s="30"/>
      <c r="G319" s="30"/>
      <c r="H319" s="72"/>
      <c r="I319" s="31"/>
      <c r="J319" s="30"/>
      <c r="K319" s="30"/>
      <c r="L319" s="30"/>
      <c r="M319" s="30"/>
      <c r="N319" s="30"/>
      <c r="O319" s="30"/>
      <c r="P319" s="73"/>
      <c r="Q319" s="31"/>
      <c r="R319" s="30"/>
      <c r="S319" s="30"/>
      <c r="T319" s="30"/>
      <c r="U319" s="30"/>
      <c r="V319" s="30"/>
      <c r="W319" s="30"/>
      <c r="X319" s="72"/>
      <c r="Y319" s="31"/>
      <c r="Z319" s="72"/>
      <c r="AA319" s="31"/>
      <c r="AB319" s="30"/>
      <c r="AC319" s="30"/>
      <c r="AD319" s="30"/>
      <c r="AE319" s="30"/>
      <c r="AF319" s="30"/>
      <c r="AG319" s="72"/>
      <c r="AH319" s="31"/>
      <c r="AI319" s="30"/>
      <c r="AJ319" s="30"/>
      <c r="AK319" s="30"/>
      <c r="AL319" s="30"/>
      <c r="AM319" s="30"/>
      <c r="AN319" s="30"/>
      <c r="AO319" s="30"/>
      <c r="AP319" s="72"/>
      <c r="AQ319" s="31"/>
      <c r="AR319" s="30"/>
      <c r="AS319" s="30"/>
      <c r="AT319" s="30"/>
      <c r="AU319" s="30"/>
      <c r="AV319" s="30"/>
      <c r="AW319" s="30"/>
      <c r="AX319" s="30"/>
      <c r="AY319" s="30"/>
      <c r="AZ319" s="31"/>
      <c r="BA319" s="30"/>
      <c r="BB319" s="30"/>
      <c r="BC319" s="30"/>
      <c r="BD319" s="30"/>
      <c r="BE319" s="30"/>
      <c r="BF319" s="30"/>
      <c r="BG319" s="30"/>
      <c r="BH319" s="30"/>
    </row>
    <row r="320" spans="1:60" ht="13.5" x14ac:dyDescent="0.35">
      <c r="A320" s="33"/>
      <c r="B320" s="33"/>
      <c r="C320" s="31"/>
      <c r="D320" s="30"/>
      <c r="E320" s="30"/>
      <c r="F320" s="30"/>
      <c r="G320" s="30"/>
      <c r="H320" s="72"/>
      <c r="I320" s="31"/>
      <c r="J320" s="30"/>
      <c r="K320" s="30"/>
      <c r="L320" s="30"/>
      <c r="M320" s="30"/>
      <c r="N320" s="30"/>
      <c r="O320" s="30"/>
      <c r="P320" s="73"/>
      <c r="Q320" s="31"/>
      <c r="R320" s="30"/>
      <c r="S320" s="30"/>
      <c r="T320" s="30"/>
      <c r="U320" s="30"/>
      <c r="V320" s="30"/>
      <c r="W320" s="30"/>
      <c r="X320" s="72"/>
      <c r="Y320" s="31"/>
      <c r="Z320" s="72"/>
      <c r="AA320" s="31"/>
      <c r="AB320" s="30"/>
      <c r="AC320" s="30"/>
      <c r="AD320" s="30"/>
      <c r="AE320" s="30"/>
      <c r="AF320" s="30"/>
      <c r="AG320" s="72"/>
      <c r="AH320" s="31"/>
      <c r="AI320" s="30"/>
      <c r="AJ320" s="30"/>
      <c r="AK320" s="30"/>
      <c r="AL320" s="30"/>
      <c r="AM320" s="30"/>
      <c r="AN320" s="30"/>
      <c r="AO320" s="30"/>
      <c r="AP320" s="72"/>
      <c r="AQ320" s="31"/>
      <c r="AR320" s="30"/>
      <c r="AS320" s="30"/>
      <c r="AT320" s="30"/>
      <c r="AU320" s="30"/>
      <c r="AV320" s="30"/>
      <c r="AW320" s="30"/>
      <c r="AX320" s="30"/>
      <c r="AY320" s="30"/>
      <c r="AZ320" s="31"/>
      <c r="BA320" s="30"/>
      <c r="BB320" s="30"/>
      <c r="BC320" s="30"/>
      <c r="BD320" s="30"/>
      <c r="BE320" s="30"/>
      <c r="BF320" s="30"/>
      <c r="BG320" s="30"/>
      <c r="BH320" s="30"/>
    </row>
    <row r="321" spans="1:60" ht="13.5" x14ac:dyDescent="0.35">
      <c r="A321" s="33"/>
      <c r="B321" s="33"/>
      <c r="C321" s="31"/>
      <c r="D321" s="30"/>
      <c r="E321" s="30"/>
      <c r="F321" s="30"/>
      <c r="G321" s="30"/>
      <c r="H321" s="72"/>
      <c r="I321" s="31"/>
      <c r="J321" s="30"/>
      <c r="K321" s="30"/>
      <c r="L321" s="30"/>
      <c r="M321" s="30"/>
      <c r="N321" s="30"/>
      <c r="O321" s="30"/>
      <c r="P321" s="73"/>
      <c r="Q321" s="31"/>
      <c r="R321" s="30"/>
      <c r="S321" s="30"/>
      <c r="T321" s="30"/>
      <c r="U321" s="30"/>
      <c r="V321" s="30"/>
      <c r="W321" s="30"/>
      <c r="X321" s="72"/>
      <c r="Y321" s="31"/>
      <c r="Z321" s="72"/>
      <c r="AA321" s="31"/>
      <c r="AB321" s="30"/>
      <c r="AC321" s="30"/>
      <c r="AD321" s="30"/>
      <c r="AE321" s="30"/>
      <c r="AF321" s="30"/>
      <c r="AG321" s="72"/>
      <c r="AH321" s="31"/>
      <c r="AI321" s="30"/>
      <c r="AJ321" s="30"/>
      <c r="AK321" s="30"/>
      <c r="AL321" s="30"/>
      <c r="AM321" s="30"/>
      <c r="AN321" s="30"/>
      <c r="AO321" s="30"/>
      <c r="AP321" s="72"/>
      <c r="AQ321" s="31"/>
      <c r="AR321" s="30"/>
      <c r="AS321" s="30"/>
      <c r="AT321" s="30"/>
      <c r="AU321" s="30"/>
      <c r="AV321" s="30"/>
      <c r="AW321" s="30"/>
      <c r="AX321" s="30"/>
      <c r="AY321" s="30"/>
      <c r="AZ321" s="31"/>
      <c r="BA321" s="30"/>
      <c r="BB321" s="30"/>
      <c r="BC321" s="30"/>
      <c r="BD321" s="30"/>
      <c r="BE321" s="30"/>
      <c r="BF321" s="30"/>
      <c r="BG321" s="30"/>
      <c r="BH321" s="30"/>
    </row>
    <row r="322" spans="1:60" ht="13.5" x14ac:dyDescent="0.35">
      <c r="A322" s="33"/>
      <c r="B322" s="33"/>
      <c r="C322" s="31"/>
      <c r="D322" s="30"/>
      <c r="E322" s="30"/>
      <c r="F322" s="30"/>
      <c r="G322" s="30"/>
      <c r="H322" s="72"/>
      <c r="I322" s="31"/>
      <c r="J322" s="30"/>
      <c r="K322" s="30"/>
      <c r="L322" s="30"/>
      <c r="M322" s="30"/>
      <c r="N322" s="30"/>
      <c r="O322" s="30"/>
      <c r="P322" s="73"/>
      <c r="Q322" s="31"/>
      <c r="R322" s="30"/>
      <c r="S322" s="30"/>
      <c r="T322" s="30"/>
      <c r="U322" s="30"/>
      <c r="V322" s="30"/>
      <c r="W322" s="30"/>
      <c r="X322" s="72"/>
      <c r="Y322" s="31"/>
      <c r="Z322" s="72"/>
      <c r="AA322" s="31"/>
      <c r="AB322" s="30"/>
      <c r="AC322" s="30"/>
      <c r="AD322" s="30"/>
      <c r="AE322" s="30"/>
      <c r="AF322" s="30"/>
      <c r="AG322" s="72"/>
      <c r="AH322" s="31"/>
      <c r="AI322" s="30"/>
      <c r="AJ322" s="30"/>
      <c r="AK322" s="30"/>
      <c r="AL322" s="30"/>
      <c r="AM322" s="30"/>
      <c r="AN322" s="30"/>
      <c r="AO322" s="30"/>
      <c r="AP322" s="72"/>
      <c r="AQ322" s="31"/>
      <c r="AR322" s="30"/>
      <c r="AS322" s="30"/>
      <c r="AT322" s="30"/>
      <c r="AU322" s="30"/>
      <c r="AV322" s="30"/>
      <c r="AW322" s="30"/>
      <c r="AX322" s="30"/>
      <c r="AY322" s="30"/>
      <c r="AZ322" s="31"/>
      <c r="BA322" s="30"/>
      <c r="BB322" s="30"/>
      <c r="BC322" s="30"/>
      <c r="BD322" s="30"/>
      <c r="BE322" s="30"/>
      <c r="BF322" s="30"/>
      <c r="BG322" s="30"/>
      <c r="BH322" s="30"/>
    </row>
    <row r="323" spans="1:60" ht="13.5" x14ac:dyDescent="0.35">
      <c r="A323" s="33"/>
      <c r="B323" s="33"/>
      <c r="C323" s="31"/>
      <c r="D323" s="30"/>
      <c r="E323" s="30"/>
      <c r="F323" s="30"/>
      <c r="G323" s="30"/>
      <c r="H323" s="72"/>
      <c r="I323" s="31"/>
      <c r="J323" s="30"/>
      <c r="K323" s="30"/>
      <c r="L323" s="30"/>
      <c r="M323" s="30"/>
      <c r="N323" s="30"/>
      <c r="O323" s="30"/>
      <c r="P323" s="73"/>
      <c r="Q323" s="31"/>
      <c r="R323" s="30"/>
      <c r="S323" s="30"/>
      <c r="T323" s="30"/>
      <c r="U323" s="30"/>
      <c r="V323" s="30"/>
      <c r="W323" s="30"/>
      <c r="X323" s="72"/>
      <c r="Y323" s="31"/>
      <c r="Z323" s="72"/>
      <c r="AA323" s="31"/>
      <c r="AB323" s="30"/>
      <c r="AC323" s="30"/>
      <c r="AD323" s="30"/>
      <c r="AE323" s="30"/>
      <c r="AF323" s="30"/>
      <c r="AG323" s="72"/>
      <c r="AH323" s="31"/>
      <c r="AI323" s="30"/>
      <c r="AJ323" s="30"/>
      <c r="AK323" s="30"/>
      <c r="AL323" s="30"/>
      <c r="AM323" s="30"/>
      <c r="AN323" s="30"/>
      <c r="AO323" s="30"/>
      <c r="AP323" s="72"/>
      <c r="AQ323" s="31"/>
      <c r="AR323" s="30"/>
      <c r="AS323" s="30"/>
      <c r="AT323" s="30"/>
      <c r="AU323" s="30"/>
      <c r="AV323" s="30"/>
      <c r="AW323" s="30"/>
      <c r="AX323" s="30"/>
      <c r="AY323" s="30"/>
      <c r="AZ323" s="31"/>
      <c r="BA323" s="30"/>
      <c r="BB323" s="30"/>
      <c r="BC323" s="30"/>
      <c r="BD323" s="30"/>
      <c r="BE323" s="30"/>
      <c r="BF323" s="30"/>
      <c r="BG323" s="30"/>
      <c r="BH323" s="30"/>
    </row>
    <row r="324" spans="1:60" ht="13.5" x14ac:dyDescent="0.35">
      <c r="A324" s="33"/>
      <c r="B324" s="33"/>
      <c r="C324" s="31"/>
      <c r="D324" s="30"/>
      <c r="E324" s="30"/>
      <c r="F324" s="30"/>
      <c r="G324" s="30"/>
      <c r="H324" s="72"/>
      <c r="I324" s="31"/>
      <c r="J324" s="30"/>
      <c r="K324" s="30"/>
      <c r="L324" s="30"/>
      <c r="M324" s="30"/>
      <c r="N324" s="30"/>
      <c r="O324" s="30"/>
      <c r="P324" s="73"/>
      <c r="Q324" s="31"/>
      <c r="R324" s="30"/>
      <c r="S324" s="30"/>
      <c r="T324" s="30"/>
      <c r="U324" s="30"/>
      <c r="V324" s="30"/>
      <c r="W324" s="30"/>
      <c r="X324" s="72"/>
      <c r="Y324" s="31"/>
      <c r="Z324" s="72"/>
      <c r="AA324" s="31"/>
      <c r="AB324" s="30"/>
      <c r="AC324" s="30"/>
      <c r="AD324" s="30"/>
      <c r="AE324" s="30"/>
      <c r="AF324" s="30"/>
      <c r="AG324" s="72"/>
      <c r="AH324" s="31"/>
      <c r="AI324" s="30"/>
      <c r="AJ324" s="30"/>
      <c r="AK324" s="30"/>
      <c r="AL324" s="30"/>
      <c r="AM324" s="30"/>
      <c r="AN324" s="30"/>
      <c r="AO324" s="30"/>
      <c r="AP324" s="72"/>
      <c r="AQ324" s="31"/>
      <c r="AR324" s="30"/>
      <c r="AS324" s="30"/>
      <c r="AT324" s="30"/>
      <c r="AU324" s="30"/>
      <c r="AV324" s="30"/>
      <c r="AW324" s="30"/>
      <c r="AX324" s="30"/>
      <c r="AY324" s="30"/>
      <c r="AZ324" s="31"/>
      <c r="BA324" s="30"/>
      <c r="BB324" s="30"/>
      <c r="BC324" s="30"/>
      <c r="BD324" s="30"/>
      <c r="BE324" s="30"/>
      <c r="BF324" s="30"/>
      <c r="BG324" s="30"/>
      <c r="BH324" s="30"/>
    </row>
    <row r="325" spans="1:60" ht="13.5" x14ac:dyDescent="0.35">
      <c r="A325" s="33"/>
      <c r="B325" s="33"/>
      <c r="C325" s="31"/>
      <c r="D325" s="30"/>
      <c r="E325" s="30"/>
      <c r="F325" s="30"/>
      <c r="G325" s="30"/>
      <c r="H325" s="72"/>
      <c r="I325" s="31"/>
      <c r="J325" s="30"/>
      <c r="K325" s="30"/>
      <c r="L325" s="30"/>
      <c r="M325" s="30"/>
      <c r="N325" s="30"/>
      <c r="O325" s="30"/>
      <c r="P325" s="73"/>
      <c r="Q325" s="31"/>
      <c r="R325" s="30"/>
      <c r="S325" s="30"/>
      <c r="T325" s="30"/>
      <c r="U325" s="30"/>
      <c r="V325" s="30"/>
      <c r="W325" s="30"/>
      <c r="X325" s="72"/>
      <c r="Y325" s="31"/>
      <c r="Z325" s="72"/>
      <c r="AA325" s="31"/>
      <c r="AB325" s="30"/>
      <c r="AC325" s="30"/>
      <c r="AD325" s="30"/>
      <c r="AE325" s="30"/>
      <c r="AF325" s="30"/>
      <c r="AG325" s="72"/>
      <c r="AH325" s="31"/>
      <c r="AI325" s="30"/>
      <c r="AJ325" s="30"/>
      <c r="AK325" s="30"/>
      <c r="AL325" s="30"/>
      <c r="AM325" s="30"/>
      <c r="AN325" s="30"/>
      <c r="AO325" s="30"/>
      <c r="AP325" s="72"/>
      <c r="AQ325" s="31"/>
      <c r="AR325" s="30"/>
      <c r="AS325" s="30"/>
      <c r="AT325" s="30"/>
      <c r="AU325" s="30"/>
      <c r="AV325" s="30"/>
      <c r="AW325" s="30"/>
      <c r="AX325" s="30"/>
      <c r="AY325" s="30"/>
      <c r="AZ325" s="31"/>
      <c r="BA325" s="30"/>
      <c r="BB325" s="30"/>
      <c r="BC325" s="30"/>
      <c r="BD325" s="30"/>
      <c r="BE325" s="30"/>
      <c r="BF325" s="30"/>
      <c r="BG325" s="30"/>
      <c r="BH325" s="30"/>
    </row>
    <row r="326" spans="1:60" ht="13.5" x14ac:dyDescent="0.35">
      <c r="A326" s="33"/>
      <c r="B326" s="33"/>
      <c r="C326" s="31"/>
      <c r="D326" s="30"/>
      <c r="E326" s="30"/>
      <c r="F326" s="30"/>
      <c r="G326" s="30"/>
      <c r="H326" s="72"/>
      <c r="I326" s="31"/>
      <c r="J326" s="30"/>
      <c r="K326" s="30"/>
      <c r="L326" s="30"/>
      <c r="M326" s="30"/>
      <c r="N326" s="30"/>
      <c r="O326" s="30"/>
      <c r="P326" s="73"/>
      <c r="Q326" s="31"/>
      <c r="R326" s="30"/>
      <c r="S326" s="30"/>
      <c r="T326" s="30"/>
      <c r="U326" s="30"/>
      <c r="V326" s="30"/>
      <c r="W326" s="30"/>
      <c r="X326" s="72"/>
      <c r="Y326" s="31"/>
      <c r="Z326" s="72"/>
      <c r="AA326" s="31"/>
      <c r="AB326" s="30"/>
      <c r="AC326" s="30"/>
      <c r="AD326" s="30"/>
      <c r="AE326" s="30"/>
      <c r="AF326" s="30"/>
      <c r="AG326" s="72"/>
      <c r="AH326" s="31"/>
      <c r="AI326" s="30"/>
      <c r="AJ326" s="30"/>
      <c r="AK326" s="30"/>
      <c r="AL326" s="30"/>
      <c r="AM326" s="30"/>
      <c r="AN326" s="30"/>
      <c r="AO326" s="30"/>
      <c r="AP326" s="72"/>
      <c r="AQ326" s="31"/>
      <c r="AR326" s="30"/>
      <c r="AS326" s="30"/>
      <c r="AT326" s="30"/>
      <c r="AU326" s="30"/>
      <c r="AV326" s="30"/>
      <c r="AW326" s="30"/>
      <c r="AX326" s="30"/>
      <c r="AY326" s="30"/>
      <c r="AZ326" s="31"/>
      <c r="BA326" s="30"/>
      <c r="BB326" s="30"/>
      <c r="BC326" s="30"/>
      <c r="BD326" s="30"/>
      <c r="BE326" s="30"/>
      <c r="BF326" s="30"/>
      <c r="BG326" s="30"/>
      <c r="BH326" s="30"/>
    </row>
    <row r="327" spans="1:60" ht="13.5" x14ac:dyDescent="0.35">
      <c r="A327" s="33"/>
      <c r="B327" s="33"/>
      <c r="C327" s="31"/>
      <c r="D327" s="30"/>
      <c r="E327" s="30"/>
      <c r="F327" s="30"/>
      <c r="G327" s="30"/>
      <c r="H327" s="72"/>
      <c r="I327" s="31"/>
      <c r="J327" s="30"/>
      <c r="K327" s="30"/>
      <c r="L327" s="30"/>
      <c r="M327" s="30"/>
      <c r="N327" s="30"/>
      <c r="O327" s="30"/>
      <c r="P327" s="73"/>
      <c r="Q327" s="31"/>
      <c r="R327" s="30"/>
      <c r="S327" s="30"/>
      <c r="T327" s="30"/>
      <c r="U327" s="30"/>
      <c r="V327" s="30"/>
      <c r="W327" s="30"/>
      <c r="X327" s="72"/>
      <c r="Y327" s="31"/>
      <c r="Z327" s="72"/>
      <c r="AA327" s="31"/>
      <c r="AB327" s="30"/>
      <c r="AC327" s="30"/>
      <c r="AD327" s="30"/>
      <c r="AE327" s="30"/>
      <c r="AF327" s="30"/>
      <c r="AG327" s="72"/>
      <c r="AH327" s="31"/>
      <c r="AI327" s="30"/>
      <c r="AJ327" s="30"/>
      <c r="AK327" s="30"/>
      <c r="AL327" s="30"/>
      <c r="AM327" s="30"/>
      <c r="AN327" s="30"/>
      <c r="AO327" s="30"/>
      <c r="AP327" s="72"/>
      <c r="AQ327" s="31"/>
      <c r="AR327" s="30"/>
      <c r="AS327" s="30"/>
      <c r="AT327" s="30"/>
      <c r="AU327" s="30"/>
      <c r="AV327" s="30"/>
      <c r="AW327" s="30"/>
      <c r="AX327" s="30"/>
      <c r="AY327" s="30"/>
      <c r="AZ327" s="31"/>
      <c r="BA327" s="30"/>
      <c r="BB327" s="30"/>
      <c r="BC327" s="30"/>
      <c r="BD327" s="30"/>
      <c r="BE327" s="30"/>
      <c r="BF327" s="30"/>
      <c r="BG327" s="30"/>
      <c r="BH327" s="30"/>
    </row>
    <row r="328" spans="1:60" ht="13.5" x14ac:dyDescent="0.35">
      <c r="A328" s="33"/>
      <c r="B328" s="33"/>
      <c r="C328" s="31"/>
      <c r="D328" s="30"/>
      <c r="E328" s="30"/>
      <c r="F328" s="30"/>
      <c r="G328" s="30"/>
      <c r="H328" s="72"/>
      <c r="I328" s="31"/>
      <c r="J328" s="30"/>
      <c r="K328" s="30"/>
      <c r="L328" s="30"/>
      <c r="M328" s="30"/>
      <c r="N328" s="30"/>
      <c r="O328" s="30"/>
      <c r="P328" s="73"/>
      <c r="Q328" s="31"/>
      <c r="R328" s="30"/>
      <c r="S328" s="30"/>
      <c r="T328" s="30"/>
      <c r="U328" s="30"/>
      <c r="V328" s="30"/>
      <c r="W328" s="30"/>
      <c r="X328" s="72"/>
      <c r="Y328" s="31"/>
      <c r="Z328" s="72"/>
      <c r="AA328" s="31"/>
      <c r="AB328" s="30"/>
      <c r="AC328" s="30"/>
      <c r="AD328" s="30"/>
      <c r="AE328" s="30"/>
      <c r="AF328" s="30"/>
      <c r="AG328" s="72"/>
      <c r="AH328" s="31"/>
      <c r="AI328" s="30"/>
      <c r="AJ328" s="30"/>
      <c r="AK328" s="30"/>
      <c r="AL328" s="30"/>
      <c r="AM328" s="30"/>
      <c r="AN328" s="30"/>
      <c r="AO328" s="30"/>
      <c r="AP328" s="72"/>
      <c r="AQ328" s="31"/>
      <c r="AR328" s="30"/>
      <c r="AS328" s="30"/>
      <c r="AT328" s="30"/>
      <c r="AU328" s="30"/>
      <c r="AV328" s="30"/>
      <c r="AW328" s="30"/>
      <c r="AX328" s="30"/>
      <c r="AY328" s="30"/>
      <c r="AZ328" s="31"/>
      <c r="BA328" s="30"/>
      <c r="BB328" s="30"/>
      <c r="BC328" s="30"/>
      <c r="BD328" s="30"/>
      <c r="BE328" s="30"/>
      <c r="BF328" s="30"/>
      <c r="BG328" s="30"/>
      <c r="BH328" s="30"/>
    </row>
    <row r="329" spans="1:60" ht="13.5" x14ac:dyDescent="0.35">
      <c r="A329" s="33"/>
      <c r="B329" s="33"/>
      <c r="C329" s="31"/>
      <c r="D329" s="30"/>
      <c r="E329" s="30"/>
      <c r="F329" s="30"/>
      <c r="G329" s="30"/>
      <c r="H329" s="72"/>
      <c r="I329" s="31"/>
      <c r="J329" s="30"/>
      <c r="K329" s="30"/>
      <c r="L329" s="30"/>
      <c r="M329" s="30"/>
      <c r="N329" s="30"/>
      <c r="O329" s="30"/>
      <c r="P329" s="73"/>
      <c r="Q329" s="31"/>
      <c r="R329" s="30"/>
      <c r="S329" s="30"/>
      <c r="T329" s="30"/>
      <c r="U329" s="30"/>
      <c r="V329" s="30"/>
      <c r="W329" s="30"/>
      <c r="X329" s="72"/>
      <c r="Y329" s="31"/>
      <c r="Z329" s="72"/>
      <c r="AA329" s="31"/>
      <c r="AB329" s="30"/>
      <c r="AC329" s="30"/>
      <c r="AD329" s="30"/>
      <c r="AE329" s="30"/>
      <c r="AF329" s="30"/>
      <c r="AG329" s="72"/>
      <c r="AH329" s="31"/>
      <c r="AI329" s="30"/>
      <c r="AJ329" s="30"/>
      <c r="AK329" s="30"/>
      <c r="AL329" s="30"/>
      <c r="AM329" s="30"/>
      <c r="AN329" s="30"/>
      <c r="AO329" s="30"/>
      <c r="AP329" s="72"/>
      <c r="AQ329" s="31"/>
      <c r="AR329" s="30"/>
      <c r="AS329" s="30"/>
      <c r="AT329" s="30"/>
      <c r="AU329" s="30"/>
      <c r="AV329" s="30"/>
      <c r="AW329" s="30"/>
      <c r="AX329" s="30"/>
      <c r="AY329" s="30"/>
      <c r="AZ329" s="31"/>
      <c r="BA329" s="30"/>
      <c r="BB329" s="30"/>
      <c r="BC329" s="30"/>
      <c r="BD329" s="30"/>
      <c r="BE329" s="30"/>
      <c r="BF329" s="30"/>
      <c r="BG329" s="30"/>
      <c r="BH329" s="30"/>
    </row>
    <row r="330" spans="1:60" ht="13.5" x14ac:dyDescent="0.35">
      <c r="A330" s="33"/>
      <c r="B330" s="33"/>
      <c r="C330" s="31"/>
      <c r="D330" s="30"/>
      <c r="E330" s="30"/>
      <c r="F330" s="30"/>
      <c r="G330" s="30"/>
      <c r="H330" s="72"/>
      <c r="I330" s="31"/>
      <c r="J330" s="30"/>
      <c r="K330" s="30"/>
      <c r="L330" s="30"/>
      <c r="M330" s="30"/>
      <c r="N330" s="30"/>
      <c r="O330" s="30"/>
      <c r="P330" s="73"/>
      <c r="Q330" s="31"/>
      <c r="R330" s="30"/>
      <c r="S330" s="30"/>
      <c r="T330" s="30"/>
      <c r="U330" s="30"/>
      <c r="V330" s="30"/>
      <c r="W330" s="30"/>
      <c r="X330" s="72"/>
      <c r="Y330" s="31"/>
      <c r="Z330" s="72"/>
      <c r="AA330" s="31"/>
      <c r="AB330" s="30"/>
      <c r="AC330" s="30"/>
      <c r="AD330" s="30"/>
      <c r="AE330" s="30"/>
      <c r="AF330" s="30"/>
      <c r="AG330" s="72"/>
      <c r="AH330" s="31"/>
      <c r="AI330" s="30"/>
      <c r="AJ330" s="30"/>
      <c r="AK330" s="30"/>
      <c r="AL330" s="30"/>
      <c r="AM330" s="30"/>
      <c r="AN330" s="30"/>
      <c r="AO330" s="30"/>
      <c r="AP330" s="72"/>
      <c r="AQ330" s="31"/>
      <c r="AR330" s="30"/>
      <c r="AS330" s="30"/>
      <c r="AT330" s="30"/>
      <c r="AU330" s="30"/>
      <c r="AV330" s="30"/>
      <c r="AW330" s="30"/>
      <c r="AX330" s="30"/>
      <c r="AY330" s="30"/>
      <c r="AZ330" s="31"/>
      <c r="BA330" s="30"/>
      <c r="BB330" s="30"/>
      <c r="BC330" s="30"/>
      <c r="BD330" s="30"/>
      <c r="BE330" s="30"/>
      <c r="BF330" s="30"/>
      <c r="BG330" s="30"/>
      <c r="BH330" s="30"/>
    </row>
    <row r="331" spans="1:60" ht="13.5" x14ac:dyDescent="0.35">
      <c r="A331" s="33"/>
      <c r="B331" s="33"/>
      <c r="C331" s="31"/>
      <c r="D331" s="30"/>
      <c r="E331" s="30"/>
      <c r="F331" s="30"/>
      <c r="G331" s="30"/>
      <c r="H331" s="72"/>
      <c r="I331" s="31"/>
      <c r="J331" s="30"/>
      <c r="K331" s="30"/>
      <c r="L331" s="30"/>
      <c r="M331" s="30"/>
      <c r="N331" s="30"/>
      <c r="O331" s="30"/>
      <c r="P331" s="73"/>
      <c r="Q331" s="31"/>
      <c r="R331" s="30"/>
      <c r="S331" s="30"/>
      <c r="T331" s="30"/>
      <c r="U331" s="30"/>
      <c r="V331" s="30"/>
      <c r="W331" s="30"/>
      <c r="X331" s="72"/>
      <c r="Y331" s="31"/>
      <c r="Z331" s="72"/>
      <c r="AA331" s="31"/>
      <c r="AB331" s="30"/>
      <c r="AC331" s="30"/>
      <c r="AD331" s="30"/>
      <c r="AE331" s="30"/>
      <c r="AF331" s="30"/>
      <c r="AG331" s="72"/>
      <c r="AH331" s="31"/>
      <c r="AI331" s="30"/>
      <c r="AJ331" s="30"/>
      <c r="AK331" s="30"/>
      <c r="AL331" s="30"/>
      <c r="AM331" s="30"/>
      <c r="AN331" s="30"/>
      <c r="AO331" s="30"/>
      <c r="AP331" s="72"/>
      <c r="AQ331" s="31"/>
      <c r="AR331" s="30"/>
      <c r="AS331" s="30"/>
      <c r="AT331" s="30"/>
      <c r="AU331" s="30"/>
      <c r="AV331" s="30"/>
      <c r="AW331" s="30"/>
      <c r="AX331" s="30"/>
      <c r="AY331" s="30"/>
      <c r="AZ331" s="31"/>
      <c r="BA331" s="30"/>
      <c r="BB331" s="30"/>
      <c r="BC331" s="30"/>
      <c r="BD331" s="30"/>
      <c r="BE331" s="30"/>
      <c r="BF331" s="30"/>
      <c r="BG331" s="30"/>
      <c r="BH331" s="30"/>
    </row>
    <row r="332" spans="1:60" ht="13.5" x14ac:dyDescent="0.35">
      <c r="A332" s="33"/>
      <c r="B332" s="33"/>
      <c r="C332" s="31"/>
      <c r="D332" s="30"/>
      <c r="E332" s="30"/>
      <c r="F332" s="30"/>
      <c r="G332" s="30"/>
      <c r="H332" s="72"/>
      <c r="I332" s="31"/>
      <c r="J332" s="30"/>
      <c r="K332" s="30"/>
      <c r="L332" s="30"/>
      <c r="M332" s="30"/>
      <c r="N332" s="30"/>
      <c r="O332" s="30"/>
      <c r="P332" s="73"/>
      <c r="Q332" s="31"/>
      <c r="R332" s="30"/>
      <c r="S332" s="30"/>
      <c r="T332" s="30"/>
      <c r="U332" s="30"/>
      <c r="V332" s="30"/>
      <c r="W332" s="30"/>
      <c r="X332" s="72"/>
      <c r="Y332" s="31"/>
      <c r="Z332" s="72"/>
      <c r="AA332" s="31"/>
      <c r="AB332" s="30"/>
      <c r="AC332" s="30"/>
      <c r="AD332" s="30"/>
      <c r="AE332" s="30"/>
      <c r="AF332" s="30"/>
      <c r="AG332" s="72"/>
      <c r="AH332" s="31"/>
      <c r="AI332" s="30"/>
      <c r="AJ332" s="30"/>
      <c r="AK332" s="30"/>
      <c r="AL332" s="30"/>
      <c r="AM332" s="30"/>
      <c r="AN332" s="30"/>
      <c r="AO332" s="30"/>
      <c r="AP332" s="72"/>
      <c r="AQ332" s="31"/>
      <c r="AR332" s="30"/>
      <c r="AS332" s="30"/>
      <c r="AT332" s="30"/>
      <c r="AU332" s="30"/>
      <c r="AV332" s="30"/>
      <c r="AW332" s="30"/>
      <c r="AX332" s="30"/>
      <c r="AY332" s="30"/>
      <c r="AZ332" s="31"/>
      <c r="BA332" s="30"/>
      <c r="BB332" s="30"/>
      <c r="BC332" s="30"/>
      <c r="BD332" s="30"/>
      <c r="BE332" s="30"/>
      <c r="BF332" s="30"/>
      <c r="BG332" s="30"/>
      <c r="BH332" s="30"/>
    </row>
    <row r="333" spans="1:60" ht="13.5" x14ac:dyDescent="0.35">
      <c r="A333" s="33"/>
      <c r="B333" s="33"/>
      <c r="C333" s="31"/>
      <c r="D333" s="30"/>
      <c r="E333" s="30"/>
      <c r="F333" s="30"/>
      <c r="G333" s="30"/>
      <c r="H333" s="72"/>
      <c r="I333" s="31"/>
      <c r="J333" s="30"/>
      <c r="K333" s="30"/>
      <c r="L333" s="30"/>
      <c r="M333" s="30"/>
      <c r="N333" s="30"/>
      <c r="O333" s="30"/>
      <c r="P333" s="73"/>
      <c r="Q333" s="31"/>
      <c r="R333" s="30"/>
      <c r="S333" s="30"/>
      <c r="T333" s="30"/>
      <c r="U333" s="30"/>
      <c r="V333" s="30"/>
      <c r="W333" s="30"/>
      <c r="X333" s="72"/>
      <c r="Y333" s="31"/>
      <c r="Z333" s="72"/>
      <c r="AA333" s="31"/>
      <c r="AB333" s="30"/>
      <c r="AC333" s="30"/>
      <c r="AD333" s="30"/>
      <c r="AE333" s="30"/>
      <c r="AF333" s="30"/>
      <c r="AG333" s="72"/>
      <c r="AH333" s="31"/>
      <c r="AI333" s="30"/>
      <c r="AJ333" s="30"/>
      <c r="AK333" s="30"/>
      <c r="AL333" s="30"/>
      <c r="AM333" s="30"/>
      <c r="AN333" s="30"/>
      <c r="AO333" s="30"/>
      <c r="AP333" s="72"/>
      <c r="AQ333" s="31"/>
      <c r="AR333" s="30"/>
      <c r="AS333" s="30"/>
      <c r="AT333" s="30"/>
      <c r="AU333" s="30"/>
      <c r="AV333" s="30"/>
      <c r="AW333" s="30"/>
      <c r="AX333" s="30"/>
      <c r="AY333" s="30"/>
      <c r="AZ333" s="31"/>
      <c r="BA333" s="30"/>
      <c r="BB333" s="30"/>
      <c r="BC333" s="30"/>
      <c r="BD333" s="30"/>
      <c r="BE333" s="30"/>
      <c r="BF333" s="30"/>
      <c r="BG333" s="30"/>
      <c r="BH333" s="30"/>
    </row>
    <row r="334" spans="1:60" ht="13.5" x14ac:dyDescent="0.35">
      <c r="A334" s="33"/>
      <c r="B334" s="33"/>
      <c r="C334" s="31"/>
      <c r="D334" s="30"/>
      <c r="E334" s="30"/>
      <c r="F334" s="30"/>
      <c r="G334" s="30"/>
      <c r="H334" s="72"/>
      <c r="I334" s="31"/>
      <c r="J334" s="30"/>
      <c r="K334" s="30"/>
      <c r="L334" s="30"/>
      <c r="M334" s="30"/>
      <c r="N334" s="30"/>
      <c r="O334" s="30"/>
      <c r="P334" s="73"/>
      <c r="Q334" s="31"/>
      <c r="R334" s="30"/>
      <c r="S334" s="30"/>
      <c r="T334" s="30"/>
      <c r="U334" s="30"/>
      <c r="V334" s="30"/>
      <c r="W334" s="30"/>
      <c r="X334" s="72"/>
      <c r="Y334" s="31"/>
      <c r="Z334" s="72"/>
      <c r="AA334" s="31"/>
      <c r="AB334" s="30"/>
      <c r="AC334" s="30"/>
      <c r="AD334" s="30"/>
      <c r="AE334" s="30"/>
      <c r="AF334" s="30"/>
      <c r="AG334" s="72"/>
      <c r="AH334" s="31"/>
      <c r="AI334" s="30"/>
      <c r="AJ334" s="30"/>
      <c r="AK334" s="30"/>
      <c r="AL334" s="30"/>
      <c r="AM334" s="30"/>
      <c r="AN334" s="30"/>
      <c r="AO334" s="30"/>
      <c r="AP334" s="72"/>
      <c r="AQ334" s="31"/>
      <c r="AR334" s="30"/>
      <c r="AS334" s="30"/>
      <c r="AT334" s="30"/>
      <c r="AU334" s="30"/>
      <c r="AV334" s="30"/>
      <c r="AW334" s="30"/>
      <c r="AX334" s="30"/>
      <c r="AY334" s="30"/>
      <c r="AZ334" s="31"/>
      <c r="BA334" s="30"/>
      <c r="BB334" s="30"/>
      <c r="BC334" s="30"/>
      <c r="BD334" s="30"/>
      <c r="BE334" s="30"/>
      <c r="BF334" s="30"/>
      <c r="BG334" s="30"/>
      <c r="BH334" s="30"/>
    </row>
    <row r="335" spans="1:60" ht="13.5" x14ac:dyDescent="0.35">
      <c r="A335" s="33"/>
      <c r="B335" s="33"/>
      <c r="C335" s="31"/>
      <c r="D335" s="30"/>
      <c r="E335" s="30"/>
      <c r="F335" s="30"/>
      <c r="G335" s="30"/>
      <c r="H335" s="72"/>
      <c r="I335" s="31"/>
      <c r="J335" s="30"/>
      <c r="K335" s="30"/>
      <c r="L335" s="30"/>
      <c r="M335" s="30"/>
      <c r="N335" s="30"/>
      <c r="O335" s="30"/>
      <c r="P335" s="73"/>
      <c r="Q335" s="31"/>
      <c r="R335" s="30"/>
      <c r="S335" s="30"/>
      <c r="T335" s="30"/>
      <c r="U335" s="30"/>
      <c r="V335" s="30"/>
      <c r="W335" s="30"/>
      <c r="X335" s="72"/>
      <c r="Y335" s="31"/>
      <c r="Z335" s="72"/>
      <c r="AA335" s="31"/>
      <c r="AB335" s="30"/>
      <c r="AC335" s="30"/>
      <c r="AD335" s="30"/>
      <c r="AE335" s="30"/>
      <c r="AF335" s="30"/>
      <c r="AG335" s="72"/>
      <c r="AH335" s="31"/>
      <c r="AI335" s="30"/>
      <c r="AJ335" s="30"/>
      <c r="AK335" s="30"/>
      <c r="AL335" s="30"/>
      <c r="AM335" s="30"/>
      <c r="AN335" s="30"/>
      <c r="AO335" s="30"/>
      <c r="AP335" s="72"/>
      <c r="AQ335" s="31"/>
      <c r="AR335" s="30"/>
      <c r="AS335" s="30"/>
      <c r="AT335" s="30"/>
      <c r="AU335" s="30"/>
      <c r="AV335" s="30"/>
      <c r="AW335" s="30"/>
      <c r="AX335" s="30"/>
      <c r="AY335" s="30"/>
      <c r="AZ335" s="31"/>
      <c r="BA335" s="30"/>
      <c r="BB335" s="30"/>
      <c r="BC335" s="30"/>
      <c r="BD335" s="30"/>
      <c r="BE335" s="30"/>
      <c r="BF335" s="30"/>
      <c r="BG335" s="30"/>
      <c r="BH335" s="30"/>
    </row>
    <row r="336" spans="1:60" ht="13.5" x14ac:dyDescent="0.35">
      <c r="A336" s="33"/>
      <c r="B336" s="33"/>
      <c r="C336" s="31"/>
      <c r="D336" s="30"/>
      <c r="E336" s="30"/>
      <c r="F336" s="30"/>
      <c r="G336" s="30"/>
      <c r="H336" s="72"/>
      <c r="I336" s="31"/>
      <c r="J336" s="30"/>
      <c r="K336" s="30"/>
      <c r="L336" s="30"/>
      <c r="M336" s="30"/>
      <c r="N336" s="30"/>
      <c r="O336" s="30"/>
      <c r="P336" s="73"/>
      <c r="Q336" s="31"/>
      <c r="R336" s="30"/>
      <c r="S336" s="30"/>
      <c r="T336" s="30"/>
      <c r="U336" s="30"/>
      <c r="V336" s="30"/>
      <c r="W336" s="30"/>
      <c r="X336" s="72"/>
      <c r="Y336" s="31"/>
      <c r="Z336" s="72"/>
      <c r="AA336" s="31"/>
      <c r="AB336" s="30"/>
      <c r="AC336" s="30"/>
      <c r="AD336" s="30"/>
      <c r="AE336" s="30"/>
      <c r="AF336" s="30"/>
      <c r="AG336" s="72"/>
      <c r="AH336" s="31"/>
      <c r="AI336" s="30"/>
      <c r="AJ336" s="30"/>
      <c r="AK336" s="30"/>
      <c r="AL336" s="30"/>
      <c r="AM336" s="30"/>
      <c r="AN336" s="30"/>
      <c r="AO336" s="30"/>
      <c r="AP336" s="72"/>
      <c r="AQ336" s="31"/>
      <c r="AR336" s="30"/>
      <c r="AS336" s="30"/>
      <c r="AT336" s="30"/>
      <c r="AU336" s="30"/>
      <c r="AV336" s="30"/>
      <c r="AW336" s="30"/>
      <c r="AX336" s="30"/>
      <c r="AY336" s="30"/>
      <c r="AZ336" s="31"/>
      <c r="BA336" s="30"/>
      <c r="BB336" s="30"/>
      <c r="BC336" s="30"/>
      <c r="BD336" s="30"/>
      <c r="BE336" s="30"/>
      <c r="BF336" s="30"/>
      <c r="BG336" s="30"/>
      <c r="BH336" s="30"/>
    </row>
    <row r="337" spans="1:60" ht="13.5" x14ac:dyDescent="0.35">
      <c r="A337" s="33"/>
      <c r="B337" s="33"/>
      <c r="C337" s="31"/>
      <c r="D337" s="30"/>
      <c r="E337" s="30"/>
      <c r="F337" s="30"/>
      <c r="G337" s="30"/>
      <c r="H337" s="72"/>
      <c r="I337" s="31"/>
      <c r="J337" s="30"/>
      <c r="K337" s="30"/>
      <c r="L337" s="30"/>
      <c r="M337" s="30"/>
      <c r="N337" s="30"/>
      <c r="O337" s="30"/>
      <c r="P337" s="73"/>
      <c r="Q337" s="31"/>
      <c r="R337" s="30"/>
      <c r="S337" s="30"/>
      <c r="T337" s="30"/>
      <c r="U337" s="30"/>
      <c r="V337" s="30"/>
      <c r="W337" s="30"/>
      <c r="X337" s="72"/>
      <c r="Y337" s="31"/>
      <c r="Z337" s="72"/>
      <c r="AA337" s="31"/>
      <c r="AB337" s="30"/>
      <c r="AC337" s="30"/>
      <c r="AD337" s="30"/>
      <c r="AE337" s="30"/>
      <c r="AF337" s="30"/>
      <c r="AG337" s="72"/>
      <c r="AH337" s="31"/>
      <c r="AI337" s="30"/>
      <c r="AJ337" s="30"/>
      <c r="AK337" s="30"/>
      <c r="AL337" s="30"/>
      <c r="AM337" s="30"/>
      <c r="AN337" s="30"/>
      <c r="AO337" s="30"/>
      <c r="AP337" s="72"/>
      <c r="AQ337" s="31"/>
      <c r="AR337" s="30"/>
      <c r="AS337" s="30"/>
      <c r="AT337" s="30"/>
      <c r="AU337" s="30"/>
      <c r="AV337" s="30"/>
      <c r="AW337" s="30"/>
      <c r="AX337" s="30"/>
      <c r="AY337" s="30"/>
      <c r="AZ337" s="31"/>
      <c r="BA337" s="30"/>
      <c r="BB337" s="30"/>
      <c r="BC337" s="30"/>
      <c r="BD337" s="30"/>
      <c r="BE337" s="30"/>
      <c r="BF337" s="30"/>
      <c r="BG337" s="30"/>
      <c r="BH337" s="30"/>
    </row>
    <row r="338" spans="1:60" ht="13.5" x14ac:dyDescent="0.35">
      <c r="A338" s="33"/>
      <c r="B338" s="33"/>
      <c r="C338" s="31"/>
      <c r="D338" s="30"/>
      <c r="E338" s="30"/>
      <c r="F338" s="30"/>
      <c r="G338" s="30"/>
      <c r="H338" s="72"/>
      <c r="I338" s="31"/>
      <c r="J338" s="30"/>
      <c r="K338" s="30"/>
      <c r="L338" s="30"/>
      <c r="M338" s="30"/>
      <c r="N338" s="30"/>
      <c r="O338" s="30"/>
      <c r="P338" s="73"/>
      <c r="Q338" s="31"/>
      <c r="R338" s="30"/>
      <c r="S338" s="30"/>
      <c r="T338" s="30"/>
      <c r="U338" s="30"/>
      <c r="V338" s="30"/>
      <c r="W338" s="30"/>
      <c r="X338" s="72"/>
      <c r="Y338" s="31"/>
      <c r="Z338" s="72"/>
      <c r="AA338" s="31"/>
      <c r="AB338" s="30"/>
      <c r="AC338" s="30"/>
      <c r="AD338" s="30"/>
      <c r="AE338" s="30"/>
      <c r="AF338" s="30"/>
      <c r="AG338" s="72"/>
      <c r="AH338" s="31"/>
      <c r="AI338" s="30"/>
      <c r="AJ338" s="30"/>
      <c r="AK338" s="30"/>
      <c r="AL338" s="30"/>
      <c r="AM338" s="30"/>
      <c r="AN338" s="30"/>
      <c r="AO338" s="30"/>
      <c r="AP338" s="72"/>
      <c r="AQ338" s="31"/>
      <c r="AR338" s="30"/>
      <c r="AS338" s="30"/>
      <c r="AT338" s="30"/>
      <c r="AU338" s="30"/>
      <c r="AV338" s="30"/>
      <c r="AW338" s="30"/>
      <c r="AX338" s="30"/>
      <c r="AY338" s="30"/>
      <c r="AZ338" s="31"/>
      <c r="BA338" s="30"/>
      <c r="BB338" s="30"/>
      <c r="BC338" s="30"/>
      <c r="BD338" s="30"/>
      <c r="BE338" s="30"/>
      <c r="BF338" s="30"/>
      <c r="BG338" s="30"/>
      <c r="BH338" s="30"/>
    </row>
    <row r="339" spans="1:60" ht="13.5" x14ac:dyDescent="0.35">
      <c r="A339" s="33"/>
      <c r="B339" s="33"/>
      <c r="C339" s="31"/>
      <c r="D339" s="30"/>
      <c r="E339" s="30"/>
      <c r="F339" s="30"/>
      <c r="G339" s="30"/>
      <c r="H339" s="72"/>
      <c r="I339" s="31"/>
      <c r="J339" s="30"/>
      <c r="K339" s="30"/>
      <c r="L339" s="30"/>
      <c r="M339" s="30"/>
      <c r="N339" s="30"/>
      <c r="O339" s="30"/>
      <c r="P339" s="73"/>
      <c r="Q339" s="31"/>
      <c r="R339" s="30"/>
      <c r="S339" s="30"/>
      <c r="T339" s="30"/>
      <c r="U339" s="30"/>
      <c r="V339" s="30"/>
      <c r="W339" s="30"/>
      <c r="X339" s="72"/>
      <c r="Y339" s="31"/>
      <c r="Z339" s="72"/>
      <c r="AA339" s="31"/>
      <c r="AB339" s="30"/>
      <c r="AC339" s="30"/>
      <c r="AD339" s="30"/>
      <c r="AE339" s="30"/>
      <c r="AF339" s="30"/>
      <c r="AG339" s="72"/>
      <c r="AH339" s="31"/>
      <c r="AI339" s="30"/>
      <c r="AJ339" s="30"/>
      <c r="AK339" s="30"/>
      <c r="AL339" s="30"/>
      <c r="AM339" s="30"/>
      <c r="AN339" s="30"/>
      <c r="AO339" s="30"/>
      <c r="AP339" s="72"/>
      <c r="AQ339" s="31"/>
      <c r="AR339" s="30"/>
      <c r="AS339" s="30"/>
      <c r="AT339" s="30"/>
      <c r="AU339" s="30"/>
      <c r="AV339" s="30"/>
      <c r="AW339" s="30"/>
      <c r="AX339" s="30"/>
      <c r="AY339" s="30"/>
      <c r="AZ339" s="31"/>
      <c r="BA339" s="30"/>
      <c r="BB339" s="30"/>
      <c r="BC339" s="30"/>
      <c r="BD339" s="30"/>
      <c r="BE339" s="30"/>
      <c r="BF339" s="30"/>
      <c r="BG339" s="30"/>
      <c r="BH339" s="30"/>
    </row>
    <row r="340" spans="1:60" ht="13.5" x14ac:dyDescent="0.35">
      <c r="A340" s="33"/>
      <c r="B340" s="33"/>
      <c r="C340" s="31"/>
      <c r="D340" s="30"/>
      <c r="E340" s="30"/>
      <c r="F340" s="30"/>
      <c r="G340" s="30"/>
      <c r="H340" s="72"/>
      <c r="I340" s="31"/>
      <c r="J340" s="30"/>
      <c r="K340" s="30"/>
      <c r="L340" s="30"/>
      <c r="M340" s="30"/>
      <c r="N340" s="30"/>
      <c r="O340" s="30"/>
      <c r="P340" s="73"/>
      <c r="Q340" s="31"/>
      <c r="R340" s="30"/>
      <c r="S340" s="30"/>
      <c r="T340" s="30"/>
      <c r="U340" s="30"/>
      <c r="V340" s="30"/>
      <c r="W340" s="30"/>
      <c r="X340" s="72"/>
      <c r="Y340" s="31"/>
      <c r="Z340" s="72"/>
      <c r="AA340" s="31"/>
      <c r="AB340" s="30"/>
      <c r="AC340" s="30"/>
      <c r="AD340" s="30"/>
      <c r="AE340" s="30"/>
      <c r="AF340" s="30"/>
      <c r="AG340" s="72"/>
      <c r="AH340" s="31"/>
      <c r="AI340" s="30"/>
      <c r="AJ340" s="30"/>
      <c r="AK340" s="30"/>
      <c r="AL340" s="30"/>
      <c r="AM340" s="30"/>
      <c r="AN340" s="30"/>
      <c r="AO340" s="30"/>
      <c r="AP340" s="72"/>
      <c r="AQ340" s="31"/>
      <c r="AR340" s="30"/>
      <c r="AS340" s="30"/>
      <c r="AT340" s="30"/>
      <c r="AU340" s="30"/>
      <c r="AV340" s="30"/>
      <c r="AW340" s="30"/>
      <c r="AX340" s="30"/>
      <c r="AY340" s="30"/>
      <c r="AZ340" s="31"/>
      <c r="BA340" s="30"/>
      <c r="BB340" s="30"/>
      <c r="BC340" s="30"/>
      <c r="BD340" s="30"/>
      <c r="BE340" s="30"/>
      <c r="BF340" s="30"/>
      <c r="BG340" s="30"/>
      <c r="BH340" s="30"/>
    </row>
    <row r="341" spans="1:60" ht="13.5" x14ac:dyDescent="0.35">
      <c r="A341" s="33"/>
      <c r="B341" s="33"/>
      <c r="C341" s="31"/>
      <c r="D341" s="30"/>
      <c r="E341" s="30"/>
      <c r="F341" s="30"/>
      <c r="G341" s="30"/>
      <c r="H341" s="72"/>
      <c r="I341" s="31"/>
      <c r="J341" s="30"/>
      <c r="K341" s="30"/>
      <c r="L341" s="30"/>
      <c r="M341" s="30"/>
      <c r="N341" s="30"/>
      <c r="O341" s="30"/>
      <c r="P341" s="73"/>
      <c r="Q341" s="31"/>
      <c r="R341" s="30"/>
      <c r="S341" s="30"/>
      <c r="T341" s="30"/>
      <c r="U341" s="30"/>
      <c r="V341" s="30"/>
      <c r="W341" s="30"/>
      <c r="X341" s="72"/>
      <c r="Y341" s="31"/>
      <c r="Z341" s="72"/>
      <c r="AA341" s="31"/>
      <c r="AB341" s="30"/>
      <c r="AC341" s="30"/>
      <c r="AD341" s="30"/>
      <c r="AE341" s="30"/>
      <c r="AF341" s="30"/>
      <c r="AG341" s="72"/>
      <c r="AH341" s="31"/>
      <c r="AI341" s="30"/>
      <c r="AJ341" s="30"/>
      <c r="AK341" s="30"/>
      <c r="AL341" s="30"/>
      <c r="AM341" s="30"/>
      <c r="AN341" s="30"/>
      <c r="AO341" s="30"/>
      <c r="AP341" s="72"/>
      <c r="AQ341" s="31"/>
      <c r="AR341" s="30"/>
      <c r="AS341" s="30"/>
      <c r="AT341" s="30"/>
      <c r="AU341" s="30"/>
      <c r="AV341" s="30"/>
      <c r="AW341" s="30"/>
      <c r="AX341" s="30"/>
      <c r="AY341" s="30"/>
      <c r="AZ341" s="31"/>
      <c r="BA341" s="30"/>
      <c r="BB341" s="30"/>
      <c r="BC341" s="30"/>
      <c r="BD341" s="30"/>
      <c r="BE341" s="30"/>
      <c r="BF341" s="30"/>
      <c r="BG341" s="30"/>
      <c r="BH341" s="30"/>
    </row>
    <row r="342" spans="1:60" ht="13.5" x14ac:dyDescent="0.35">
      <c r="A342" s="33"/>
      <c r="B342" s="33"/>
      <c r="C342" s="31"/>
      <c r="D342" s="30"/>
      <c r="E342" s="30"/>
      <c r="F342" s="30"/>
      <c r="G342" s="30"/>
      <c r="H342" s="72"/>
      <c r="I342" s="31"/>
      <c r="J342" s="30"/>
      <c r="K342" s="30"/>
      <c r="L342" s="30"/>
      <c r="M342" s="30"/>
      <c r="N342" s="30"/>
      <c r="O342" s="30"/>
      <c r="P342" s="73"/>
      <c r="Q342" s="31"/>
      <c r="R342" s="30"/>
      <c r="S342" s="30"/>
      <c r="T342" s="30"/>
      <c r="U342" s="30"/>
      <c r="V342" s="30"/>
      <c r="W342" s="30"/>
      <c r="X342" s="72"/>
      <c r="Y342" s="31"/>
      <c r="Z342" s="72"/>
      <c r="AA342" s="31"/>
      <c r="AB342" s="30"/>
      <c r="AC342" s="30"/>
      <c r="AD342" s="30"/>
      <c r="AE342" s="30"/>
      <c r="AF342" s="30"/>
      <c r="AG342" s="72"/>
      <c r="AH342" s="31"/>
      <c r="AI342" s="30"/>
      <c r="AJ342" s="30"/>
      <c r="AK342" s="30"/>
      <c r="AL342" s="30"/>
      <c r="AM342" s="30"/>
      <c r="AN342" s="30"/>
      <c r="AO342" s="30"/>
      <c r="AP342" s="72"/>
      <c r="AQ342" s="31"/>
      <c r="AR342" s="30"/>
      <c r="AS342" s="30"/>
      <c r="AT342" s="30"/>
      <c r="AU342" s="30"/>
      <c r="AV342" s="30"/>
      <c r="AW342" s="30"/>
      <c r="AX342" s="30"/>
      <c r="AY342" s="30"/>
      <c r="AZ342" s="31"/>
      <c r="BA342" s="30"/>
      <c r="BB342" s="30"/>
      <c r="BC342" s="30"/>
      <c r="BD342" s="30"/>
      <c r="BE342" s="30"/>
      <c r="BF342" s="30"/>
      <c r="BG342" s="30"/>
      <c r="BH342" s="30"/>
    </row>
    <row r="343" spans="1:60" ht="13.5" x14ac:dyDescent="0.35">
      <c r="A343" s="33"/>
      <c r="B343" s="33"/>
      <c r="C343" s="31"/>
      <c r="D343" s="30"/>
      <c r="E343" s="30"/>
      <c r="F343" s="30"/>
      <c r="G343" s="30"/>
      <c r="H343" s="72"/>
      <c r="I343" s="31"/>
      <c r="J343" s="30"/>
      <c r="K343" s="30"/>
      <c r="L343" s="30"/>
      <c r="M343" s="30"/>
      <c r="N343" s="30"/>
      <c r="O343" s="30"/>
      <c r="P343" s="73"/>
      <c r="Q343" s="31"/>
      <c r="R343" s="30"/>
      <c r="S343" s="30"/>
      <c r="T343" s="30"/>
      <c r="U343" s="30"/>
      <c r="V343" s="30"/>
      <c r="W343" s="30"/>
      <c r="X343" s="72"/>
      <c r="Y343" s="31"/>
      <c r="Z343" s="72"/>
      <c r="AA343" s="31"/>
      <c r="AB343" s="30"/>
      <c r="AC343" s="30"/>
      <c r="AD343" s="30"/>
      <c r="AE343" s="30"/>
      <c r="AF343" s="30"/>
      <c r="AG343" s="72"/>
      <c r="AH343" s="31"/>
      <c r="AI343" s="30"/>
      <c r="AJ343" s="30"/>
      <c r="AK343" s="30"/>
      <c r="AL343" s="30"/>
      <c r="AM343" s="30"/>
      <c r="AN343" s="30"/>
      <c r="AO343" s="30"/>
      <c r="AP343" s="72"/>
      <c r="AQ343" s="31"/>
      <c r="AR343" s="30"/>
      <c r="AS343" s="30"/>
      <c r="AT343" s="30"/>
      <c r="AU343" s="30"/>
      <c r="AV343" s="30"/>
      <c r="AW343" s="30"/>
      <c r="AX343" s="30"/>
      <c r="AY343" s="30"/>
      <c r="AZ343" s="31"/>
      <c r="BA343" s="30"/>
      <c r="BB343" s="30"/>
      <c r="BC343" s="30"/>
      <c r="BD343" s="30"/>
      <c r="BE343" s="30"/>
      <c r="BF343" s="30"/>
      <c r="BG343" s="30"/>
      <c r="BH343" s="30"/>
    </row>
    <row r="344" spans="1:60" ht="13.5" x14ac:dyDescent="0.35">
      <c r="A344" s="33"/>
      <c r="B344" s="33"/>
      <c r="C344" s="31"/>
      <c r="D344" s="30"/>
      <c r="E344" s="30"/>
      <c r="F344" s="30"/>
      <c r="G344" s="30"/>
      <c r="H344" s="72"/>
      <c r="I344" s="31"/>
      <c r="J344" s="30"/>
      <c r="K344" s="30"/>
      <c r="L344" s="30"/>
      <c r="M344" s="30"/>
      <c r="N344" s="30"/>
      <c r="O344" s="30"/>
      <c r="P344" s="73"/>
      <c r="Q344" s="31"/>
      <c r="R344" s="30"/>
      <c r="S344" s="30"/>
      <c r="T344" s="30"/>
      <c r="U344" s="30"/>
      <c r="V344" s="30"/>
      <c r="W344" s="30"/>
      <c r="X344" s="72"/>
      <c r="Y344" s="31"/>
      <c r="Z344" s="72"/>
      <c r="AA344" s="31"/>
      <c r="AB344" s="30"/>
      <c r="AC344" s="30"/>
      <c r="AD344" s="30"/>
      <c r="AE344" s="30"/>
      <c r="AF344" s="30"/>
      <c r="AG344" s="72"/>
      <c r="AH344" s="31"/>
      <c r="AI344" s="30"/>
      <c r="AJ344" s="30"/>
      <c r="AK344" s="30"/>
      <c r="AL344" s="30"/>
      <c r="AM344" s="30"/>
      <c r="AN344" s="30"/>
      <c r="AO344" s="30"/>
      <c r="AP344" s="72"/>
      <c r="AQ344" s="31"/>
      <c r="AR344" s="30"/>
      <c r="AS344" s="30"/>
      <c r="AT344" s="30"/>
      <c r="AU344" s="30"/>
      <c r="AV344" s="30"/>
      <c r="AW344" s="30"/>
      <c r="AX344" s="30"/>
      <c r="AY344" s="30"/>
      <c r="AZ344" s="31"/>
      <c r="BA344" s="30"/>
      <c r="BB344" s="30"/>
      <c r="BC344" s="30"/>
      <c r="BD344" s="30"/>
      <c r="BE344" s="30"/>
      <c r="BF344" s="30"/>
      <c r="BG344" s="30"/>
      <c r="BH344" s="30"/>
    </row>
    <row r="345" spans="1:60" ht="13.5" x14ac:dyDescent="0.35">
      <c r="A345" s="33"/>
      <c r="B345" s="33"/>
      <c r="C345" s="31"/>
      <c r="D345" s="30"/>
      <c r="E345" s="30"/>
      <c r="F345" s="30"/>
      <c r="G345" s="30"/>
      <c r="H345" s="72"/>
      <c r="I345" s="31"/>
      <c r="J345" s="30"/>
      <c r="K345" s="30"/>
      <c r="L345" s="30"/>
      <c r="M345" s="30"/>
      <c r="N345" s="30"/>
      <c r="O345" s="30"/>
      <c r="P345" s="73"/>
      <c r="Q345" s="31"/>
      <c r="R345" s="30"/>
      <c r="S345" s="30"/>
      <c r="T345" s="30"/>
      <c r="U345" s="30"/>
      <c r="V345" s="30"/>
      <c r="W345" s="30"/>
      <c r="X345" s="72"/>
      <c r="Y345" s="31"/>
      <c r="Z345" s="72"/>
      <c r="AA345" s="31"/>
      <c r="AB345" s="30"/>
      <c r="AC345" s="30"/>
      <c r="AD345" s="30"/>
      <c r="AE345" s="30"/>
      <c r="AF345" s="30"/>
      <c r="AG345" s="72"/>
      <c r="AH345" s="31"/>
      <c r="AI345" s="30"/>
      <c r="AJ345" s="30"/>
      <c r="AK345" s="30"/>
      <c r="AL345" s="30"/>
      <c r="AM345" s="30"/>
      <c r="AN345" s="30"/>
      <c r="AO345" s="30"/>
      <c r="AP345" s="72"/>
      <c r="AQ345" s="31"/>
      <c r="AR345" s="30"/>
      <c r="AS345" s="30"/>
      <c r="AT345" s="30"/>
      <c r="AU345" s="30"/>
      <c r="AV345" s="30"/>
      <c r="AW345" s="30"/>
      <c r="AX345" s="30"/>
      <c r="AY345" s="30"/>
      <c r="AZ345" s="31"/>
      <c r="BA345" s="30"/>
      <c r="BB345" s="30"/>
      <c r="BC345" s="30"/>
      <c r="BD345" s="30"/>
      <c r="BE345" s="30"/>
      <c r="BF345" s="30"/>
      <c r="BG345" s="30"/>
      <c r="BH345" s="30"/>
    </row>
    <row r="346" spans="1:60" ht="13.5" x14ac:dyDescent="0.35">
      <c r="A346" s="33"/>
      <c r="B346" s="33"/>
      <c r="C346" s="31"/>
      <c r="D346" s="30"/>
      <c r="E346" s="30"/>
      <c r="F346" s="30"/>
      <c r="G346" s="30"/>
      <c r="H346" s="72"/>
      <c r="I346" s="31"/>
      <c r="J346" s="30"/>
      <c r="K346" s="30"/>
      <c r="L346" s="30"/>
      <c r="M346" s="30"/>
      <c r="N346" s="30"/>
      <c r="O346" s="30"/>
      <c r="P346" s="73"/>
      <c r="Q346" s="31"/>
      <c r="R346" s="30"/>
      <c r="S346" s="30"/>
      <c r="T346" s="30"/>
      <c r="U346" s="30"/>
      <c r="V346" s="30"/>
      <c r="W346" s="30"/>
      <c r="X346" s="72"/>
      <c r="Y346" s="31"/>
      <c r="Z346" s="72"/>
      <c r="AA346" s="31"/>
      <c r="AB346" s="30"/>
      <c r="AC346" s="30"/>
      <c r="AD346" s="30"/>
      <c r="AE346" s="30"/>
      <c r="AF346" s="30"/>
      <c r="AG346" s="72"/>
      <c r="AH346" s="31"/>
      <c r="AI346" s="30"/>
      <c r="AJ346" s="30"/>
      <c r="AK346" s="30"/>
      <c r="AL346" s="30"/>
      <c r="AM346" s="30"/>
      <c r="AN346" s="30"/>
      <c r="AO346" s="30"/>
      <c r="AP346" s="72"/>
      <c r="AQ346" s="31"/>
      <c r="AR346" s="30"/>
      <c r="AS346" s="30"/>
      <c r="AT346" s="30"/>
      <c r="AU346" s="30"/>
      <c r="AV346" s="30"/>
      <c r="AW346" s="30"/>
      <c r="AX346" s="30"/>
      <c r="AY346" s="30"/>
      <c r="AZ346" s="31"/>
      <c r="BA346" s="30"/>
      <c r="BB346" s="30"/>
      <c r="BC346" s="30"/>
      <c r="BD346" s="30"/>
      <c r="BE346" s="30"/>
      <c r="BF346" s="30"/>
      <c r="BG346" s="30"/>
      <c r="BH346" s="30"/>
    </row>
    <row r="347" spans="1:60" ht="13.5" x14ac:dyDescent="0.35">
      <c r="A347" s="33"/>
      <c r="B347" s="33"/>
      <c r="C347" s="31"/>
      <c r="D347" s="30"/>
      <c r="E347" s="30"/>
      <c r="F347" s="30"/>
      <c r="G347" s="30"/>
      <c r="H347" s="72"/>
      <c r="I347" s="31"/>
      <c r="J347" s="30"/>
      <c r="K347" s="30"/>
      <c r="L347" s="30"/>
      <c r="M347" s="30"/>
      <c r="N347" s="30"/>
      <c r="O347" s="30"/>
      <c r="P347" s="73"/>
      <c r="Q347" s="31"/>
      <c r="R347" s="30"/>
      <c r="S347" s="30"/>
      <c r="T347" s="30"/>
      <c r="U347" s="30"/>
      <c r="V347" s="30"/>
      <c r="W347" s="30"/>
      <c r="X347" s="72"/>
      <c r="Y347" s="31"/>
      <c r="Z347" s="72"/>
      <c r="AA347" s="31"/>
      <c r="AB347" s="30"/>
      <c r="AC347" s="30"/>
      <c r="AD347" s="30"/>
      <c r="AE347" s="30"/>
      <c r="AF347" s="30"/>
      <c r="AG347" s="72"/>
      <c r="AH347" s="31"/>
      <c r="AI347" s="30"/>
      <c r="AJ347" s="30"/>
      <c r="AK347" s="30"/>
      <c r="AL347" s="30"/>
      <c r="AM347" s="30"/>
      <c r="AN347" s="30"/>
      <c r="AO347" s="30"/>
      <c r="AP347" s="72"/>
      <c r="AQ347" s="31"/>
      <c r="AR347" s="30"/>
      <c r="AS347" s="30"/>
      <c r="AT347" s="30"/>
      <c r="AU347" s="30"/>
      <c r="AV347" s="30"/>
      <c r="AW347" s="30"/>
      <c r="AX347" s="30"/>
      <c r="AY347" s="30"/>
      <c r="AZ347" s="31"/>
      <c r="BA347" s="30"/>
      <c r="BB347" s="30"/>
      <c r="BC347" s="30"/>
      <c r="BD347" s="30"/>
      <c r="BE347" s="30"/>
      <c r="BF347" s="30"/>
      <c r="BG347" s="30"/>
      <c r="BH347" s="30"/>
    </row>
    <row r="348" spans="1:60" ht="13.5" x14ac:dyDescent="0.35">
      <c r="A348" s="33"/>
      <c r="B348" s="33"/>
      <c r="C348" s="31"/>
      <c r="D348" s="30"/>
      <c r="E348" s="30"/>
      <c r="F348" s="30"/>
      <c r="G348" s="30"/>
      <c r="H348" s="72"/>
      <c r="I348" s="31"/>
      <c r="J348" s="30"/>
      <c r="K348" s="30"/>
      <c r="L348" s="30"/>
      <c r="M348" s="30"/>
      <c r="N348" s="30"/>
      <c r="O348" s="30"/>
      <c r="P348" s="73"/>
      <c r="Q348" s="31"/>
      <c r="R348" s="30"/>
      <c r="S348" s="30"/>
      <c r="T348" s="30"/>
      <c r="U348" s="30"/>
      <c r="V348" s="30"/>
      <c r="W348" s="30"/>
      <c r="X348" s="72"/>
      <c r="Y348" s="31"/>
      <c r="Z348" s="72"/>
      <c r="AA348" s="31"/>
      <c r="AB348" s="30"/>
      <c r="AC348" s="30"/>
      <c r="AD348" s="30"/>
      <c r="AE348" s="30"/>
      <c r="AF348" s="30"/>
      <c r="AG348" s="72"/>
      <c r="AH348" s="31"/>
      <c r="AI348" s="30"/>
      <c r="AJ348" s="30"/>
      <c r="AK348" s="30"/>
      <c r="AL348" s="30"/>
      <c r="AM348" s="30"/>
      <c r="AN348" s="30"/>
      <c r="AO348" s="30"/>
      <c r="AP348" s="72"/>
      <c r="AQ348" s="31"/>
      <c r="AR348" s="30"/>
      <c r="AS348" s="30"/>
      <c r="AT348" s="30"/>
      <c r="AU348" s="30"/>
      <c r="AV348" s="30"/>
      <c r="AW348" s="30"/>
      <c r="AX348" s="30"/>
      <c r="AY348" s="30"/>
      <c r="AZ348" s="31"/>
      <c r="BA348" s="30"/>
      <c r="BB348" s="30"/>
      <c r="BC348" s="30"/>
      <c r="BD348" s="30"/>
      <c r="BE348" s="30"/>
      <c r="BF348" s="30"/>
      <c r="BG348" s="30"/>
      <c r="BH348" s="30"/>
    </row>
    <row r="349" spans="1:60" ht="13.5" x14ac:dyDescent="0.35">
      <c r="A349" s="33"/>
      <c r="B349" s="33"/>
      <c r="C349" s="31"/>
      <c r="D349" s="30"/>
      <c r="E349" s="30"/>
      <c r="F349" s="30"/>
      <c r="G349" s="30"/>
      <c r="H349" s="72"/>
      <c r="I349" s="31"/>
      <c r="J349" s="30"/>
      <c r="K349" s="30"/>
      <c r="L349" s="30"/>
      <c r="M349" s="30"/>
      <c r="N349" s="30"/>
      <c r="O349" s="30"/>
      <c r="P349" s="73"/>
      <c r="Q349" s="31"/>
      <c r="R349" s="30"/>
      <c r="S349" s="30"/>
      <c r="T349" s="30"/>
      <c r="U349" s="30"/>
      <c r="V349" s="30"/>
      <c r="W349" s="30"/>
      <c r="X349" s="72"/>
      <c r="Y349" s="31"/>
      <c r="Z349" s="72"/>
      <c r="AA349" s="31"/>
      <c r="AB349" s="30"/>
      <c r="AC349" s="30"/>
      <c r="AD349" s="30"/>
      <c r="AE349" s="30"/>
      <c r="AF349" s="30"/>
      <c r="AG349" s="72"/>
      <c r="AH349" s="31"/>
      <c r="AI349" s="30"/>
      <c r="AJ349" s="30"/>
      <c r="AK349" s="30"/>
      <c r="AL349" s="30"/>
      <c r="AM349" s="30"/>
      <c r="AN349" s="30"/>
      <c r="AO349" s="30"/>
      <c r="AP349" s="72"/>
      <c r="AQ349" s="31"/>
      <c r="AR349" s="30"/>
      <c r="AS349" s="30"/>
      <c r="AT349" s="30"/>
      <c r="AU349" s="30"/>
      <c r="AV349" s="30"/>
      <c r="AW349" s="30"/>
      <c r="AX349" s="30"/>
      <c r="AY349" s="30"/>
      <c r="AZ349" s="31"/>
      <c r="BA349" s="30"/>
      <c r="BB349" s="30"/>
      <c r="BC349" s="30"/>
      <c r="BD349" s="30"/>
      <c r="BE349" s="30"/>
      <c r="BF349" s="30"/>
      <c r="BG349" s="30"/>
      <c r="BH349" s="30"/>
    </row>
    <row r="350" spans="1:60" ht="13.5" x14ac:dyDescent="0.35">
      <c r="A350" s="33"/>
      <c r="B350" s="33"/>
      <c r="C350" s="31"/>
      <c r="D350" s="30"/>
      <c r="E350" s="30"/>
      <c r="F350" s="30"/>
      <c r="G350" s="30"/>
      <c r="H350" s="72"/>
      <c r="I350" s="31"/>
      <c r="J350" s="30"/>
      <c r="K350" s="30"/>
      <c r="L350" s="30"/>
      <c r="M350" s="30"/>
      <c r="N350" s="30"/>
      <c r="O350" s="30"/>
      <c r="P350" s="73"/>
      <c r="Q350" s="31"/>
      <c r="R350" s="30"/>
      <c r="S350" s="30"/>
      <c r="T350" s="30"/>
      <c r="U350" s="30"/>
      <c r="V350" s="30"/>
      <c r="W350" s="30"/>
      <c r="X350" s="72"/>
      <c r="Y350" s="31"/>
      <c r="Z350" s="72"/>
      <c r="AA350" s="31"/>
      <c r="AB350" s="30"/>
      <c r="AC350" s="30"/>
      <c r="AD350" s="30"/>
      <c r="AE350" s="30"/>
      <c r="AF350" s="30"/>
      <c r="AG350" s="72"/>
      <c r="AH350" s="31"/>
      <c r="AI350" s="30"/>
      <c r="AJ350" s="30"/>
      <c r="AK350" s="30"/>
      <c r="AL350" s="30"/>
      <c r="AM350" s="30"/>
      <c r="AN350" s="30"/>
      <c r="AO350" s="30"/>
      <c r="AP350" s="72"/>
      <c r="AQ350" s="31"/>
      <c r="AR350" s="30"/>
      <c r="AS350" s="30"/>
      <c r="AT350" s="30"/>
      <c r="AU350" s="30"/>
      <c r="AV350" s="30"/>
      <c r="AW350" s="30"/>
      <c r="AX350" s="30"/>
      <c r="AY350" s="30"/>
      <c r="AZ350" s="31"/>
      <c r="BA350" s="30"/>
      <c r="BB350" s="30"/>
      <c r="BC350" s="30"/>
      <c r="BD350" s="30"/>
      <c r="BE350" s="30"/>
      <c r="BF350" s="30"/>
      <c r="BG350" s="30"/>
      <c r="BH350" s="30"/>
    </row>
    <row r="351" spans="1:60" ht="13.5" x14ac:dyDescent="0.35">
      <c r="A351" s="33"/>
      <c r="B351" s="33"/>
      <c r="C351" s="31"/>
      <c r="D351" s="30"/>
      <c r="E351" s="30"/>
      <c r="F351" s="30"/>
      <c r="G351" s="30"/>
      <c r="H351" s="72"/>
      <c r="I351" s="31"/>
      <c r="J351" s="30"/>
      <c r="K351" s="30"/>
      <c r="L351" s="30"/>
      <c r="M351" s="30"/>
      <c r="N351" s="30"/>
      <c r="O351" s="30"/>
      <c r="P351" s="73"/>
      <c r="Q351" s="31"/>
      <c r="R351" s="30"/>
      <c r="S351" s="30"/>
      <c r="T351" s="30"/>
      <c r="U351" s="30"/>
      <c r="V351" s="30"/>
      <c r="W351" s="30"/>
      <c r="X351" s="72"/>
      <c r="Y351" s="31"/>
      <c r="Z351" s="72"/>
      <c r="AA351" s="31"/>
      <c r="AB351" s="30"/>
      <c r="AC351" s="30"/>
      <c r="AD351" s="30"/>
      <c r="AE351" s="30"/>
      <c r="AF351" s="30"/>
      <c r="AG351" s="72"/>
      <c r="AH351" s="31"/>
      <c r="AI351" s="30"/>
      <c r="AJ351" s="30"/>
      <c r="AK351" s="30"/>
      <c r="AL351" s="30"/>
      <c r="AM351" s="30"/>
      <c r="AN351" s="30"/>
      <c r="AO351" s="30"/>
      <c r="AP351" s="72"/>
      <c r="AQ351" s="31"/>
      <c r="AR351" s="30"/>
      <c r="AS351" s="30"/>
      <c r="AT351" s="30"/>
      <c r="AU351" s="30"/>
      <c r="AV351" s="30"/>
      <c r="AW351" s="30"/>
      <c r="AX351" s="30"/>
      <c r="AY351" s="30"/>
      <c r="AZ351" s="31"/>
      <c r="BA351" s="30"/>
      <c r="BB351" s="30"/>
      <c r="BC351" s="30"/>
      <c r="BD351" s="30"/>
      <c r="BE351" s="30"/>
      <c r="BF351" s="30"/>
      <c r="BG351" s="30"/>
      <c r="BH351" s="30"/>
    </row>
    <row r="352" spans="1:60" ht="13.5" x14ac:dyDescent="0.35">
      <c r="A352" s="33"/>
      <c r="B352" s="33"/>
      <c r="C352" s="31"/>
      <c r="D352" s="30"/>
      <c r="E352" s="30"/>
      <c r="F352" s="30"/>
      <c r="G352" s="30"/>
      <c r="H352" s="72"/>
      <c r="I352" s="31"/>
      <c r="J352" s="30"/>
      <c r="K352" s="30"/>
      <c r="L352" s="30"/>
      <c r="M352" s="30"/>
      <c r="N352" s="30"/>
      <c r="O352" s="30"/>
      <c r="P352" s="73"/>
      <c r="Q352" s="31"/>
      <c r="R352" s="30"/>
      <c r="S352" s="30"/>
      <c r="T352" s="30"/>
      <c r="U352" s="30"/>
      <c r="V352" s="30"/>
      <c r="W352" s="30"/>
      <c r="X352" s="72"/>
      <c r="Y352" s="31"/>
      <c r="Z352" s="72"/>
      <c r="AA352" s="31"/>
      <c r="AB352" s="30"/>
      <c r="AC352" s="30"/>
      <c r="AD352" s="30"/>
      <c r="AE352" s="30"/>
      <c r="AF352" s="30"/>
      <c r="AG352" s="72"/>
      <c r="AH352" s="31"/>
      <c r="AI352" s="30"/>
      <c r="AJ352" s="30"/>
      <c r="AK352" s="30"/>
      <c r="AL352" s="30"/>
      <c r="AM352" s="30"/>
      <c r="AN352" s="30"/>
      <c r="AO352" s="30"/>
      <c r="AP352" s="72"/>
      <c r="AQ352" s="31"/>
      <c r="AR352" s="30"/>
      <c r="AS352" s="30"/>
      <c r="AT352" s="30"/>
      <c r="AU352" s="30"/>
      <c r="AV352" s="30"/>
      <c r="AW352" s="30"/>
      <c r="AX352" s="30"/>
      <c r="AY352" s="30"/>
      <c r="AZ352" s="31"/>
      <c r="BA352" s="30"/>
      <c r="BB352" s="30"/>
      <c r="BC352" s="30"/>
      <c r="BD352" s="30"/>
      <c r="BE352" s="30"/>
      <c r="BF352" s="30"/>
      <c r="BG352" s="30"/>
      <c r="BH352" s="30"/>
    </row>
    <row r="353" spans="1:60" ht="13.5" x14ac:dyDescent="0.35">
      <c r="A353" s="33"/>
      <c r="B353" s="33"/>
      <c r="C353" s="31"/>
      <c r="D353" s="30"/>
      <c r="E353" s="30"/>
      <c r="F353" s="30"/>
      <c r="G353" s="30"/>
      <c r="H353" s="72"/>
      <c r="I353" s="31"/>
      <c r="J353" s="30"/>
      <c r="K353" s="30"/>
      <c r="L353" s="30"/>
      <c r="M353" s="30"/>
      <c r="N353" s="30"/>
      <c r="O353" s="30"/>
      <c r="P353" s="73"/>
      <c r="Q353" s="31"/>
      <c r="R353" s="30"/>
      <c r="S353" s="30"/>
      <c r="T353" s="30"/>
      <c r="U353" s="30"/>
      <c r="V353" s="30"/>
      <c r="W353" s="30"/>
      <c r="X353" s="72"/>
      <c r="Y353" s="31"/>
      <c r="Z353" s="72"/>
      <c r="AA353" s="31"/>
      <c r="AB353" s="30"/>
      <c r="AC353" s="30"/>
      <c r="AD353" s="30"/>
      <c r="AE353" s="30"/>
      <c r="AF353" s="30"/>
      <c r="AG353" s="72"/>
      <c r="AH353" s="31"/>
      <c r="AI353" s="30"/>
      <c r="AJ353" s="30"/>
      <c r="AK353" s="30"/>
      <c r="AL353" s="30"/>
      <c r="AM353" s="30"/>
      <c r="AN353" s="30"/>
      <c r="AO353" s="30"/>
      <c r="AP353" s="72"/>
      <c r="AQ353" s="31"/>
      <c r="AR353" s="30"/>
      <c r="AS353" s="30"/>
      <c r="AT353" s="30"/>
      <c r="AU353" s="30"/>
      <c r="AV353" s="30"/>
      <c r="AW353" s="30"/>
      <c r="AX353" s="30"/>
      <c r="AY353" s="30"/>
      <c r="AZ353" s="31"/>
      <c r="BA353" s="30"/>
      <c r="BB353" s="30"/>
      <c r="BC353" s="30"/>
      <c r="BD353" s="30"/>
      <c r="BE353" s="30"/>
      <c r="BF353" s="30"/>
      <c r="BG353" s="30"/>
      <c r="BH353" s="30"/>
    </row>
    <row r="354" spans="1:60" ht="13.5" x14ac:dyDescent="0.35">
      <c r="A354" s="33"/>
      <c r="B354" s="33"/>
      <c r="C354" s="31"/>
      <c r="D354" s="30"/>
      <c r="E354" s="30"/>
      <c r="F354" s="30"/>
      <c r="G354" s="30"/>
      <c r="H354" s="72"/>
      <c r="I354" s="31"/>
      <c r="J354" s="30"/>
      <c r="K354" s="30"/>
      <c r="L354" s="30"/>
      <c r="M354" s="30"/>
      <c r="N354" s="30"/>
      <c r="O354" s="30"/>
      <c r="P354" s="73"/>
      <c r="Q354" s="31"/>
      <c r="R354" s="30"/>
      <c r="S354" s="30"/>
      <c r="T354" s="30"/>
      <c r="U354" s="30"/>
      <c r="V354" s="30"/>
      <c r="W354" s="30"/>
      <c r="X354" s="72"/>
      <c r="Y354" s="31"/>
      <c r="Z354" s="72"/>
      <c r="AA354" s="31"/>
      <c r="AB354" s="30"/>
      <c r="AC354" s="30"/>
      <c r="AD354" s="30"/>
      <c r="AE354" s="30"/>
      <c r="AF354" s="30"/>
      <c r="AG354" s="72"/>
      <c r="AH354" s="31"/>
      <c r="AI354" s="30"/>
      <c r="AJ354" s="30"/>
      <c r="AK354" s="30"/>
      <c r="AL354" s="30"/>
      <c r="AM354" s="30"/>
      <c r="AN354" s="30"/>
      <c r="AO354" s="30"/>
      <c r="AP354" s="72"/>
      <c r="AQ354" s="31"/>
      <c r="AR354" s="30"/>
      <c r="AS354" s="30"/>
      <c r="AT354" s="30"/>
      <c r="AU354" s="30"/>
      <c r="AV354" s="30"/>
      <c r="AW354" s="30"/>
      <c r="AX354" s="30"/>
      <c r="AY354" s="30"/>
      <c r="AZ354" s="31"/>
      <c r="BA354" s="30"/>
      <c r="BB354" s="30"/>
      <c r="BC354" s="30"/>
      <c r="BD354" s="30"/>
      <c r="BE354" s="30"/>
      <c r="BF354" s="30"/>
      <c r="BG354" s="30"/>
      <c r="BH354" s="30"/>
    </row>
    <row r="355" spans="1:60" ht="13.5" x14ac:dyDescent="0.35">
      <c r="A355" s="33"/>
      <c r="B355" s="33"/>
      <c r="C355" s="31"/>
      <c r="D355" s="30"/>
      <c r="E355" s="30"/>
      <c r="F355" s="30"/>
      <c r="G355" s="30"/>
      <c r="H355" s="72"/>
      <c r="I355" s="31"/>
      <c r="J355" s="30"/>
      <c r="K355" s="30"/>
      <c r="L355" s="30"/>
      <c r="M355" s="30"/>
      <c r="N355" s="30"/>
      <c r="O355" s="30"/>
      <c r="P355" s="73"/>
      <c r="Q355" s="31"/>
      <c r="R355" s="30"/>
      <c r="S355" s="30"/>
      <c r="T355" s="30"/>
      <c r="U355" s="30"/>
      <c r="V355" s="30"/>
      <c r="W355" s="30"/>
      <c r="X355" s="72"/>
      <c r="Y355" s="31"/>
      <c r="Z355" s="72"/>
      <c r="AA355" s="31"/>
      <c r="AB355" s="30"/>
      <c r="AC355" s="30"/>
      <c r="AD355" s="30"/>
      <c r="AE355" s="30"/>
      <c r="AF355" s="30"/>
      <c r="AG355" s="72"/>
      <c r="AH355" s="31"/>
      <c r="AI355" s="30"/>
      <c r="AJ355" s="30"/>
      <c r="AK355" s="30"/>
      <c r="AL355" s="30"/>
      <c r="AM355" s="30"/>
      <c r="AN355" s="30"/>
      <c r="AO355" s="30"/>
      <c r="AP355" s="72"/>
      <c r="AQ355" s="31"/>
      <c r="AR355" s="30"/>
      <c r="AS355" s="30"/>
      <c r="AT355" s="30"/>
      <c r="AU355" s="30"/>
      <c r="AV355" s="30"/>
      <c r="AW355" s="30"/>
      <c r="AX355" s="30"/>
      <c r="AY355" s="30"/>
      <c r="AZ355" s="31"/>
      <c r="BA355" s="30"/>
      <c r="BB355" s="30"/>
      <c r="BC355" s="30"/>
      <c r="BD355" s="30"/>
      <c r="BE355" s="30"/>
      <c r="BF355" s="30"/>
      <c r="BG355" s="30"/>
      <c r="BH355" s="30"/>
    </row>
    <row r="356" spans="1:60" ht="13.5" x14ac:dyDescent="0.35">
      <c r="A356" s="33"/>
      <c r="B356" s="33"/>
      <c r="C356" s="31"/>
      <c r="D356" s="30"/>
      <c r="E356" s="30"/>
      <c r="F356" s="30"/>
      <c r="G356" s="30"/>
      <c r="H356" s="72"/>
      <c r="I356" s="31"/>
      <c r="J356" s="30"/>
      <c r="K356" s="30"/>
      <c r="L356" s="30"/>
      <c r="M356" s="30"/>
      <c r="N356" s="30"/>
      <c r="O356" s="30"/>
      <c r="P356" s="73"/>
      <c r="Q356" s="31"/>
      <c r="R356" s="30"/>
      <c r="S356" s="30"/>
      <c r="T356" s="30"/>
      <c r="U356" s="30"/>
      <c r="V356" s="30"/>
      <c r="W356" s="30"/>
      <c r="X356" s="72"/>
      <c r="Y356" s="31"/>
      <c r="Z356" s="72"/>
      <c r="AA356" s="31"/>
      <c r="AB356" s="30"/>
      <c r="AC356" s="30"/>
      <c r="AD356" s="30"/>
      <c r="AE356" s="30"/>
      <c r="AF356" s="30"/>
      <c r="AG356" s="72"/>
      <c r="AH356" s="31"/>
      <c r="AI356" s="30"/>
      <c r="AJ356" s="30"/>
      <c r="AK356" s="30"/>
      <c r="AL356" s="30"/>
      <c r="AM356" s="30"/>
      <c r="AN356" s="30"/>
      <c r="AO356" s="30"/>
      <c r="AP356" s="72"/>
      <c r="AQ356" s="31"/>
      <c r="AR356" s="30"/>
      <c r="AS356" s="30"/>
      <c r="AT356" s="30"/>
      <c r="AU356" s="30"/>
      <c r="AV356" s="30"/>
      <c r="AW356" s="30"/>
      <c r="AX356" s="30"/>
      <c r="AY356" s="30"/>
      <c r="AZ356" s="31"/>
      <c r="BA356" s="30"/>
      <c r="BB356" s="30"/>
      <c r="BC356" s="30"/>
      <c r="BD356" s="30"/>
      <c r="BE356" s="30"/>
      <c r="BF356" s="30"/>
      <c r="BG356" s="30"/>
      <c r="BH356" s="30"/>
    </row>
    <row r="357" spans="1:60" ht="13.5" x14ac:dyDescent="0.35">
      <c r="A357" s="33"/>
      <c r="B357" s="33"/>
      <c r="C357" s="31"/>
      <c r="D357" s="30"/>
      <c r="E357" s="30"/>
      <c r="F357" s="30"/>
      <c r="G357" s="30"/>
      <c r="H357" s="72"/>
      <c r="I357" s="31"/>
      <c r="J357" s="30"/>
      <c r="K357" s="30"/>
      <c r="L357" s="30"/>
      <c r="M357" s="30"/>
      <c r="N357" s="30"/>
      <c r="O357" s="30"/>
      <c r="P357" s="73"/>
      <c r="Q357" s="31"/>
      <c r="R357" s="30"/>
      <c r="S357" s="30"/>
      <c r="T357" s="30"/>
      <c r="U357" s="30"/>
      <c r="V357" s="30"/>
      <c r="W357" s="30"/>
      <c r="X357" s="72"/>
      <c r="Y357" s="31"/>
      <c r="Z357" s="72"/>
      <c r="AA357" s="31"/>
      <c r="AB357" s="30"/>
      <c r="AC357" s="30"/>
      <c r="AD357" s="30"/>
      <c r="AE357" s="30"/>
      <c r="AF357" s="30"/>
      <c r="AG357" s="72"/>
      <c r="AH357" s="31"/>
      <c r="AI357" s="30"/>
      <c r="AJ357" s="30"/>
      <c r="AK357" s="30"/>
      <c r="AL357" s="30"/>
      <c r="AM357" s="30"/>
      <c r="AN357" s="30"/>
      <c r="AO357" s="30"/>
      <c r="AP357" s="72"/>
      <c r="AQ357" s="31"/>
      <c r="AR357" s="30"/>
      <c r="AS357" s="30"/>
      <c r="AT357" s="30"/>
      <c r="AU357" s="30"/>
      <c r="AV357" s="30"/>
      <c r="AW357" s="30"/>
      <c r="AX357" s="30"/>
      <c r="AY357" s="30"/>
      <c r="AZ357" s="31"/>
      <c r="BA357" s="30"/>
      <c r="BB357" s="30"/>
      <c r="BC357" s="30"/>
      <c r="BD357" s="30"/>
      <c r="BE357" s="30"/>
      <c r="BF357" s="30"/>
      <c r="BG357" s="30"/>
      <c r="BH357" s="30"/>
    </row>
    <row r="358" spans="1:60" ht="13.5" x14ac:dyDescent="0.35">
      <c r="A358" s="33"/>
      <c r="B358" s="33"/>
      <c r="C358" s="31"/>
      <c r="D358" s="30"/>
      <c r="E358" s="30"/>
      <c r="F358" s="30"/>
      <c r="G358" s="30"/>
      <c r="H358" s="72"/>
      <c r="I358" s="31"/>
      <c r="J358" s="30"/>
      <c r="K358" s="30"/>
      <c r="L358" s="30"/>
      <c r="M358" s="30"/>
      <c r="N358" s="30"/>
      <c r="O358" s="30"/>
      <c r="P358" s="73"/>
      <c r="Q358" s="31"/>
      <c r="R358" s="30"/>
      <c r="S358" s="30"/>
      <c r="T358" s="30"/>
      <c r="U358" s="30"/>
      <c r="V358" s="30"/>
      <c r="W358" s="30"/>
      <c r="X358" s="72"/>
      <c r="Y358" s="31"/>
      <c r="Z358" s="72"/>
      <c r="AA358" s="31"/>
      <c r="AB358" s="30"/>
      <c r="AC358" s="30"/>
      <c r="AD358" s="30"/>
      <c r="AE358" s="30"/>
      <c r="AF358" s="30"/>
      <c r="AG358" s="72"/>
      <c r="AH358" s="31"/>
      <c r="AI358" s="30"/>
      <c r="AJ358" s="30"/>
      <c r="AK358" s="30"/>
      <c r="AL358" s="30"/>
      <c r="AM358" s="30"/>
      <c r="AN358" s="30"/>
      <c r="AO358" s="30"/>
      <c r="AP358" s="72"/>
      <c r="AQ358" s="31"/>
      <c r="AR358" s="30"/>
      <c r="AS358" s="30"/>
      <c r="AT358" s="30"/>
      <c r="AU358" s="30"/>
      <c r="AV358" s="30"/>
      <c r="AW358" s="30"/>
      <c r="AX358" s="30"/>
      <c r="AY358" s="30"/>
      <c r="AZ358" s="31"/>
      <c r="BA358" s="30"/>
      <c r="BB358" s="30"/>
      <c r="BC358" s="30"/>
      <c r="BD358" s="30"/>
      <c r="BE358" s="30"/>
      <c r="BF358" s="30"/>
      <c r="BG358" s="30"/>
      <c r="BH358" s="30"/>
    </row>
    <row r="359" spans="1:60" ht="13.5" x14ac:dyDescent="0.35">
      <c r="A359" s="33"/>
      <c r="B359" s="33"/>
      <c r="C359" s="31"/>
      <c r="D359" s="30"/>
      <c r="E359" s="30"/>
      <c r="F359" s="30"/>
      <c r="G359" s="30"/>
      <c r="H359" s="72"/>
      <c r="I359" s="31"/>
      <c r="J359" s="30"/>
      <c r="K359" s="30"/>
      <c r="L359" s="30"/>
      <c r="M359" s="30"/>
      <c r="N359" s="30"/>
      <c r="O359" s="30"/>
      <c r="P359" s="73"/>
      <c r="Q359" s="31"/>
      <c r="R359" s="30"/>
      <c r="S359" s="30"/>
      <c r="T359" s="30"/>
      <c r="U359" s="30"/>
      <c r="V359" s="30"/>
      <c r="W359" s="30"/>
      <c r="X359" s="72"/>
      <c r="Y359" s="31"/>
      <c r="Z359" s="72"/>
      <c r="AA359" s="31"/>
      <c r="AB359" s="30"/>
      <c r="AC359" s="30"/>
      <c r="AD359" s="30"/>
      <c r="AE359" s="30"/>
      <c r="AF359" s="30"/>
      <c r="AG359" s="72"/>
      <c r="AH359" s="31"/>
      <c r="AI359" s="30"/>
      <c r="AJ359" s="30"/>
      <c r="AK359" s="30"/>
      <c r="AL359" s="30"/>
      <c r="AM359" s="30"/>
      <c r="AN359" s="30"/>
      <c r="AO359" s="30"/>
      <c r="AP359" s="72"/>
      <c r="AQ359" s="31"/>
      <c r="AR359" s="30"/>
      <c r="AS359" s="30"/>
      <c r="AT359" s="30"/>
      <c r="AU359" s="30"/>
      <c r="AV359" s="30"/>
      <c r="AW359" s="30"/>
      <c r="AX359" s="30"/>
      <c r="AY359" s="30"/>
      <c r="AZ359" s="31"/>
      <c r="BA359" s="30"/>
      <c r="BB359" s="30"/>
      <c r="BC359" s="30"/>
      <c r="BD359" s="30"/>
      <c r="BE359" s="30"/>
      <c r="BF359" s="30"/>
      <c r="BG359" s="30"/>
      <c r="BH359" s="30"/>
    </row>
    <row r="360" spans="1:60" ht="13.5" x14ac:dyDescent="0.35">
      <c r="A360" s="33"/>
      <c r="B360" s="33"/>
      <c r="C360" s="31"/>
      <c r="D360" s="30"/>
      <c r="E360" s="30"/>
      <c r="F360" s="30"/>
      <c r="G360" s="30"/>
      <c r="H360" s="72"/>
      <c r="I360" s="31"/>
      <c r="J360" s="30"/>
      <c r="K360" s="30"/>
      <c r="L360" s="30"/>
      <c r="M360" s="30"/>
      <c r="N360" s="30"/>
      <c r="O360" s="30"/>
      <c r="P360" s="73"/>
      <c r="Q360" s="31"/>
      <c r="R360" s="30"/>
      <c r="S360" s="30"/>
      <c r="T360" s="30"/>
      <c r="U360" s="30"/>
      <c r="V360" s="30"/>
      <c r="W360" s="30"/>
      <c r="X360" s="72"/>
      <c r="Y360" s="31"/>
      <c r="Z360" s="72"/>
      <c r="AA360" s="31"/>
      <c r="AB360" s="30"/>
      <c r="AC360" s="30"/>
      <c r="AD360" s="30"/>
      <c r="AE360" s="30"/>
      <c r="AF360" s="30"/>
      <c r="AG360" s="72"/>
      <c r="AH360" s="31"/>
      <c r="AI360" s="30"/>
      <c r="AJ360" s="30"/>
      <c r="AK360" s="30"/>
      <c r="AL360" s="30"/>
      <c r="AM360" s="30"/>
      <c r="AN360" s="30"/>
      <c r="AO360" s="30"/>
      <c r="AP360" s="72"/>
      <c r="AQ360" s="31"/>
      <c r="AR360" s="30"/>
      <c r="AS360" s="30"/>
      <c r="AT360" s="30"/>
      <c r="AU360" s="30"/>
      <c r="AV360" s="30"/>
      <c r="AW360" s="30"/>
      <c r="AX360" s="30"/>
      <c r="AY360" s="30"/>
      <c r="AZ360" s="31"/>
      <c r="BA360" s="30"/>
      <c r="BB360" s="30"/>
      <c r="BC360" s="30"/>
      <c r="BD360" s="30"/>
      <c r="BE360" s="30"/>
      <c r="BF360" s="30"/>
      <c r="BG360" s="30"/>
      <c r="BH360" s="30"/>
    </row>
    <row r="361" spans="1:60" ht="13.5" x14ac:dyDescent="0.35">
      <c r="A361" s="33"/>
      <c r="B361" s="33"/>
      <c r="C361" s="31"/>
      <c r="D361" s="30"/>
      <c r="E361" s="30"/>
      <c r="F361" s="30"/>
      <c r="G361" s="30"/>
      <c r="H361" s="72"/>
      <c r="I361" s="31"/>
      <c r="J361" s="30"/>
      <c r="K361" s="30"/>
      <c r="L361" s="30"/>
      <c r="M361" s="30"/>
      <c r="N361" s="30"/>
      <c r="O361" s="30"/>
      <c r="P361" s="73"/>
      <c r="Q361" s="31"/>
      <c r="R361" s="30"/>
      <c r="S361" s="30"/>
      <c r="T361" s="30"/>
      <c r="U361" s="30"/>
      <c r="V361" s="30"/>
      <c r="W361" s="30"/>
      <c r="X361" s="72"/>
      <c r="Y361" s="31"/>
      <c r="Z361" s="72"/>
      <c r="AA361" s="31"/>
      <c r="AB361" s="30"/>
      <c r="AC361" s="30"/>
      <c r="AD361" s="30"/>
      <c r="AE361" s="30"/>
      <c r="AF361" s="30"/>
      <c r="AG361" s="72"/>
      <c r="AH361" s="31"/>
      <c r="AI361" s="30"/>
      <c r="AJ361" s="30"/>
      <c r="AK361" s="30"/>
      <c r="AL361" s="30"/>
      <c r="AM361" s="30"/>
      <c r="AN361" s="30"/>
      <c r="AO361" s="30"/>
      <c r="AP361" s="72"/>
      <c r="AQ361" s="31"/>
      <c r="AR361" s="30"/>
      <c r="AS361" s="30"/>
      <c r="AT361" s="30"/>
      <c r="AU361" s="30"/>
      <c r="AV361" s="30"/>
      <c r="AW361" s="30"/>
      <c r="AX361" s="30"/>
      <c r="AY361" s="30"/>
      <c r="AZ361" s="31"/>
      <c r="BA361" s="30"/>
      <c r="BB361" s="30"/>
      <c r="BC361" s="30"/>
      <c r="BD361" s="30"/>
      <c r="BE361" s="30"/>
      <c r="BF361" s="30"/>
      <c r="BG361" s="30"/>
      <c r="BH361" s="30"/>
    </row>
    <row r="362" spans="1:60" ht="13.5" x14ac:dyDescent="0.35">
      <c r="A362" s="33"/>
      <c r="B362" s="33"/>
      <c r="C362" s="31"/>
      <c r="D362" s="30"/>
      <c r="E362" s="30"/>
      <c r="F362" s="30"/>
      <c r="G362" s="30"/>
      <c r="H362" s="72"/>
      <c r="I362" s="31"/>
      <c r="J362" s="30"/>
      <c r="K362" s="30"/>
      <c r="L362" s="30"/>
      <c r="M362" s="30"/>
      <c r="N362" s="30"/>
      <c r="O362" s="30"/>
      <c r="P362" s="73"/>
      <c r="Q362" s="31"/>
      <c r="R362" s="30"/>
      <c r="S362" s="30"/>
      <c r="T362" s="30"/>
      <c r="U362" s="30"/>
      <c r="V362" s="30"/>
      <c r="W362" s="30"/>
      <c r="X362" s="72"/>
      <c r="Y362" s="31"/>
      <c r="Z362" s="72"/>
      <c r="AA362" s="31"/>
      <c r="AB362" s="30"/>
      <c r="AC362" s="30"/>
      <c r="AD362" s="30"/>
      <c r="AE362" s="30"/>
      <c r="AF362" s="30"/>
      <c r="AG362" s="72"/>
      <c r="AH362" s="31"/>
      <c r="AI362" s="30"/>
      <c r="AJ362" s="30"/>
      <c r="AK362" s="30"/>
      <c r="AL362" s="30"/>
      <c r="AM362" s="30"/>
      <c r="AN362" s="30"/>
      <c r="AO362" s="30"/>
      <c r="AP362" s="72"/>
      <c r="AQ362" s="31"/>
      <c r="AR362" s="30"/>
      <c r="AS362" s="30"/>
      <c r="AT362" s="30"/>
      <c r="AU362" s="30"/>
      <c r="AV362" s="30"/>
      <c r="AW362" s="30"/>
      <c r="AX362" s="30"/>
      <c r="AY362" s="30"/>
      <c r="AZ362" s="31"/>
      <c r="BA362" s="30"/>
      <c r="BB362" s="30"/>
      <c r="BC362" s="30"/>
      <c r="BD362" s="30"/>
      <c r="BE362" s="30"/>
      <c r="BF362" s="30"/>
      <c r="BG362" s="30"/>
      <c r="BH362" s="30"/>
    </row>
    <row r="363" spans="1:60" ht="13.5" x14ac:dyDescent="0.35">
      <c r="A363" s="33"/>
      <c r="B363" s="33"/>
      <c r="C363" s="31"/>
      <c r="D363" s="30"/>
      <c r="E363" s="30"/>
      <c r="F363" s="30"/>
      <c r="G363" s="30"/>
      <c r="H363" s="72"/>
      <c r="I363" s="31"/>
      <c r="J363" s="30"/>
      <c r="K363" s="30"/>
      <c r="L363" s="30"/>
      <c r="M363" s="30"/>
      <c r="N363" s="30"/>
      <c r="O363" s="30"/>
      <c r="P363" s="73"/>
      <c r="Q363" s="31"/>
      <c r="R363" s="30"/>
      <c r="S363" s="30"/>
      <c r="T363" s="30"/>
      <c r="U363" s="30"/>
      <c r="V363" s="30"/>
      <c r="W363" s="30"/>
      <c r="X363" s="72"/>
      <c r="Y363" s="31"/>
      <c r="Z363" s="72"/>
      <c r="AA363" s="31"/>
      <c r="AB363" s="30"/>
      <c r="AC363" s="30"/>
      <c r="AD363" s="30"/>
      <c r="AE363" s="30"/>
      <c r="AF363" s="30"/>
      <c r="AG363" s="72"/>
      <c r="AH363" s="31"/>
      <c r="AI363" s="30"/>
      <c r="AJ363" s="30"/>
      <c r="AK363" s="30"/>
      <c r="AL363" s="30"/>
      <c r="AM363" s="30"/>
      <c r="AN363" s="30"/>
      <c r="AO363" s="30"/>
      <c r="AP363" s="72"/>
      <c r="AQ363" s="31"/>
      <c r="AR363" s="30"/>
      <c r="AS363" s="30"/>
      <c r="AT363" s="30"/>
      <c r="AU363" s="30"/>
      <c r="AV363" s="30"/>
      <c r="AW363" s="30"/>
      <c r="AX363" s="30"/>
      <c r="AY363" s="30"/>
      <c r="AZ363" s="31"/>
      <c r="BA363" s="30"/>
      <c r="BB363" s="30"/>
      <c r="BC363" s="30"/>
      <c r="BD363" s="30"/>
      <c r="BE363" s="30"/>
      <c r="BF363" s="30"/>
      <c r="BG363" s="30"/>
      <c r="BH363" s="30"/>
    </row>
    <row r="364" spans="1:60" ht="13.5" x14ac:dyDescent="0.35">
      <c r="A364" s="33"/>
      <c r="B364" s="33"/>
      <c r="C364" s="31"/>
      <c r="D364" s="30"/>
      <c r="E364" s="30"/>
      <c r="F364" s="30"/>
      <c r="G364" s="30"/>
      <c r="H364" s="72"/>
      <c r="I364" s="31"/>
      <c r="J364" s="30"/>
      <c r="K364" s="30"/>
      <c r="L364" s="30"/>
      <c r="M364" s="30"/>
      <c r="N364" s="30"/>
      <c r="O364" s="30"/>
      <c r="P364" s="73"/>
      <c r="Q364" s="31"/>
      <c r="R364" s="30"/>
      <c r="S364" s="30"/>
      <c r="T364" s="30"/>
      <c r="U364" s="30"/>
      <c r="V364" s="30"/>
      <c r="W364" s="30"/>
      <c r="X364" s="72"/>
      <c r="Y364" s="31"/>
      <c r="Z364" s="72"/>
      <c r="AA364" s="31"/>
      <c r="AB364" s="30"/>
      <c r="AC364" s="30"/>
      <c r="AD364" s="30"/>
      <c r="AE364" s="30"/>
      <c r="AF364" s="30"/>
      <c r="AG364" s="72"/>
      <c r="AH364" s="31"/>
      <c r="AI364" s="30"/>
      <c r="AJ364" s="30"/>
      <c r="AK364" s="30"/>
      <c r="AL364" s="30"/>
      <c r="AM364" s="30"/>
      <c r="AN364" s="30"/>
      <c r="AO364" s="30"/>
      <c r="AP364" s="72"/>
      <c r="AQ364" s="31"/>
      <c r="AR364" s="30"/>
      <c r="AS364" s="30"/>
      <c r="AT364" s="30"/>
      <c r="AU364" s="30"/>
      <c r="AV364" s="30"/>
      <c r="AW364" s="30"/>
      <c r="AX364" s="30"/>
      <c r="AY364" s="30"/>
      <c r="AZ364" s="31"/>
      <c r="BA364" s="30"/>
      <c r="BB364" s="30"/>
      <c r="BC364" s="30"/>
      <c r="BD364" s="30"/>
      <c r="BE364" s="30"/>
      <c r="BF364" s="30"/>
      <c r="BG364" s="30"/>
      <c r="BH364" s="30"/>
    </row>
    <row r="365" spans="1:60" ht="13.5" x14ac:dyDescent="0.35">
      <c r="A365" s="33"/>
      <c r="B365" s="33"/>
      <c r="C365" s="31"/>
      <c r="D365" s="30"/>
      <c r="E365" s="30"/>
      <c r="F365" s="30"/>
      <c r="G365" s="30"/>
      <c r="H365" s="72"/>
      <c r="I365" s="31"/>
      <c r="J365" s="30"/>
      <c r="K365" s="30"/>
      <c r="L365" s="30"/>
      <c r="M365" s="30"/>
      <c r="N365" s="30"/>
      <c r="O365" s="30"/>
      <c r="P365" s="73"/>
      <c r="Q365" s="31"/>
      <c r="R365" s="30"/>
      <c r="S365" s="30"/>
      <c r="T365" s="30"/>
      <c r="U365" s="30"/>
      <c r="V365" s="30"/>
      <c r="W365" s="30"/>
      <c r="X365" s="72"/>
      <c r="Y365" s="31"/>
      <c r="Z365" s="72"/>
      <c r="AA365" s="31"/>
      <c r="AB365" s="30"/>
      <c r="AC365" s="30"/>
      <c r="AD365" s="30"/>
      <c r="AE365" s="30"/>
      <c r="AF365" s="30"/>
      <c r="AG365" s="72"/>
      <c r="AH365" s="31"/>
      <c r="AI365" s="30"/>
      <c r="AJ365" s="30"/>
      <c r="AK365" s="30"/>
      <c r="AL365" s="30"/>
      <c r="AM365" s="30"/>
      <c r="AN365" s="30"/>
      <c r="AO365" s="30"/>
      <c r="AP365" s="72"/>
      <c r="AQ365" s="31"/>
      <c r="AR365" s="30"/>
      <c r="AS365" s="30"/>
      <c r="AT365" s="30"/>
      <c r="AU365" s="30"/>
      <c r="AV365" s="30"/>
      <c r="AW365" s="30"/>
      <c r="AX365" s="30"/>
      <c r="AY365" s="30"/>
      <c r="AZ365" s="31"/>
      <c r="BA365" s="30"/>
      <c r="BB365" s="30"/>
      <c r="BC365" s="30"/>
      <c r="BD365" s="30"/>
      <c r="BE365" s="30"/>
      <c r="BF365" s="30"/>
      <c r="BG365" s="30"/>
      <c r="BH365" s="30"/>
    </row>
    <row r="366" spans="1:60" ht="13.5" x14ac:dyDescent="0.35">
      <c r="A366" s="33"/>
      <c r="B366" s="33"/>
      <c r="C366" s="31"/>
      <c r="D366" s="30"/>
      <c r="E366" s="30"/>
      <c r="F366" s="30"/>
      <c r="G366" s="30"/>
      <c r="H366" s="72"/>
      <c r="I366" s="31"/>
      <c r="J366" s="30"/>
      <c r="K366" s="30"/>
      <c r="L366" s="30"/>
      <c r="M366" s="30"/>
      <c r="N366" s="30"/>
      <c r="O366" s="30"/>
      <c r="P366" s="73"/>
      <c r="Q366" s="31"/>
      <c r="R366" s="30"/>
      <c r="S366" s="30"/>
      <c r="T366" s="30"/>
      <c r="U366" s="30"/>
      <c r="V366" s="30"/>
      <c r="W366" s="30"/>
      <c r="X366" s="72"/>
      <c r="Y366" s="31"/>
      <c r="Z366" s="72"/>
      <c r="AA366" s="31"/>
      <c r="AB366" s="30"/>
      <c r="AC366" s="30"/>
      <c r="AD366" s="30"/>
      <c r="AE366" s="30"/>
      <c r="AF366" s="30"/>
      <c r="AG366" s="72"/>
      <c r="AH366" s="31"/>
      <c r="AI366" s="30"/>
      <c r="AJ366" s="30"/>
      <c r="AK366" s="30"/>
      <c r="AL366" s="30"/>
      <c r="AM366" s="30"/>
      <c r="AN366" s="30"/>
      <c r="AO366" s="30"/>
      <c r="AP366" s="72"/>
      <c r="AQ366" s="31"/>
      <c r="AR366" s="30"/>
      <c r="AS366" s="30"/>
      <c r="AT366" s="30"/>
      <c r="AU366" s="30"/>
      <c r="AV366" s="30"/>
      <c r="AW366" s="30"/>
      <c r="AX366" s="30"/>
      <c r="AY366" s="30"/>
      <c r="AZ366" s="31"/>
      <c r="BA366" s="30"/>
      <c r="BB366" s="30"/>
      <c r="BC366" s="30"/>
      <c r="BD366" s="30"/>
      <c r="BE366" s="30"/>
      <c r="BF366" s="30"/>
      <c r="BG366" s="30"/>
      <c r="BH366" s="30"/>
    </row>
    <row r="367" spans="1:60" ht="13.5" x14ac:dyDescent="0.35">
      <c r="A367" s="33"/>
      <c r="B367" s="33"/>
      <c r="C367" s="31"/>
      <c r="D367" s="30"/>
      <c r="E367" s="30"/>
      <c r="F367" s="30"/>
      <c r="G367" s="30"/>
      <c r="H367" s="72"/>
      <c r="I367" s="31"/>
      <c r="J367" s="30"/>
      <c r="K367" s="30"/>
      <c r="L367" s="30"/>
      <c r="M367" s="30"/>
      <c r="N367" s="30"/>
      <c r="O367" s="30"/>
      <c r="P367" s="73"/>
      <c r="Q367" s="31"/>
      <c r="R367" s="30"/>
      <c r="S367" s="30"/>
      <c r="T367" s="30"/>
      <c r="U367" s="30"/>
      <c r="V367" s="30"/>
      <c r="W367" s="30"/>
      <c r="X367" s="72"/>
      <c r="Y367" s="31"/>
      <c r="Z367" s="72"/>
      <c r="AA367" s="31"/>
      <c r="AB367" s="30"/>
      <c r="AC367" s="30"/>
      <c r="AD367" s="30"/>
      <c r="AE367" s="30"/>
      <c r="AF367" s="30"/>
      <c r="AG367" s="72"/>
      <c r="AH367" s="31"/>
      <c r="AI367" s="30"/>
      <c r="AJ367" s="30"/>
      <c r="AK367" s="30"/>
      <c r="AL367" s="30"/>
      <c r="AM367" s="30"/>
      <c r="AN367" s="30"/>
      <c r="AO367" s="30"/>
      <c r="AP367" s="72"/>
      <c r="AQ367" s="31"/>
      <c r="AR367" s="30"/>
      <c r="AS367" s="30"/>
      <c r="AT367" s="30"/>
      <c r="AU367" s="30"/>
      <c r="AV367" s="30"/>
      <c r="AW367" s="30"/>
      <c r="AX367" s="30"/>
      <c r="AY367" s="30"/>
      <c r="AZ367" s="31"/>
      <c r="BA367" s="30"/>
      <c r="BB367" s="30"/>
      <c r="BC367" s="30"/>
      <c r="BD367" s="30"/>
      <c r="BE367" s="30"/>
      <c r="BF367" s="30"/>
      <c r="BG367" s="30"/>
      <c r="BH367" s="30"/>
    </row>
    <row r="368" spans="1:60" ht="13.5" x14ac:dyDescent="0.35">
      <c r="A368" s="33"/>
      <c r="B368" s="33"/>
      <c r="C368" s="31"/>
      <c r="D368" s="30"/>
      <c r="E368" s="30"/>
      <c r="F368" s="30"/>
      <c r="G368" s="30"/>
      <c r="H368" s="72"/>
      <c r="I368" s="31"/>
      <c r="J368" s="30"/>
      <c r="K368" s="30"/>
      <c r="L368" s="30"/>
      <c r="M368" s="30"/>
      <c r="N368" s="30"/>
      <c r="O368" s="30"/>
      <c r="P368" s="73"/>
      <c r="Q368" s="31"/>
      <c r="R368" s="30"/>
      <c r="S368" s="30"/>
      <c r="T368" s="30"/>
      <c r="U368" s="30"/>
      <c r="V368" s="30"/>
      <c r="W368" s="30"/>
      <c r="X368" s="72"/>
      <c r="Y368" s="31"/>
      <c r="Z368" s="72"/>
      <c r="AA368" s="31"/>
      <c r="AB368" s="30"/>
      <c r="AC368" s="30"/>
      <c r="AD368" s="30"/>
      <c r="AE368" s="30"/>
      <c r="AF368" s="30"/>
      <c r="AG368" s="72"/>
      <c r="AH368" s="31"/>
      <c r="AI368" s="30"/>
      <c r="AJ368" s="30"/>
      <c r="AK368" s="30"/>
      <c r="AL368" s="30"/>
      <c r="AM368" s="30"/>
      <c r="AN368" s="30"/>
      <c r="AO368" s="30"/>
      <c r="AP368" s="72"/>
      <c r="AQ368" s="31"/>
      <c r="AR368" s="30"/>
      <c r="AS368" s="30"/>
      <c r="AT368" s="30"/>
      <c r="AU368" s="30"/>
      <c r="AV368" s="30"/>
      <c r="AW368" s="30"/>
      <c r="AX368" s="30"/>
      <c r="AY368" s="30"/>
      <c r="AZ368" s="31"/>
      <c r="BA368" s="30"/>
      <c r="BB368" s="30"/>
      <c r="BC368" s="30"/>
      <c r="BD368" s="30"/>
      <c r="BE368" s="30"/>
      <c r="BF368" s="30"/>
      <c r="BG368" s="30"/>
      <c r="BH368" s="30"/>
    </row>
    <row r="369" spans="1:60" ht="13.5" x14ac:dyDescent="0.35">
      <c r="A369" s="33"/>
      <c r="B369" s="33"/>
      <c r="C369" s="31"/>
      <c r="D369" s="30"/>
      <c r="E369" s="30"/>
      <c r="F369" s="30"/>
      <c r="G369" s="30"/>
      <c r="H369" s="72"/>
      <c r="I369" s="31"/>
      <c r="J369" s="30"/>
      <c r="K369" s="30"/>
      <c r="L369" s="30"/>
      <c r="M369" s="30"/>
      <c r="N369" s="30"/>
      <c r="O369" s="30"/>
      <c r="P369" s="73"/>
      <c r="Q369" s="31"/>
      <c r="R369" s="30"/>
      <c r="S369" s="30"/>
      <c r="T369" s="30"/>
      <c r="U369" s="30"/>
      <c r="V369" s="30"/>
      <c r="W369" s="30"/>
      <c r="X369" s="72"/>
      <c r="Y369" s="31"/>
      <c r="Z369" s="72"/>
      <c r="AA369" s="31"/>
      <c r="AB369" s="30"/>
      <c r="AC369" s="30"/>
      <c r="AD369" s="30"/>
      <c r="AE369" s="30"/>
      <c r="AF369" s="30"/>
      <c r="AG369" s="72"/>
      <c r="AH369" s="31"/>
      <c r="AI369" s="30"/>
      <c r="AJ369" s="30"/>
      <c r="AK369" s="30"/>
      <c r="AL369" s="30"/>
      <c r="AM369" s="30"/>
      <c r="AN369" s="30"/>
      <c r="AO369" s="30"/>
      <c r="AP369" s="72"/>
      <c r="AQ369" s="31"/>
      <c r="AR369" s="30"/>
      <c r="AS369" s="30"/>
      <c r="AT369" s="30"/>
      <c r="AU369" s="30"/>
      <c r="AV369" s="30"/>
      <c r="AW369" s="30"/>
      <c r="AX369" s="30"/>
      <c r="AY369" s="30"/>
      <c r="AZ369" s="31"/>
      <c r="BA369" s="30"/>
      <c r="BB369" s="30"/>
      <c r="BC369" s="30"/>
      <c r="BD369" s="30"/>
      <c r="BE369" s="30"/>
      <c r="BF369" s="30"/>
      <c r="BG369" s="30"/>
      <c r="BH369" s="30"/>
    </row>
    <row r="370" spans="1:60" ht="13.5" x14ac:dyDescent="0.35">
      <c r="A370" s="33"/>
      <c r="C370" s="31"/>
      <c r="D370" s="30"/>
      <c r="E370" s="30"/>
      <c r="F370" s="30"/>
      <c r="G370" s="30"/>
      <c r="H370" s="72"/>
      <c r="I370" s="31"/>
      <c r="J370" s="30"/>
      <c r="K370" s="30"/>
      <c r="L370" s="30"/>
      <c r="M370" s="30"/>
      <c r="N370" s="30"/>
      <c r="O370" s="30"/>
      <c r="P370" s="73"/>
      <c r="Q370" s="31"/>
      <c r="R370" s="30"/>
      <c r="S370" s="30"/>
      <c r="T370" s="30"/>
      <c r="U370" s="30"/>
      <c r="V370" s="30"/>
      <c r="W370" s="30"/>
      <c r="X370" s="72"/>
      <c r="Y370" s="31"/>
      <c r="Z370" s="72"/>
      <c r="AA370" s="31"/>
      <c r="AB370" s="30"/>
      <c r="AC370" s="30"/>
      <c r="AD370" s="30"/>
      <c r="AE370" s="30"/>
      <c r="AF370" s="30"/>
      <c r="AG370" s="72"/>
      <c r="AH370" s="31"/>
      <c r="AI370" s="30"/>
      <c r="AJ370" s="30"/>
      <c r="AK370" s="30"/>
      <c r="AL370" s="30"/>
      <c r="AM370" s="30"/>
      <c r="AN370" s="30"/>
      <c r="AO370" s="30"/>
      <c r="AP370" s="72"/>
      <c r="AQ370" s="31"/>
      <c r="AR370" s="30"/>
      <c r="AS370" s="30"/>
      <c r="AT370" s="30"/>
      <c r="AU370" s="30"/>
      <c r="AV370" s="30"/>
      <c r="AW370" s="30"/>
      <c r="AX370" s="30"/>
      <c r="AY370" s="30"/>
      <c r="AZ370" s="31"/>
      <c r="BA370" s="30"/>
      <c r="BB370" s="30"/>
      <c r="BC370" s="30"/>
      <c r="BD370" s="30"/>
      <c r="BE370" s="30"/>
      <c r="BF370" s="30"/>
      <c r="BG370" s="30"/>
      <c r="BH370" s="30"/>
    </row>
    <row r="371" spans="1:60" ht="13.5" x14ac:dyDescent="0.35">
      <c r="C371" s="31"/>
      <c r="D371" s="30"/>
      <c r="E371" s="30"/>
      <c r="F371" s="30"/>
      <c r="G371" s="30"/>
      <c r="H371" s="72"/>
      <c r="I371" s="31"/>
      <c r="J371" s="30"/>
      <c r="K371" s="30"/>
      <c r="L371" s="30"/>
      <c r="M371" s="30"/>
      <c r="N371" s="30"/>
      <c r="O371" s="30"/>
      <c r="P371" s="73"/>
      <c r="Q371" s="31"/>
      <c r="R371" s="30"/>
      <c r="S371" s="30"/>
      <c r="T371" s="30"/>
      <c r="U371" s="30"/>
      <c r="V371" s="30"/>
      <c r="W371" s="30"/>
      <c r="X371" s="72"/>
      <c r="Y371" s="31"/>
      <c r="Z371" s="72"/>
      <c r="AA371" s="31"/>
      <c r="AB371" s="30"/>
      <c r="AC371" s="30"/>
      <c r="AD371" s="30"/>
      <c r="AE371" s="30"/>
      <c r="AF371" s="30"/>
      <c r="AG371" s="72"/>
      <c r="AH371" s="31"/>
      <c r="AI371" s="30"/>
      <c r="AJ371" s="30"/>
      <c r="AK371" s="30"/>
      <c r="AL371" s="30"/>
      <c r="AM371" s="30"/>
      <c r="AN371" s="30"/>
      <c r="AO371" s="30"/>
      <c r="AP371" s="72"/>
      <c r="AQ371" s="31"/>
      <c r="AR371" s="30"/>
      <c r="AS371" s="30"/>
      <c r="AT371" s="30"/>
      <c r="AU371" s="30"/>
      <c r="AV371" s="30"/>
      <c r="AW371" s="30"/>
      <c r="AX371" s="30"/>
      <c r="AY371" s="30"/>
      <c r="AZ371" s="31"/>
      <c r="BA371" s="30"/>
      <c r="BB371" s="30"/>
      <c r="BC371" s="30"/>
      <c r="BD371" s="30"/>
      <c r="BE371" s="30"/>
      <c r="BF371" s="30"/>
      <c r="BG371" s="30"/>
      <c r="BH371" s="30"/>
    </row>
    <row r="372" spans="1:60" ht="13.5" x14ac:dyDescent="0.35">
      <c r="C372" s="31"/>
      <c r="D372" s="30"/>
      <c r="E372" s="30"/>
      <c r="F372" s="30"/>
      <c r="G372" s="30"/>
      <c r="H372" s="72"/>
      <c r="I372" s="31"/>
      <c r="J372" s="30"/>
      <c r="K372" s="30"/>
      <c r="L372" s="30"/>
      <c r="M372" s="30"/>
      <c r="N372" s="30"/>
      <c r="O372" s="30"/>
      <c r="P372" s="73"/>
      <c r="Q372" s="31"/>
      <c r="R372" s="30"/>
      <c r="S372" s="30"/>
      <c r="T372" s="30"/>
      <c r="U372" s="30"/>
      <c r="V372" s="30"/>
      <c r="W372" s="30"/>
      <c r="X372" s="72"/>
      <c r="Y372" s="31"/>
      <c r="Z372" s="72"/>
      <c r="AA372" s="31"/>
      <c r="AB372" s="30"/>
      <c r="AC372" s="30"/>
      <c r="AD372" s="30"/>
      <c r="AE372" s="30"/>
      <c r="AF372" s="30"/>
      <c r="AG372" s="72"/>
      <c r="AH372" s="31"/>
      <c r="AI372" s="30"/>
      <c r="AJ372" s="30"/>
      <c r="AK372" s="30"/>
      <c r="AL372" s="30"/>
      <c r="AM372" s="30"/>
      <c r="AN372" s="30"/>
      <c r="AO372" s="30"/>
      <c r="AP372" s="72"/>
      <c r="AQ372" s="31"/>
      <c r="AR372" s="30"/>
      <c r="AS372" s="30"/>
      <c r="AT372" s="30"/>
      <c r="AU372" s="30"/>
      <c r="AV372" s="30"/>
      <c r="AW372" s="30"/>
      <c r="AX372" s="30"/>
      <c r="AY372" s="30"/>
      <c r="AZ372" s="31"/>
      <c r="BA372" s="30"/>
      <c r="BB372" s="30"/>
      <c r="BC372" s="30"/>
      <c r="BD372" s="30"/>
      <c r="BE372" s="30"/>
      <c r="BF372" s="30"/>
      <c r="BG372" s="30"/>
      <c r="BH372" s="30"/>
    </row>
    <row r="373" spans="1:60" ht="13.5" x14ac:dyDescent="0.35">
      <c r="C373" s="31"/>
      <c r="D373" s="30"/>
      <c r="E373" s="30"/>
      <c r="F373" s="30"/>
      <c r="G373" s="30"/>
      <c r="H373" s="72"/>
      <c r="I373" s="31"/>
      <c r="J373" s="30"/>
      <c r="K373" s="30"/>
      <c r="L373" s="30"/>
      <c r="M373" s="30"/>
      <c r="N373" s="30"/>
      <c r="O373" s="30"/>
      <c r="P373" s="73"/>
      <c r="Q373" s="31"/>
      <c r="R373" s="30"/>
      <c r="S373" s="30"/>
      <c r="T373" s="30"/>
      <c r="U373" s="30"/>
      <c r="V373" s="30"/>
      <c r="W373" s="30"/>
      <c r="X373" s="72"/>
      <c r="Y373" s="31"/>
      <c r="Z373" s="72"/>
      <c r="AA373" s="31"/>
      <c r="AB373" s="30"/>
      <c r="AC373" s="30"/>
      <c r="AD373" s="30"/>
      <c r="AE373" s="30"/>
      <c r="AF373" s="30"/>
      <c r="AG373" s="72"/>
      <c r="AH373" s="31"/>
      <c r="AI373" s="30"/>
      <c r="AJ373" s="30"/>
      <c r="AK373" s="30"/>
      <c r="AL373" s="30"/>
      <c r="AM373" s="30"/>
      <c r="AN373" s="30"/>
      <c r="AO373" s="30"/>
      <c r="AP373" s="72"/>
      <c r="AQ373" s="31"/>
      <c r="AR373" s="30"/>
      <c r="AS373" s="30"/>
      <c r="AT373" s="30"/>
      <c r="AU373" s="30"/>
      <c r="AV373" s="30"/>
      <c r="AW373" s="30"/>
      <c r="AX373" s="30"/>
      <c r="AY373" s="30"/>
      <c r="AZ373" s="31"/>
      <c r="BA373" s="30"/>
      <c r="BB373" s="30"/>
      <c r="BC373" s="30"/>
      <c r="BD373" s="30"/>
      <c r="BE373" s="30"/>
      <c r="BF373" s="30"/>
      <c r="BG373" s="30"/>
      <c r="BH373" s="30"/>
    </row>
    <row r="374" spans="1:60" ht="13.5" x14ac:dyDescent="0.35">
      <c r="C374" s="31"/>
      <c r="D374" s="30"/>
      <c r="E374" s="30"/>
      <c r="F374" s="30"/>
      <c r="G374" s="30"/>
      <c r="H374" s="72"/>
      <c r="I374" s="31"/>
      <c r="J374" s="30"/>
      <c r="K374" s="30"/>
      <c r="L374" s="30"/>
      <c r="M374" s="30"/>
      <c r="N374" s="30"/>
      <c r="O374" s="30"/>
      <c r="P374" s="73"/>
      <c r="Q374" s="31"/>
      <c r="R374" s="30"/>
      <c r="S374" s="30"/>
      <c r="T374" s="30"/>
      <c r="U374" s="30"/>
      <c r="V374" s="30"/>
      <c r="W374" s="30"/>
      <c r="X374" s="72"/>
      <c r="Y374" s="31"/>
      <c r="Z374" s="72"/>
      <c r="AA374" s="31"/>
      <c r="AB374" s="30"/>
      <c r="AC374" s="30"/>
      <c r="AD374" s="30"/>
      <c r="AE374" s="30"/>
      <c r="AF374" s="30"/>
      <c r="AG374" s="72"/>
      <c r="AH374" s="31"/>
      <c r="AI374" s="30"/>
      <c r="AJ374" s="30"/>
      <c r="AK374" s="30"/>
      <c r="AL374" s="30"/>
      <c r="AM374" s="30"/>
      <c r="AN374" s="30"/>
      <c r="AO374" s="30"/>
      <c r="AP374" s="72"/>
      <c r="AQ374" s="31"/>
      <c r="AR374" s="30"/>
      <c r="AS374" s="30"/>
      <c r="AT374" s="30"/>
      <c r="AU374" s="30"/>
      <c r="AV374" s="30"/>
      <c r="AW374" s="30"/>
      <c r="AX374" s="30"/>
      <c r="AY374" s="30"/>
      <c r="AZ374" s="31"/>
      <c r="BA374" s="30"/>
      <c r="BB374" s="30"/>
      <c r="BC374" s="30"/>
      <c r="BD374" s="30"/>
      <c r="BE374" s="30"/>
      <c r="BF374" s="30"/>
      <c r="BG374" s="30"/>
      <c r="BH374" s="30"/>
    </row>
    <row r="375" spans="1:60" ht="13.5" x14ac:dyDescent="0.35">
      <c r="C375" s="31"/>
      <c r="D375" s="30"/>
      <c r="E375" s="30"/>
      <c r="F375" s="30"/>
      <c r="G375" s="30"/>
      <c r="H375" s="72"/>
      <c r="I375" s="31"/>
      <c r="J375" s="30"/>
      <c r="K375" s="30"/>
      <c r="L375" s="30"/>
      <c r="M375" s="30"/>
      <c r="N375" s="30"/>
      <c r="O375" s="30"/>
      <c r="P375" s="73"/>
      <c r="Q375" s="31"/>
      <c r="R375" s="30"/>
      <c r="S375" s="30"/>
      <c r="T375" s="30"/>
      <c r="U375" s="30"/>
      <c r="V375" s="30"/>
      <c r="W375" s="30"/>
      <c r="X375" s="72"/>
      <c r="Y375" s="31"/>
      <c r="Z375" s="72"/>
      <c r="AA375" s="31"/>
      <c r="AB375" s="30"/>
      <c r="AC375" s="30"/>
      <c r="AD375" s="30"/>
      <c r="AE375" s="30"/>
      <c r="AF375" s="30"/>
      <c r="AG375" s="72"/>
      <c r="AH375" s="31"/>
      <c r="AI375" s="30"/>
      <c r="AJ375" s="30"/>
      <c r="AK375" s="30"/>
      <c r="AL375" s="30"/>
      <c r="AM375" s="30"/>
      <c r="AN375" s="30"/>
      <c r="AO375" s="30"/>
      <c r="AP375" s="72"/>
      <c r="AQ375" s="31"/>
      <c r="AR375" s="30"/>
      <c r="AS375" s="30"/>
      <c r="AT375" s="30"/>
      <c r="AU375" s="30"/>
      <c r="AV375" s="30"/>
      <c r="AW375" s="30"/>
      <c r="AX375" s="30"/>
      <c r="AY375" s="30"/>
      <c r="AZ375" s="31"/>
      <c r="BA375" s="30"/>
      <c r="BB375" s="30"/>
      <c r="BC375" s="30"/>
      <c r="BD375" s="30"/>
      <c r="BE375" s="30"/>
      <c r="BF375" s="30"/>
      <c r="BG375" s="30"/>
      <c r="BH375" s="30"/>
    </row>
    <row r="376" spans="1:60" ht="13.5" x14ac:dyDescent="0.35">
      <c r="C376" s="31"/>
      <c r="D376" s="30"/>
      <c r="E376" s="30"/>
      <c r="F376" s="30"/>
      <c r="G376" s="30"/>
      <c r="H376" s="72"/>
      <c r="I376" s="31"/>
      <c r="J376" s="30"/>
      <c r="K376" s="30"/>
      <c r="L376" s="30"/>
      <c r="M376" s="30"/>
      <c r="N376" s="30"/>
      <c r="O376" s="30"/>
      <c r="P376" s="73"/>
      <c r="Q376" s="31"/>
      <c r="R376" s="30"/>
      <c r="S376" s="30"/>
      <c r="T376" s="30"/>
      <c r="U376" s="30"/>
      <c r="V376" s="30"/>
      <c r="W376" s="30"/>
      <c r="X376" s="72"/>
      <c r="Y376" s="31"/>
      <c r="Z376" s="72"/>
      <c r="AA376" s="31"/>
      <c r="AB376" s="30"/>
      <c r="AC376" s="30"/>
      <c r="AD376" s="30"/>
      <c r="AE376" s="30"/>
      <c r="AF376" s="30"/>
      <c r="AG376" s="72"/>
      <c r="AH376" s="31"/>
      <c r="AI376" s="30"/>
      <c r="AJ376" s="30"/>
      <c r="AK376" s="30"/>
      <c r="AL376" s="30"/>
      <c r="AM376" s="30"/>
      <c r="AN376" s="30"/>
      <c r="AO376" s="30"/>
      <c r="AP376" s="72"/>
      <c r="AQ376" s="31"/>
      <c r="AR376" s="30"/>
      <c r="AS376" s="30"/>
      <c r="AT376" s="30"/>
      <c r="AU376" s="30"/>
      <c r="AV376" s="30"/>
      <c r="AW376" s="30"/>
      <c r="AX376" s="30"/>
      <c r="AY376" s="30"/>
      <c r="AZ376" s="31"/>
      <c r="BA376" s="30"/>
      <c r="BB376" s="30"/>
      <c r="BC376" s="30"/>
      <c r="BD376" s="30"/>
      <c r="BE376" s="30"/>
      <c r="BF376" s="30"/>
      <c r="BG376" s="30"/>
      <c r="BH376" s="30"/>
    </row>
    <row r="377" spans="1:60" ht="13.5" x14ac:dyDescent="0.35">
      <c r="C377" s="31"/>
      <c r="D377" s="30"/>
      <c r="E377" s="30"/>
      <c r="F377" s="30"/>
      <c r="G377" s="30"/>
      <c r="H377" s="72"/>
      <c r="I377" s="31"/>
      <c r="J377" s="30"/>
      <c r="K377" s="30"/>
      <c r="L377" s="30"/>
      <c r="M377" s="30"/>
      <c r="N377" s="30"/>
      <c r="O377" s="30"/>
      <c r="P377" s="73"/>
      <c r="Q377" s="31"/>
      <c r="R377" s="30"/>
      <c r="S377" s="30"/>
      <c r="T377" s="30"/>
      <c r="U377" s="30"/>
      <c r="V377" s="30"/>
      <c r="W377" s="30"/>
      <c r="X377" s="72"/>
      <c r="Y377" s="31"/>
      <c r="Z377" s="72"/>
      <c r="AA377" s="31"/>
      <c r="AB377" s="30"/>
      <c r="AC377" s="30"/>
      <c r="AD377" s="30"/>
      <c r="AE377" s="30"/>
      <c r="AF377" s="30"/>
      <c r="AG377" s="72"/>
      <c r="AH377" s="31"/>
      <c r="AI377" s="30"/>
      <c r="AJ377" s="30"/>
      <c r="AK377" s="30"/>
      <c r="AL377" s="30"/>
      <c r="AM377" s="30"/>
      <c r="AN377" s="30"/>
      <c r="AO377" s="30"/>
      <c r="AP377" s="72"/>
      <c r="AQ377" s="31"/>
      <c r="AR377" s="30"/>
      <c r="AS377" s="30"/>
      <c r="AT377" s="30"/>
      <c r="AU377" s="30"/>
      <c r="AV377" s="30"/>
      <c r="AW377" s="30"/>
      <c r="AX377" s="30"/>
      <c r="AY377" s="30"/>
      <c r="AZ377" s="31"/>
      <c r="BA377" s="30"/>
      <c r="BB377" s="30"/>
      <c r="BC377" s="30"/>
      <c r="BD377" s="30"/>
      <c r="BE377" s="30"/>
      <c r="BF377" s="30"/>
      <c r="BG377" s="30"/>
      <c r="BH377" s="30"/>
    </row>
    <row r="378" spans="1:60" ht="13.5" x14ac:dyDescent="0.35">
      <c r="C378" s="31"/>
      <c r="D378" s="30"/>
      <c r="E378" s="30"/>
      <c r="F378" s="30"/>
      <c r="G378" s="30"/>
      <c r="H378" s="72"/>
      <c r="I378" s="31"/>
      <c r="J378" s="30"/>
      <c r="K378" s="30"/>
      <c r="L378" s="30"/>
      <c r="M378" s="30"/>
      <c r="N378" s="30"/>
      <c r="O378" s="30"/>
      <c r="P378" s="73"/>
      <c r="Q378" s="31"/>
      <c r="R378" s="30"/>
      <c r="S378" s="30"/>
      <c r="T378" s="30"/>
      <c r="U378" s="30"/>
      <c r="V378" s="30"/>
      <c r="W378" s="30"/>
      <c r="X378" s="72"/>
      <c r="Y378" s="31"/>
      <c r="Z378" s="72"/>
      <c r="AA378" s="31"/>
      <c r="AB378" s="30"/>
      <c r="AC378" s="30"/>
      <c r="AD378" s="30"/>
      <c r="AE378" s="30"/>
      <c r="AF378" s="30"/>
      <c r="AG378" s="72"/>
      <c r="AH378" s="31"/>
      <c r="AI378" s="30"/>
      <c r="AJ378" s="30"/>
      <c r="AK378" s="30"/>
      <c r="AL378" s="30"/>
      <c r="AM378" s="30"/>
      <c r="AN378" s="30"/>
      <c r="AO378" s="30"/>
      <c r="AP378" s="72"/>
      <c r="AQ378" s="31"/>
      <c r="AR378" s="30"/>
      <c r="AS378" s="30"/>
      <c r="AT378" s="30"/>
      <c r="AU378" s="30"/>
      <c r="AV378" s="30"/>
      <c r="AW378" s="30"/>
      <c r="AX378" s="30"/>
      <c r="AY378" s="30"/>
      <c r="AZ378" s="31"/>
      <c r="BA378" s="30"/>
      <c r="BB378" s="30"/>
      <c r="BC378" s="30"/>
      <c r="BD378" s="30"/>
      <c r="BE378" s="30"/>
      <c r="BF378" s="30"/>
      <c r="BG378" s="30"/>
      <c r="BH378" s="30"/>
    </row>
    <row r="379" spans="1:60" ht="13.5" x14ac:dyDescent="0.35">
      <c r="C379" s="31"/>
      <c r="D379" s="30"/>
      <c r="E379" s="30"/>
      <c r="F379" s="30"/>
      <c r="G379" s="30"/>
      <c r="H379" s="72"/>
      <c r="I379" s="31"/>
      <c r="J379" s="30"/>
      <c r="K379" s="30"/>
      <c r="L379" s="30"/>
      <c r="M379" s="30"/>
      <c r="N379" s="30"/>
      <c r="O379" s="30"/>
      <c r="P379" s="73"/>
      <c r="Q379" s="31"/>
      <c r="R379" s="30"/>
      <c r="S379" s="30"/>
      <c r="T379" s="30"/>
      <c r="U379" s="30"/>
      <c r="V379" s="30"/>
      <c r="W379" s="30"/>
      <c r="X379" s="72"/>
      <c r="Y379" s="31"/>
      <c r="Z379" s="72"/>
      <c r="AA379" s="31"/>
      <c r="AB379" s="30"/>
      <c r="AC379" s="30"/>
      <c r="AD379" s="30"/>
      <c r="AE379" s="30"/>
      <c r="AF379" s="30"/>
      <c r="AG379" s="72"/>
      <c r="AH379" s="31"/>
      <c r="AI379" s="30"/>
      <c r="AJ379" s="30"/>
      <c r="AK379" s="30"/>
      <c r="AL379" s="30"/>
      <c r="AM379" s="30"/>
      <c r="AN379" s="30"/>
      <c r="AO379" s="30"/>
      <c r="AP379" s="72"/>
      <c r="AQ379" s="31"/>
      <c r="AR379" s="30"/>
      <c r="AS379" s="30"/>
      <c r="AT379" s="30"/>
      <c r="AU379" s="30"/>
      <c r="AV379" s="30"/>
      <c r="AW379" s="30"/>
      <c r="AX379" s="30"/>
      <c r="AY379" s="30"/>
      <c r="AZ379" s="31"/>
      <c r="BA379" s="30"/>
      <c r="BB379" s="30"/>
      <c r="BC379" s="30"/>
      <c r="BD379" s="30"/>
      <c r="BE379" s="30"/>
      <c r="BF379" s="30"/>
      <c r="BG379" s="30"/>
      <c r="BH379" s="30"/>
    </row>
    <row r="380" spans="1:60" ht="13.5" x14ac:dyDescent="0.35">
      <c r="C380" s="31"/>
      <c r="D380" s="30"/>
      <c r="E380" s="30"/>
      <c r="F380" s="30"/>
      <c r="G380" s="30"/>
      <c r="H380" s="72"/>
      <c r="I380" s="31"/>
      <c r="J380" s="30"/>
      <c r="K380" s="30"/>
      <c r="L380" s="30"/>
      <c r="M380" s="30"/>
      <c r="N380" s="30"/>
      <c r="O380" s="30"/>
      <c r="P380" s="73"/>
      <c r="Q380" s="31"/>
      <c r="R380" s="30"/>
      <c r="S380" s="30"/>
      <c r="T380" s="30"/>
      <c r="U380" s="30"/>
      <c r="V380" s="30"/>
      <c r="W380" s="30"/>
      <c r="X380" s="72"/>
      <c r="Y380" s="31"/>
      <c r="Z380" s="72"/>
      <c r="AA380" s="31"/>
      <c r="AB380" s="30"/>
      <c r="AC380" s="30"/>
      <c r="AD380" s="30"/>
      <c r="AE380" s="30"/>
      <c r="AF380" s="30"/>
      <c r="AG380" s="72"/>
      <c r="AH380" s="31"/>
      <c r="AI380" s="30"/>
      <c r="AJ380" s="30"/>
      <c r="AK380" s="30"/>
      <c r="AL380" s="30"/>
      <c r="AM380" s="30"/>
      <c r="AN380" s="30"/>
      <c r="AO380" s="30"/>
      <c r="AP380" s="72"/>
      <c r="AQ380" s="31"/>
      <c r="AR380" s="30"/>
      <c r="AS380" s="30"/>
      <c r="AT380" s="30"/>
      <c r="AU380" s="30"/>
      <c r="AV380" s="30"/>
      <c r="AW380" s="30"/>
      <c r="AX380" s="30"/>
      <c r="AY380" s="30"/>
      <c r="AZ380" s="31"/>
      <c r="BA380" s="30"/>
      <c r="BB380" s="30"/>
      <c r="BC380" s="30"/>
      <c r="BD380" s="30"/>
      <c r="BE380" s="30"/>
      <c r="BF380" s="30"/>
      <c r="BG380" s="30"/>
      <c r="BH380" s="30"/>
    </row>
    <row r="381" spans="1:60" ht="13.5" x14ac:dyDescent="0.35">
      <c r="C381" s="31"/>
      <c r="D381" s="30"/>
      <c r="E381" s="30"/>
      <c r="F381" s="30"/>
      <c r="G381" s="30"/>
      <c r="H381" s="72"/>
      <c r="I381" s="31"/>
      <c r="J381" s="30"/>
      <c r="K381" s="30"/>
      <c r="L381" s="30"/>
      <c r="M381" s="30"/>
      <c r="N381" s="30"/>
      <c r="O381" s="30"/>
      <c r="P381" s="73"/>
      <c r="Q381" s="31"/>
      <c r="R381" s="30"/>
      <c r="S381" s="30"/>
      <c r="T381" s="30"/>
      <c r="U381" s="30"/>
      <c r="V381" s="30"/>
      <c r="W381" s="30"/>
      <c r="X381" s="72"/>
      <c r="Y381" s="31"/>
      <c r="Z381" s="72"/>
      <c r="AA381" s="31"/>
      <c r="AB381" s="30"/>
      <c r="AC381" s="30"/>
      <c r="AD381" s="30"/>
      <c r="AE381" s="30"/>
      <c r="AF381" s="30"/>
      <c r="AG381" s="72"/>
      <c r="AH381" s="31"/>
      <c r="AI381" s="30"/>
      <c r="AJ381" s="30"/>
      <c r="AK381" s="30"/>
      <c r="AL381" s="30"/>
      <c r="AM381" s="30"/>
      <c r="AN381" s="30"/>
      <c r="AO381" s="30"/>
      <c r="AP381" s="72"/>
      <c r="AQ381" s="31"/>
      <c r="AR381" s="30"/>
      <c r="AS381" s="30"/>
      <c r="AT381" s="30"/>
      <c r="AU381" s="30"/>
      <c r="AV381" s="30"/>
      <c r="AW381" s="30"/>
      <c r="AX381" s="30"/>
      <c r="AY381" s="30"/>
      <c r="AZ381" s="31"/>
      <c r="BA381" s="30"/>
      <c r="BB381" s="30"/>
      <c r="BC381" s="30"/>
      <c r="BD381" s="30"/>
      <c r="BE381" s="30"/>
      <c r="BF381" s="30"/>
      <c r="BG381" s="30"/>
      <c r="BH381" s="30"/>
    </row>
    <row r="382" spans="1:60" ht="13.5" x14ac:dyDescent="0.35">
      <c r="C382" s="31"/>
      <c r="D382" s="30"/>
      <c r="E382" s="30"/>
      <c r="F382" s="30"/>
      <c r="G382" s="30"/>
      <c r="H382" s="72"/>
      <c r="I382" s="31"/>
      <c r="J382" s="30"/>
      <c r="K382" s="30"/>
      <c r="L382" s="30"/>
      <c r="M382" s="30"/>
      <c r="N382" s="30"/>
      <c r="O382" s="30"/>
      <c r="P382" s="73"/>
      <c r="Q382" s="31"/>
      <c r="R382" s="30"/>
      <c r="S382" s="30"/>
      <c r="T382" s="30"/>
      <c r="U382" s="30"/>
      <c r="V382" s="30"/>
      <c r="W382" s="30"/>
      <c r="X382" s="72"/>
      <c r="Y382" s="31"/>
      <c r="Z382" s="72"/>
      <c r="AA382" s="31"/>
      <c r="AB382" s="30"/>
      <c r="AC382" s="30"/>
      <c r="AD382" s="30"/>
      <c r="AE382" s="30"/>
      <c r="AF382" s="30"/>
      <c r="AG382" s="72"/>
      <c r="AH382" s="31"/>
      <c r="AI382" s="30"/>
      <c r="AJ382" s="30"/>
      <c r="AK382" s="30"/>
      <c r="AL382" s="30"/>
      <c r="AM382" s="30"/>
      <c r="AN382" s="30"/>
      <c r="AO382" s="30"/>
      <c r="AP382" s="72"/>
      <c r="AQ382" s="31"/>
      <c r="AR382" s="30"/>
      <c r="AS382" s="30"/>
      <c r="AT382" s="30"/>
      <c r="AU382" s="30"/>
      <c r="AV382" s="30"/>
      <c r="AW382" s="30"/>
      <c r="AX382" s="30"/>
      <c r="AY382" s="30"/>
      <c r="AZ382" s="31"/>
      <c r="BA382" s="30"/>
      <c r="BB382" s="30"/>
      <c r="BC382" s="30"/>
      <c r="BD382" s="30"/>
      <c r="BE382" s="30"/>
      <c r="BF382" s="30"/>
      <c r="BG382" s="30"/>
      <c r="BH382" s="30"/>
    </row>
    <row r="383" spans="1:60" ht="13.5" x14ac:dyDescent="0.35">
      <c r="C383" s="31"/>
      <c r="D383" s="30"/>
      <c r="E383" s="30"/>
      <c r="F383" s="30"/>
      <c r="G383" s="30"/>
      <c r="H383" s="72"/>
      <c r="I383" s="31"/>
      <c r="J383" s="30"/>
      <c r="K383" s="30"/>
      <c r="L383" s="30"/>
      <c r="M383" s="30"/>
      <c r="N383" s="30"/>
      <c r="O383" s="30"/>
      <c r="P383" s="73"/>
      <c r="Q383" s="31"/>
      <c r="R383" s="30"/>
      <c r="S383" s="30"/>
      <c r="T383" s="30"/>
      <c r="U383" s="30"/>
      <c r="V383" s="30"/>
      <c r="W383" s="30"/>
      <c r="X383" s="72"/>
      <c r="Y383" s="31"/>
      <c r="Z383" s="72"/>
      <c r="AA383" s="31"/>
      <c r="AB383" s="30"/>
      <c r="AC383" s="30"/>
      <c r="AD383" s="30"/>
      <c r="AE383" s="30"/>
      <c r="AF383" s="30"/>
      <c r="AG383" s="72"/>
      <c r="AH383" s="31"/>
      <c r="AI383" s="30"/>
      <c r="AJ383" s="30"/>
      <c r="AK383" s="30"/>
      <c r="AL383" s="30"/>
      <c r="AM383" s="30"/>
      <c r="AN383" s="30"/>
      <c r="AO383" s="30"/>
      <c r="AP383" s="72"/>
      <c r="AQ383" s="31"/>
      <c r="AR383" s="30"/>
      <c r="AS383" s="30"/>
      <c r="AT383" s="30"/>
      <c r="AU383" s="30"/>
      <c r="AV383" s="30"/>
      <c r="AW383" s="30"/>
      <c r="AX383" s="30"/>
      <c r="AY383" s="30"/>
      <c r="AZ383" s="31"/>
      <c r="BA383" s="30"/>
      <c r="BB383" s="30"/>
      <c r="BC383" s="30"/>
      <c r="BD383" s="30"/>
      <c r="BE383" s="30"/>
      <c r="BF383" s="30"/>
      <c r="BG383" s="30"/>
      <c r="BH383" s="30"/>
    </row>
    <row r="384" spans="1:60" ht="13.5" x14ac:dyDescent="0.35">
      <c r="C384" s="31"/>
      <c r="D384" s="30"/>
      <c r="E384" s="30"/>
      <c r="F384" s="30"/>
      <c r="G384" s="30"/>
      <c r="H384" s="72"/>
      <c r="I384" s="31"/>
      <c r="J384" s="30"/>
      <c r="K384" s="30"/>
      <c r="L384" s="30"/>
      <c r="M384" s="30"/>
      <c r="N384" s="30"/>
      <c r="O384" s="30"/>
      <c r="P384" s="73"/>
      <c r="Q384" s="31"/>
      <c r="R384" s="30"/>
      <c r="S384" s="30"/>
      <c r="T384" s="30"/>
      <c r="U384" s="30"/>
      <c r="V384" s="30"/>
      <c r="W384" s="30"/>
      <c r="X384" s="72"/>
      <c r="Y384" s="31"/>
      <c r="Z384" s="72"/>
      <c r="AA384" s="31"/>
      <c r="AB384" s="30"/>
      <c r="AC384" s="30"/>
      <c r="AD384" s="30"/>
      <c r="AE384" s="30"/>
      <c r="AF384" s="30"/>
      <c r="AG384" s="72"/>
      <c r="AH384" s="31"/>
      <c r="AI384" s="30"/>
      <c r="AJ384" s="30"/>
      <c r="AK384" s="30"/>
      <c r="AL384" s="30"/>
      <c r="AM384" s="30"/>
      <c r="AN384" s="30"/>
      <c r="AO384" s="30"/>
      <c r="AP384" s="72"/>
      <c r="AQ384" s="31"/>
      <c r="AR384" s="30"/>
      <c r="AS384" s="30"/>
      <c r="AT384" s="30"/>
      <c r="AU384" s="30"/>
      <c r="AV384" s="30"/>
      <c r="AW384" s="30"/>
      <c r="AX384" s="30"/>
      <c r="AY384" s="30"/>
      <c r="AZ384" s="31"/>
      <c r="BA384" s="30"/>
      <c r="BB384" s="30"/>
      <c r="BC384" s="30"/>
      <c r="BD384" s="30"/>
      <c r="BE384" s="30"/>
      <c r="BF384" s="30"/>
      <c r="BG384" s="30"/>
      <c r="BH384" s="30"/>
    </row>
    <row r="385" spans="3:60" ht="13.5" x14ac:dyDescent="0.35">
      <c r="C385" s="31"/>
      <c r="D385" s="30"/>
      <c r="E385" s="30"/>
      <c r="F385" s="30"/>
      <c r="G385" s="30"/>
      <c r="H385" s="72"/>
      <c r="I385" s="31"/>
      <c r="J385" s="30"/>
      <c r="K385" s="30"/>
      <c r="L385" s="30"/>
      <c r="M385" s="30"/>
      <c r="N385" s="30"/>
      <c r="O385" s="30"/>
      <c r="P385" s="73"/>
      <c r="Q385" s="31"/>
      <c r="R385" s="30"/>
      <c r="S385" s="30"/>
      <c r="T385" s="30"/>
      <c r="U385" s="30"/>
      <c r="V385" s="30"/>
      <c r="W385" s="30"/>
      <c r="X385" s="72"/>
      <c r="Y385" s="31"/>
      <c r="Z385" s="72"/>
      <c r="AA385" s="31"/>
      <c r="AB385" s="30"/>
      <c r="AC385" s="30"/>
      <c r="AD385" s="30"/>
      <c r="AE385" s="30"/>
      <c r="AF385" s="30"/>
      <c r="AG385" s="72"/>
      <c r="AH385" s="31"/>
      <c r="AI385" s="30"/>
      <c r="AJ385" s="30"/>
      <c r="AK385" s="30"/>
      <c r="AL385" s="30"/>
      <c r="AM385" s="30"/>
      <c r="AN385" s="30"/>
      <c r="AO385" s="30"/>
      <c r="AP385" s="72"/>
      <c r="AQ385" s="31"/>
      <c r="AR385" s="30"/>
      <c r="AS385" s="30"/>
      <c r="AT385" s="30"/>
      <c r="AU385" s="30"/>
      <c r="AV385" s="30"/>
      <c r="AW385" s="30"/>
      <c r="AX385" s="30"/>
      <c r="AY385" s="30"/>
      <c r="AZ385" s="31"/>
      <c r="BA385" s="30"/>
      <c r="BB385" s="30"/>
      <c r="BC385" s="30"/>
      <c r="BD385" s="30"/>
      <c r="BE385" s="30"/>
      <c r="BF385" s="30"/>
      <c r="BG385" s="30"/>
      <c r="BH385" s="30"/>
    </row>
    <row r="386" spans="3:60" ht="13.5" x14ac:dyDescent="0.35">
      <c r="C386" s="31"/>
      <c r="D386" s="30"/>
      <c r="E386" s="30"/>
      <c r="F386" s="30"/>
      <c r="G386" s="30"/>
      <c r="H386" s="72"/>
      <c r="I386" s="31"/>
      <c r="J386" s="30"/>
      <c r="K386" s="30"/>
      <c r="L386" s="30"/>
      <c r="M386" s="30"/>
      <c r="N386" s="30"/>
      <c r="O386" s="30"/>
      <c r="P386" s="73"/>
      <c r="Q386" s="31"/>
      <c r="R386" s="30"/>
      <c r="S386" s="30"/>
      <c r="T386" s="30"/>
      <c r="U386" s="30"/>
      <c r="V386" s="30"/>
      <c r="W386" s="30"/>
      <c r="X386" s="72"/>
      <c r="Y386" s="31"/>
      <c r="Z386" s="72"/>
      <c r="AA386" s="31"/>
      <c r="AB386" s="30"/>
      <c r="AC386" s="30"/>
      <c r="AD386" s="30"/>
      <c r="AE386" s="30"/>
      <c r="AF386" s="30"/>
      <c r="AG386" s="72"/>
      <c r="AH386" s="31"/>
      <c r="AI386" s="30"/>
      <c r="AJ386" s="30"/>
      <c r="AK386" s="30"/>
      <c r="AL386" s="30"/>
      <c r="AM386" s="30"/>
      <c r="AN386" s="30"/>
      <c r="AO386" s="30"/>
      <c r="AP386" s="72"/>
      <c r="AQ386" s="31"/>
      <c r="AR386" s="30"/>
      <c r="AS386" s="30"/>
      <c r="AT386" s="30"/>
      <c r="AU386" s="30"/>
      <c r="AV386" s="30"/>
      <c r="AW386" s="30"/>
      <c r="AX386" s="30"/>
      <c r="AY386" s="30"/>
      <c r="AZ386" s="31"/>
      <c r="BA386" s="30"/>
      <c r="BB386" s="30"/>
      <c r="BC386" s="30"/>
      <c r="BD386" s="30"/>
      <c r="BE386" s="30"/>
      <c r="BF386" s="30"/>
      <c r="BG386" s="30"/>
      <c r="BH386" s="30"/>
    </row>
    <row r="387" spans="3:60" ht="13.5" x14ac:dyDescent="0.35">
      <c r="C387" s="31"/>
      <c r="D387" s="30"/>
      <c r="E387" s="30"/>
      <c r="F387" s="30"/>
      <c r="G387" s="30"/>
      <c r="H387" s="72"/>
      <c r="I387" s="31"/>
      <c r="J387" s="30"/>
      <c r="K387" s="30"/>
      <c r="L387" s="30"/>
      <c r="M387" s="30"/>
      <c r="N387" s="30"/>
      <c r="O387" s="30"/>
      <c r="P387" s="73"/>
      <c r="Q387" s="31"/>
      <c r="R387" s="30"/>
      <c r="S387" s="30"/>
      <c r="T387" s="30"/>
      <c r="U387" s="30"/>
      <c r="V387" s="30"/>
      <c r="W387" s="30"/>
      <c r="X387" s="72"/>
      <c r="Y387" s="31"/>
      <c r="Z387" s="72"/>
      <c r="AA387" s="31"/>
      <c r="AB387" s="30"/>
      <c r="AC387" s="30"/>
      <c r="AD387" s="30"/>
      <c r="AE387" s="30"/>
      <c r="AF387" s="30"/>
      <c r="AG387" s="72"/>
      <c r="AH387" s="31"/>
      <c r="AI387" s="30"/>
      <c r="AJ387" s="30"/>
      <c r="AK387" s="30"/>
      <c r="AL387" s="30"/>
      <c r="AM387" s="30"/>
      <c r="AN387" s="30"/>
      <c r="AO387" s="30"/>
      <c r="AP387" s="72"/>
      <c r="AQ387" s="31"/>
      <c r="AR387" s="30"/>
      <c r="AS387" s="30"/>
      <c r="AT387" s="30"/>
      <c r="AU387" s="30"/>
      <c r="AV387" s="30"/>
      <c r="AW387" s="30"/>
      <c r="AX387" s="30"/>
      <c r="AY387" s="30"/>
      <c r="AZ387" s="31"/>
      <c r="BA387" s="30"/>
      <c r="BB387" s="30"/>
      <c r="BC387" s="30"/>
      <c r="BD387" s="30"/>
      <c r="BE387" s="30"/>
      <c r="BF387" s="30"/>
      <c r="BG387" s="30"/>
      <c r="BH387" s="30"/>
    </row>
    <row r="388" spans="3:60" ht="13.5" x14ac:dyDescent="0.35">
      <c r="C388" s="31"/>
      <c r="D388" s="30"/>
      <c r="E388" s="30"/>
      <c r="F388" s="30"/>
      <c r="G388" s="30"/>
      <c r="H388" s="72"/>
      <c r="I388" s="31"/>
      <c r="J388" s="30"/>
      <c r="K388" s="30"/>
      <c r="L388" s="30"/>
      <c r="M388" s="30"/>
      <c r="N388" s="30"/>
      <c r="O388" s="30"/>
      <c r="P388" s="73"/>
      <c r="Q388" s="31"/>
      <c r="R388" s="30"/>
      <c r="S388" s="30"/>
      <c r="T388" s="30"/>
      <c r="U388" s="30"/>
      <c r="V388" s="30"/>
      <c r="W388" s="30"/>
      <c r="X388" s="72"/>
      <c r="Y388" s="31"/>
      <c r="Z388" s="72"/>
      <c r="AA388" s="31"/>
      <c r="AB388" s="30"/>
      <c r="AC388" s="30"/>
      <c r="AD388" s="30"/>
      <c r="AE388" s="30"/>
      <c r="AF388" s="30"/>
      <c r="AG388" s="72"/>
      <c r="AH388" s="31"/>
      <c r="AI388" s="30"/>
      <c r="AJ388" s="30"/>
      <c r="AK388" s="30"/>
      <c r="AL388" s="30"/>
      <c r="AM388" s="30"/>
      <c r="AN388" s="30"/>
      <c r="AO388" s="30"/>
      <c r="AP388" s="72"/>
      <c r="AQ388" s="31"/>
      <c r="AR388" s="30"/>
      <c r="AS388" s="30"/>
      <c r="AT388" s="30"/>
      <c r="AU388" s="30"/>
      <c r="AV388" s="30"/>
      <c r="AW388" s="30"/>
      <c r="AX388" s="30"/>
      <c r="AY388" s="30"/>
      <c r="AZ388" s="31"/>
      <c r="BA388" s="30"/>
      <c r="BB388" s="30"/>
      <c r="BC388" s="30"/>
      <c r="BD388" s="30"/>
      <c r="BE388" s="30"/>
      <c r="BF388" s="30"/>
      <c r="BG388" s="30"/>
      <c r="BH388" s="30"/>
    </row>
    <row r="389" spans="3:60" ht="13.5" x14ac:dyDescent="0.35">
      <c r="C389" s="31"/>
      <c r="D389" s="30"/>
      <c r="E389" s="30"/>
      <c r="F389" s="30"/>
      <c r="G389" s="30"/>
      <c r="H389" s="72"/>
      <c r="I389" s="31"/>
      <c r="J389" s="30"/>
      <c r="K389" s="30"/>
      <c r="L389" s="30"/>
      <c r="M389" s="30"/>
      <c r="N389" s="30"/>
      <c r="O389" s="30"/>
      <c r="P389" s="73"/>
      <c r="Q389" s="31"/>
      <c r="R389" s="30"/>
      <c r="S389" s="30"/>
      <c r="T389" s="30"/>
      <c r="U389" s="30"/>
      <c r="V389" s="30"/>
      <c r="W389" s="30"/>
      <c r="X389" s="72"/>
      <c r="Y389" s="31"/>
      <c r="Z389" s="72"/>
      <c r="AA389" s="31"/>
      <c r="AB389" s="30"/>
      <c r="AC389" s="30"/>
      <c r="AD389" s="30"/>
      <c r="AE389" s="30"/>
      <c r="AF389" s="30"/>
      <c r="AG389" s="72"/>
      <c r="AH389" s="31"/>
      <c r="AI389" s="30"/>
      <c r="AJ389" s="30"/>
      <c r="AK389" s="30"/>
      <c r="AL389" s="30"/>
      <c r="AM389" s="30"/>
      <c r="AN389" s="30"/>
      <c r="AO389" s="30"/>
      <c r="AP389" s="72"/>
      <c r="AQ389" s="31"/>
      <c r="AR389" s="30"/>
      <c r="AS389" s="30"/>
      <c r="AT389" s="30"/>
      <c r="AU389" s="30"/>
      <c r="AV389" s="30"/>
      <c r="AW389" s="30"/>
      <c r="AX389" s="30"/>
      <c r="AY389" s="30"/>
      <c r="AZ389" s="31"/>
      <c r="BA389" s="30"/>
      <c r="BB389" s="30"/>
      <c r="BC389" s="30"/>
      <c r="BD389" s="30"/>
      <c r="BE389" s="30"/>
      <c r="BF389" s="30"/>
      <c r="BG389" s="30"/>
      <c r="BH389" s="30"/>
    </row>
    <row r="390" spans="3:60" ht="13.5" x14ac:dyDescent="0.35">
      <c r="C390" s="31"/>
      <c r="D390" s="30"/>
      <c r="E390" s="30"/>
      <c r="F390" s="30"/>
      <c r="G390" s="30"/>
      <c r="H390" s="72"/>
      <c r="I390" s="31"/>
      <c r="J390" s="30"/>
      <c r="K390" s="30"/>
      <c r="L390" s="30"/>
      <c r="M390" s="30"/>
      <c r="N390" s="30"/>
      <c r="O390" s="30"/>
      <c r="P390" s="73"/>
      <c r="Q390" s="31"/>
      <c r="R390" s="30"/>
      <c r="S390" s="30"/>
      <c r="T390" s="30"/>
      <c r="U390" s="30"/>
      <c r="V390" s="30"/>
      <c r="W390" s="30"/>
      <c r="X390" s="72"/>
      <c r="Y390" s="31"/>
      <c r="Z390" s="72"/>
      <c r="AA390" s="31"/>
      <c r="AB390" s="30"/>
      <c r="AC390" s="30"/>
      <c r="AD390" s="30"/>
      <c r="AE390" s="30"/>
      <c r="AF390" s="30"/>
      <c r="AG390" s="72"/>
      <c r="AH390" s="31"/>
      <c r="AI390" s="30"/>
      <c r="AJ390" s="30"/>
      <c r="AK390" s="30"/>
      <c r="AL390" s="30"/>
      <c r="AM390" s="30"/>
      <c r="AN390" s="30"/>
      <c r="AO390" s="30"/>
      <c r="AP390" s="72"/>
      <c r="AQ390" s="31"/>
      <c r="AR390" s="30"/>
      <c r="AS390" s="30"/>
      <c r="AT390" s="30"/>
      <c r="AU390" s="30"/>
      <c r="AV390" s="30"/>
      <c r="AW390" s="30"/>
      <c r="AX390" s="30"/>
      <c r="AY390" s="30"/>
      <c r="AZ390" s="31"/>
      <c r="BA390" s="30"/>
      <c r="BB390" s="30"/>
      <c r="BC390" s="30"/>
      <c r="BD390" s="30"/>
      <c r="BE390" s="30"/>
      <c r="BF390" s="30"/>
      <c r="BG390" s="30"/>
      <c r="BH390" s="30"/>
    </row>
    <row r="391" spans="3:60" ht="13.5" x14ac:dyDescent="0.35">
      <c r="C391" s="31"/>
      <c r="D391" s="30"/>
      <c r="E391" s="30"/>
      <c r="F391" s="30"/>
      <c r="G391" s="30"/>
      <c r="H391" s="72"/>
      <c r="I391" s="31"/>
      <c r="J391" s="30"/>
      <c r="K391" s="30"/>
      <c r="L391" s="30"/>
      <c r="M391" s="30"/>
      <c r="N391" s="30"/>
      <c r="O391" s="30"/>
      <c r="P391" s="73"/>
      <c r="Q391" s="31"/>
      <c r="R391" s="30"/>
      <c r="S391" s="30"/>
      <c r="T391" s="30"/>
      <c r="U391" s="30"/>
      <c r="V391" s="30"/>
      <c r="W391" s="30"/>
      <c r="X391" s="72"/>
      <c r="Y391" s="31"/>
      <c r="Z391" s="72"/>
      <c r="AA391" s="31"/>
      <c r="AB391" s="30"/>
      <c r="AC391" s="30"/>
      <c r="AD391" s="30"/>
      <c r="AE391" s="30"/>
      <c r="AF391" s="30"/>
      <c r="AG391" s="72"/>
      <c r="AH391" s="31"/>
      <c r="AI391" s="30"/>
      <c r="AJ391" s="30"/>
      <c r="AK391" s="30"/>
      <c r="AL391" s="30"/>
      <c r="AM391" s="30"/>
      <c r="AN391" s="30"/>
      <c r="AO391" s="30"/>
      <c r="AP391" s="72"/>
      <c r="AQ391" s="31"/>
      <c r="AR391" s="30"/>
      <c r="AS391" s="30"/>
      <c r="AT391" s="30"/>
      <c r="AU391" s="30"/>
      <c r="AV391" s="30"/>
      <c r="AW391" s="30"/>
      <c r="AX391" s="30"/>
      <c r="AY391" s="30"/>
      <c r="AZ391" s="31"/>
      <c r="BA391" s="30"/>
      <c r="BB391" s="30"/>
      <c r="BC391" s="30"/>
      <c r="BD391" s="30"/>
      <c r="BE391" s="30"/>
      <c r="BF391" s="30"/>
      <c r="BG391" s="30"/>
      <c r="BH391" s="30"/>
    </row>
    <row r="392" spans="3:60" ht="13.5" x14ac:dyDescent="0.35">
      <c r="C392" s="31"/>
      <c r="D392" s="30"/>
      <c r="E392" s="30"/>
      <c r="F392" s="30"/>
      <c r="G392" s="30"/>
      <c r="H392" s="72"/>
      <c r="I392" s="31"/>
      <c r="J392" s="30"/>
      <c r="K392" s="30"/>
      <c r="L392" s="30"/>
      <c r="M392" s="30"/>
      <c r="N392" s="30"/>
      <c r="O392" s="30"/>
      <c r="P392" s="73"/>
      <c r="Q392" s="31"/>
      <c r="R392" s="30"/>
      <c r="S392" s="30"/>
      <c r="T392" s="30"/>
      <c r="U392" s="30"/>
      <c r="V392" s="30"/>
      <c r="W392" s="30"/>
      <c r="X392" s="72"/>
      <c r="Y392" s="31"/>
      <c r="Z392" s="72"/>
      <c r="AA392" s="31"/>
      <c r="AB392" s="30"/>
      <c r="AC392" s="30"/>
      <c r="AD392" s="30"/>
      <c r="AE392" s="30"/>
      <c r="AF392" s="30"/>
      <c r="AG392" s="72"/>
      <c r="AH392" s="31"/>
      <c r="AI392" s="30"/>
      <c r="AJ392" s="30"/>
      <c r="AK392" s="30"/>
      <c r="AL392" s="30"/>
      <c r="AM392" s="30"/>
      <c r="AN392" s="30"/>
      <c r="AO392" s="30"/>
      <c r="AP392" s="72"/>
      <c r="AQ392" s="31"/>
      <c r="AR392" s="30"/>
      <c r="AS392" s="30"/>
      <c r="AT392" s="30"/>
      <c r="AU392" s="30"/>
      <c r="AV392" s="30"/>
      <c r="AW392" s="30"/>
      <c r="AX392" s="30"/>
      <c r="AY392" s="30"/>
      <c r="AZ392" s="31"/>
      <c r="BA392" s="30"/>
      <c r="BB392" s="30"/>
      <c r="BC392" s="30"/>
      <c r="BD392" s="30"/>
      <c r="BE392" s="30"/>
      <c r="BF392" s="30"/>
      <c r="BG392" s="30"/>
      <c r="BH392" s="30"/>
    </row>
    <row r="393" spans="3:60" ht="13.5" x14ac:dyDescent="0.35">
      <c r="C393" s="31"/>
      <c r="D393" s="30"/>
      <c r="E393" s="30"/>
      <c r="F393" s="30"/>
      <c r="G393" s="30"/>
      <c r="H393" s="72"/>
      <c r="I393" s="31"/>
      <c r="J393" s="30"/>
      <c r="K393" s="30"/>
      <c r="L393" s="30"/>
      <c r="M393" s="30"/>
      <c r="N393" s="30"/>
      <c r="O393" s="30"/>
      <c r="P393" s="73"/>
      <c r="Q393" s="31"/>
      <c r="R393" s="30"/>
      <c r="S393" s="30"/>
      <c r="T393" s="30"/>
      <c r="U393" s="30"/>
      <c r="V393" s="30"/>
      <c r="W393" s="30"/>
      <c r="X393" s="72"/>
      <c r="Y393" s="31"/>
      <c r="Z393" s="72"/>
      <c r="AA393" s="31"/>
      <c r="AB393" s="30"/>
      <c r="AC393" s="30"/>
      <c r="AD393" s="30"/>
      <c r="AE393" s="30"/>
      <c r="AF393" s="30"/>
      <c r="AG393" s="72"/>
      <c r="AH393" s="31"/>
      <c r="AI393" s="30"/>
      <c r="AJ393" s="30"/>
      <c r="AK393" s="30"/>
      <c r="AL393" s="30"/>
      <c r="AM393" s="30"/>
      <c r="AN393" s="30"/>
      <c r="AO393" s="30"/>
      <c r="AP393" s="72"/>
      <c r="AQ393" s="31"/>
      <c r="AR393" s="30"/>
      <c r="AS393" s="30"/>
      <c r="AT393" s="30"/>
      <c r="AU393" s="30"/>
      <c r="AV393" s="30"/>
      <c r="AW393" s="30"/>
      <c r="AX393" s="30"/>
      <c r="AY393" s="30"/>
      <c r="AZ393" s="31"/>
      <c r="BA393" s="30"/>
      <c r="BB393" s="30"/>
      <c r="BC393" s="30"/>
      <c r="BD393" s="30"/>
      <c r="BE393" s="30"/>
      <c r="BF393" s="30"/>
      <c r="BG393" s="30"/>
      <c r="BH393" s="30"/>
    </row>
    <row r="394" spans="3:60" ht="13.5" x14ac:dyDescent="0.35">
      <c r="C394" s="31"/>
      <c r="D394" s="30"/>
      <c r="E394" s="30"/>
      <c r="F394" s="30"/>
      <c r="G394" s="30"/>
      <c r="H394" s="72"/>
      <c r="I394" s="31"/>
      <c r="J394" s="30"/>
      <c r="K394" s="30"/>
      <c r="L394" s="30"/>
      <c r="M394" s="30"/>
      <c r="N394" s="30"/>
      <c r="O394" s="30"/>
      <c r="P394" s="73"/>
      <c r="Q394" s="31"/>
      <c r="R394" s="30"/>
      <c r="S394" s="30"/>
      <c r="T394" s="30"/>
      <c r="U394" s="30"/>
      <c r="V394" s="30"/>
      <c r="W394" s="30"/>
      <c r="X394" s="72"/>
      <c r="Y394" s="31"/>
      <c r="Z394" s="72"/>
      <c r="AA394" s="31"/>
      <c r="AB394" s="30"/>
      <c r="AC394" s="30"/>
      <c r="AD394" s="30"/>
      <c r="AE394" s="30"/>
      <c r="AF394" s="30"/>
      <c r="AG394" s="72"/>
      <c r="AH394" s="31"/>
      <c r="AI394" s="30"/>
      <c r="AJ394" s="30"/>
      <c r="AK394" s="30"/>
      <c r="AL394" s="30"/>
      <c r="AM394" s="30"/>
      <c r="AN394" s="30"/>
      <c r="AO394" s="30"/>
      <c r="AP394" s="72"/>
      <c r="AQ394" s="31"/>
      <c r="AR394" s="30"/>
      <c r="AS394" s="30"/>
      <c r="AT394" s="30"/>
      <c r="AU394" s="30"/>
      <c r="AV394" s="30"/>
      <c r="AW394" s="30"/>
      <c r="AX394" s="30"/>
      <c r="AY394" s="30"/>
      <c r="AZ394" s="31"/>
      <c r="BA394" s="30"/>
      <c r="BB394" s="30"/>
      <c r="BC394" s="30"/>
      <c r="BD394" s="30"/>
      <c r="BE394" s="30"/>
      <c r="BF394" s="30"/>
      <c r="BG394" s="30"/>
      <c r="BH394" s="30"/>
    </row>
    <row r="395" spans="3:60" ht="13.5" x14ac:dyDescent="0.35">
      <c r="C395" s="31"/>
      <c r="D395" s="30"/>
      <c r="E395" s="30"/>
      <c r="F395" s="30"/>
      <c r="G395" s="30"/>
      <c r="H395" s="72"/>
      <c r="I395" s="31"/>
      <c r="J395" s="30"/>
      <c r="K395" s="30"/>
      <c r="L395" s="30"/>
      <c r="M395" s="30"/>
      <c r="N395" s="30"/>
      <c r="O395" s="30"/>
      <c r="P395" s="73"/>
      <c r="Q395" s="31"/>
      <c r="R395" s="30"/>
      <c r="S395" s="30"/>
      <c r="T395" s="30"/>
      <c r="U395" s="30"/>
      <c r="V395" s="30"/>
      <c r="W395" s="30"/>
      <c r="X395" s="72"/>
      <c r="Y395" s="31"/>
      <c r="Z395" s="72"/>
      <c r="AA395" s="31"/>
      <c r="AB395" s="30"/>
      <c r="AC395" s="30"/>
      <c r="AD395" s="30"/>
      <c r="AE395" s="30"/>
      <c r="AF395" s="30"/>
      <c r="AG395" s="72"/>
      <c r="AH395" s="31"/>
      <c r="AI395" s="30"/>
      <c r="AJ395" s="30"/>
      <c r="AK395" s="30"/>
      <c r="AL395" s="30"/>
      <c r="AM395" s="30"/>
      <c r="AN395" s="30"/>
      <c r="AO395" s="30"/>
      <c r="AP395" s="72"/>
      <c r="AQ395" s="31"/>
      <c r="AR395" s="30"/>
      <c r="AS395" s="30"/>
      <c r="AT395" s="30"/>
      <c r="AU395" s="30"/>
      <c r="AV395" s="30"/>
      <c r="AW395" s="30"/>
      <c r="AX395" s="30"/>
      <c r="AY395" s="30"/>
      <c r="AZ395" s="31"/>
      <c r="BA395" s="30"/>
      <c r="BB395" s="30"/>
      <c r="BC395" s="30"/>
      <c r="BD395" s="30"/>
      <c r="BE395" s="30"/>
      <c r="BF395" s="30"/>
      <c r="BG395" s="30"/>
      <c r="BH395" s="30"/>
    </row>
    <row r="396" spans="3:60" ht="13.5" x14ac:dyDescent="0.35">
      <c r="C396" s="31"/>
      <c r="D396" s="30"/>
      <c r="E396" s="30"/>
      <c r="F396" s="30"/>
      <c r="G396" s="30"/>
      <c r="H396" s="72"/>
      <c r="I396" s="31"/>
      <c r="J396" s="30"/>
      <c r="K396" s="30"/>
      <c r="L396" s="30"/>
      <c r="M396" s="30"/>
      <c r="N396" s="30"/>
      <c r="O396" s="30"/>
      <c r="P396" s="73"/>
      <c r="Q396" s="31"/>
      <c r="R396" s="30"/>
      <c r="S396" s="30"/>
      <c r="T396" s="30"/>
      <c r="U396" s="30"/>
      <c r="V396" s="30"/>
      <c r="W396" s="30"/>
      <c r="X396" s="72"/>
      <c r="Y396" s="31"/>
      <c r="Z396" s="72"/>
      <c r="AA396" s="31"/>
      <c r="AB396" s="30"/>
      <c r="AC396" s="30"/>
      <c r="AD396" s="30"/>
      <c r="AE396" s="30"/>
      <c r="AF396" s="30"/>
      <c r="AG396" s="72"/>
      <c r="AH396" s="31"/>
      <c r="AI396" s="30"/>
      <c r="AJ396" s="30"/>
      <c r="AK396" s="30"/>
      <c r="AL396" s="30"/>
      <c r="AM396" s="30"/>
      <c r="AN396" s="30"/>
      <c r="AO396" s="30"/>
      <c r="AP396" s="72"/>
      <c r="AQ396" s="31"/>
      <c r="AR396" s="30"/>
      <c r="AS396" s="30"/>
      <c r="AT396" s="30"/>
      <c r="AU396" s="30"/>
      <c r="AV396" s="30"/>
      <c r="AW396" s="30"/>
      <c r="AX396" s="30"/>
      <c r="AY396" s="30"/>
      <c r="AZ396" s="31"/>
      <c r="BA396" s="30"/>
      <c r="BB396" s="30"/>
      <c r="BC396" s="30"/>
      <c r="BD396" s="30"/>
      <c r="BE396" s="30"/>
      <c r="BF396" s="30"/>
      <c r="BG396" s="30"/>
      <c r="BH396" s="30"/>
    </row>
    <row r="397" spans="3:60" ht="13.5" x14ac:dyDescent="0.35">
      <c r="C397" s="31"/>
      <c r="D397" s="30"/>
      <c r="E397" s="30"/>
      <c r="F397" s="30"/>
      <c r="G397" s="30"/>
      <c r="H397" s="72"/>
      <c r="I397" s="31"/>
      <c r="J397" s="30"/>
      <c r="K397" s="30"/>
      <c r="L397" s="30"/>
      <c r="M397" s="30"/>
      <c r="N397" s="30"/>
      <c r="O397" s="30"/>
      <c r="P397" s="73"/>
      <c r="Q397" s="31"/>
      <c r="R397" s="30"/>
      <c r="S397" s="30"/>
      <c r="T397" s="30"/>
      <c r="U397" s="30"/>
      <c r="V397" s="30"/>
      <c r="W397" s="30"/>
      <c r="X397" s="72"/>
      <c r="Y397" s="31"/>
      <c r="Z397" s="72"/>
      <c r="AA397" s="31"/>
      <c r="AB397" s="30"/>
      <c r="AC397" s="30"/>
      <c r="AD397" s="30"/>
      <c r="AE397" s="30"/>
      <c r="AF397" s="30"/>
      <c r="AG397" s="72"/>
      <c r="AH397" s="31"/>
      <c r="AI397" s="30"/>
      <c r="AJ397" s="30"/>
      <c r="AK397" s="30"/>
      <c r="AL397" s="30"/>
      <c r="AM397" s="30"/>
      <c r="AN397" s="30"/>
      <c r="AO397" s="30"/>
      <c r="AP397" s="72"/>
      <c r="AQ397" s="31"/>
      <c r="AR397" s="30"/>
      <c r="AS397" s="30"/>
      <c r="AT397" s="30"/>
      <c r="AU397" s="30"/>
      <c r="AV397" s="30"/>
      <c r="AW397" s="30"/>
      <c r="AX397" s="30"/>
      <c r="AY397" s="30"/>
      <c r="AZ397" s="31"/>
      <c r="BA397" s="30"/>
      <c r="BB397" s="30"/>
      <c r="BC397" s="30"/>
      <c r="BD397" s="30"/>
      <c r="BE397" s="30"/>
      <c r="BF397" s="30"/>
      <c r="BG397" s="30"/>
      <c r="BH397" s="30"/>
    </row>
    <row r="398" spans="3:60" ht="13.5" x14ac:dyDescent="0.35">
      <c r="C398" s="31"/>
      <c r="D398" s="30"/>
      <c r="E398" s="30"/>
      <c r="F398" s="30"/>
      <c r="G398" s="30"/>
      <c r="H398" s="72"/>
      <c r="I398" s="31"/>
      <c r="J398" s="30"/>
      <c r="K398" s="30"/>
      <c r="L398" s="30"/>
      <c r="M398" s="30"/>
      <c r="N398" s="30"/>
      <c r="O398" s="30"/>
      <c r="P398" s="73"/>
      <c r="Q398" s="31"/>
      <c r="R398" s="30"/>
      <c r="S398" s="30"/>
      <c r="T398" s="30"/>
      <c r="U398" s="30"/>
      <c r="V398" s="30"/>
      <c r="W398" s="30"/>
      <c r="X398" s="72"/>
      <c r="Y398" s="31"/>
      <c r="Z398" s="72"/>
      <c r="AA398" s="31"/>
      <c r="AB398" s="30"/>
      <c r="AC398" s="30"/>
      <c r="AD398" s="30"/>
      <c r="AE398" s="30"/>
      <c r="AF398" s="30"/>
      <c r="AG398" s="72"/>
      <c r="AH398" s="31"/>
      <c r="AI398" s="30"/>
      <c r="AJ398" s="30"/>
      <c r="AK398" s="30"/>
      <c r="AL398" s="30"/>
      <c r="AM398" s="30"/>
      <c r="AN398" s="30"/>
      <c r="AO398" s="30"/>
      <c r="AP398" s="72"/>
      <c r="AQ398" s="31"/>
      <c r="AR398" s="30"/>
      <c r="AS398" s="30"/>
      <c r="AT398" s="30"/>
      <c r="AU398" s="30"/>
      <c r="AV398" s="30"/>
      <c r="AW398" s="30"/>
      <c r="AX398" s="30"/>
      <c r="AY398" s="30"/>
      <c r="AZ398" s="31"/>
      <c r="BA398" s="30"/>
      <c r="BB398" s="30"/>
      <c r="BC398" s="30"/>
      <c r="BD398" s="30"/>
      <c r="BE398" s="30"/>
      <c r="BF398" s="30"/>
      <c r="BG398" s="30"/>
      <c r="BH398" s="30"/>
    </row>
    <row r="399" spans="3:60" ht="13.5" x14ac:dyDescent="0.35">
      <c r="C399" s="31"/>
      <c r="D399" s="30"/>
      <c r="E399" s="30"/>
      <c r="F399" s="30"/>
      <c r="G399" s="30"/>
      <c r="H399" s="72"/>
      <c r="I399" s="31"/>
      <c r="J399" s="30"/>
      <c r="K399" s="30"/>
      <c r="L399" s="30"/>
      <c r="M399" s="30"/>
      <c r="N399" s="30"/>
      <c r="O399" s="30"/>
      <c r="P399" s="73"/>
      <c r="Q399" s="31"/>
      <c r="R399" s="30"/>
      <c r="S399" s="30"/>
      <c r="T399" s="30"/>
      <c r="U399" s="30"/>
      <c r="V399" s="30"/>
      <c r="W399" s="30"/>
      <c r="X399" s="72"/>
      <c r="Y399" s="31"/>
      <c r="Z399" s="72"/>
      <c r="AA399" s="31"/>
      <c r="AB399" s="30"/>
      <c r="AC399" s="30"/>
      <c r="AD399" s="30"/>
      <c r="AE399" s="30"/>
      <c r="AF399" s="30"/>
      <c r="AG399" s="72"/>
      <c r="AH399" s="31"/>
      <c r="AI399" s="30"/>
      <c r="AJ399" s="30"/>
      <c r="AK399" s="30"/>
      <c r="AL399" s="30"/>
      <c r="AM399" s="30"/>
      <c r="AN399" s="30"/>
      <c r="AO399" s="30"/>
      <c r="AP399" s="72"/>
      <c r="AQ399" s="31"/>
      <c r="AR399" s="30"/>
      <c r="AS399" s="30"/>
      <c r="AT399" s="30"/>
      <c r="AU399" s="30"/>
      <c r="AV399" s="30"/>
      <c r="AW399" s="30"/>
      <c r="AX399" s="30"/>
      <c r="AY399" s="30"/>
      <c r="AZ399" s="31"/>
      <c r="BA399" s="30"/>
      <c r="BB399" s="30"/>
      <c r="BC399" s="30"/>
      <c r="BD399" s="30"/>
      <c r="BE399" s="30"/>
      <c r="BF399" s="30"/>
      <c r="BG399" s="30"/>
      <c r="BH399" s="30"/>
    </row>
    <row r="400" spans="3:60" ht="13.5" x14ac:dyDescent="0.35">
      <c r="C400" s="31"/>
      <c r="D400" s="30"/>
      <c r="E400" s="30"/>
      <c r="F400" s="30"/>
      <c r="G400" s="30"/>
      <c r="H400" s="72"/>
      <c r="I400" s="31"/>
      <c r="J400" s="30"/>
      <c r="K400" s="30"/>
      <c r="L400" s="30"/>
      <c r="M400" s="30"/>
      <c r="N400" s="30"/>
      <c r="O400" s="30"/>
      <c r="P400" s="73"/>
      <c r="Q400" s="31"/>
      <c r="R400" s="30"/>
      <c r="S400" s="30"/>
      <c r="T400" s="30"/>
      <c r="U400" s="30"/>
      <c r="V400" s="30"/>
      <c r="W400" s="30"/>
      <c r="X400" s="72"/>
      <c r="Y400" s="31"/>
      <c r="Z400" s="72"/>
      <c r="AA400" s="31"/>
      <c r="AB400" s="30"/>
      <c r="AC400" s="30"/>
      <c r="AD400" s="30"/>
      <c r="AE400" s="30"/>
      <c r="AF400" s="30"/>
      <c r="AG400" s="72"/>
      <c r="AH400" s="31"/>
      <c r="AI400" s="30"/>
      <c r="AJ400" s="30"/>
      <c r="AK400" s="30"/>
      <c r="AL400" s="30"/>
      <c r="AM400" s="30"/>
      <c r="AN400" s="30"/>
      <c r="AO400" s="30"/>
      <c r="AP400" s="72"/>
      <c r="AQ400" s="31"/>
      <c r="AR400" s="30"/>
      <c r="AS400" s="30"/>
      <c r="AT400" s="30"/>
      <c r="AU400" s="30"/>
      <c r="AV400" s="30"/>
      <c r="AW400" s="30"/>
      <c r="AX400" s="30"/>
      <c r="AY400" s="30"/>
      <c r="AZ400" s="31"/>
      <c r="BA400" s="30"/>
      <c r="BB400" s="30"/>
      <c r="BC400" s="30"/>
      <c r="BD400" s="30"/>
      <c r="BE400" s="30"/>
      <c r="BF400" s="30"/>
      <c r="BG400" s="30"/>
      <c r="BH400" s="30"/>
    </row>
    <row r="401" spans="3:60" ht="13.5" x14ac:dyDescent="0.35">
      <c r="C401" s="31"/>
      <c r="D401" s="30"/>
      <c r="E401" s="30"/>
      <c r="F401" s="30"/>
      <c r="G401" s="30"/>
      <c r="H401" s="72"/>
      <c r="I401" s="31"/>
      <c r="J401" s="30"/>
      <c r="K401" s="30"/>
      <c r="L401" s="30"/>
      <c r="M401" s="30"/>
      <c r="N401" s="30"/>
      <c r="O401" s="30"/>
      <c r="P401" s="73"/>
      <c r="Q401" s="31"/>
      <c r="R401" s="30"/>
      <c r="S401" s="30"/>
      <c r="T401" s="30"/>
      <c r="U401" s="30"/>
      <c r="V401" s="30"/>
      <c r="W401" s="30"/>
      <c r="X401" s="72"/>
      <c r="Y401" s="31"/>
      <c r="Z401" s="72"/>
      <c r="AA401" s="31"/>
      <c r="AB401" s="30"/>
      <c r="AC401" s="30"/>
      <c r="AD401" s="30"/>
      <c r="AE401" s="30"/>
      <c r="AF401" s="30"/>
      <c r="AG401" s="72"/>
      <c r="AH401" s="31"/>
      <c r="AI401" s="30"/>
      <c r="AJ401" s="30"/>
      <c r="AK401" s="30"/>
      <c r="AL401" s="30"/>
      <c r="AM401" s="30"/>
      <c r="AN401" s="30"/>
      <c r="AO401" s="30"/>
      <c r="AP401" s="72"/>
      <c r="AQ401" s="31"/>
      <c r="AR401" s="30"/>
      <c r="AS401" s="30"/>
      <c r="AT401" s="30"/>
      <c r="AU401" s="30"/>
      <c r="AV401" s="30"/>
      <c r="AW401" s="30"/>
      <c r="AX401" s="30"/>
      <c r="AY401" s="30"/>
      <c r="AZ401" s="31"/>
      <c r="BA401" s="30"/>
      <c r="BB401" s="30"/>
      <c r="BC401" s="30"/>
      <c r="BD401" s="30"/>
      <c r="BE401" s="30"/>
      <c r="BF401" s="30"/>
      <c r="BG401" s="30"/>
      <c r="BH401" s="30"/>
    </row>
    <row r="402" spans="3:60" ht="13.5" x14ac:dyDescent="0.35">
      <c r="C402" s="31"/>
      <c r="D402" s="30"/>
      <c r="E402" s="30"/>
      <c r="F402" s="30"/>
      <c r="G402" s="30"/>
      <c r="H402" s="72"/>
      <c r="I402" s="31"/>
      <c r="J402" s="30"/>
      <c r="K402" s="30"/>
      <c r="L402" s="30"/>
      <c r="M402" s="30"/>
      <c r="N402" s="30"/>
      <c r="O402" s="30"/>
      <c r="P402" s="73"/>
      <c r="Q402" s="31"/>
      <c r="R402" s="30"/>
      <c r="S402" s="30"/>
      <c r="T402" s="30"/>
      <c r="U402" s="30"/>
      <c r="V402" s="30"/>
      <c r="W402" s="30"/>
      <c r="X402" s="72"/>
      <c r="Y402" s="31"/>
      <c r="Z402" s="72"/>
      <c r="AA402" s="31"/>
      <c r="AB402" s="30"/>
      <c r="AC402" s="30"/>
      <c r="AD402" s="30"/>
      <c r="AE402" s="30"/>
      <c r="AF402" s="30"/>
      <c r="AG402" s="72"/>
      <c r="AH402" s="31"/>
      <c r="AI402" s="30"/>
      <c r="AJ402" s="30"/>
      <c r="AK402" s="30"/>
      <c r="AL402" s="30"/>
      <c r="AM402" s="30"/>
      <c r="AN402" s="30"/>
      <c r="AO402" s="30"/>
      <c r="AP402" s="72"/>
      <c r="AQ402" s="31"/>
      <c r="AR402" s="30"/>
      <c r="AS402" s="30"/>
      <c r="AT402" s="30"/>
      <c r="AU402" s="30"/>
      <c r="AV402" s="30"/>
      <c r="AW402" s="30"/>
      <c r="AX402" s="30"/>
      <c r="AY402" s="30"/>
      <c r="AZ402" s="31"/>
      <c r="BA402" s="30"/>
      <c r="BB402" s="30"/>
      <c r="BC402" s="30"/>
      <c r="BD402" s="30"/>
      <c r="BE402" s="30"/>
      <c r="BF402" s="30"/>
      <c r="BG402" s="30"/>
      <c r="BH402" s="30"/>
    </row>
    <row r="403" spans="3:60" ht="13.5" x14ac:dyDescent="0.35">
      <c r="C403" s="31"/>
      <c r="D403" s="30"/>
      <c r="E403" s="30"/>
      <c r="F403" s="30"/>
      <c r="G403" s="30"/>
      <c r="H403" s="72"/>
      <c r="I403" s="31"/>
      <c r="J403" s="30"/>
      <c r="K403" s="30"/>
      <c r="L403" s="30"/>
      <c r="M403" s="30"/>
      <c r="N403" s="30"/>
      <c r="O403" s="30"/>
      <c r="P403" s="73"/>
      <c r="Q403" s="31"/>
      <c r="R403" s="30"/>
      <c r="S403" s="30"/>
      <c r="T403" s="30"/>
      <c r="U403" s="30"/>
      <c r="V403" s="30"/>
      <c r="W403" s="30"/>
      <c r="X403" s="72"/>
      <c r="Y403" s="31"/>
      <c r="Z403" s="72"/>
      <c r="AA403" s="31"/>
      <c r="AB403" s="30"/>
      <c r="AC403" s="30"/>
      <c r="AD403" s="30"/>
      <c r="AE403" s="30"/>
      <c r="AF403" s="30"/>
      <c r="AG403" s="72"/>
      <c r="AH403" s="31"/>
      <c r="AI403" s="30"/>
      <c r="AJ403" s="30"/>
      <c r="AK403" s="30"/>
      <c r="AL403" s="30"/>
      <c r="AM403" s="30"/>
      <c r="AN403" s="30"/>
      <c r="AO403" s="30"/>
      <c r="AP403" s="72"/>
      <c r="AQ403" s="31"/>
      <c r="AR403" s="30"/>
      <c r="AS403" s="30"/>
      <c r="AT403" s="30"/>
      <c r="AU403" s="30"/>
      <c r="AV403" s="30"/>
      <c r="AW403" s="30"/>
      <c r="AX403" s="30"/>
      <c r="AY403" s="30"/>
      <c r="AZ403" s="31"/>
      <c r="BA403" s="30"/>
      <c r="BB403" s="30"/>
      <c r="BC403" s="30"/>
      <c r="BD403" s="30"/>
      <c r="BE403" s="30"/>
      <c r="BF403" s="30"/>
      <c r="BG403" s="30"/>
      <c r="BH403" s="30"/>
    </row>
    <row r="404" spans="3:60" ht="13.5" x14ac:dyDescent="0.35">
      <c r="C404" s="31"/>
      <c r="D404" s="30"/>
      <c r="E404" s="30"/>
      <c r="F404" s="30"/>
      <c r="G404" s="30"/>
      <c r="H404" s="72"/>
      <c r="I404" s="31"/>
      <c r="J404" s="30"/>
      <c r="K404" s="30"/>
      <c r="L404" s="30"/>
      <c r="M404" s="30"/>
      <c r="N404" s="30"/>
      <c r="O404" s="30"/>
      <c r="P404" s="73"/>
      <c r="Q404" s="31"/>
      <c r="R404" s="30"/>
      <c r="S404" s="30"/>
      <c r="T404" s="30"/>
      <c r="U404" s="30"/>
      <c r="V404" s="30"/>
      <c r="W404" s="30"/>
      <c r="X404" s="72"/>
      <c r="Y404" s="31"/>
      <c r="Z404" s="72"/>
      <c r="AA404" s="31"/>
      <c r="AB404" s="30"/>
      <c r="AC404" s="30"/>
      <c r="AD404" s="30"/>
      <c r="AE404" s="30"/>
      <c r="AF404" s="30"/>
      <c r="AG404" s="72"/>
      <c r="AH404" s="31"/>
      <c r="AI404" s="30"/>
      <c r="AJ404" s="30"/>
      <c r="AK404" s="30"/>
      <c r="AL404" s="30"/>
      <c r="AM404" s="30"/>
      <c r="AN404" s="30"/>
      <c r="AO404" s="30"/>
      <c r="AP404" s="72"/>
      <c r="AQ404" s="31"/>
      <c r="AR404" s="30"/>
      <c r="AS404" s="30"/>
      <c r="AT404" s="30"/>
      <c r="AU404" s="30"/>
      <c r="AV404" s="30"/>
      <c r="AW404" s="30"/>
      <c r="AX404" s="30"/>
      <c r="AY404" s="30"/>
      <c r="AZ404" s="31"/>
      <c r="BA404" s="30"/>
      <c r="BB404" s="30"/>
      <c r="BC404" s="30"/>
      <c r="BD404" s="30"/>
      <c r="BE404" s="30"/>
      <c r="BF404" s="30"/>
      <c r="BG404" s="30"/>
      <c r="BH404" s="30"/>
    </row>
    <row r="405" spans="3:60" ht="13.5" x14ac:dyDescent="0.35">
      <c r="C405" s="31"/>
      <c r="D405" s="30"/>
      <c r="E405" s="30"/>
      <c r="F405" s="30"/>
      <c r="G405" s="30"/>
      <c r="H405" s="72"/>
      <c r="I405" s="31"/>
      <c r="J405" s="30"/>
      <c r="K405" s="30"/>
      <c r="L405" s="30"/>
      <c r="M405" s="30"/>
      <c r="N405" s="30"/>
      <c r="O405" s="30"/>
      <c r="P405" s="73"/>
      <c r="Q405" s="31"/>
      <c r="R405" s="30"/>
      <c r="S405" s="30"/>
      <c r="T405" s="30"/>
      <c r="U405" s="30"/>
      <c r="V405" s="30"/>
      <c r="W405" s="30"/>
      <c r="X405" s="72"/>
      <c r="Y405" s="31"/>
      <c r="Z405" s="72"/>
      <c r="AA405" s="31"/>
      <c r="AB405" s="30"/>
      <c r="AC405" s="30"/>
      <c r="AD405" s="30"/>
      <c r="AE405" s="30"/>
      <c r="AF405" s="30"/>
      <c r="AG405" s="72"/>
      <c r="AH405" s="31"/>
      <c r="AI405" s="30"/>
      <c r="AJ405" s="30"/>
      <c r="AK405" s="30"/>
      <c r="AL405" s="30"/>
      <c r="AM405" s="30"/>
      <c r="AN405" s="30"/>
      <c r="AO405" s="30"/>
      <c r="AP405" s="72"/>
      <c r="AQ405" s="31"/>
      <c r="AR405" s="30"/>
      <c r="AS405" s="30"/>
      <c r="AT405" s="30"/>
      <c r="AU405" s="30"/>
      <c r="AV405" s="30"/>
      <c r="AW405" s="30"/>
      <c r="AX405" s="30"/>
      <c r="AY405" s="30"/>
      <c r="AZ405" s="31"/>
      <c r="BA405" s="30"/>
      <c r="BB405" s="30"/>
      <c r="BC405" s="30"/>
      <c r="BD405" s="30"/>
      <c r="BE405" s="30"/>
      <c r="BF405" s="30"/>
      <c r="BG405" s="30"/>
      <c r="BH405" s="30"/>
    </row>
    <row r="406" spans="3:60" ht="13.5" x14ac:dyDescent="0.35">
      <c r="C406" s="31"/>
      <c r="D406" s="30"/>
      <c r="E406" s="30"/>
      <c r="F406" s="30"/>
      <c r="G406" s="30"/>
      <c r="H406" s="72"/>
      <c r="I406" s="31"/>
      <c r="J406" s="30"/>
      <c r="K406" s="30"/>
      <c r="L406" s="30"/>
      <c r="M406" s="30"/>
      <c r="N406" s="30"/>
      <c r="O406" s="30"/>
      <c r="P406" s="73"/>
      <c r="Q406" s="31"/>
      <c r="R406" s="30"/>
      <c r="S406" s="30"/>
      <c r="T406" s="30"/>
      <c r="U406" s="30"/>
      <c r="V406" s="30"/>
      <c r="W406" s="30"/>
      <c r="X406" s="72"/>
      <c r="Y406" s="31"/>
      <c r="Z406" s="72"/>
      <c r="AA406" s="31"/>
      <c r="AB406" s="30"/>
      <c r="AC406" s="30"/>
      <c r="AD406" s="30"/>
      <c r="AE406" s="30"/>
      <c r="AF406" s="30"/>
      <c r="AG406" s="72"/>
      <c r="AH406" s="31"/>
      <c r="AI406" s="30"/>
      <c r="AJ406" s="30"/>
      <c r="AK406" s="30"/>
      <c r="AL406" s="30"/>
      <c r="AM406" s="30"/>
      <c r="AN406" s="30"/>
      <c r="AO406" s="30"/>
      <c r="AP406" s="72"/>
      <c r="AQ406" s="31"/>
      <c r="AR406" s="30"/>
      <c r="AS406" s="30"/>
      <c r="AT406" s="30"/>
      <c r="AU406" s="30"/>
      <c r="AV406" s="30"/>
      <c r="AW406" s="30"/>
      <c r="AX406" s="30"/>
      <c r="AY406" s="30"/>
      <c r="AZ406" s="31"/>
      <c r="BA406" s="30"/>
      <c r="BB406" s="30"/>
      <c r="BC406" s="30"/>
      <c r="BD406" s="30"/>
      <c r="BE406" s="30"/>
      <c r="BF406" s="30"/>
      <c r="BG406" s="30"/>
      <c r="BH406" s="30"/>
    </row>
    <row r="407" spans="3:60" ht="13.5" x14ac:dyDescent="0.35">
      <c r="C407" s="31"/>
      <c r="D407" s="30"/>
      <c r="E407" s="30"/>
      <c r="F407" s="30"/>
      <c r="G407" s="30"/>
      <c r="H407" s="72"/>
      <c r="I407" s="31"/>
      <c r="J407" s="30"/>
      <c r="K407" s="30"/>
      <c r="L407" s="30"/>
      <c r="M407" s="30"/>
      <c r="N407" s="30"/>
      <c r="O407" s="30"/>
      <c r="P407" s="73"/>
      <c r="Q407" s="31"/>
      <c r="R407" s="30"/>
      <c r="S407" s="30"/>
      <c r="T407" s="30"/>
      <c r="U407" s="30"/>
      <c r="V407" s="30"/>
      <c r="W407" s="30"/>
      <c r="X407" s="72"/>
      <c r="Y407" s="31"/>
      <c r="Z407" s="72"/>
      <c r="AA407" s="31"/>
      <c r="AB407" s="30"/>
      <c r="AC407" s="30"/>
      <c r="AD407" s="30"/>
      <c r="AE407" s="30"/>
      <c r="AF407" s="30"/>
      <c r="AG407" s="72"/>
      <c r="AH407" s="31"/>
      <c r="AI407" s="30"/>
      <c r="AJ407" s="30"/>
      <c r="AK407" s="30"/>
      <c r="AL407" s="30"/>
      <c r="AM407" s="30"/>
      <c r="AN407" s="30"/>
      <c r="AO407" s="30"/>
      <c r="AP407" s="72"/>
      <c r="AQ407" s="31"/>
      <c r="AR407" s="30"/>
      <c r="AS407" s="30"/>
      <c r="AT407" s="30"/>
      <c r="AU407" s="30"/>
      <c r="AV407" s="30"/>
      <c r="AW407" s="30"/>
      <c r="AX407" s="30"/>
      <c r="AY407" s="30"/>
      <c r="AZ407" s="31"/>
      <c r="BA407" s="30"/>
      <c r="BB407" s="30"/>
      <c r="BC407" s="30"/>
      <c r="BD407" s="30"/>
      <c r="BE407" s="30"/>
      <c r="BF407" s="30"/>
      <c r="BG407" s="30"/>
      <c r="BH407" s="30"/>
    </row>
    <row r="408" spans="3:60" ht="13.5" x14ac:dyDescent="0.35">
      <c r="C408" s="31"/>
      <c r="D408" s="30"/>
      <c r="E408" s="30"/>
      <c r="F408" s="30"/>
      <c r="G408" s="30"/>
      <c r="H408" s="72"/>
      <c r="I408" s="31"/>
      <c r="J408" s="30"/>
      <c r="K408" s="30"/>
      <c r="L408" s="30"/>
      <c r="M408" s="30"/>
      <c r="N408" s="30"/>
      <c r="O408" s="30"/>
      <c r="P408" s="73"/>
      <c r="Q408" s="31"/>
      <c r="R408" s="30"/>
      <c r="S408" s="30"/>
      <c r="T408" s="30"/>
      <c r="U408" s="30"/>
      <c r="V408" s="30"/>
      <c r="W408" s="30"/>
      <c r="X408" s="72"/>
      <c r="Y408" s="31"/>
      <c r="Z408" s="72"/>
      <c r="AA408" s="31"/>
      <c r="AB408" s="30"/>
      <c r="AC408" s="30"/>
      <c r="AD408" s="30"/>
      <c r="AE408" s="30"/>
      <c r="AF408" s="30"/>
      <c r="AG408" s="72"/>
      <c r="AH408" s="31"/>
      <c r="AI408" s="30"/>
      <c r="AJ408" s="30"/>
      <c r="AK408" s="30"/>
      <c r="AL408" s="30"/>
      <c r="AM408" s="30"/>
      <c r="AN408" s="30"/>
      <c r="AO408" s="30"/>
      <c r="AP408" s="72"/>
      <c r="AQ408" s="31"/>
      <c r="AR408" s="30"/>
      <c r="AS408" s="30"/>
      <c r="AT408" s="30"/>
      <c r="AU408" s="30"/>
      <c r="AV408" s="30"/>
      <c r="AW408" s="30"/>
      <c r="AX408" s="30"/>
      <c r="AY408" s="30"/>
      <c r="AZ408" s="31"/>
      <c r="BA408" s="30"/>
      <c r="BB408" s="30"/>
      <c r="BC408" s="30"/>
      <c r="BD408" s="30"/>
      <c r="BE408" s="30"/>
      <c r="BF408" s="30"/>
      <c r="BG408" s="30"/>
      <c r="BH408" s="30"/>
    </row>
    <row r="409" spans="3:60" ht="13.5" x14ac:dyDescent="0.35">
      <c r="C409" s="31"/>
      <c r="D409" s="30"/>
      <c r="E409" s="30"/>
      <c r="F409" s="30"/>
      <c r="G409" s="30"/>
      <c r="H409" s="72"/>
      <c r="I409" s="31"/>
      <c r="J409" s="30"/>
      <c r="K409" s="30"/>
      <c r="L409" s="30"/>
      <c r="M409" s="30"/>
      <c r="N409" s="30"/>
      <c r="O409" s="30"/>
      <c r="P409" s="73"/>
      <c r="Q409" s="31"/>
      <c r="R409" s="30"/>
      <c r="S409" s="30"/>
      <c r="T409" s="30"/>
      <c r="U409" s="30"/>
      <c r="V409" s="30"/>
      <c r="W409" s="30"/>
      <c r="X409" s="72"/>
      <c r="Y409" s="31"/>
      <c r="Z409" s="72"/>
      <c r="AA409" s="31"/>
      <c r="AB409" s="30"/>
      <c r="AC409" s="30"/>
      <c r="AD409" s="30"/>
      <c r="AE409" s="30"/>
      <c r="AF409" s="30"/>
      <c r="AG409" s="72"/>
      <c r="AH409" s="31"/>
      <c r="AI409" s="30"/>
      <c r="AJ409" s="30"/>
      <c r="AK409" s="30"/>
      <c r="AL409" s="30"/>
      <c r="AM409" s="30"/>
      <c r="AN409" s="30"/>
      <c r="AO409" s="30"/>
      <c r="AP409" s="72"/>
      <c r="AQ409" s="31"/>
      <c r="AR409" s="30"/>
      <c r="AS409" s="30"/>
      <c r="AT409" s="30"/>
      <c r="AU409" s="30"/>
      <c r="AV409" s="30"/>
      <c r="AW409" s="30"/>
      <c r="AX409" s="30"/>
      <c r="AY409" s="30"/>
      <c r="AZ409" s="31"/>
      <c r="BA409" s="30"/>
      <c r="BB409" s="30"/>
      <c r="BC409" s="30"/>
      <c r="BD409" s="30"/>
      <c r="BE409" s="30"/>
      <c r="BF409" s="30"/>
      <c r="BG409" s="30"/>
      <c r="BH409" s="30"/>
    </row>
    <row r="410" spans="3:60" ht="13.5" x14ac:dyDescent="0.35">
      <c r="C410" s="31"/>
      <c r="D410" s="30"/>
      <c r="E410" s="30"/>
      <c r="F410" s="30"/>
      <c r="G410" s="30"/>
      <c r="H410" s="72"/>
      <c r="I410" s="31"/>
      <c r="J410" s="30"/>
      <c r="K410" s="30"/>
      <c r="L410" s="30"/>
      <c r="M410" s="30"/>
      <c r="N410" s="30"/>
      <c r="O410" s="30"/>
      <c r="P410" s="73"/>
      <c r="Q410" s="31"/>
      <c r="R410" s="30"/>
      <c r="S410" s="30"/>
      <c r="T410" s="30"/>
      <c r="U410" s="30"/>
      <c r="V410" s="30"/>
      <c r="W410" s="30"/>
      <c r="X410" s="72"/>
      <c r="Y410" s="31"/>
      <c r="Z410" s="72"/>
      <c r="AA410" s="31"/>
      <c r="AB410" s="30"/>
      <c r="AC410" s="30"/>
      <c r="AD410" s="30"/>
      <c r="AE410" s="30"/>
      <c r="AF410" s="30"/>
      <c r="AG410" s="72"/>
      <c r="AH410" s="31"/>
      <c r="AI410" s="30"/>
      <c r="AJ410" s="30"/>
      <c r="AK410" s="30"/>
      <c r="AL410" s="30"/>
      <c r="AM410" s="30"/>
      <c r="AN410" s="30"/>
      <c r="AO410" s="30"/>
      <c r="AP410" s="72"/>
      <c r="AQ410" s="31"/>
      <c r="AR410" s="30"/>
      <c r="AS410" s="30"/>
      <c r="AT410" s="30"/>
      <c r="AU410" s="30"/>
      <c r="AV410" s="30"/>
      <c r="AW410" s="30"/>
      <c r="AX410" s="30"/>
      <c r="AY410" s="30"/>
      <c r="AZ410" s="31"/>
      <c r="BA410" s="30"/>
      <c r="BB410" s="30"/>
      <c r="BC410" s="30"/>
      <c r="BD410" s="30"/>
      <c r="BE410" s="30"/>
      <c r="BF410" s="30"/>
      <c r="BG410" s="30"/>
      <c r="BH410" s="30"/>
    </row>
    <row r="411" spans="3:60" ht="13.5" x14ac:dyDescent="0.35">
      <c r="C411" s="31"/>
      <c r="D411" s="30"/>
      <c r="E411" s="30"/>
      <c r="F411" s="30"/>
      <c r="G411" s="30"/>
      <c r="H411" s="72"/>
      <c r="I411" s="31"/>
      <c r="J411" s="30"/>
      <c r="K411" s="30"/>
      <c r="L411" s="30"/>
      <c r="M411" s="30"/>
      <c r="N411" s="30"/>
      <c r="O411" s="30"/>
      <c r="P411" s="73"/>
      <c r="Q411" s="31"/>
      <c r="R411" s="30"/>
      <c r="S411" s="30"/>
      <c r="T411" s="30"/>
      <c r="U411" s="30"/>
      <c r="V411" s="30"/>
      <c r="W411" s="30"/>
      <c r="X411" s="72"/>
      <c r="Y411" s="31"/>
      <c r="Z411" s="72"/>
      <c r="AA411" s="31"/>
      <c r="AB411" s="30"/>
      <c r="AC411" s="30"/>
      <c r="AD411" s="30"/>
      <c r="AE411" s="30"/>
      <c r="AF411" s="30"/>
      <c r="AG411" s="72"/>
      <c r="AH411" s="31"/>
      <c r="AI411" s="30"/>
      <c r="AJ411" s="30"/>
      <c r="AK411" s="30"/>
      <c r="AL411" s="30"/>
      <c r="AM411" s="30"/>
      <c r="AN411" s="30"/>
      <c r="AO411" s="30"/>
      <c r="AP411" s="72"/>
      <c r="AQ411" s="31"/>
      <c r="AR411" s="30"/>
      <c r="AS411" s="30"/>
      <c r="AT411" s="30"/>
      <c r="AU411" s="30"/>
      <c r="AV411" s="30"/>
      <c r="AW411" s="30"/>
      <c r="AX411" s="30"/>
      <c r="AY411" s="30"/>
      <c r="AZ411" s="31"/>
      <c r="BA411" s="30"/>
      <c r="BB411" s="30"/>
      <c r="BC411" s="30"/>
      <c r="BD411" s="30"/>
      <c r="BE411" s="30"/>
      <c r="BF411" s="30"/>
      <c r="BG411" s="30"/>
      <c r="BH411" s="30"/>
    </row>
    <row r="412" spans="3:60" ht="13.5" x14ac:dyDescent="0.35">
      <c r="C412" s="31"/>
      <c r="D412" s="30"/>
      <c r="E412" s="30"/>
      <c r="F412" s="30"/>
      <c r="G412" s="30"/>
      <c r="H412" s="72"/>
      <c r="I412" s="31"/>
      <c r="J412" s="30"/>
      <c r="K412" s="30"/>
      <c r="L412" s="30"/>
      <c r="M412" s="30"/>
      <c r="N412" s="30"/>
      <c r="O412" s="30"/>
      <c r="P412" s="73"/>
      <c r="Q412" s="31"/>
      <c r="R412" s="30"/>
      <c r="S412" s="30"/>
      <c r="T412" s="30"/>
      <c r="U412" s="30"/>
      <c r="V412" s="30"/>
      <c r="W412" s="30"/>
      <c r="X412" s="72"/>
      <c r="Y412" s="31"/>
      <c r="Z412" s="72"/>
      <c r="AA412" s="31"/>
      <c r="AB412" s="30"/>
      <c r="AC412" s="30"/>
      <c r="AD412" s="30"/>
      <c r="AE412" s="30"/>
      <c r="AF412" s="30"/>
      <c r="AG412" s="72"/>
      <c r="AH412" s="31"/>
      <c r="AI412" s="30"/>
      <c r="AJ412" s="30"/>
      <c r="AK412" s="30"/>
      <c r="AL412" s="30"/>
      <c r="AM412" s="30"/>
      <c r="AN412" s="30"/>
      <c r="AO412" s="30"/>
      <c r="AP412" s="72"/>
      <c r="AQ412" s="31"/>
      <c r="AR412" s="30"/>
      <c r="AS412" s="30"/>
      <c r="AT412" s="30"/>
      <c r="AU412" s="30"/>
      <c r="AV412" s="30"/>
      <c r="AW412" s="30"/>
      <c r="AX412" s="30"/>
      <c r="AY412" s="30"/>
      <c r="AZ412" s="31"/>
      <c r="BA412" s="30"/>
      <c r="BB412" s="30"/>
      <c r="BC412" s="30"/>
      <c r="BD412" s="30"/>
      <c r="BE412" s="30"/>
      <c r="BF412" s="30"/>
      <c r="BG412" s="30"/>
      <c r="BH412" s="30"/>
    </row>
    <row r="413" spans="3:60" ht="13.5" x14ac:dyDescent="0.35">
      <c r="C413" s="31"/>
      <c r="D413" s="30"/>
      <c r="E413" s="30"/>
      <c r="F413" s="30"/>
      <c r="G413" s="30"/>
      <c r="H413" s="72"/>
      <c r="I413" s="31"/>
      <c r="J413" s="30"/>
      <c r="K413" s="30"/>
      <c r="L413" s="30"/>
      <c r="M413" s="30"/>
      <c r="N413" s="30"/>
      <c r="O413" s="30"/>
      <c r="P413" s="73"/>
      <c r="Q413" s="31"/>
      <c r="R413" s="30"/>
      <c r="S413" s="30"/>
      <c r="T413" s="30"/>
      <c r="U413" s="30"/>
      <c r="V413" s="30"/>
      <c r="W413" s="30"/>
      <c r="X413" s="72"/>
      <c r="Y413" s="31"/>
      <c r="Z413" s="72"/>
      <c r="AA413" s="31"/>
      <c r="AB413" s="30"/>
      <c r="AC413" s="30"/>
      <c r="AD413" s="30"/>
      <c r="AE413" s="30"/>
      <c r="AF413" s="30"/>
      <c r="AG413" s="72"/>
      <c r="AH413" s="31"/>
      <c r="AI413" s="30"/>
      <c r="AJ413" s="30"/>
      <c r="AK413" s="30"/>
      <c r="AL413" s="30"/>
      <c r="AM413" s="30"/>
      <c r="AN413" s="30"/>
      <c r="AO413" s="30"/>
      <c r="AP413" s="72"/>
      <c r="AQ413" s="31"/>
      <c r="AR413" s="30"/>
      <c r="AS413" s="30"/>
      <c r="AT413" s="30"/>
      <c r="AU413" s="30"/>
      <c r="AV413" s="30"/>
      <c r="AW413" s="30"/>
      <c r="AX413" s="30"/>
      <c r="AY413" s="30"/>
      <c r="AZ413" s="31"/>
      <c r="BA413" s="30"/>
      <c r="BB413" s="30"/>
      <c r="BC413" s="30"/>
      <c r="BD413" s="30"/>
      <c r="BE413" s="30"/>
      <c r="BF413" s="30"/>
      <c r="BG413" s="30"/>
      <c r="BH413" s="30"/>
    </row>
    <row r="414" spans="3:60" ht="13.5" x14ac:dyDescent="0.35">
      <c r="C414" s="31"/>
      <c r="D414" s="30"/>
      <c r="E414" s="30"/>
      <c r="F414" s="30"/>
      <c r="G414" s="30"/>
      <c r="H414" s="72"/>
      <c r="I414" s="31"/>
      <c r="J414" s="30"/>
      <c r="K414" s="30"/>
      <c r="L414" s="30"/>
      <c r="M414" s="30"/>
      <c r="N414" s="30"/>
      <c r="O414" s="30"/>
      <c r="P414" s="73"/>
      <c r="Q414" s="31"/>
      <c r="R414" s="30"/>
      <c r="S414" s="30"/>
      <c r="T414" s="30"/>
      <c r="U414" s="30"/>
      <c r="V414" s="30"/>
      <c r="W414" s="30"/>
      <c r="X414" s="72"/>
      <c r="Y414" s="31"/>
      <c r="Z414" s="72"/>
      <c r="AA414" s="31"/>
      <c r="AB414" s="30"/>
      <c r="AC414" s="30"/>
      <c r="AD414" s="30"/>
      <c r="AE414" s="30"/>
      <c r="AF414" s="30"/>
      <c r="AG414" s="72"/>
      <c r="AH414" s="31"/>
      <c r="AI414" s="30"/>
      <c r="AJ414" s="30"/>
      <c r="AK414" s="30"/>
      <c r="AL414" s="30"/>
      <c r="AM414" s="30"/>
      <c r="AN414" s="30"/>
      <c r="AO414" s="30"/>
      <c r="AP414" s="72"/>
      <c r="AQ414" s="31"/>
      <c r="AR414" s="30"/>
      <c r="AS414" s="30"/>
      <c r="AT414" s="30"/>
      <c r="AU414" s="30"/>
      <c r="AV414" s="30"/>
      <c r="AW414" s="30"/>
      <c r="AX414" s="30"/>
      <c r="AY414" s="30"/>
      <c r="AZ414" s="31"/>
      <c r="BA414" s="30"/>
      <c r="BB414" s="30"/>
      <c r="BC414" s="30"/>
      <c r="BD414" s="30"/>
      <c r="BE414" s="30"/>
      <c r="BF414" s="30"/>
      <c r="BG414" s="30"/>
      <c r="BH414" s="30"/>
    </row>
    <row r="415" spans="3:60" ht="13.5" x14ac:dyDescent="0.35">
      <c r="C415" s="31"/>
      <c r="D415" s="30"/>
      <c r="E415" s="30"/>
      <c r="F415" s="30"/>
      <c r="G415" s="30"/>
      <c r="H415" s="72"/>
      <c r="I415" s="31"/>
      <c r="J415" s="30"/>
      <c r="K415" s="30"/>
      <c r="L415" s="30"/>
      <c r="M415" s="30"/>
      <c r="N415" s="30"/>
      <c r="O415" s="30"/>
      <c r="P415" s="73"/>
      <c r="Q415" s="31"/>
      <c r="R415" s="30"/>
      <c r="S415" s="30"/>
      <c r="T415" s="30"/>
      <c r="U415" s="30"/>
      <c r="V415" s="30"/>
      <c r="W415" s="30"/>
      <c r="X415" s="72"/>
      <c r="Y415" s="31"/>
      <c r="Z415" s="72"/>
      <c r="AA415" s="31"/>
      <c r="AB415" s="30"/>
      <c r="AC415" s="30"/>
      <c r="AD415" s="30"/>
      <c r="AE415" s="30"/>
      <c r="AF415" s="30"/>
      <c r="AG415" s="72"/>
      <c r="AH415" s="31"/>
      <c r="AI415" s="30"/>
      <c r="AJ415" s="30"/>
      <c r="AK415" s="30"/>
      <c r="AL415" s="30"/>
      <c r="AM415" s="30"/>
      <c r="AN415" s="30"/>
      <c r="AO415" s="30"/>
      <c r="AP415" s="72"/>
      <c r="AQ415" s="31"/>
      <c r="AR415" s="30"/>
      <c r="AS415" s="30"/>
      <c r="AT415" s="30"/>
      <c r="AU415" s="30"/>
      <c r="AV415" s="30"/>
      <c r="AW415" s="30"/>
      <c r="AX415" s="30"/>
      <c r="AY415" s="30"/>
      <c r="AZ415" s="31"/>
      <c r="BA415" s="30"/>
      <c r="BB415" s="30"/>
      <c r="BC415" s="30"/>
      <c r="BD415" s="30"/>
      <c r="BE415" s="30"/>
      <c r="BF415" s="30"/>
      <c r="BG415" s="30"/>
      <c r="BH415" s="30"/>
    </row>
    <row r="416" spans="3:60" ht="13.5" x14ac:dyDescent="0.35">
      <c r="C416" s="31"/>
      <c r="D416" s="30"/>
      <c r="E416" s="30"/>
      <c r="F416" s="30"/>
      <c r="G416" s="30"/>
      <c r="H416" s="72"/>
      <c r="I416" s="31"/>
      <c r="J416" s="30"/>
      <c r="K416" s="30"/>
      <c r="L416" s="30"/>
      <c r="M416" s="30"/>
      <c r="N416" s="30"/>
      <c r="O416" s="30"/>
      <c r="P416" s="73"/>
      <c r="Q416" s="31"/>
      <c r="R416" s="30"/>
      <c r="S416" s="30"/>
      <c r="T416" s="30"/>
      <c r="U416" s="30"/>
      <c r="V416" s="30"/>
      <c r="W416" s="30"/>
      <c r="X416" s="72"/>
      <c r="Y416" s="31"/>
      <c r="Z416" s="72"/>
      <c r="AA416" s="31"/>
      <c r="AB416" s="30"/>
      <c r="AC416" s="30"/>
      <c r="AD416" s="30"/>
      <c r="AE416" s="30"/>
      <c r="AF416" s="30"/>
      <c r="AG416" s="72"/>
      <c r="AH416" s="31"/>
      <c r="AI416" s="30"/>
      <c r="AJ416" s="30"/>
      <c r="AK416" s="30"/>
      <c r="AL416" s="30"/>
      <c r="AM416" s="30"/>
      <c r="AN416" s="30"/>
      <c r="AO416" s="30"/>
      <c r="AP416" s="72"/>
      <c r="AQ416" s="31"/>
      <c r="AR416" s="30"/>
      <c r="AS416" s="30"/>
      <c r="AT416" s="30"/>
      <c r="AU416" s="30"/>
      <c r="AV416" s="30"/>
      <c r="AW416" s="30"/>
      <c r="AX416" s="30"/>
      <c r="AY416" s="30"/>
      <c r="AZ416" s="31"/>
      <c r="BA416" s="30"/>
      <c r="BB416" s="30"/>
      <c r="BC416" s="30"/>
      <c r="BD416" s="30"/>
      <c r="BE416" s="30"/>
      <c r="BF416" s="30"/>
      <c r="BG416" s="30"/>
      <c r="BH416" s="30"/>
    </row>
    <row r="417" spans="3:60" ht="13.5" x14ac:dyDescent="0.35">
      <c r="C417" s="31"/>
      <c r="D417" s="30"/>
      <c r="E417" s="30"/>
      <c r="F417" s="30"/>
      <c r="G417" s="30"/>
      <c r="H417" s="72"/>
      <c r="I417" s="31"/>
      <c r="J417" s="30"/>
      <c r="K417" s="30"/>
      <c r="L417" s="30"/>
      <c r="M417" s="30"/>
      <c r="N417" s="30"/>
      <c r="O417" s="30"/>
      <c r="P417" s="73"/>
      <c r="Q417" s="31"/>
      <c r="R417" s="30"/>
      <c r="S417" s="30"/>
      <c r="T417" s="30"/>
      <c r="U417" s="30"/>
      <c r="V417" s="30"/>
      <c r="W417" s="30"/>
      <c r="X417" s="72"/>
      <c r="Y417" s="31"/>
      <c r="Z417" s="72"/>
      <c r="AA417" s="31"/>
      <c r="AB417" s="30"/>
      <c r="AC417" s="30"/>
      <c r="AD417" s="30"/>
      <c r="AE417" s="30"/>
      <c r="AF417" s="30"/>
      <c r="AG417" s="72"/>
      <c r="AH417" s="31"/>
      <c r="AI417" s="30"/>
      <c r="AJ417" s="30"/>
      <c r="AK417" s="30"/>
      <c r="AL417" s="30"/>
      <c r="AM417" s="30"/>
      <c r="AN417" s="30"/>
      <c r="AO417" s="30"/>
      <c r="AP417" s="72"/>
      <c r="AQ417" s="31"/>
      <c r="AR417" s="30"/>
      <c r="AS417" s="30"/>
      <c r="AT417" s="30"/>
      <c r="AU417" s="30"/>
      <c r="AV417" s="30"/>
      <c r="AW417" s="30"/>
      <c r="AX417" s="30"/>
      <c r="AY417" s="30"/>
      <c r="AZ417" s="31"/>
      <c r="BA417" s="30"/>
      <c r="BB417" s="30"/>
      <c r="BC417" s="30"/>
      <c r="BD417" s="30"/>
      <c r="BE417" s="30"/>
      <c r="BF417" s="30"/>
      <c r="BG417" s="30"/>
      <c r="BH417" s="30"/>
    </row>
    <row r="418" spans="3:60" ht="13.5" x14ac:dyDescent="0.35">
      <c r="C418" s="31"/>
      <c r="D418" s="30"/>
      <c r="E418" s="30"/>
      <c r="F418" s="30"/>
      <c r="G418" s="30"/>
      <c r="H418" s="72"/>
      <c r="I418" s="31"/>
      <c r="J418" s="30"/>
      <c r="K418" s="30"/>
      <c r="L418" s="30"/>
      <c r="M418" s="30"/>
      <c r="N418" s="30"/>
      <c r="O418" s="30"/>
      <c r="P418" s="73"/>
      <c r="Q418" s="31"/>
      <c r="R418" s="30"/>
      <c r="S418" s="30"/>
      <c r="T418" s="30"/>
      <c r="U418" s="30"/>
      <c r="V418" s="30"/>
      <c r="W418" s="30"/>
      <c r="X418" s="72"/>
      <c r="Y418" s="31"/>
      <c r="Z418" s="72"/>
      <c r="AA418" s="31"/>
      <c r="AB418" s="30"/>
      <c r="AC418" s="30"/>
      <c r="AD418" s="30"/>
      <c r="AE418" s="30"/>
      <c r="AF418" s="30"/>
      <c r="AG418" s="72"/>
      <c r="AH418" s="31"/>
      <c r="AI418" s="30"/>
      <c r="AJ418" s="30"/>
      <c r="AK418" s="30"/>
      <c r="AL418" s="30"/>
      <c r="AM418" s="30"/>
      <c r="AN418" s="30"/>
      <c r="AO418" s="30"/>
      <c r="AP418" s="72"/>
      <c r="AQ418" s="31"/>
      <c r="AR418" s="30"/>
      <c r="AS418" s="30"/>
      <c r="AT418" s="30"/>
      <c r="AU418" s="30"/>
      <c r="AV418" s="30"/>
      <c r="AW418" s="30"/>
      <c r="AX418" s="30"/>
      <c r="AY418" s="30"/>
      <c r="AZ418" s="31"/>
      <c r="BA418" s="30"/>
      <c r="BB418" s="30"/>
      <c r="BC418" s="30"/>
      <c r="BD418" s="30"/>
      <c r="BE418" s="30"/>
      <c r="BF418" s="30"/>
      <c r="BG418" s="30"/>
      <c r="BH418" s="30"/>
    </row>
    <row r="419" spans="3:60" ht="13.5" x14ac:dyDescent="0.35">
      <c r="C419" s="31"/>
      <c r="D419" s="30"/>
      <c r="E419" s="30"/>
      <c r="F419" s="30"/>
      <c r="G419" s="30"/>
      <c r="H419" s="72"/>
      <c r="I419" s="31"/>
      <c r="J419" s="30"/>
      <c r="K419" s="30"/>
      <c r="L419" s="30"/>
      <c r="M419" s="30"/>
      <c r="N419" s="30"/>
      <c r="O419" s="30"/>
      <c r="P419" s="73"/>
      <c r="Q419" s="31"/>
      <c r="R419" s="30"/>
      <c r="S419" s="30"/>
      <c r="T419" s="30"/>
      <c r="U419" s="30"/>
      <c r="V419" s="30"/>
      <c r="W419" s="30"/>
      <c r="X419" s="72"/>
      <c r="Y419" s="31"/>
      <c r="Z419" s="72"/>
      <c r="AA419" s="31"/>
      <c r="AB419" s="30"/>
      <c r="AC419" s="30"/>
      <c r="AD419" s="30"/>
      <c r="AE419" s="30"/>
      <c r="AF419" s="30"/>
      <c r="AG419" s="72"/>
      <c r="AH419" s="31"/>
      <c r="AI419" s="30"/>
      <c r="AJ419" s="30"/>
      <c r="AK419" s="30"/>
      <c r="AL419" s="30"/>
      <c r="AM419" s="30"/>
      <c r="AN419" s="30"/>
      <c r="AO419" s="30"/>
      <c r="AP419" s="72"/>
      <c r="AQ419" s="31"/>
      <c r="AR419" s="30"/>
      <c r="AS419" s="30"/>
      <c r="AT419" s="30"/>
      <c r="AU419" s="30"/>
      <c r="AV419" s="30"/>
      <c r="AW419" s="30"/>
      <c r="AX419" s="30"/>
      <c r="AY419" s="30"/>
      <c r="AZ419" s="31"/>
      <c r="BA419" s="30"/>
      <c r="BB419" s="30"/>
      <c r="BC419" s="30"/>
      <c r="BD419" s="30"/>
      <c r="BE419" s="30"/>
      <c r="BF419" s="30"/>
      <c r="BG419" s="30"/>
      <c r="BH419" s="30"/>
    </row>
    <row r="420" spans="3:60" ht="13.5" x14ac:dyDescent="0.35">
      <c r="C420" s="31"/>
      <c r="D420" s="30"/>
      <c r="E420" s="30"/>
      <c r="F420" s="30"/>
      <c r="G420" s="30"/>
      <c r="H420" s="72"/>
      <c r="I420" s="31"/>
      <c r="J420" s="30"/>
      <c r="K420" s="30"/>
      <c r="L420" s="30"/>
      <c r="M420" s="30"/>
      <c r="N420" s="30"/>
      <c r="O420" s="30"/>
      <c r="P420" s="73"/>
      <c r="Q420" s="31"/>
      <c r="R420" s="30"/>
      <c r="S420" s="30"/>
      <c r="T420" s="30"/>
      <c r="U420" s="30"/>
      <c r="V420" s="30"/>
      <c r="W420" s="30"/>
      <c r="X420" s="72"/>
      <c r="Y420" s="31"/>
      <c r="Z420" s="72"/>
      <c r="AA420" s="31"/>
      <c r="AB420" s="30"/>
      <c r="AC420" s="30"/>
      <c r="AD420" s="30"/>
      <c r="AE420" s="30"/>
      <c r="AF420" s="30"/>
      <c r="AG420" s="72"/>
      <c r="AH420" s="31"/>
      <c r="AI420" s="30"/>
      <c r="AJ420" s="30"/>
      <c r="AK420" s="30"/>
      <c r="AL420" s="30"/>
      <c r="AM420" s="30"/>
      <c r="AN420" s="30"/>
      <c r="AO420" s="30"/>
      <c r="AP420" s="72"/>
      <c r="AQ420" s="31"/>
      <c r="AR420" s="30"/>
      <c r="AS420" s="30"/>
      <c r="AT420" s="30"/>
      <c r="AU420" s="30"/>
      <c r="AV420" s="30"/>
      <c r="AW420" s="30"/>
      <c r="AX420" s="30"/>
      <c r="AY420" s="30"/>
      <c r="AZ420" s="31"/>
      <c r="BA420" s="30"/>
      <c r="BB420" s="30"/>
      <c r="BC420" s="30"/>
      <c r="BD420" s="30"/>
      <c r="BE420" s="30"/>
      <c r="BF420" s="30"/>
      <c r="BG420" s="30"/>
      <c r="BH420" s="30"/>
    </row>
    <row r="421" spans="3:60" ht="13.5" x14ac:dyDescent="0.35">
      <c r="C421" s="31"/>
      <c r="D421" s="30"/>
      <c r="E421" s="30"/>
      <c r="F421" s="30"/>
      <c r="G421" s="30"/>
      <c r="H421" s="72"/>
      <c r="I421" s="31"/>
      <c r="J421" s="30"/>
      <c r="K421" s="30"/>
      <c r="L421" s="30"/>
      <c r="M421" s="30"/>
      <c r="N421" s="30"/>
      <c r="O421" s="30"/>
      <c r="P421" s="73"/>
      <c r="Q421" s="31"/>
      <c r="R421" s="30"/>
      <c r="S421" s="30"/>
      <c r="T421" s="30"/>
      <c r="U421" s="30"/>
      <c r="V421" s="30"/>
      <c r="W421" s="30"/>
      <c r="X421" s="72"/>
      <c r="Y421" s="31"/>
      <c r="Z421" s="72"/>
      <c r="AA421" s="31"/>
      <c r="AB421" s="30"/>
      <c r="AC421" s="30"/>
      <c r="AD421" s="30"/>
      <c r="AE421" s="30"/>
      <c r="AF421" s="30"/>
      <c r="AG421" s="72"/>
      <c r="AH421" s="31"/>
      <c r="AI421" s="30"/>
      <c r="AJ421" s="30"/>
      <c r="AK421" s="30"/>
      <c r="AL421" s="30"/>
      <c r="AM421" s="30"/>
      <c r="AN421" s="30"/>
      <c r="AO421" s="30"/>
      <c r="AP421" s="72"/>
      <c r="AQ421" s="31"/>
      <c r="AR421" s="30"/>
      <c r="AS421" s="30"/>
      <c r="AT421" s="30"/>
      <c r="AU421" s="30"/>
      <c r="AV421" s="30"/>
      <c r="AW421" s="30"/>
      <c r="AX421" s="30"/>
      <c r="AY421" s="30"/>
      <c r="AZ421" s="31"/>
      <c r="BA421" s="30"/>
      <c r="BB421" s="30"/>
      <c r="BC421" s="30"/>
      <c r="BD421" s="30"/>
      <c r="BE421" s="30"/>
      <c r="BF421" s="30"/>
      <c r="BG421" s="30"/>
      <c r="BH421" s="30"/>
    </row>
    <row r="422" spans="3:60" ht="13.5" x14ac:dyDescent="0.35">
      <c r="C422" s="31"/>
      <c r="D422" s="30"/>
      <c r="E422" s="30"/>
      <c r="F422" s="30"/>
      <c r="G422" s="30"/>
      <c r="H422" s="72"/>
      <c r="I422" s="31"/>
      <c r="J422" s="30"/>
      <c r="K422" s="30"/>
      <c r="L422" s="30"/>
      <c r="M422" s="30"/>
      <c r="N422" s="30"/>
      <c r="O422" s="30"/>
      <c r="P422" s="73"/>
      <c r="Q422" s="31"/>
      <c r="R422" s="30"/>
      <c r="S422" s="30"/>
      <c r="T422" s="30"/>
      <c r="U422" s="30"/>
      <c r="V422" s="30"/>
      <c r="W422" s="30"/>
      <c r="X422" s="72"/>
      <c r="Y422" s="31"/>
      <c r="Z422" s="72"/>
      <c r="AA422" s="31"/>
      <c r="AB422" s="30"/>
      <c r="AC422" s="30"/>
      <c r="AD422" s="30"/>
      <c r="AE422" s="30"/>
      <c r="AF422" s="30"/>
      <c r="AG422" s="72"/>
      <c r="AH422" s="31"/>
      <c r="AI422" s="30"/>
      <c r="AJ422" s="30"/>
      <c r="AK422" s="30"/>
      <c r="AL422" s="30"/>
      <c r="AM422" s="30"/>
      <c r="AN422" s="30"/>
      <c r="AO422" s="30"/>
      <c r="AP422" s="72"/>
      <c r="AQ422" s="31"/>
      <c r="AR422" s="30"/>
      <c r="AS422" s="30"/>
      <c r="AT422" s="30"/>
      <c r="AU422" s="30"/>
      <c r="AV422" s="30"/>
      <c r="AW422" s="30"/>
      <c r="AX422" s="30"/>
      <c r="AY422" s="30"/>
      <c r="AZ422" s="31"/>
      <c r="BA422" s="30"/>
      <c r="BB422" s="30"/>
      <c r="BC422" s="30"/>
      <c r="BD422" s="30"/>
      <c r="BE422" s="30"/>
      <c r="BF422" s="30"/>
      <c r="BG422" s="30"/>
      <c r="BH422" s="30"/>
    </row>
    <row r="423" spans="3:60" ht="13.5" x14ac:dyDescent="0.35">
      <c r="C423" s="31"/>
      <c r="D423" s="30"/>
      <c r="E423" s="30"/>
      <c r="F423" s="30"/>
      <c r="G423" s="30"/>
      <c r="H423" s="72"/>
      <c r="I423" s="31"/>
      <c r="J423" s="30"/>
      <c r="K423" s="30"/>
      <c r="L423" s="30"/>
      <c r="M423" s="30"/>
      <c r="N423" s="30"/>
      <c r="O423" s="30"/>
      <c r="P423" s="73"/>
      <c r="Q423" s="31"/>
      <c r="R423" s="30"/>
      <c r="S423" s="30"/>
      <c r="T423" s="30"/>
      <c r="U423" s="30"/>
      <c r="V423" s="30"/>
      <c r="W423" s="30"/>
      <c r="X423" s="72"/>
      <c r="Y423" s="31"/>
      <c r="Z423" s="72"/>
      <c r="AA423" s="31"/>
      <c r="AB423" s="30"/>
      <c r="AC423" s="30"/>
      <c r="AD423" s="30"/>
      <c r="AE423" s="30"/>
      <c r="AF423" s="30"/>
      <c r="AG423" s="72"/>
      <c r="AH423" s="31"/>
      <c r="AI423" s="30"/>
      <c r="AJ423" s="30"/>
      <c r="AK423" s="30"/>
      <c r="AL423" s="30"/>
      <c r="AM423" s="30"/>
      <c r="AN423" s="30"/>
      <c r="AO423" s="30"/>
      <c r="AP423" s="72"/>
      <c r="AQ423" s="31"/>
      <c r="AR423" s="30"/>
      <c r="AS423" s="30"/>
      <c r="AT423" s="30"/>
      <c r="AU423" s="30"/>
      <c r="AV423" s="30"/>
      <c r="AW423" s="30"/>
      <c r="AX423" s="30"/>
      <c r="AY423" s="30"/>
      <c r="AZ423" s="31"/>
      <c r="BA423" s="30"/>
      <c r="BB423" s="30"/>
      <c r="BC423" s="30"/>
      <c r="BD423" s="30"/>
      <c r="BE423" s="30"/>
      <c r="BF423" s="30"/>
      <c r="BG423" s="30"/>
      <c r="BH423" s="30"/>
    </row>
    <row r="424" spans="3:60" ht="13.5" x14ac:dyDescent="0.35">
      <c r="C424" s="31"/>
      <c r="D424" s="30"/>
      <c r="E424" s="30"/>
      <c r="F424" s="30"/>
      <c r="G424" s="30"/>
      <c r="H424" s="72"/>
      <c r="I424" s="31"/>
      <c r="J424" s="30"/>
      <c r="K424" s="30"/>
      <c r="L424" s="30"/>
      <c r="M424" s="30"/>
      <c r="N424" s="30"/>
      <c r="O424" s="30"/>
      <c r="P424" s="73"/>
      <c r="Q424" s="31"/>
      <c r="R424" s="30"/>
      <c r="S424" s="30"/>
      <c r="T424" s="30"/>
      <c r="U424" s="30"/>
      <c r="V424" s="30"/>
      <c r="W424" s="30"/>
      <c r="X424" s="72"/>
      <c r="Y424" s="31"/>
      <c r="Z424" s="72"/>
      <c r="AA424" s="31"/>
      <c r="AB424" s="30"/>
      <c r="AC424" s="30"/>
      <c r="AD424" s="30"/>
      <c r="AE424" s="30"/>
      <c r="AF424" s="30"/>
      <c r="AG424" s="72"/>
      <c r="AH424" s="31"/>
      <c r="AI424" s="30"/>
      <c r="AJ424" s="30"/>
      <c r="AK424" s="30"/>
      <c r="AL424" s="30"/>
      <c r="AM424" s="30"/>
      <c r="AN424" s="30"/>
      <c r="AO424" s="30"/>
      <c r="AP424" s="72"/>
      <c r="AQ424" s="31"/>
      <c r="AR424" s="30"/>
      <c r="AS424" s="30"/>
      <c r="AT424" s="30"/>
      <c r="AU424" s="30"/>
      <c r="AV424" s="30"/>
      <c r="AW424" s="30"/>
      <c r="AX424" s="30"/>
      <c r="AY424" s="30"/>
      <c r="AZ424" s="31"/>
      <c r="BA424" s="30"/>
      <c r="BB424" s="30"/>
      <c r="BC424" s="30"/>
      <c r="BD424" s="30"/>
      <c r="BE424" s="30"/>
      <c r="BF424" s="30"/>
      <c r="BG424" s="30"/>
      <c r="BH424" s="30"/>
    </row>
    <row r="425" spans="3:60" ht="13.5" x14ac:dyDescent="0.35">
      <c r="C425" s="31"/>
      <c r="D425" s="30"/>
      <c r="E425" s="30"/>
      <c r="F425" s="30"/>
      <c r="G425" s="30"/>
      <c r="H425" s="72"/>
      <c r="I425" s="31"/>
      <c r="J425" s="30"/>
      <c r="K425" s="30"/>
      <c r="L425" s="30"/>
      <c r="M425" s="30"/>
      <c r="N425" s="30"/>
      <c r="O425" s="30"/>
      <c r="P425" s="73"/>
      <c r="Q425" s="31"/>
      <c r="R425" s="30"/>
      <c r="S425" s="30"/>
      <c r="T425" s="30"/>
      <c r="U425" s="30"/>
      <c r="V425" s="30"/>
      <c r="W425" s="30"/>
      <c r="X425" s="72"/>
      <c r="Y425" s="31"/>
      <c r="Z425" s="72"/>
      <c r="AA425" s="31"/>
      <c r="AB425" s="30"/>
      <c r="AC425" s="30"/>
      <c r="AD425" s="30"/>
      <c r="AE425" s="30"/>
      <c r="AF425" s="30"/>
      <c r="AG425" s="72"/>
      <c r="AH425" s="31"/>
      <c r="AI425" s="30"/>
      <c r="AJ425" s="30"/>
      <c r="AK425" s="30"/>
      <c r="AL425" s="30"/>
      <c r="AM425" s="30"/>
      <c r="AN425" s="30"/>
      <c r="AO425" s="30"/>
      <c r="AP425" s="72"/>
      <c r="AQ425" s="31"/>
      <c r="AR425" s="30"/>
      <c r="AS425" s="30"/>
      <c r="AT425" s="30"/>
      <c r="AU425" s="30"/>
      <c r="AV425" s="30"/>
      <c r="AW425" s="30"/>
      <c r="AX425" s="30"/>
      <c r="AY425" s="30"/>
      <c r="AZ425" s="31"/>
      <c r="BA425" s="30"/>
      <c r="BB425" s="30"/>
      <c r="BC425" s="30"/>
      <c r="BD425" s="30"/>
      <c r="BE425" s="30"/>
      <c r="BF425" s="30"/>
      <c r="BG425" s="30"/>
      <c r="BH425" s="30"/>
    </row>
    <row r="426" spans="3:60" ht="13.5" x14ac:dyDescent="0.35">
      <c r="C426" s="31"/>
      <c r="D426" s="30"/>
      <c r="E426" s="30"/>
      <c r="F426" s="30"/>
      <c r="G426" s="30"/>
      <c r="H426" s="72"/>
      <c r="I426" s="31"/>
      <c r="J426" s="30"/>
      <c r="K426" s="30"/>
      <c r="L426" s="30"/>
      <c r="M426" s="30"/>
      <c r="N426" s="30"/>
      <c r="O426" s="30"/>
      <c r="P426" s="73"/>
      <c r="Q426" s="31"/>
      <c r="R426" s="30"/>
      <c r="S426" s="30"/>
      <c r="T426" s="30"/>
      <c r="U426" s="30"/>
      <c r="V426" s="30"/>
      <c r="W426" s="30"/>
      <c r="X426" s="72"/>
      <c r="Y426" s="31"/>
      <c r="Z426" s="72"/>
      <c r="AA426" s="31"/>
      <c r="AB426" s="30"/>
      <c r="AC426" s="30"/>
      <c r="AD426" s="30"/>
      <c r="AE426" s="30"/>
      <c r="AF426" s="30"/>
      <c r="AG426" s="72"/>
      <c r="AH426" s="31"/>
      <c r="AI426" s="30"/>
      <c r="AJ426" s="30"/>
      <c r="AK426" s="30"/>
      <c r="AL426" s="30"/>
      <c r="AM426" s="30"/>
      <c r="AN426" s="30"/>
      <c r="AO426" s="30"/>
      <c r="AP426" s="72"/>
      <c r="AQ426" s="31"/>
      <c r="AR426" s="30"/>
      <c r="AS426" s="30"/>
      <c r="AT426" s="30"/>
      <c r="AU426" s="30"/>
      <c r="AV426" s="30"/>
      <c r="AW426" s="30"/>
      <c r="AX426" s="30"/>
      <c r="AY426" s="30"/>
      <c r="AZ426" s="31"/>
      <c r="BA426" s="30"/>
      <c r="BB426" s="30"/>
      <c r="BC426" s="30"/>
      <c r="BD426" s="30"/>
      <c r="BE426" s="30"/>
      <c r="BF426" s="30"/>
      <c r="BG426" s="30"/>
      <c r="BH426" s="30"/>
    </row>
    <row r="427" spans="3:60" ht="13.5" x14ac:dyDescent="0.35">
      <c r="C427" s="31"/>
      <c r="D427" s="30"/>
      <c r="E427" s="30"/>
      <c r="F427" s="30"/>
      <c r="G427" s="30"/>
      <c r="H427" s="72"/>
      <c r="I427" s="31"/>
      <c r="J427" s="30"/>
      <c r="K427" s="30"/>
      <c r="L427" s="30"/>
      <c r="M427" s="30"/>
      <c r="N427" s="30"/>
      <c r="O427" s="30"/>
      <c r="P427" s="73"/>
      <c r="Q427" s="31"/>
      <c r="R427" s="30"/>
      <c r="S427" s="30"/>
      <c r="T427" s="30"/>
      <c r="U427" s="30"/>
      <c r="V427" s="30"/>
      <c r="W427" s="30"/>
      <c r="X427" s="72"/>
      <c r="Y427" s="31"/>
      <c r="Z427" s="72"/>
      <c r="AA427" s="31"/>
      <c r="AB427" s="30"/>
      <c r="AC427" s="30"/>
      <c r="AD427" s="30"/>
      <c r="AE427" s="30"/>
      <c r="AF427" s="30"/>
      <c r="AG427" s="72"/>
      <c r="AH427" s="31"/>
      <c r="AI427" s="30"/>
      <c r="AJ427" s="30"/>
      <c r="AK427" s="30"/>
      <c r="AL427" s="30"/>
      <c r="AM427" s="30"/>
      <c r="AN427" s="30"/>
      <c r="AO427" s="30"/>
      <c r="AP427" s="72"/>
      <c r="AQ427" s="31"/>
      <c r="AR427" s="30"/>
      <c r="AS427" s="30"/>
      <c r="AT427" s="30"/>
      <c r="AU427" s="30"/>
      <c r="AV427" s="30"/>
      <c r="AW427" s="30"/>
      <c r="AX427" s="30"/>
      <c r="AY427" s="30"/>
      <c r="AZ427" s="31"/>
      <c r="BA427" s="30"/>
      <c r="BB427" s="30"/>
      <c r="BC427" s="30"/>
      <c r="BD427" s="30"/>
      <c r="BE427" s="30"/>
      <c r="BF427" s="30"/>
      <c r="BG427" s="30"/>
      <c r="BH427" s="30"/>
    </row>
    <row r="428" spans="3:60" ht="13.5" x14ac:dyDescent="0.35">
      <c r="C428" s="31"/>
      <c r="D428" s="30"/>
      <c r="E428" s="30"/>
      <c r="F428" s="30"/>
      <c r="G428" s="30"/>
      <c r="H428" s="72"/>
      <c r="I428" s="31"/>
      <c r="J428" s="30"/>
      <c r="K428" s="30"/>
      <c r="L428" s="30"/>
      <c r="M428" s="30"/>
      <c r="N428" s="30"/>
      <c r="O428" s="30"/>
      <c r="P428" s="73"/>
      <c r="Q428" s="31"/>
      <c r="R428" s="30"/>
      <c r="S428" s="30"/>
      <c r="T428" s="30"/>
      <c r="U428" s="30"/>
      <c r="V428" s="30"/>
      <c r="W428" s="30"/>
      <c r="X428" s="72"/>
      <c r="Y428" s="31"/>
      <c r="Z428" s="72"/>
      <c r="AA428" s="31"/>
      <c r="AB428" s="30"/>
      <c r="AC428" s="30"/>
      <c r="AD428" s="30"/>
      <c r="AE428" s="30"/>
      <c r="AF428" s="30"/>
      <c r="AG428" s="72"/>
      <c r="AH428" s="31"/>
      <c r="AI428" s="30"/>
      <c r="AJ428" s="30"/>
      <c r="AK428" s="30"/>
      <c r="AL428" s="30"/>
      <c r="AM428" s="30"/>
      <c r="AN428" s="30"/>
      <c r="AO428" s="30"/>
      <c r="AP428" s="72"/>
      <c r="AQ428" s="31"/>
      <c r="AR428" s="30"/>
      <c r="AS428" s="30"/>
      <c r="AT428" s="30"/>
      <c r="AU428" s="30"/>
      <c r="AV428" s="30"/>
      <c r="AW428" s="30"/>
      <c r="AX428" s="30"/>
      <c r="AY428" s="30"/>
      <c r="AZ428" s="31"/>
      <c r="BA428" s="30"/>
      <c r="BB428" s="30"/>
      <c r="BC428" s="30"/>
      <c r="BD428" s="30"/>
      <c r="BE428" s="30"/>
      <c r="BF428" s="30"/>
      <c r="BG428" s="30"/>
      <c r="BH428" s="30"/>
    </row>
    <row r="429" spans="3:60" ht="13.5" x14ac:dyDescent="0.35">
      <c r="C429" s="31"/>
      <c r="D429" s="30"/>
      <c r="E429" s="30"/>
      <c r="F429" s="30"/>
      <c r="G429" s="30"/>
      <c r="H429" s="72"/>
      <c r="I429" s="31"/>
      <c r="J429" s="30"/>
      <c r="K429" s="30"/>
      <c r="L429" s="30"/>
      <c r="M429" s="30"/>
      <c r="N429" s="30"/>
      <c r="O429" s="30"/>
      <c r="P429" s="73"/>
      <c r="Q429" s="31"/>
      <c r="R429" s="30"/>
      <c r="S429" s="30"/>
      <c r="T429" s="30"/>
      <c r="U429" s="30"/>
      <c r="V429" s="30"/>
      <c r="W429" s="30"/>
      <c r="X429" s="72"/>
      <c r="Y429" s="31"/>
      <c r="Z429" s="72"/>
      <c r="AA429" s="31"/>
      <c r="AB429" s="30"/>
      <c r="AC429" s="30"/>
      <c r="AD429" s="30"/>
      <c r="AE429" s="30"/>
      <c r="AF429" s="30"/>
      <c r="AG429" s="72"/>
      <c r="AH429" s="31"/>
      <c r="AI429" s="30"/>
      <c r="AJ429" s="30"/>
      <c r="AK429" s="30"/>
      <c r="AL429" s="30"/>
      <c r="AM429" s="30"/>
      <c r="AN429" s="30"/>
      <c r="AO429" s="30"/>
      <c r="AP429" s="72"/>
      <c r="AQ429" s="31"/>
      <c r="AR429" s="30"/>
      <c r="AS429" s="30"/>
      <c r="AT429" s="30"/>
      <c r="AU429" s="30"/>
      <c r="AV429" s="30"/>
      <c r="AW429" s="30"/>
      <c r="AX429" s="30"/>
      <c r="AY429" s="30"/>
      <c r="AZ429" s="31"/>
      <c r="BA429" s="30"/>
      <c r="BB429" s="30"/>
      <c r="BC429" s="30"/>
      <c r="BD429" s="30"/>
      <c r="BE429" s="30"/>
      <c r="BF429" s="30"/>
      <c r="BG429" s="30"/>
      <c r="BH429" s="30"/>
    </row>
    <row r="430" spans="3:60" ht="13.5" x14ac:dyDescent="0.35">
      <c r="C430" s="31"/>
      <c r="D430" s="30"/>
      <c r="E430" s="30"/>
      <c r="F430" s="30"/>
      <c r="G430" s="30"/>
      <c r="H430" s="72"/>
      <c r="I430" s="31"/>
      <c r="J430" s="30"/>
      <c r="K430" s="30"/>
      <c r="L430" s="30"/>
      <c r="M430" s="30"/>
      <c r="N430" s="30"/>
      <c r="O430" s="30"/>
      <c r="P430" s="73"/>
      <c r="Q430" s="31"/>
      <c r="R430" s="30"/>
      <c r="S430" s="30"/>
      <c r="T430" s="30"/>
      <c r="U430" s="30"/>
      <c r="V430" s="30"/>
      <c r="W430" s="30"/>
      <c r="X430" s="72"/>
      <c r="Y430" s="31"/>
      <c r="Z430" s="72"/>
      <c r="AA430" s="31"/>
      <c r="AB430" s="30"/>
      <c r="AC430" s="30"/>
      <c r="AD430" s="30"/>
      <c r="AE430" s="30"/>
      <c r="AF430" s="30"/>
      <c r="AG430" s="72"/>
      <c r="AH430" s="31"/>
      <c r="AI430" s="30"/>
      <c r="AJ430" s="30"/>
      <c r="AK430" s="30"/>
      <c r="AL430" s="30"/>
      <c r="AM430" s="30"/>
      <c r="AN430" s="30"/>
      <c r="AO430" s="30"/>
      <c r="AP430" s="72"/>
      <c r="AQ430" s="31"/>
      <c r="AR430" s="30"/>
      <c r="AS430" s="30"/>
      <c r="AT430" s="30"/>
      <c r="AU430" s="30"/>
      <c r="AV430" s="30"/>
      <c r="AW430" s="30"/>
      <c r="AX430" s="30"/>
      <c r="AY430" s="30"/>
      <c r="AZ430" s="31"/>
      <c r="BA430" s="30"/>
      <c r="BB430" s="30"/>
      <c r="BC430" s="30"/>
      <c r="BD430" s="30"/>
      <c r="BE430" s="30"/>
      <c r="BF430" s="30"/>
      <c r="BG430" s="30"/>
      <c r="BH430" s="30"/>
    </row>
    <row r="431" spans="3:60" ht="13.5" x14ac:dyDescent="0.35">
      <c r="C431" s="31"/>
      <c r="D431" s="30"/>
      <c r="E431" s="30"/>
      <c r="F431" s="30"/>
      <c r="G431" s="30"/>
      <c r="H431" s="72"/>
      <c r="I431" s="31"/>
      <c r="J431" s="30"/>
      <c r="K431" s="30"/>
      <c r="L431" s="30"/>
      <c r="M431" s="30"/>
      <c r="N431" s="30"/>
      <c r="O431" s="30"/>
      <c r="P431" s="73"/>
      <c r="Q431" s="31"/>
      <c r="R431" s="30"/>
      <c r="S431" s="30"/>
      <c r="T431" s="30"/>
      <c r="U431" s="30"/>
      <c r="V431" s="30"/>
      <c r="W431" s="30"/>
      <c r="X431" s="72"/>
      <c r="Y431" s="31"/>
      <c r="Z431" s="72"/>
      <c r="AA431" s="31"/>
      <c r="AB431" s="30"/>
      <c r="AC431" s="30"/>
      <c r="AD431" s="30"/>
      <c r="AE431" s="30"/>
      <c r="AF431" s="30"/>
      <c r="AG431" s="72"/>
      <c r="AH431" s="31"/>
      <c r="AI431" s="30"/>
      <c r="AJ431" s="30"/>
      <c r="AK431" s="30"/>
      <c r="AL431" s="30"/>
      <c r="AM431" s="30"/>
      <c r="AN431" s="30"/>
      <c r="AO431" s="30"/>
      <c r="AP431" s="72"/>
      <c r="AQ431" s="31"/>
      <c r="AR431" s="30"/>
      <c r="AS431" s="30"/>
      <c r="AT431" s="30"/>
      <c r="AU431" s="30"/>
      <c r="AV431" s="30"/>
      <c r="AW431" s="30"/>
      <c r="AX431" s="30"/>
      <c r="AY431" s="30"/>
      <c r="AZ431" s="31"/>
      <c r="BA431" s="30"/>
      <c r="BB431" s="30"/>
      <c r="BC431" s="30"/>
      <c r="BD431" s="30"/>
      <c r="BE431" s="30"/>
      <c r="BF431" s="30"/>
      <c r="BG431" s="30"/>
      <c r="BH431" s="30"/>
    </row>
    <row r="432" spans="3:60" ht="13.5" x14ac:dyDescent="0.35">
      <c r="C432" s="31"/>
      <c r="D432" s="30"/>
      <c r="E432" s="30"/>
      <c r="F432" s="30"/>
      <c r="G432" s="30"/>
      <c r="H432" s="72"/>
      <c r="I432" s="31"/>
      <c r="J432" s="30"/>
      <c r="K432" s="30"/>
      <c r="L432" s="30"/>
      <c r="M432" s="30"/>
      <c r="N432" s="30"/>
      <c r="O432" s="30"/>
      <c r="P432" s="73"/>
      <c r="Q432" s="31"/>
      <c r="R432" s="30"/>
      <c r="S432" s="30"/>
      <c r="T432" s="30"/>
      <c r="U432" s="30"/>
      <c r="V432" s="30"/>
      <c r="W432" s="30"/>
      <c r="X432" s="72"/>
      <c r="Y432" s="31"/>
      <c r="Z432" s="72"/>
      <c r="AA432" s="31"/>
      <c r="AB432" s="30"/>
      <c r="AC432" s="30"/>
      <c r="AD432" s="30"/>
      <c r="AE432" s="30"/>
      <c r="AF432" s="30"/>
      <c r="AG432" s="72"/>
      <c r="AH432" s="31"/>
      <c r="AI432" s="30"/>
      <c r="AJ432" s="30"/>
      <c r="AK432" s="30"/>
      <c r="AL432" s="30"/>
      <c r="AM432" s="30"/>
      <c r="AN432" s="30"/>
      <c r="AO432" s="30"/>
      <c r="AP432" s="72"/>
      <c r="AQ432" s="31"/>
      <c r="AR432" s="30"/>
      <c r="AS432" s="30"/>
      <c r="AT432" s="30"/>
      <c r="AU432" s="30"/>
      <c r="AV432" s="30"/>
      <c r="AW432" s="30"/>
      <c r="AX432" s="30"/>
      <c r="AY432" s="30"/>
      <c r="AZ432" s="31"/>
      <c r="BA432" s="30"/>
      <c r="BB432" s="30"/>
      <c r="BC432" s="30"/>
      <c r="BD432" s="30"/>
      <c r="BE432" s="30"/>
      <c r="BF432" s="30"/>
      <c r="BG432" s="30"/>
      <c r="BH432" s="30"/>
    </row>
    <row r="433" spans="3:60" ht="13.5" x14ac:dyDescent="0.35">
      <c r="C433" s="31"/>
      <c r="D433" s="30"/>
      <c r="E433" s="30"/>
      <c r="F433" s="30"/>
      <c r="G433" s="30"/>
      <c r="H433" s="72"/>
      <c r="I433" s="31"/>
      <c r="J433" s="30"/>
      <c r="K433" s="30"/>
      <c r="L433" s="30"/>
      <c r="M433" s="30"/>
      <c r="N433" s="30"/>
      <c r="O433" s="30"/>
      <c r="P433" s="73"/>
      <c r="Q433" s="31"/>
      <c r="R433" s="30"/>
      <c r="S433" s="30"/>
      <c r="T433" s="30"/>
      <c r="U433" s="30"/>
      <c r="V433" s="30"/>
      <c r="W433" s="30"/>
      <c r="X433" s="72"/>
      <c r="Y433" s="31"/>
      <c r="Z433" s="72"/>
      <c r="AA433" s="31"/>
      <c r="AB433" s="30"/>
      <c r="AC433" s="30"/>
      <c r="AD433" s="30"/>
      <c r="AE433" s="30"/>
      <c r="AF433" s="30"/>
      <c r="AG433" s="72"/>
      <c r="AH433" s="31"/>
      <c r="AI433" s="30"/>
      <c r="AJ433" s="30"/>
      <c r="AK433" s="30"/>
      <c r="AL433" s="30"/>
      <c r="AM433" s="30"/>
      <c r="AN433" s="30"/>
      <c r="AO433" s="30"/>
      <c r="AP433" s="72"/>
      <c r="AQ433" s="31"/>
      <c r="AR433" s="30"/>
      <c r="AS433" s="30"/>
      <c r="AT433" s="30"/>
      <c r="AU433" s="30"/>
      <c r="AV433" s="30"/>
      <c r="AW433" s="30"/>
      <c r="AX433" s="30"/>
      <c r="AY433" s="30"/>
      <c r="AZ433" s="31"/>
      <c r="BA433" s="30"/>
      <c r="BB433" s="30"/>
      <c r="BC433" s="30"/>
      <c r="BD433" s="30"/>
      <c r="BE433" s="30"/>
      <c r="BF433" s="30"/>
      <c r="BG433" s="30"/>
      <c r="BH433" s="30"/>
    </row>
    <row r="434" spans="3:60" ht="13.5" x14ac:dyDescent="0.35">
      <c r="C434" s="31"/>
      <c r="D434" s="30"/>
      <c r="E434" s="30"/>
      <c r="F434" s="30"/>
      <c r="G434" s="30"/>
      <c r="H434" s="72"/>
      <c r="I434" s="31"/>
      <c r="J434" s="30"/>
      <c r="K434" s="30"/>
      <c r="L434" s="30"/>
      <c r="M434" s="30"/>
      <c r="N434" s="30"/>
      <c r="O434" s="30"/>
      <c r="P434" s="73"/>
      <c r="Q434" s="31"/>
      <c r="R434" s="30"/>
      <c r="S434" s="30"/>
      <c r="T434" s="30"/>
      <c r="U434" s="30"/>
      <c r="V434" s="30"/>
      <c r="W434" s="30"/>
      <c r="X434" s="72"/>
      <c r="Y434" s="31"/>
      <c r="Z434" s="72"/>
      <c r="AA434" s="31"/>
      <c r="AB434" s="30"/>
      <c r="AC434" s="30"/>
      <c r="AD434" s="30"/>
      <c r="AE434" s="30"/>
      <c r="AF434" s="30"/>
      <c r="AG434" s="72"/>
      <c r="AH434" s="31"/>
      <c r="AI434" s="30"/>
      <c r="AJ434" s="30"/>
      <c r="AK434" s="30"/>
      <c r="AL434" s="30"/>
      <c r="AM434" s="30"/>
      <c r="AN434" s="30"/>
      <c r="AO434" s="30"/>
      <c r="AP434" s="72"/>
      <c r="AQ434" s="31"/>
      <c r="AR434" s="30"/>
      <c r="AS434" s="30"/>
      <c r="AT434" s="30"/>
      <c r="AU434" s="30"/>
      <c r="AV434" s="30"/>
      <c r="AW434" s="30"/>
      <c r="AX434" s="30"/>
      <c r="AY434" s="30"/>
      <c r="AZ434" s="31"/>
      <c r="BA434" s="30"/>
      <c r="BB434" s="30"/>
      <c r="BC434" s="30"/>
      <c r="BD434" s="30"/>
      <c r="BE434" s="30"/>
      <c r="BF434" s="30"/>
      <c r="BG434" s="30"/>
      <c r="BH434" s="30"/>
    </row>
    <row r="435" spans="3:60" ht="13.5" x14ac:dyDescent="0.35">
      <c r="C435" s="31"/>
      <c r="D435" s="30"/>
      <c r="E435" s="30"/>
      <c r="F435" s="30"/>
      <c r="G435" s="30"/>
      <c r="H435" s="72"/>
      <c r="I435" s="31"/>
      <c r="J435" s="30"/>
      <c r="K435" s="30"/>
      <c r="L435" s="30"/>
      <c r="M435" s="30"/>
      <c r="N435" s="30"/>
      <c r="O435" s="30"/>
      <c r="P435" s="73"/>
      <c r="Q435" s="31"/>
      <c r="R435" s="30"/>
      <c r="S435" s="30"/>
      <c r="T435" s="30"/>
      <c r="U435" s="30"/>
      <c r="V435" s="30"/>
      <c r="W435" s="30"/>
      <c r="X435" s="72"/>
      <c r="Y435" s="31"/>
      <c r="Z435" s="72"/>
      <c r="AA435" s="31"/>
      <c r="AB435" s="30"/>
      <c r="AC435" s="30"/>
      <c r="AD435" s="30"/>
      <c r="AE435" s="30"/>
      <c r="AF435" s="30"/>
      <c r="AG435" s="72"/>
      <c r="AH435" s="31"/>
      <c r="AI435" s="30"/>
      <c r="AJ435" s="30"/>
      <c r="AK435" s="30"/>
      <c r="AL435" s="30"/>
      <c r="AM435" s="30"/>
      <c r="AN435" s="30"/>
      <c r="AO435" s="30"/>
      <c r="AP435" s="72"/>
      <c r="AQ435" s="31"/>
      <c r="AR435" s="30"/>
      <c r="AS435" s="30"/>
      <c r="AT435" s="30"/>
      <c r="AU435" s="30"/>
      <c r="AV435" s="30"/>
      <c r="AW435" s="30"/>
      <c r="AX435" s="30"/>
      <c r="AY435" s="30"/>
      <c r="AZ435" s="31"/>
      <c r="BA435" s="30"/>
      <c r="BB435" s="30"/>
      <c r="BC435" s="30"/>
      <c r="BD435" s="30"/>
      <c r="BE435" s="30"/>
      <c r="BF435" s="30"/>
      <c r="BG435" s="30"/>
      <c r="BH435" s="30"/>
    </row>
    <row r="436" spans="3:60" ht="13.5" x14ac:dyDescent="0.35">
      <c r="C436" s="31"/>
      <c r="D436" s="30"/>
      <c r="E436" s="30"/>
      <c r="F436" s="30"/>
      <c r="G436" s="30"/>
      <c r="H436" s="72"/>
      <c r="I436" s="31"/>
      <c r="J436" s="30"/>
      <c r="K436" s="30"/>
      <c r="L436" s="30"/>
      <c r="M436" s="30"/>
      <c r="N436" s="30"/>
      <c r="O436" s="30"/>
      <c r="P436" s="73"/>
      <c r="Q436" s="31"/>
      <c r="R436" s="30"/>
      <c r="S436" s="30"/>
      <c r="T436" s="30"/>
      <c r="U436" s="30"/>
      <c r="V436" s="30"/>
      <c r="W436" s="30"/>
      <c r="X436" s="72"/>
      <c r="Y436" s="31"/>
      <c r="Z436" s="72"/>
      <c r="AA436" s="31"/>
      <c r="AB436" s="30"/>
      <c r="AC436" s="30"/>
      <c r="AD436" s="30"/>
      <c r="AE436" s="30"/>
      <c r="AF436" s="30"/>
      <c r="AG436" s="72"/>
      <c r="AH436" s="31"/>
      <c r="AI436" s="30"/>
      <c r="AJ436" s="30"/>
      <c r="AK436" s="30"/>
      <c r="AL436" s="30"/>
      <c r="AM436" s="30"/>
      <c r="AN436" s="30"/>
      <c r="AO436" s="30"/>
      <c r="AP436" s="72"/>
      <c r="AQ436" s="31"/>
      <c r="AR436" s="30"/>
      <c r="AS436" s="30"/>
      <c r="AT436" s="30"/>
      <c r="AU436" s="30"/>
      <c r="AV436" s="30"/>
      <c r="AW436" s="30"/>
      <c r="AX436" s="30"/>
      <c r="AY436" s="30"/>
      <c r="AZ436" s="31"/>
      <c r="BA436" s="30"/>
      <c r="BB436" s="30"/>
      <c r="BC436" s="30"/>
      <c r="BD436" s="30"/>
      <c r="BE436" s="30"/>
      <c r="BF436" s="30"/>
      <c r="BG436" s="30"/>
      <c r="BH436" s="30"/>
    </row>
    <row r="437" spans="3:60" ht="13.5" x14ac:dyDescent="0.35">
      <c r="C437" s="31"/>
      <c r="D437" s="30"/>
      <c r="E437" s="30"/>
      <c r="F437" s="30"/>
      <c r="G437" s="30"/>
      <c r="H437" s="72"/>
      <c r="I437" s="31"/>
      <c r="J437" s="30"/>
      <c r="K437" s="30"/>
      <c r="L437" s="30"/>
      <c r="M437" s="30"/>
      <c r="N437" s="30"/>
      <c r="O437" s="30"/>
      <c r="P437" s="73"/>
      <c r="Q437" s="31"/>
      <c r="R437" s="30"/>
      <c r="S437" s="30"/>
      <c r="T437" s="30"/>
      <c r="U437" s="30"/>
      <c r="V437" s="30"/>
      <c r="W437" s="30"/>
      <c r="X437" s="72"/>
      <c r="Y437" s="31"/>
      <c r="Z437" s="72"/>
      <c r="AA437" s="31"/>
      <c r="AB437" s="30"/>
      <c r="AC437" s="30"/>
      <c r="AD437" s="30"/>
      <c r="AE437" s="30"/>
      <c r="AF437" s="30"/>
      <c r="AG437" s="72"/>
      <c r="AH437" s="31"/>
      <c r="AI437" s="30"/>
      <c r="AJ437" s="30"/>
      <c r="AK437" s="30"/>
      <c r="AL437" s="30"/>
      <c r="AM437" s="30"/>
      <c r="AN437" s="30"/>
      <c r="AO437" s="30"/>
      <c r="AP437" s="72"/>
      <c r="AQ437" s="31"/>
      <c r="AR437" s="30"/>
      <c r="AS437" s="30"/>
      <c r="AT437" s="30"/>
      <c r="AU437" s="30"/>
      <c r="AV437" s="30"/>
      <c r="AW437" s="30"/>
      <c r="AX437" s="30"/>
      <c r="AY437" s="30"/>
      <c r="AZ437" s="31"/>
      <c r="BA437" s="30"/>
      <c r="BB437" s="30"/>
      <c r="BC437" s="30"/>
      <c r="BD437" s="30"/>
      <c r="BE437" s="30"/>
      <c r="BF437" s="30"/>
      <c r="BG437" s="30"/>
      <c r="BH437" s="30"/>
    </row>
    <row r="438" spans="3:60" ht="13.5" x14ac:dyDescent="0.35">
      <c r="C438" s="31"/>
      <c r="D438" s="30"/>
      <c r="E438" s="30"/>
      <c r="F438" s="30"/>
      <c r="G438" s="30"/>
      <c r="H438" s="72"/>
      <c r="I438" s="31"/>
      <c r="J438" s="30"/>
      <c r="K438" s="30"/>
      <c r="L438" s="30"/>
      <c r="M438" s="30"/>
      <c r="N438" s="30"/>
      <c r="O438" s="30"/>
      <c r="P438" s="73"/>
      <c r="Q438" s="31"/>
      <c r="R438" s="30"/>
      <c r="S438" s="30"/>
      <c r="T438" s="30"/>
      <c r="U438" s="30"/>
      <c r="V438" s="30"/>
      <c r="W438" s="30"/>
      <c r="X438" s="72"/>
      <c r="Y438" s="31"/>
      <c r="Z438" s="72"/>
      <c r="AA438" s="31"/>
      <c r="AB438" s="30"/>
      <c r="AC438" s="30"/>
      <c r="AD438" s="30"/>
      <c r="AE438" s="30"/>
      <c r="AF438" s="30"/>
      <c r="AG438" s="72"/>
      <c r="AH438" s="31"/>
      <c r="AI438" s="30"/>
      <c r="AJ438" s="30"/>
      <c r="AK438" s="30"/>
      <c r="AL438" s="30"/>
      <c r="AM438" s="30"/>
      <c r="AN438" s="30"/>
      <c r="AO438" s="30"/>
      <c r="AP438" s="72"/>
      <c r="AQ438" s="31"/>
      <c r="AR438" s="30"/>
      <c r="AS438" s="30"/>
      <c r="AT438" s="30"/>
      <c r="AU438" s="30"/>
      <c r="AV438" s="30"/>
      <c r="AW438" s="30"/>
      <c r="AX438" s="30"/>
      <c r="AY438" s="30"/>
      <c r="AZ438" s="31"/>
      <c r="BA438" s="30"/>
      <c r="BB438" s="30"/>
      <c r="BC438" s="30"/>
      <c r="BD438" s="30"/>
      <c r="BE438" s="30"/>
      <c r="BF438" s="30"/>
      <c r="BG438" s="30"/>
      <c r="BH438" s="30"/>
    </row>
    <row r="439" spans="3:60" ht="13.5" x14ac:dyDescent="0.35">
      <c r="C439" s="31"/>
      <c r="D439" s="30"/>
      <c r="E439" s="30"/>
      <c r="F439" s="30"/>
      <c r="G439" s="30"/>
      <c r="H439" s="72"/>
      <c r="I439" s="31"/>
      <c r="J439" s="30"/>
      <c r="K439" s="30"/>
      <c r="L439" s="30"/>
      <c r="M439" s="30"/>
      <c r="N439" s="30"/>
      <c r="O439" s="30"/>
      <c r="P439" s="73"/>
      <c r="Q439" s="31"/>
      <c r="R439" s="30"/>
      <c r="S439" s="30"/>
      <c r="T439" s="30"/>
      <c r="U439" s="30"/>
      <c r="V439" s="30"/>
      <c r="W439" s="30"/>
      <c r="X439" s="72"/>
      <c r="Y439" s="31"/>
      <c r="Z439" s="72"/>
      <c r="AA439" s="31"/>
      <c r="AB439" s="30"/>
      <c r="AC439" s="30"/>
      <c r="AD439" s="30"/>
      <c r="AE439" s="30"/>
      <c r="AF439" s="30"/>
      <c r="AG439" s="72"/>
      <c r="AH439" s="31"/>
      <c r="AI439" s="30"/>
      <c r="AJ439" s="30"/>
      <c r="AK439" s="30"/>
      <c r="AL439" s="30"/>
      <c r="AM439" s="30"/>
      <c r="AN439" s="30"/>
      <c r="AO439" s="30"/>
      <c r="AP439" s="72"/>
      <c r="AQ439" s="31"/>
      <c r="AR439" s="30"/>
      <c r="AS439" s="30"/>
      <c r="AT439" s="30"/>
      <c r="AU439" s="30"/>
      <c r="AV439" s="30"/>
      <c r="AW439" s="30"/>
      <c r="AX439" s="30"/>
      <c r="AY439" s="30"/>
      <c r="AZ439" s="31"/>
      <c r="BA439" s="30"/>
      <c r="BB439" s="30"/>
      <c r="BC439" s="30"/>
      <c r="BD439" s="30"/>
      <c r="BE439" s="30"/>
      <c r="BF439" s="30"/>
      <c r="BG439" s="30"/>
      <c r="BH439" s="30"/>
    </row>
    <row r="440" spans="3:60" ht="13.5" x14ac:dyDescent="0.35">
      <c r="C440" s="31"/>
      <c r="D440" s="30"/>
      <c r="E440" s="30"/>
      <c r="F440" s="30"/>
      <c r="G440" s="30"/>
      <c r="H440" s="72"/>
      <c r="I440" s="31"/>
      <c r="J440" s="30"/>
      <c r="K440" s="30"/>
      <c r="L440" s="30"/>
      <c r="M440" s="30"/>
      <c r="N440" s="30"/>
      <c r="O440" s="30"/>
      <c r="P440" s="73"/>
      <c r="Q440" s="31"/>
      <c r="R440" s="30"/>
      <c r="S440" s="30"/>
      <c r="T440" s="30"/>
      <c r="U440" s="30"/>
      <c r="V440" s="30"/>
      <c r="W440" s="30"/>
      <c r="X440" s="72"/>
      <c r="Y440" s="31"/>
      <c r="Z440" s="72"/>
      <c r="AA440" s="31"/>
      <c r="AB440" s="30"/>
      <c r="AC440" s="30"/>
      <c r="AD440" s="30"/>
      <c r="AE440" s="30"/>
      <c r="AF440" s="30"/>
      <c r="AG440" s="72"/>
      <c r="AH440" s="31"/>
      <c r="AI440" s="30"/>
      <c r="AJ440" s="30"/>
      <c r="AK440" s="30"/>
      <c r="AL440" s="30"/>
      <c r="AM440" s="30"/>
      <c r="AN440" s="30"/>
      <c r="AO440" s="30"/>
      <c r="AP440" s="72"/>
      <c r="AQ440" s="31"/>
      <c r="AR440" s="30"/>
      <c r="AS440" s="30"/>
      <c r="AT440" s="30"/>
      <c r="AU440" s="30"/>
      <c r="AV440" s="30"/>
      <c r="AW440" s="30"/>
      <c r="AX440" s="30"/>
      <c r="AY440" s="30"/>
      <c r="AZ440" s="31"/>
      <c r="BA440" s="30"/>
      <c r="BB440" s="30"/>
      <c r="BC440" s="30"/>
      <c r="BD440" s="30"/>
      <c r="BE440" s="30"/>
      <c r="BF440" s="30"/>
      <c r="BG440" s="30"/>
      <c r="BH440" s="30"/>
    </row>
    <row r="441" spans="3:60" ht="13.5" x14ac:dyDescent="0.35">
      <c r="C441" s="31"/>
      <c r="D441" s="30"/>
      <c r="E441" s="30"/>
      <c r="F441" s="30"/>
      <c r="G441" s="30"/>
      <c r="H441" s="72"/>
      <c r="I441" s="31"/>
      <c r="J441" s="30"/>
      <c r="K441" s="30"/>
      <c r="L441" s="30"/>
      <c r="M441" s="30"/>
      <c r="N441" s="30"/>
      <c r="O441" s="30"/>
      <c r="P441" s="73"/>
      <c r="Q441" s="31"/>
      <c r="R441" s="30"/>
      <c r="S441" s="30"/>
      <c r="T441" s="30"/>
      <c r="U441" s="30"/>
      <c r="V441" s="30"/>
      <c r="W441" s="30"/>
      <c r="X441" s="72"/>
      <c r="Y441" s="31"/>
      <c r="Z441" s="72"/>
      <c r="AA441" s="31"/>
      <c r="AB441" s="30"/>
      <c r="AC441" s="30"/>
      <c r="AD441" s="30"/>
      <c r="AE441" s="30"/>
      <c r="AF441" s="30"/>
      <c r="AG441" s="72"/>
      <c r="AH441" s="31"/>
      <c r="AI441" s="30"/>
      <c r="AJ441" s="30"/>
      <c r="AK441" s="30"/>
      <c r="AL441" s="30"/>
      <c r="AM441" s="30"/>
      <c r="AN441" s="30"/>
      <c r="AO441" s="30"/>
      <c r="AP441" s="72"/>
      <c r="AQ441" s="31"/>
      <c r="AR441" s="30"/>
      <c r="AS441" s="30"/>
      <c r="AT441" s="30"/>
      <c r="AU441" s="30"/>
      <c r="AV441" s="30"/>
      <c r="AW441" s="30"/>
      <c r="AX441" s="30"/>
      <c r="AY441" s="30"/>
      <c r="AZ441" s="31"/>
      <c r="BA441" s="30"/>
      <c r="BB441" s="30"/>
      <c r="BC441" s="30"/>
      <c r="BD441" s="30"/>
      <c r="BE441" s="30"/>
      <c r="BF441" s="30"/>
      <c r="BG441" s="30"/>
      <c r="BH441" s="30"/>
    </row>
    <row r="442" spans="3:60" ht="13.5" x14ac:dyDescent="0.35">
      <c r="C442" s="31"/>
      <c r="D442" s="30"/>
      <c r="E442" s="30"/>
      <c r="F442" s="30"/>
      <c r="G442" s="30"/>
      <c r="H442" s="72"/>
      <c r="I442" s="31"/>
      <c r="J442" s="30"/>
      <c r="K442" s="30"/>
      <c r="L442" s="30"/>
      <c r="M442" s="30"/>
      <c r="N442" s="30"/>
      <c r="O442" s="30"/>
      <c r="P442" s="73"/>
      <c r="Q442" s="31"/>
      <c r="R442" s="30"/>
      <c r="S442" s="30"/>
      <c r="T442" s="30"/>
      <c r="U442" s="30"/>
      <c r="V442" s="30"/>
      <c r="W442" s="30"/>
      <c r="X442" s="72"/>
      <c r="Y442" s="31"/>
      <c r="Z442" s="72"/>
      <c r="AA442" s="31"/>
      <c r="AB442" s="30"/>
      <c r="AC442" s="30"/>
      <c r="AD442" s="30"/>
      <c r="AE442" s="30"/>
      <c r="AF442" s="30"/>
      <c r="AG442" s="72"/>
      <c r="AH442" s="31"/>
      <c r="AI442" s="30"/>
      <c r="AJ442" s="30"/>
      <c r="AK442" s="30"/>
      <c r="AL442" s="30"/>
      <c r="AM442" s="30"/>
      <c r="AN442" s="30"/>
      <c r="AO442" s="30"/>
      <c r="AP442" s="72"/>
      <c r="AQ442" s="31"/>
      <c r="AR442" s="30"/>
      <c r="AS442" s="30"/>
      <c r="AT442" s="30"/>
      <c r="AU442" s="30"/>
      <c r="AV442" s="30"/>
      <c r="AW442" s="30"/>
      <c r="AX442" s="30"/>
      <c r="AY442" s="30"/>
      <c r="AZ442" s="31"/>
      <c r="BA442" s="30"/>
      <c r="BB442" s="30"/>
      <c r="BC442" s="30"/>
      <c r="BD442" s="30"/>
      <c r="BE442" s="30"/>
      <c r="BF442" s="30"/>
      <c r="BG442" s="30"/>
      <c r="BH442" s="30"/>
    </row>
    <row r="443" spans="3:60" ht="13.5" x14ac:dyDescent="0.35">
      <c r="C443" s="31"/>
      <c r="D443" s="30"/>
      <c r="E443" s="30"/>
      <c r="F443" s="30"/>
      <c r="G443" s="30"/>
      <c r="H443" s="72"/>
      <c r="I443" s="31"/>
      <c r="J443" s="30"/>
      <c r="K443" s="30"/>
      <c r="L443" s="30"/>
      <c r="M443" s="30"/>
      <c r="N443" s="30"/>
      <c r="O443" s="30"/>
      <c r="P443" s="73"/>
      <c r="Q443" s="31"/>
      <c r="R443" s="30"/>
      <c r="S443" s="30"/>
      <c r="T443" s="30"/>
      <c r="U443" s="30"/>
      <c r="V443" s="30"/>
      <c r="W443" s="30"/>
      <c r="X443" s="72"/>
      <c r="Y443" s="31"/>
      <c r="Z443" s="72"/>
      <c r="AA443" s="31"/>
      <c r="AB443" s="30"/>
      <c r="AC443" s="30"/>
      <c r="AD443" s="30"/>
      <c r="AE443" s="30"/>
      <c r="AF443" s="30"/>
      <c r="AG443" s="72"/>
      <c r="AH443" s="31"/>
      <c r="AI443" s="30"/>
      <c r="AJ443" s="30"/>
      <c r="AK443" s="30"/>
      <c r="AL443" s="30"/>
      <c r="AM443" s="30"/>
      <c r="AN443" s="30"/>
      <c r="AO443" s="30"/>
      <c r="AP443" s="72"/>
      <c r="AQ443" s="31"/>
      <c r="AR443" s="30"/>
      <c r="AS443" s="30"/>
      <c r="AT443" s="30"/>
      <c r="AU443" s="30"/>
      <c r="AV443" s="30"/>
      <c r="AW443" s="30"/>
      <c r="AX443" s="30"/>
      <c r="AY443" s="30"/>
      <c r="AZ443" s="31"/>
      <c r="BA443" s="30"/>
      <c r="BB443" s="30"/>
      <c r="BC443" s="30"/>
      <c r="BD443" s="30"/>
      <c r="BE443" s="30"/>
      <c r="BF443" s="30"/>
      <c r="BG443" s="30"/>
      <c r="BH443" s="30"/>
    </row>
    <row r="444" spans="3:60" ht="13.5" x14ac:dyDescent="0.35">
      <c r="C444" s="31"/>
      <c r="D444" s="30"/>
      <c r="E444" s="30"/>
      <c r="F444" s="30"/>
      <c r="G444" s="30"/>
      <c r="H444" s="72"/>
      <c r="I444" s="31"/>
      <c r="J444" s="30"/>
      <c r="K444" s="30"/>
      <c r="L444" s="30"/>
      <c r="M444" s="30"/>
      <c r="N444" s="30"/>
      <c r="O444" s="30"/>
      <c r="P444" s="73"/>
      <c r="Q444" s="31"/>
      <c r="R444" s="30"/>
      <c r="S444" s="30"/>
      <c r="T444" s="30"/>
      <c r="U444" s="30"/>
      <c r="V444" s="30"/>
      <c r="W444" s="30"/>
      <c r="X444" s="72"/>
      <c r="Y444" s="31"/>
      <c r="Z444" s="72"/>
      <c r="AA444" s="31"/>
      <c r="AB444" s="30"/>
      <c r="AC444" s="30"/>
      <c r="AD444" s="30"/>
      <c r="AE444" s="30"/>
      <c r="AF444" s="30"/>
      <c r="AG444" s="72"/>
      <c r="AH444" s="31"/>
      <c r="AI444" s="30"/>
      <c r="AJ444" s="30"/>
      <c r="AK444" s="30"/>
      <c r="AL444" s="30"/>
      <c r="AM444" s="30"/>
      <c r="AN444" s="30"/>
      <c r="AO444" s="30"/>
      <c r="AP444" s="72"/>
      <c r="AQ444" s="31"/>
      <c r="AR444" s="30"/>
      <c r="AS444" s="30"/>
      <c r="AT444" s="30"/>
      <c r="AU444" s="30"/>
      <c r="AV444" s="30"/>
      <c r="AW444" s="30"/>
      <c r="AX444" s="30"/>
      <c r="AY444" s="30"/>
      <c r="AZ444" s="31"/>
      <c r="BA444" s="30"/>
      <c r="BB444" s="30"/>
      <c r="BC444" s="30"/>
      <c r="BD444" s="30"/>
      <c r="BE444" s="30"/>
      <c r="BF444" s="30"/>
      <c r="BG444" s="30"/>
      <c r="BH444" s="30"/>
    </row>
    <row r="445" spans="3:60" ht="13.5" x14ac:dyDescent="0.35">
      <c r="C445" s="31"/>
      <c r="D445" s="30"/>
      <c r="E445" s="30"/>
      <c r="F445" s="30"/>
      <c r="G445" s="30"/>
      <c r="H445" s="72"/>
      <c r="I445" s="31"/>
      <c r="J445" s="30"/>
      <c r="K445" s="30"/>
      <c r="L445" s="30"/>
      <c r="M445" s="30"/>
      <c r="N445" s="30"/>
      <c r="O445" s="30"/>
      <c r="P445" s="73"/>
      <c r="Q445" s="31"/>
      <c r="R445" s="30"/>
      <c r="S445" s="30"/>
      <c r="T445" s="30"/>
      <c r="U445" s="30"/>
      <c r="V445" s="30"/>
      <c r="W445" s="30"/>
      <c r="X445" s="72"/>
      <c r="Y445" s="31"/>
      <c r="Z445" s="72"/>
      <c r="AA445" s="31"/>
      <c r="AB445" s="30"/>
      <c r="AC445" s="30"/>
      <c r="AD445" s="30"/>
      <c r="AE445" s="30"/>
      <c r="AF445" s="30"/>
      <c r="AG445" s="72"/>
      <c r="AH445" s="31"/>
      <c r="AI445" s="30"/>
      <c r="AJ445" s="30"/>
      <c r="AK445" s="30"/>
      <c r="AL445" s="30"/>
      <c r="AM445" s="30"/>
      <c r="AN445" s="30"/>
      <c r="AO445" s="30"/>
      <c r="AP445" s="72"/>
      <c r="AQ445" s="31"/>
      <c r="AR445" s="30"/>
      <c r="AS445" s="30"/>
      <c r="AT445" s="30"/>
      <c r="AU445" s="30"/>
      <c r="AV445" s="30"/>
      <c r="AW445" s="30"/>
      <c r="AX445" s="30"/>
      <c r="AY445" s="30"/>
      <c r="AZ445" s="31"/>
      <c r="BA445" s="30"/>
      <c r="BB445" s="30"/>
      <c r="BC445" s="30"/>
      <c r="BD445" s="30"/>
      <c r="BE445" s="30"/>
      <c r="BF445" s="30"/>
      <c r="BG445" s="30"/>
      <c r="BH445" s="30"/>
    </row>
    <row r="446" spans="3:60" ht="13.5" x14ac:dyDescent="0.35">
      <c r="C446" s="31"/>
      <c r="D446" s="30"/>
      <c r="E446" s="30"/>
      <c r="F446" s="30"/>
      <c r="G446" s="30"/>
      <c r="H446" s="72"/>
      <c r="I446" s="31"/>
      <c r="J446" s="30"/>
      <c r="K446" s="30"/>
      <c r="L446" s="30"/>
      <c r="M446" s="30"/>
      <c r="N446" s="30"/>
      <c r="O446" s="30"/>
      <c r="P446" s="73"/>
      <c r="Q446" s="31"/>
      <c r="R446" s="30"/>
      <c r="S446" s="30"/>
      <c r="T446" s="30"/>
      <c r="U446" s="30"/>
      <c r="V446" s="30"/>
      <c r="W446" s="30"/>
      <c r="X446" s="72"/>
      <c r="Y446" s="31"/>
      <c r="Z446" s="72"/>
      <c r="AA446" s="31"/>
      <c r="AB446" s="30"/>
      <c r="AC446" s="30"/>
      <c r="AD446" s="30"/>
      <c r="AE446" s="30"/>
      <c r="AF446" s="30"/>
      <c r="AG446" s="72"/>
      <c r="AH446" s="31"/>
      <c r="AI446" s="30"/>
      <c r="AJ446" s="30"/>
      <c r="AK446" s="30"/>
      <c r="AL446" s="30"/>
      <c r="AM446" s="30"/>
      <c r="AN446" s="30"/>
      <c r="AO446" s="30"/>
      <c r="AP446" s="72"/>
      <c r="AQ446" s="31"/>
      <c r="AR446" s="30"/>
      <c r="AS446" s="30"/>
      <c r="AT446" s="30"/>
      <c r="AU446" s="30"/>
      <c r="AV446" s="30"/>
      <c r="AW446" s="30"/>
      <c r="AX446" s="30"/>
      <c r="AY446" s="30"/>
      <c r="AZ446" s="31"/>
      <c r="BA446" s="30"/>
      <c r="BB446" s="30"/>
      <c r="BC446" s="30"/>
      <c r="BD446" s="30"/>
      <c r="BE446" s="30"/>
      <c r="BF446" s="30"/>
      <c r="BG446" s="30"/>
      <c r="BH446" s="30"/>
    </row>
    <row r="447" spans="3:60" ht="13.5" x14ac:dyDescent="0.35">
      <c r="C447" s="31"/>
      <c r="D447" s="30"/>
      <c r="E447" s="30"/>
      <c r="F447" s="30"/>
      <c r="G447" s="30"/>
      <c r="H447" s="72"/>
      <c r="I447" s="31"/>
      <c r="J447" s="30"/>
      <c r="K447" s="30"/>
      <c r="L447" s="30"/>
      <c r="M447" s="30"/>
      <c r="N447" s="30"/>
      <c r="O447" s="30"/>
      <c r="P447" s="73"/>
      <c r="Q447" s="31"/>
      <c r="R447" s="30"/>
      <c r="S447" s="30"/>
      <c r="T447" s="30"/>
      <c r="U447" s="30"/>
      <c r="V447" s="30"/>
      <c r="W447" s="30"/>
      <c r="X447" s="72"/>
      <c r="Y447" s="31"/>
      <c r="Z447" s="72"/>
      <c r="AA447" s="31"/>
      <c r="AB447" s="30"/>
      <c r="AC447" s="30"/>
      <c r="AD447" s="30"/>
      <c r="AE447" s="30"/>
      <c r="AF447" s="30"/>
      <c r="AG447" s="72"/>
      <c r="AH447" s="31"/>
      <c r="AI447" s="30"/>
      <c r="AJ447" s="30"/>
      <c r="AK447" s="30"/>
      <c r="AL447" s="30"/>
      <c r="AM447" s="30"/>
      <c r="AN447" s="30"/>
      <c r="AO447" s="30"/>
      <c r="AP447" s="72"/>
      <c r="AQ447" s="31"/>
      <c r="AR447" s="30"/>
      <c r="AS447" s="30"/>
      <c r="AT447" s="30"/>
      <c r="AU447" s="30"/>
      <c r="AV447" s="30"/>
      <c r="AW447" s="30"/>
      <c r="AX447" s="30"/>
      <c r="AY447" s="30"/>
      <c r="AZ447" s="31"/>
      <c r="BA447" s="30"/>
      <c r="BB447" s="30"/>
      <c r="BC447" s="30"/>
      <c r="BD447" s="30"/>
      <c r="BE447" s="30"/>
      <c r="BF447" s="30"/>
      <c r="BG447" s="30"/>
      <c r="BH447" s="30"/>
    </row>
    <row r="448" spans="3:60" ht="13.5" x14ac:dyDescent="0.35">
      <c r="C448" s="31"/>
      <c r="D448" s="30"/>
      <c r="E448" s="30"/>
      <c r="F448" s="30"/>
      <c r="G448" s="30"/>
      <c r="H448" s="72"/>
      <c r="I448" s="31"/>
      <c r="J448" s="30"/>
      <c r="K448" s="30"/>
      <c r="L448" s="30"/>
      <c r="M448" s="30"/>
      <c r="N448" s="30"/>
      <c r="O448" s="30"/>
      <c r="P448" s="73"/>
      <c r="Q448" s="31"/>
      <c r="R448" s="30"/>
      <c r="S448" s="30"/>
      <c r="T448" s="30"/>
      <c r="U448" s="30"/>
      <c r="V448" s="30"/>
      <c r="W448" s="30"/>
      <c r="X448" s="72"/>
      <c r="Y448" s="31"/>
      <c r="Z448" s="72"/>
      <c r="AA448" s="31"/>
      <c r="AB448" s="30"/>
      <c r="AC448" s="30"/>
      <c r="AD448" s="30"/>
      <c r="AE448" s="30"/>
      <c r="AF448" s="30"/>
      <c r="AG448" s="72"/>
      <c r="AH448" s="31"/>
      <c r="AI448" s="30"/>
      <c r="AJ448" s="30"/>
      <c r="AK448" s="30"/>
      <c r="AL448" s="30"/>
      <c r="AM448" s="30"/>
      <c r="AN448" s="30"/>
      <c r="AO448" s="30"/>
      <c r="AP448" s="72"/>
      <c r="AQ448" s="31"/>
      <c r="AR448" s="30"/>
      <c r="AS448" s="30"/>
      <c r="AT448" s="30"/>
      <c r="AU448" s="30"/>
      <c r="AV448" s="30"/>
      <c r="AW448" s="30"/>
      <c r="AX448" s="30"/>
      <c r="AY448" s="30"/>
      <c r="AZ448" s="31"/>
      <c r="BA448" s="30"/>
      <c r="BB448" s="30"/>
      <c r="BC448" s="30"/>
      <c r="BD448" s="30"/>
      <c r="BE448" s="30"/>
      <c r="BF448" s="30"/>
      <c r="BG448" s="30"/>
      <c r="BH448" s="30"/>
    </row>
    <row r="449" spans="3:60" ht="13.5" x14ac:dyDescent="0.35">
      <c r="C449" s="31"/>
      <c r="D449" s="30"/>
      <c r="E449" s="30"/>
      <c r="F449" s="30"/>
      <c r="G449" s="30"/>
      <c r="H449" s="72"/>
      <c r="I449" s="31"/>
      <c r="J449" s="30"/>
      <c r="K449" s="30"/>
      <c r="L449" s="30"/>
      <c r="M449" s="30"/>
      <c r="N449" s="30"/>
      <c r="O449" s="30"/>
      <c r="P449" s="73"/>
      <c r="Q449" s="31"/>
      <c r="R449" s="30"/>
      <c r="S449" s="30"/>
      <c r="T449" s="30"/>
      <c r="U449" s="30"/>
      <c r="V449" s="30"/>
      <c r="W449" s="30"/>
      <c r="X449" s="72"/>
      <c r="Y449" s="31"/>
      <c r="Z449" s="72"/>
      <c r="AA449" s="31"/>
      <c r="AB449" s="30"/>
      <c r="AC449" s="30"/>
      <c r="AD449" s="30"/>
      <c r="AE449" s="30"/>
      <c r="AF449" s="30"/>
      <c r="AG449" s="72"/>
      <c r="AH449" s="31"/>
      <c r="AI449" s="30"/>
      <c r="AJ449" s="30"/>
      <c r="AK449" s="30"/>
      <c r="AL449" s="30"/>
      <c r="AM449" s="30"/>
      <c r="AN449" s="30"/>
      <c r="AO449" s="30"/>
      <c r="AP449" s="72"/>
      <c r="AQ449" s="31"/>
      <c r="AR449" s="30"/>
      <c r="AS449" s="30"/>
      <c r="AT449" s="30"/>
      <c r="AU449" s="30"/>
      <c r="AV449" s="30"/>
      <c r="AW449" s="30"/>
      <c r="AX449" s="30"/>
      <c r="AY449" s="30"/>
      <c r="AZ449" s="31"/>
      <c r="BA449" s="30"/>
      <c r="BB449" s="30"/>
      <c r="BC449" s="30"/>
      <c r="BD449" s="30"/>
      <c r="BE449" s="30"/>
      <c r="BF449" s="30"/>
      <c r="BG449" s="30"/>
      <c r="BH449" s="30"/>
    </row>
    <row r="450" spans="3:60" ht="13.5" x14ac:dyDescent="0.35">
      <c r="C450" s="31"/>
      <c r="D450" s="30"/>
      <c r="E450" s="30"/>
      <c r="F450" s="30"/>
      <c r="G450" s="30"/>
      <c r="H450" s="72"/>
      <c r="I450" s="31"/>
      <c r="J450" s="30"/>
      <c r="K450" s="30"/>
      <c r="L450" s="30"/>
      <c r="M450" s="30"/>
      <c r="N450" s="30"/>
      <c r="O450" s="30"/>
      <c r="P450" s="73"/>
      <c r="Q450" s="31"/>
      <c r="R450" s="30"/>
      <c r="S450" s="30"/>
      <c r="T450" s="30"/>
      <c r="U450" s="30"/>
      <c r="V450" s="30"/>
      <c r="W450" s="30"/>
      <c r="X450" s="72"/>
      <c r="Y450" s="31"/>
      <c r="Z450" s="72"/>
      <c r="AA450" s="31"/>
      <c r="AB450" s="30"/>
      <c r="AC450" s="30"/>
      <c r="AD450" s="30"/>
      <c r="AE450" s="30"/>
      <c r="AF450" s="30"/>
      <c r="AG450" s="72"/>
      <c r="AH450" s="31"/>
      <c r="AI450" s="30"/>
      <c r="AJ450" s="30"/>
      <c r="AK450" s="30"/>
      <c r="AL450" s="30"/>
      <c r="AM450" s="30"/>
      <c r="AN450" s="30"/>
      <c r="AO450" s="30"/>
      <c r="AP450" s="72"/>
      <c r="AQ450" s="31"/>
      <c r="AR450" s="30"/>
      <c r="AS450" s="30"/>
      <c r="AT450" s="30"/>
      <c r="AU450" s="30"/>
      <c r="AV450" s="30"/>
      <c r="AW450" s="30"/>
      <c r="AX450" s="30"/>
      <c r="AY450" s="30"/>
      <c r="AZ450" s="31"/>
      <c r="BA450" s="30"/>
      <c r="BB450" s="30"/>
      <c r="BC450" s="30"/>
      <c r="BD450" s="30"/>
      <c r="BE450" s="30"/>
      <c r="BF450" s="30"/>
      <c r="BG450" s="30"/>
      <c r="BH450" s="30"/>
    </row>
    <row r="451" spans="3:60" ht="13.5" x14ac:dyDescent="0.35">
      <c r="C451" s="31"/>
      <c r="D451" s="30"/>
      <c r="E451" s="30"/>
      <c r="F451" s="30"/>
      <c r="G451" s="30"/>
      <c r="H451" s="72"/>
      <c r="I451" s="31"/>
      <c r="J451" s="30"/>
      <c r="K451" s="30"/>
      <c r="L451" s="30"/>
      <c r="M451" s="30"/>
      <c r="N451" s="30"/>
      <c r="O451" s="30"/>
      <c r="P451" s="73"/>
      <c r="Q451" s="31"/>
      <c r="R451" s="30"/>
      <c r="S451" s="30"/>
      <c r="T451" s="30"/>
      <c r="U451" s="30"/>
      <c r="V451" s="30"/>
      <c r="W451" s="30"/>
      <c r="X451" s="72"/>
      <c r="Y451" s="31"/>
      <c r="Z451" s="72"/>
      <c r="AA451" s="31"/>
      <c r="AB451" s="30"/>
      <c r="AC451" s="30"/>
      <c r="AD451" s="30"/>
      <c r="AE451" s="30"/>
      <c r="AF451" s="30"/>
      <c r="AG451" s="72"/>
      <c r="AH451" s="31"/>
      <c r="AI451" s="30"/>
      <c r="AJ451" s="30"/>
      <c r="AK451" s="30"/>
      <c r="AL451" s="30"/>
      <c r="AM451" s="30"/>
      <c r="AN451" s="30"/>
      <c r="AO451" s="30"/>
      <c r="AP451" s="72"/>
      <c r="AQ451" s="31"/>
      <c r="AR451" s="30"/>
      <c r="AS451" s="30"/>
      <c r="AT451" s="30"/>
      <c r="AU451" s="30"/>
      <c r="AV451" s="30"/>
      <c r="AW451" s="30"/>
      <c r="AX451" s="30"/>
      <c r="AY451" s="30"/>
      <c r="AZ451" s="31"/>
      <c r="BA451" s="30"/>
      <c r="BB451" s="30"/>
      <c r="BC451" s="30"/>
      <c r="BD451" s="30"/>
      <c r="BE451" s="30"/>
      <c r="BF451" s="30"/>
      <c r="BG451" s="30"/>
      <c r="BH451" s="30"/>
    </row>
    <row r="452" spans="3:60" ht="13.5" x14ac:dyDescent="0.35">
      <c r="C452" s="31"/>
      <c r="D452" s="30"/>
      <c r="E452" s="30"/>
      <c r="F452" s="30"/>
      <c r="G452" s="30"/>
      <c r="H452" s="72"/>
      <c r="I452" s="31"/>
      <c r="J452" s="30"/>
      <c r="K452" s="30"/>
      <c r="L452" s="30"/>
      <c r="M452" s="30"/>
      <c r="N452" s="30"/>
      <c r="O452" s="30"/>
      <c r="P452" s="73"/>
      <c r="Q452" s="31"/>
      <c r="R452" s="30"/>
      <c r="S452" s="30"/>
      <c r="T452" s="30"/>
      <c r="U452" s="30"/>
      <c r="V452" s="30"/>
      <c r="W452" s="30"/>
      <c r="X452" s="72"/>
      <c r="Y452" s="31"/>
      <c r="Z452" s="72"/>
      <c r="AA452" s="31"/>
      <c r="AB452" s="30"/>
      <c r="AC452" s="30"/>
      <c r="AD452" s="30"/>
      <c r="AE452" s="30"/>
      <c r="AF452" s="30"/>
      <c r="AG452" s="72"/>
      <c r="AH452" s="31"/>
      <c r="AI452" s="30"/>
      <c r="AJ452" s="30"/>
      <c r="AK452" s="30"/>
      <c r="AL452" s="30"/>
      <c r="AM452" s="30"/>
      <c r="AN452" s="30"/>
      <c r="AO452" s="30"/>
      <c r="AP452" s="72"/>
      <c r="AQ452" s="31"/>
      <c r="AR452" s="30"/>
      <c r="AS452" s="30"/>
      <c r="AT452" s="30"/>
      <c r="AU452" s="30"/>
      <c r="AV452" s="30"/>
      <c r="AW452" s="30"/>
      <c r="AX452" s="30"/>
      <c r="AY452" s="30"/>
      <c r="AZ452" s="31"/>
      <c r="BA452" s="30"/>
      <c r="BB452" s="30"/>
      <c r="BC452" s="30"/>
      <c r="BD452" s="30"/>
      <c r="BE452" s="30"/>
      <c r="BF452" s="30"/>
      <c r="BG452" s="30"/>
      <c r="BH452" s="30"/>
    </row>
    <row r="453" spans="3:60" ht="13.5" x14ac:dyDescent="0.35">
      <c r="C453" s="31"/>
      <c r="D453" s="30"/>
      <c r="E453" s="30"/>
      <c r="F453" s="30"/>
      <c r="G453" s="30"/>
      <c r="H453" s="72"/>
      <c r="I453" s="31"/>
      <c r="J453" s="30"/>
      <c r="K453" s="30"/>
      <c r="L453" s="30"/>
      <c r="M453" s="30"/>
      <c r="N453" s="30"/>
      <c r="O453" s="30"/>
      <c r="P453" s="73"/>
      <c r="Q453" s="31"/>
      <c r="R453" s="30"/>
      <c r="S453" s="30"/>
      <c r="T453" s="30"/>
      <c r="U453" s="30"/>
      <c r="V453" s="30"/>
      <c r="W453" s="30"/>
      <c r="X453" s="72"/>
      <c r="Y453" s="31"/>
      <c r="Z453" s="72"/>
      <c r="AA453" s="31"/>
      <c r="AB453" s="30"/>
      <c r="AC453" s="30"/>
      <c r="AD453" s="30"/>
      <c r="AE453" s="30"/>
      <c r="AF453" s="30"/>
      <c r="AG453" s="72"/>
      <c r="AH453" s="31"/>
      <c r="AI453" s="30"/>
      <c r="AJ453" s="30"/>
      <c r="AK453" s="30"/>
      <c r="AL453" s="30"/>
      <c r="AM453" s="30"/>
      <c r="AN453" s="30"/>
      <c r="AO453" s="30"/>
      <c r="AP453" s="72"/>
      <c r="AQ453" s="31"/>
      <c r="AR453" s="30"/>
      <c r="AS453" s="30"/>
      <c r="AT453" s="30"/>
      <c r="AU453" s="30"/>
      <c r="AV453" s="30"/>
      <c r="AW453" s="30"/>
      <c r="AX453" s="30"/>
      <c r="AY453" s="30"/>
      <c r="AZ453" s="31"/>
      <c r="BA453" s="30"/>
      <c r="BB453" s="30"/>
      <c r="BC453" s="30"/>
      <c r="BD453" s="30"/>
      <c r="BE453" s="30"/>
      <c r="BF453" s="30"/>
      <c r="BG453" s="30"/>
      <c r="BH453" s="30"/>
    </row>
    <row r="454" spans="3:60" ht="13.5" x14ac:dyDescent="0.35">
      <c r="C454" s="31"/>
      <c r="D454" s="30"/>
      <c r="E454" s="30"/>
      <c r="F454" s="30"/>
      <c r="G454" s="30"/>
      <c r="H454" s="72"/>
      <c r="I454" s="31"/>
      <c r="J454" s="30"/>
      <c r="K454" s="30"/>
      <c r="L454" s="30"/>
      <c r="M454" s="30"/>
      <c r="N454" s="30"/>
      <c r="O454" s="30"/>
      <c r="P454" s="73"/>
      <c r="Q454" s="31"/>
      <c r="R454" s="30"/>
      <c r="S454" s="30"/>
      <c r="T454" s="30"/>
      <c r="U454" s="30"/>
      <c r="V454" s="30"/>
      <c r="W454" s="30"/>
      <c r="X454" s="72"/>
      <c r="Y454" s="31"/>
      <c r="Z454" s="72"/>
      <c r="AA454" s="31"/>
      <c r="AB454" s="30"/>
      <c r="AC454" s="30"/>
      <c r="AD454" s="30"/>
      <c r="AE454" s="30"/>
      <c r="AF454" s="30"/>
      <c r="AG454" s="72"/>
      <c r="AH454" s="31"/>
      <c r="AI454" s="30"/>
      <c r="AJ454" s="30"/>
      <c r="AK454" s="30"/>
      <c r="AL454" s="30"/>
      <c r="AM454" s="30"/>
      <c r="AN454" s="30"/>
      <c r="AO454" s="30"/>
      <c r="AP454" s="72"/>
      <c r="AQ454" s="31"/>
      <c r="AR454" s="30"/>
      <c r="AS454" s="30"/>
      <c r="AT454" s="30"/>
      <c r="AU454" s="30"/>
      <c r="AV454" s="30"/>
      <c r="AW454" s="30"/>
      <c r="AX454" s="30"/>
      <c r="AY454" s="30"/>
      <c r="AZ454" s="31"/>
      <c r="BA454" s="30"/>
      <c r="BB454" s="30"/>
      <c r="BC454" s="30"/>
      <c r="BD454" s="30"/>
      <c r="BE454" s="30"/>
      <c r="BF454" s="30"/>
      <c r="BG454" s="30"/>
      <c r="BH454" s="30"/>
    </row>
    <row r="455" spans="3:60" ht="13.5" x14ac:dyDescent="0.35">
      <c r="C455" s="31"/>
      <c r="D455" s="30"/>
      <c r="E455" s="30"/>
      <c r="F455" s="30"/>
      <c r="G455" s="30"/>
      <c r="H455" s="72"/>
      <c r="I455" s="31"/>
      <c r="J455" s="30"/>
      <c r="K455" s="30"/>
      <c r="L455" s="30"/>
      <c r="M455" s="30"/>
      <c r="N455" s="30"/>
      <c r="O455" s="30"/>
      <c r="P455" s="73"/>
      <c r="Q455" s="31"/>
      <c r="R455" s="30"/>
      <c r="S455" s="30"/>
      <c r="T455" s="30"/>
      <c r="U455" s="30"/>
      <c r="V455" s="30"/>
      <c r="W455" s="30"/>
      <c r="X455" s="72"/>
      <c r="Y455" s="31"/>
      <c r="Z455" s="72"/>
      <c r="AA455" s="31"/>
      <c r="AB455" s="30"/>
      <c r="AC455" s="30"/>
      <c r="AD455" s="30"/>
      <c r="AE455" s="30"/>
      <c r="AF455" s="30"/>
      <c r="AG455" s="72"/>
      <c r="AH455" s="31"/>
      <c r="AI455" s="30"/>
      <c r="AJ455" s="30"/>
      <c r="AK455" s="30"/>
      <c r="AL455" s="30"/>
      <c r="AM455" s="30"/>
      <c r="AN455" s="30"/>
      <c r="AO455" s="30"/>
      <c r="AP455" s="72"/>
      <c r="AQ455" s="31"/>
      <c r="AR455" s="30"/>
      <c r="AS455" s="30"/>
      <c r="AT455" s="30"/>
      <c r="AU455" s="30"/>
      <c r="AV455" s="30"/>
      <c r="AW455" s="30"/>
      <c r="AX455" s="30"/>
      <c r="AY455" s="30"/>
      <c r="AZ455" s="31"/>
      <c r="BA455" s="30"/>
      <c r="BB455" s="30"/>
      <c r="BC455" s="30"/>
      <c r="BD455" s="30"/>
      <c r="BE455" s="30"/>
      <c r="BF455" s="30"/>
      <c r="BG455" s="30"/>
      <c r="BH455" s="30"/>
    </row>
    <row r="456" spans="3:60" ht="13.5" x14ac:dyDescent="0.35">
      <c r="C456" s="31"/>
      <c r="D456" s="30"/>
      <c r="E456" s="30"/>
      <c r="F456" s="30"/>
      <c r="G456" s="30"/>
      <c r="H456" s="72"/>
      <c r="I456" s="31"/>
      <c r="J456" s="30"/>
      <c r="K456" s="30"/>
      <c r="L456" s="30"/>
      <c r="M456" s="30"/>
      <c r="N456" s="30"/>
      <c r="O456" s="30"/>
      <c r="P456" s="73"/>
      <c r="Q456" s="31"/>
      <c r="R456" s="30"/>
      <c r="S456" s="30"/>
      <c r="T456" s="30"/>
      <c r="U456" s="30"/>
      <c r="V456" s="30"/>
      <c r="W456" s="30"/>
      <c r="X456" s="72"/>
      <c r="Y456" s="31"/>
      <c r="Z456" s="72"/>
      <c r="AA456" s="31"/>
      <c r="AB456" s="30"/>
      <c r="AC456" s="30"/>
      <c r="AD456" s="30"/>
      <c r="AE456" s="30"/>
      <c r="AF456" s="30"/>
      <c r="AG456" s="72"/>
      <c r="AH456" s="31"/>
      <c r="AI456" s="30"/>
      <c r="AJ456" s="30"/>
      <c r="AK456" s="30"/>
      <c r="AL456" s="30"/>
      <c r="AM456" s="30"/>
      <c r="AN456" s="30"/>
      <c r="AO456" s="30"/>
      <c r="AP456" s="72"/>
      <c r="AQ456" s="31"/>
      <c r="AR456" s="30"/>
      <c r="AS456" s="30"/>
      <c r="AT456" s="30"/>
      <c r="AU456" s="30"/>
      <c r="AV456" s="30"/>
      <c r="AW456" s="30"/>
      <c r="AX456" s="30"/>
      <c r="AY456" s="30"/>
      <c r="AZ456" s="31"/>
      <c r="BA456" s="30"/>
      <c r="BB456" s="30"/>
      <c r="BC456" s="30"/>
      <c r="BD456" s="30"/>
      <c r="BE456" s="30"/>
      <c r="BF456" s="30"/>
      <c r="BG456" s="30"/>
      <c r="BH456" s="30"/>
    </row>
    <row r="457" spans="3:60" ht="13.5" x14ac:dyDescent="0.35">
      <c r="C457" s="31"/>
      <c r="D457" s="30"/>
      <c r="E457" s="30"/>
      <c r="F457" s="30"/>
      <c r="G457" s="30"/>
      <c r="H457" s="72"/>
      <c r="I457" s="31"/>
      <c r="J457" s="30"/>
      <c r="K457" s="30"/>
      <c r="L457" s="30"/>
      <c r="M457" s="30"/>
      <c r="N457" s="30"/>
      <c r="O457" s="30"/>
      <c r="P457" s="73"/>
      <c r="Q457" s="31"/>
      <c r="R457" s="30"/>
      <c r="S457" s="30"/>
      <c r="T457" s="30"/>
      <c r="U457" s="30"/>
      <c r="V457" s="30"/>
      <c r="W457" s="30"/>
      <c r="X457" s="72"/>
      <c r="Y457" s="31"/>
      <c r="Z457" s="72"/>
      <c r="AA457" s="31"/>
      <c r="AB457" s="30"/>
      <c r="AC457" s="30"/>
      <c r="AD457" s="30"/>
      <c r="AE457" s="30"/>
      <c r="AF457" s="30"/>
      <c r="AG457" s="72"/>
      <c r="AH457" s="31"/>
      <c r="AI457" s="30"/>
      <c r="AJ457" s="30"/>
      <c r="AK457" s="30"/>
      <c r="AL457" s="30"/>
      <c r="AM457" s="30"/>
      <c r="AN457" s="30"/>
      <c r="AO457" s="30"/>
      <c r="AP457" s="72"/>
      <c r="AQ457" s="31"/>
      <c r="AR457" s="30"/>
      <c r="AS457" s="30"/>
      <c r="AT457" s="30"/>
      <c r="AU457" s="30"/>
      <c r="AV457" s="30"/>
      <c r="AW457" s="30"/>
      <c r="AX457" s="30"/>
      <c r="AY457" s="30"/>
      <c r="AZ457" s="31"/>
      <c r="BA457" s="30"/>
      <c r="BB457" s="30"/>
      <c r="BC457" s="30"/>
      <c r="BD457" s="30"/>
      <c r="BE457" s="30"/>
      <c r="BF457" s="30"/>
      <c r="BG457" s="30"/>
      <c r="BH457" s="30"/>
    </row>
    <row r="458" spans="3:60" ht="13.5" x14ac:dyDescent="0.35">
      <c r="C458" s="31"/>
      <c r="D458" s="30"/>
      <c r="E458" s="30"/>
      <c r="F458" s="30"/>
      <c r="G458" s="30"/>
      <c r="H458" s="72"/>
      <c r="I458" s="31"/>
      <c r="J458" s="30"/>
      <c r="K458" s="30"/>
      <c r="L458" s="30"/>
      <c r="M458" s="30"/>
      <c r="N458" s="30"/>
      <c r="O458" s="30"/>
      <c r="P458" s="73"/>
      <c r="Q458" s="31"/>
      <c r="R458" s="30"/>
      <c r="S458" s="30"/>
      <c r="T458" s="30"/>
      <c r="U458" s="30"/>
      <c r="V458" s="30"/>
      <c r="W458" s="30"/>
      <c r="X458" s="72"/>
      <c r="Y458" s="31"/>
      <c r="Z458" s="72"/>
      <c r="AA458" s="31"/>
      <c r="AB458" s="30"/>
      <c r="AC458" s="30"/>
      <c r="AD458" s="30"/>
      <c r="AE458" s="30"/>
      <c r="AF458" s="30"/>
      <c r="AG458" s="72"/>
      <c r="AH458" s="31"/>
      <c r="AI458" s="30"/>
      <c r="AJ458" s="30"/>
      <c r="AK458" s="30"/>
      <c r="AL458" s="30"/>
      <c r="AM458" s="30"/>
      <c r="AN458" s="30"/>
      <c r="AO458" s="30"/>
      <c r="AP458" s="72"/>
      <c r="AQ458" s="31"/>
      <c r="AR458" s="30"/>
      <c r="AS458" s="30"/>
      <c r="AT458" s="30"/>
      <c r="AU458" s="30"/>
      <c r="AV458" s="30"/>
      <c r="AW458" s="30"/>
      <c r="AX458" s="30"/>
      <c r="AY458" s="30"/>
      <c r="AZ458" s="31"/>
      <c r="BA458" s="30"/>
      <c r="BB458" s="30"/>
      <c r="BC458" s="30"/>
      <c r="BD458" s="30"/>
      <c r="BE458" s="30"/>
      <c r="BF458" s="30"/>
      <c r="BG458" s="30"/>
      <c r="BH458" s="30"/>
    </row>
    <row r="459" spans="3:60" ht="13.5" x14ac:dyDescent="0.35">
      <c r="C459" s="31"/>
      <c r="D459" s="30"/>
      <c r="E459" s="30"/>
      <c r="F459" s="30"/>
      <c r="G459" s="30"/>
      <c r="H459" s="72"/>
      <c r="I459" s="31"/>
      <c r="J459" s="30"/>
      <c r="K459" s="30"/>
      <c r="L459" s="30"/>
      <c r="M459" s="30"/>
      <c r="N459" s="30"/>
      <c r="O459" s="30"/>
      <c r="P459" s="73"/>
      <c r="Q459" s="31"/>
      <c r="R459" s="30"/>
      <c r="S459" s="30"/>
      <c r="T459" s="30"/>
      <c r="U459" s="30"/>
      <c r="V459" s="30"/>
      <c r="W459" s="30"/>
      <c r="X459" s="72"/>
      <c r="Y459" s="31"/>
      <c r="Z459" s="72"/>
      <c r="AA459" s="31"/>
      <c r="AB459" s="30"/>
      <c r="AC459" s="30"/>
      <c r="AD459" s="30"/>
      <c r="AE459" s="30"/>
      <c r="AF459" s="30"/>
      <c r="AG459" s="72"/>
      <c r="AH459" s="31"/>
      <c r="AI459" s="30"/>
      <c r="AJ459" s="30"/>
      <c r="AK459" s="30"/>
      <c r="AL459" s="30"/>
      <c r="AM459" s="30"/>
      <c r="AN459" s="30"/>
      <c r="AO459" s="30"/>
      <c r="AP459" s="72"/>
      <c r="AQ459" s="31"/>
      <c r="AR459" s="30"/>
      <c r="AS459" s="30"/>
      <c r="AT459" s="30"/>
      <c r="AU459" s="30"/>
      <c r="AV459" s="30"/>
      <c r="AW459" s="30"/>
      <c r="AX459" s="30"/>
      <c r="AY459" s="30"/>
      <c r="AZ459" s="31"/>
      <c r="BA459" s="30"/>
      <c r="BB459" s="30"/>
      <c r="BC459" s="30"/>
      <c r="BD459" s="30"/>
      <c r="BE459" s="30"/>
      <c r="BF459" s="30"/>
      <c r="BG459" s="30"/>
      <c r="BH459" s="30"/>
    </row>
    <row r="460" spans="3:60" ht="13.5" x14ac:dyDescent="0.35">
      <c r="C460" s="31"/>
      <c r="D460" s="30"/>
      <c r="E460" s="30"/>
      <c r="F460" s="30"/>
      <c r="G460" s="30"/>
      <c r="H460" s="72"/>
      <c r="I460" s="31"/>
      <c r="J460" s="30"/>
      <c r="K460" s="30"/>
      <c r="L460" s="30"/>
      <c r="M460" s="30"/>
      <c r="N460" s="30"/>
      <c r="O460" s="30"/>
      <c r="P460" s="73"/>
      <c r="Q460" s="31"/>
      <c r="R460" s="30"/>
      <c r="S460" s="30"/>
      <c r="T460" s="30"/>
      <c r="U460" s="30"/>
      <c r="V460" s="30"/>
      <c r="W460" s="30"/>
      <c r="X460" s="72"/>
      <c r="Y460" s="31"/>
      <c r="Z460" s="72"/>
      <c r="AA460" s="31"/>
      <c r="AB460" s="30"/>
      <c r="AC460" s="30"/>
      <c r="AD460" s="30"/>
      <c r="AE460" s="30"/>
      <c r="AF460" s="30"/>
      <c r="AG460" s="72"/>
      <c r="AH460" s="31"/>
      <c r="AI460" s="30"/>
      <c r="AJ460" s="30"/>
      <c r="AK460" s="30"/>
      <c r="AL460" s="30"/>
      <c r="AM460" s="30"/>
      <c r="AN460" s="30"/>
      <c r="AO460" s="30"/>
      <c r="AP460" s="72"/>
      <c r="AQ460" s="31"/>
      <c r="AR460" s="30"/>
      <c r="AS460" s="30"/>
      <c r="AT460" s="30"/>
      <c r="AU460" s="30"/>
      <c r="AV460" s="30"/>
      <c r="AW460" s="30"/>
      <c r="AX460" s="30"/>
      <c r="AY460" s="30"/>
      <c r="AZ460" s="31"/>
      <c r="BA460" s="30"/>
      <c r="BB460" s="30"/>
      <c r="BC460" s="30"/>
      <c r="BD460" s="30"/>
      <c r="BE460" s="30"/>
      <c r="BF460" s="30"/>
      <c r="BG460" s="30"/>
      <c r="BH460" s="30"/>
    </row>
    <row r="461" spans="3:60" ht="13.5" x14ac:dyDescent="0.35">
      <c r="C461" s="31"/>
      <c r="D461" s="30"/>
      <c r="E461" s="30"/>
      <c r="F461" s="30"/>
      <c r="G461" s="30"/>
      <c r="H461" s="72"/>
      <c r="I461" s="31"/>
      <c r="J461" s="30"/>
      <c r="K461" s="30"/>
      <c r="L461" s="30"/>
      <c r="M461" s="30"/>
      <c r="N461" s="30"/>
      <c r="O461" s="30"/>
      <c r="P461" s="73"/>
      <c r="Q461" s="31"/>
      <c r="R461" s="30"/>
      <c r="S461" s="30"/>
      <c r="T461" s="30"/>
      <c r="U461" s="30"/>
      <c r="V461" s="30"/>
      <c r="W461" s="30"/>
      <c r="X461" s="72"/>
      <c r="Y461" s="31"/>
      <c r="Z461" s="72"/>
      <c r="AA461" s="31"/>
      <c r="AB461" s="30"/>
      <c r="AC461" s="30"/>
      <c r="AD461" s="30"/>
      <c r="AE461" s="30"/>
      <c r="AF461" s="30"/>
      <c r="AG461" s="72"/>
      <c r="AH461" s="31"/>
      <c r="AI461" s="30"/>
      <c r="AJ461" s="30"/>
      <c r="AK461" s="30"/>
      <c r="AL461" s="30"/>
      <c r="AM461" s="30"/>
      <c r="AN461" s="30"/>
      <c r="AO461" s="30"/>
      <c r="AP461" s="72"/>
      <c r="AQ461" s="31"/>
      <c r="AR461" s="30"/>
      <c r="AS461" s="30"/>
      <c r="AT461" s="30"/>
      <c r="AU461" s="30"/>
      <c r="AV461" s="30"/>
      <c r="AW461" s="30"/>
      <c r="AX461" s="30"/>
      <c r="AY461" s="30"/>
      <c r="AZ461" s="31"/>
      <c r="BA461" s="30"/>
      <c r="BB461" s="30"/>
      <c r="BC461" s="30"/>
      <c r="BD461" s="30"/>
      <c r="BE461" s="30"/>
      <c r="BF461" s="30"/>
      <c r="BG461" s="30"/>
      <c r="BH461" s="30"/>
    </row>
    <row r="462" spans="3:60" ht="13.5" x14ac:dyDescent="0.35">
      <c r="C462" s="31"/>
      <c r="D462" s="30"/>
      <c r="E462" s="30"/>
      <c r="F462" s="30"/>
      <c r="G462" s="30"/>
      <c r="H462" s="72"/>
      <c r="I462" s="31"/>
      <c r="J462" s="30"/>
      <c r="K462" s="30"/>
      <c r="L462" s="30"/>
      <c r="M462" s="30"/>
      <c r="N462" s="30"/>
      <c r="O462" s="30"/>
      <c r="P462" s="73"/>
      <c r="Q462" s="31"/>
      <c r="R462" s="30"/>
      <c r="S462" s="30"/>
      <c r="T462" s="30"/>
      <c r="U462" s="30"/>
      <c r="V462" s="30"/>
      <c r="W462" s="30"/>
      <c r="X462" s="72"/>
      <c r="Y462" s="31"/>
      <c r="Z462" s="72"/>
      <c r="AA462" s="31"/>
      <c r="AB462" s="30"/>
      <c r="AC462" s="30"/>
      <c r="AD462" s="30"/>
      <c r="AE462" s="30"/>
      <c r="AF462" s="30"/>
      <c r="AG462" s="72"/>
      <c r="AH462" s="31"/>
      <c r="AI462" s="30"/>
      <c r="AJ462" s="30"/>
      <c r="AK462" s="30"/>
      <c r="AL462" s="30"/>
      <c r="AM462" s="30"/>
      <c r="AN462" s="30"/>
      <c r="AO462" s="30"/>
      <c r="AP462" s="72"/>
      <c r="AQ462" s="31"/>
      <c r="AR462" s="30"/>
      <c r="AS462" s="30"/>
      <c r="AT462" s="30"/>
      <c r="AU462" s="30"/>
      <c r="AV462" s="30"/>
      <c r="AW462" s="30"/>
      <c r="AX462" s="30"/>
      <c r="AY462" s="30"/>
      <c r="AZ462" s="31"/>
      <c r="BA462" s="30"/>
      <c r="BB462" s="30"/>
      <c r="BC462" s="30"/>
      <c r="BD462" s="30"/>
      <c r="BE462" s="30"/>
      <c r="BF462" s="30"/>
      <c r="BG462" s="30"/>
      <c r="BH462" s="30"/>
    </row>
    <row r="463" spans="3:60" ht="13.5" x14ac:dyDescent="0.35">
      <c r="C463" s="31"/>
      <c r="D463" s="30"/>
      <c r="E463" s="30"/>
      <c r="F463" s="30"/>
      <c r="G463" s="30"/>
      <c r="H463" s="72"/>
      <c r="I463" s="31"/>
      <c r="J463" s="30"/>
      <c r="K463" s="30"/>
      <c r="L463" s="30"/>
      <c r="M463" s="30"/>
      <c r="N463" s="30"/>
      <c r="O463" s="30"/>
      <c r="P463" s="73"/>
      <c r="Q463" s="31"/>
      <c r="R463" s="30"/>
      <c r="S463" s="30"/>
      <c r="T463" s="30"/>
      <c r="U463" s="30"/>
      <c r="V463" s="30"/>
      <c r="W463" s="30"/>
      <c r="X463" s="72"/>
      <c r="Y463" s="31"/>
      <c r="Z463" s="72"/>
      <c r="AA463" s="31"/>
      <c r="AB463" s="30"/>
      <c r="AC463" s="30"/>
      <c r="AD463" s="30"/>
      <c r="AE463" s="30"/>
      <c r="AF463" s="30"/>
      <c r="AG463" s="72"/>
      <c r="AH463" s="31"/>
      <c r="AI463" s="30"/>
      <c r="AJ463" s="30"/>
      <c r="AK463" s="30"/>
      <c r="AL463" s="30"/>
      <c r="AM463" s="30"/>
      <c r="AN463" s="30"/>
      <c r="AO463" s="30"/>
      <c r="AP463" s="72"/>
      <c r="AQ463" s="31"/>
      <c r="AR463" s="30"/>
      <c r="AS463" s="30"/>
      <c r="AT463" s="30"/>
      <c r="AU463" s="30"/>
      <c r="AV463" s="30"/>
      <c r="AW463" s="30"/>
      <c r="AX463" s="30"/>
      <c r="AY463" s="30"/>
      <c r="AZ463" s="31"/>
      <c r="BA463" s="30"/>
      <c r="BB463" s="30"/>
      <c r="BC463" s="30"/>
      <c r="BD463" s="30"/>
      <c r="BE463" s="30"/>
      <c r="BF463" s="30"/>
      <c r="BG463" s="30"/>
      <c r="BH463" s="30"/>
    </row>
    <row r="464" spans="3:60" ht="13.5" x14ac:dyDescent="0.35">
      <c r="C464" s="31"/>
      <c r="D464" s="30"/>
      <c r="E464" s="30"/>
      <c r="F464" s="30"/>
      <c r="G464" s="30"/>
      <c r="H464" s="72"/>
      <c r="I464" s="31"/>
      <c r="J464" s="30"/>
      <c r="K464" s="30"/>
      <c r="L464" s="30"/>
      <c r="M464" s="30"/>
      <c r="N464" s="30"/>
      <c r="O464" s="30"/>
      <c r="P464" s="73"/>
      <c r="Q464" s="31"/>
      <c r="R464" s="30"/>
      <c r="S464" s="30"/>
      <c r="T464" s="30"/>
      <c r="U464" s="30"/>
      <c r="V464" s="30"/>
      <c r="W464" s="30"/>
      <c r="X464" s="72"/>
      <c r="Y464" s="31"/>
      <c r="Z464" s="72"/>
      <c r="AA464" s="31"/>
      <c r="AB464" s="30"/>
      <c r="AC464" s="30"/>
      <c r="AD464" s="30"/>
      <c r="AE464" s="30"/>
      <c r="AF464" s="30"/>
      <c r="AG464" s="72"/>
      <c r="AH464" s="31"/>
      <c r="AI464" s="30"/>
      <c r="AJ464" s="30"/>
      <c r="AK464" s="30"/>
      <c r="AL464" s="30"/>
      <c r="AM464" s="30"/>
      <c r="AN464" s="30"/>
      <c r="AO464" s="30"/>
      <c r="AP464" s="72"/>
      <c r="AQ464" s="31"/>
      <c r="AR464" s="30"/>
      <c r="AS464" s="30"/>
      <c r="AT464" s="30"/>
      <c r="AU464" s="30"/>
      <c r="AV464" s="30"/>
      <c r="AW464" s="30"/>
      <c r="AX464" s="30"/>
      <c r="AY464" s="30"/>
      <c r="AZ464" s="31"/>
      <c r="BA464" s="30"/>
      <c r="BB464" s="30"/>
      <c r="BC464" s="30"/>
      <c r="BD464" s="30"/>
      <c r="BE464" s="30"/>
      <c r="BF464" s="30"/>
      <c r="BG464" s="30"/>
      <c r="BH464" s="30"/>
    </row>
    <row r="465" spans="3:60" ht="13.5" x14ac:dyDescent="0.35">
      <c r="C465" s="31"/>
      <c r="D465" s="30"/>
      <c r="E465" s="30"/>
      <c r="F465" s="30"/>
      <c r="G465" s="30"/>
      <c r="H465" s="72"/>
      <c r="I465" s="31"/>
      <c r="J465" s="30"/>
      <c r="K465" s="30"/>
      <c r="L465" s="30"/>
      <c r="M465" s="30"/>
      <c r="N465" s="30"/>
      <c r="O465" s="30"/>
      <c r="P465" s="73"/>
      <c r="Q465" s="31"/>
      <c r="R465" s="30"/>
      <c r="S465" s="30"/>
      <c r="T465" s="30"/>
      <c r="U465" s="30"/>
      <c r="V465" s="30"/>
      <c r="W465" s="30"/>
      <c r="X465" s="72"/>
      <c r="Y465" s="31"/>
      <c r="Z465" s="72"/>
      <c r="AA465" s="31"/>
      <c r="AB465" s="30"/>
      <c r="AC465" s="30"/>
      <c r="AD465" s="30"/>
      <c r="AE465" s="30"/>
      <c r="AF465" s="30"/>
      <c r="AG465" s="72"/>
      <c r="AH465" s="31"/>
      <c r="AI465" s="30"/>
      <c r="AJ465" s="30"/>
      <c r="AK465" s="30"/>
      <c r="AL465" s="30"/>
      <c r="AM465" s="30"/>
      <c r="AN465" s="30"/>
      <c r="AO465" s="30"/>
      <c r="AP465" s="72"/>
      <c r="AQ465" s="31"/>
      <c r="AR465" s="30"/>
      <c r="AS465" s="30"/>
      <c r="AT465" s="30"/>
      <c r="AU465" s="30"/>
      <c r="AV465" s="30"/>
      <c r="AW465" s="30"/>
      <c r="AX465" s="30"/>
      <c r="AY465" s="30"/>
      <c r="AZ465" s="31"/>
      <c r="BA465" s="30"/>
      <c r="BB465" s="30"/>
      <c r="BC465" s="30"/>
      <c r="BD465" s="30"/>
      <c r="BE465" s="30"/>
      <c r="BF465" s="30"/>
      <c r="BG465" s="30"/>
      <c r="BH465" s="30"/>
    </row>
    <row r="466" spans="3:60" ht="13.5" x14ac:dyDescent="0.35">
      <c r="C466" s="31"/>
      <c r="D466" s="30"/>
      <c r="E466" s="30"/>
      <c r="F466" s="30"/>
      <c r="G466" s="30"/>
      <c r="H466" s="72"/>
      <c r="I466" s="31"/>
      <c r="J466" s="30"/>
      <c r="K466" s="30"/>
      <c r="L466" s="30"/>
      <c r="M466" s="30"/>
      <c r="N466" s="30"/>
      <c r="O466" s="30"/>
      <c r="P466" s="73"/>
      <c r="Q466" s="31"/>
      <c r="R466" s="30"/>
      <c r="S466" s="30"/>
      <c r="T466" s="30"/>
      <c r="U466" s="30"/>
      <c r="V466" s="30"/>
      <c r="W466" s="30"/>
      <c r="X466" s="72"/>
      <c r="Y466" s="31"/>
      <c r="Z466" s="72"/>
      <c r="AA466" s="31"/>
      <c r="AB466" s="30"/>
      <c r="AC466" s="30"/>
      <c r="AD466" s="30"/>
      <c r="AE466" s="30"/>
      <c r="AF466" s="30"/>
      <c r="AG466" s="72"/>
      <c r="AH466" s="31"/>
      <c r="AI466" s="30"/>
      <c r="AJ466" s="30"/>
      <c r="AK466" s="30"/>
      <c r="AL466" s="30"/>
      <c r="AM466" s="30"/>
      <c r="AN466" s="30"/>
      <c r="AO466" s="30"/>
      <c r="AP466" s="72"/>
      <c r="AQ466" s="31"/>
      <c r="AR466" s="30"/>
      <c r="AS466" s="30"/>
      <c r="AT466" s="30"/>
      <c r="AU466" s="30"/>
      <c r="AV466" s="30"/>
      <c r="AW466" s="30"/>
      <c r="AX466" s="30"/>
      <c r="AY466" s="30"/>
      <c r="AZ466" s="31"/>
      <c r="BA466" s="30"/>
      <c r="BB466" s="30"/>
      <c r="BC466" s="30"/>
      <c r="BD466" s="30"/>
      <c r="BE466" s="30"/>
      <c r="BF466" s="30"/>
      <c r="BG466" s="30"/>
      <c r="BH466" s="30"/>
    </row>
    <row r="467" spans="3:60" ht="13.5" x14ac:dyDescent="0.35">
      <c r="C467" s="31"/>
      <c r="D467" s="30"/>
      <c r="E467" s="30"/>
      <c r="F467" s="30"/>
      <c r="G467" s="30"/>
      <c r="H467" s="72"/>
      <c r="I467" s="31"/>
      <c r="J467" s="30"/>
      <c r="K467" s="30"/>
      <c r="L467" s="30"/>
      <c r="M467" s="30"/>
      <c r="N467" s="30"/>
      <c r="O467" s="30"/>
      <c r="P467" s="73"/>
      <c r="Q467" s="31"/>
      <c r="R467" s="30"/>
      <c r="S467" s="30"/>
      <c r="T467" s="30"/>
      <c r="U467" s="30"/>
      <c r="V467" s="30"/>
      <c r="W467" s="30"/>
      <c r="X467" s="72"/>
      <c r="Y467" s="31"/>
      <c r="Z467" s="72"/>
      <c r="AA467" s="31"/>
      <c r="AB467" s="30"/>
      <c r="AC467" s="30"/>
      <c r="AD467" s="30"/>
      <c r="AE467" s="30"/>
      <c r="AF467" s="30"/>
      <c r="AG467" s="72"/>
      <c r="AH467" s="31"/>
      <c r="AI467" s="30"/>
      <c r="AJ467" s="30"/>
      <c r="AK467" s="30"/>
      <c r="AL467" s="30"/>
      <c r="AM467" s="30"/>
      <c r="AN467" s="30"/>
      <c r="AO467" s="30"/>
      <c r="AP467" s="72"/>
      <c r="AQ467" s="31"/>
      <c r="AR467" s="30"/>
      <c r="AS467" s="30"/>
      <c r="AT467" s="30"/>
      <c r="AU467" s="30"/>
      <c r="AV467" s="30"/>
      <c r="AW467" s="30"/>
      <c r="AX467" s="30"/>
      <c r="AY467" s="30"/>
      <c r="AZ467" s="31"/>
      <c r="BA467" s="30"/>
      <c r="BB467" s="30"/>
      <c r="BC467" s="30"/>
      <c r="BD467" s="30"/>
      <c r="BE467" s="30"/>
      <c r="BF467" s="30"/>
      <c r="BG467" s="30"/>
      <c r="BH467" s="30"/>
    </row>
    <row r="468" spans="3:60" ht="13.5" x14ac:dyDescent="0.35">
      <c r="C468" s="31"/>
      <c r="D468" s="30"/>
      <c r="E468" s="30"/>
      <c r="F468" s="30"/>
      <c r="G468" s="30"/>
      <c r="H468" s="72"/>
      <c r="I468" s="31"/>
      <c r="J468" s="30"/>
      <c r="K468" s="30"/>
      <c r="L468" s="30"/>
      <c r="M468" s="30"/>
      <c r="N468" s="30"/>
      <c r="O468" s="30"/>
      <c r="P468" s="73"/>
      <c r="Q468" s="31"/>
      <c r="R468" s="30"/>
      <c r="S468" s="30"/>
      <c r="T468" s="30"/>
      <c r="U468" s="30"/>
      <c r="V468" s="30"/>
      <c r="W468" s="30"/>
      <c r="X468" s="72"/>
      <c r="Y468" s="31"/>
      <c r="Z468" s="72"/>
      <c r="AA468" s="31"/>
      <c r="AB468" s="30"/>
      <c r="AC468" s="30"/>
      <c r="AD468" s="30"/>
      <c r="AE468" s="30"/>
      <c r="AF468" s="30"/>
      <c r="AG468" s="72"/>
      <c r="AH468" s="31"/>
      <c r="AI468" s="30"/>
      <c r="AJ468" s="30"/>
      <c r="AK468" s="30"/>
      <c r="AL468" s="30"/>
      <c r="AM468" s="30"/>
      <c r="AN468" s="30"/>
      <c r="AO468" s="30"/>
      <c r="AP468" s="72"/>
      <c r="AQ468" s="31"/>
      <c r="AR468" s="30"/>
      <c r="AS468" s="30"/>
      <c r="AT468" s="30"/>
      <c r="AU468" s="30"/>
      <c r="AV468" s="30"/>
      <c r="AW468" s="30"/>
      <c r="AX468" s="30"/>
      <c r="AY468" s="30"/>
      <c r="AZ468" s="31"/>
      <c r="BA468" s="30"/>
      <c r="BB468" s="30"/>
      <c r="BC468" s="30"/>
      <c r="BD468" s="30"/>
      <c r="BE468" s="30"/>
      <c r="BF468" s="30"/>
      <c r="BG468" s="30"/>
      <c r="BH468" s="30"/>
    </row>
    <row r="469" spans="3:60" ht="13.5" x14ac:dyDescent="0.35">
      <c r="C469" s="31"/>
      <c r="D469" s="30"/>
      <c r="E469" s="30"/>
      <c r="F469" s="30"/>
      <c r="G469" s="30"/>
      <c r="H469" s="72"/>
      <c r="I469" s="31"/>
      <c r="J469" s="30"/>
      <c r="K469" s="30"/>
      <c r="L469" s="30"/>
      <c r="M469" s="30"/>
      <c r="N469" s="30"/>
      <c r="O469" s="30"/>
      <c r="P469" s="73"/>
      <c r="Q469" s="31"/>
      <c r="R469" s="30"/>
      <c r="S469" s="30"/>
      <c r="T469" s="30"/>
      <c r="U469" s="30"/>
      <c r="V469" s="30"/>
      <c r="W469" s="30"/>
      <c r="X469" s="72"/>
      <c r="Y469" s="31"/>
      <c r="Z469" s="72"/>
      <c r="AA469" s="31"/>
      <c r="AB469" s="30"/>
      <c r="AC469" s="30"/>
      <c r="AD469" s="30"/>
      <c r="AE469" s="30"/>
      <c r="AF469" s="30"/>
      <c r="AG469" s="72"/>
      <c r="AH469" s="31"/>
      <c r="AI469" s="30"/>
      <c r="AJ469" s="30"/>
      <c r="AK469" s="30"/>
      <c r="AL469" s="30"/>
      <c r="AM469" s="30"/>
      <c r="AN469" s="30"/>
      <c r="AO469" s="30"/>
      <c r="AP469" s="72"/>
      <c r="AQ469" s="31"/>
      <c r="AR469" s="30"/>
      <c r="AS469" s="30"/>
      <c r="AT469" s="30"/>
      <c r="AU469" s="30"/>
      <c r="AV469" s="30"/>
      <c r="AW469" s="30"/>
      <c r="AX469" s="30"/>
      <c r="AY469" s="30"/>
      <c r="AZ469" s="31"/>
      <c r="BA469" s="30"/>
      <c r="BB469" s="30"/>
      <c r="BC469" s="30"/>
      <c r="BD469" s="30"/>
      <c r="BE469" s="30"/>
      <c r="BF469" s="30"/>
      <c r="BG469" s="30"/>
      <c r="BH469" s="30"/>
    </row>
    <row r="470" spans="3:60" ht="13.5" x14ac:dyDescent="0.35">
      <c r="C470" s="31"/>
      <c r="D470" s="30"/>
      <c r="E470" s="30"/>
      <c r="F470" s="30"/>
      <c r="G470" s="30"/>
      <c r="H470" s="72"/>
      <c r="I470" s="31"/>
      <c r="J470" s="30"/>
      <c r="K470" s="30"/>
      <c r="L470" s="30"/>
      <c r="M470" s="30"/>
      <c r="N470" s="30"/>
      <c r="O470" s="30"/>
      <c r="P470" s="73"/>
      <c r="Q470" s="31"/>
      <c r="R470" s="30"/>
      <c r="S470" s="30"/>
      <c r="T470" s="30"/>
      <c r="U470" s="30"/>
      <c r="V470" s="30"/>
      <c r="W470" s="30"/>
      <c r="X470" s="72"/>
      <c r="Y470" s="31"/>
      <c r="Z470" s="72"/>
      <c r="AA470" s="31"/>
      <c r="AB470" s="30"/>
      <c r="AC470" s="30"/>
      <c r="AD470" s="30"/>
      <c r="AE470" s="30"/>
      <c r="AF470" s="30"/>
      <c r="AG470" s="72"/>
      <c r="AH470" s="31"/>
      <c r="AI470" s="30"/>
      <c r="AJ470" s="30"/>
      <c r="AK470" s="30"/>
      <c r="AL470" s="30"/>
      <c r="AM470" s="30"/>
      <c r="AN470" s="30"/>
      <c r="AO470" s="30"/>
      <c r="AP470" s="72"/>
      <c r="AQ470" s="31"/>
      <c r="AR470" s="30"/>
      <c r="AS470" s="30"/>
      <c r="AT470" s="30"/>
      <c r="AU470" s="30"/>
      <c r="AV470" s="30"/>
      <c r="AW470" s="30"/>
      <c r="AX470" s="30"/>
      <c r="AY470" s="30"/>
      <c r="AZ470" s="31"/>
      <c r="BA470" s="30"/>
      <c r="BB470" s="30"/>
      <c r="BC470" s="30"/>
      <c r="BD470" s="30"/>
      <c r="BE470" s="30"/>
      <c r="BF470" s="30"/>
      <c r="BG470" s="30"/>
      <c r="BH470" s="30"/>
    </row>
    <row r="471" spans="3:60" ht="13.5" x14ac:dyDescent="0.35">
      <c r="C471" s="31"/>
      <c r="D471" s="30"/>
      <c r="E471" s="30"/>
      <c r="F471" s="30"/>
      <c r="G471" s="30"/>
      <c r="H471" s="72"/>
      <c r="I471" s="31"/>
      <c r="J471" s="30"/>
      <c r="K471" s="30"/>
      <c r="L471" s="30"/>
      <c r="M471" s="30"/>
      <c r="N471" s="30"/>
      <c r="O471" s="30"/>
      <c r="P471" s="73"/>
      <c r="Q471" s="31"/>
      <c r="R471" s="30"/>
      <c r="S471" s="30"/>
      <c r="T471" s="30"/>
      <c r="U471" s="30"/>
      <c r="V471" s="30"/>
      <c r="W471" s="30"/>
      <c r="X471" s="72"/>
      <c r="Y471" s="31"/>
      <c r="Z471" s="72"/>
      <c r="AA471" s="31"/>
      <c r="AB471" s="30"/>
      <c r="AC471" s="30"/>
      <c r="AD471" s="30"/>
      <c r="AE471" s="30"/>
      <c r="AF471" s="30"/>
      <c r="AG471" s="72"/>
      <c r="AH471" s="31"/>
      <c r="AI471" s="30"/>
      <c r="AJ471" s="30"/>
      <c r="AK471" s="30"/>
      <c r="AL471" s="30"/>
      <c r="AM471" s="30"/>
      <c r="AN471" s="30"/>
      <c r="AO471" s="30"/>
      <c r="AP471" s="72"/>
      <c r="AQ471" s="31"/>
      <c r="AR471" s="30"/>
      <c r="AS471" s="30"/>
      <c r="AT471" s="30"/>
      <c r="AU471" s="30"/>
      <c r="AV471" s="30"/>
      <c r="AW471" s="30"/>
      <c r="AX471" s="30"/>
      <c r="AY471" s="30"/>
      <c r="AZ471" s="31"/>
      <c r="BA471" s="30"/>
      <c r="BB471" s="30"/>
      <c r="BC471" s="30"/>
      <c r="BD471" s="30"/>
      <c r="BE471" s="30"/>
      <c r="BF471" s="30"/>
      <c r="BG471" s="30"/>
      <c r="BH471" s="30"/>
    </row>
    <row r="472" spans="3:60" ht="13.5" x14ac:dyDescent="0.35">
      <c r="C472" s="31"/>
      <c r="D472" s="30"/>
      <c r="E472" s="30"/>
      <c r="F472" s="30"/>
      <c r="G472" s="30"/>
      <c r="H472" s="72"/>
      <c r="I472" s="31"/>
      <c r="J472" s="30"/>
      <c r="K472" s="30"/>
      <c r="L472" s="30"/>
      <c r="M472" s="30"/>
      <c r="N472" s="30"/>
      <c r="O472" s="30"/>
      <c r="P472" s="73"/>
      <c r="Q472" s="31"/>
      <c r="R472" s="30"/>
      <c r="S472" s="30"/>
      <c r="T472" s="30"/>
      <c r="U472" s="30"/>
      <c r="V472" s="30"/>
      <c r="W472" s="30"/>
      <c r="X472" s="72"/>
      <c r="Y472" s="31"/>
      <c r="Z472" s="72"/>
      <c r="AA472" s="31"/>
      <c r="AB472" s="30"/>
      <c r="AC472" s="30"/>
      <c r="AD472" s="30"/>
      <c r="AE472" s="30"/>
      <c r="AF472" s="30"/>
      <c r="AG472" s="72"/>
      <c r="AH472" s="31"/>
      <c r="AI472" s="30"/>
      <c r="AJ472" s="30"/>
      <c r="AK472" s="30"/>
      <c r="AL472" s="30"/>
      <c r="AM472" s="30"/>
      <c r="AN472" s="30"/>
      <c r="AO472" s="30"/>
      <c r="AP472" s="72"/>
      <c r="AQ472" s="31"/>
      <c r="AR472" s="30"/>
      <c r="AS472" s="30"/>
      <c r="AT472" s="30"/>
      <c r="AU472" s="30"/>
      <c r="AV472" s="30"/>
      <c r="AW472" s="30"/>
      <c r="AX472" s="30"/>
      <c r="AY472" s="30"/>
      <c r="AZ472" s="31"/>
      <c r="BA472" s="30"/>
      <c r="BB472" s="30"/>
      <c r="BC472" s="30"/>
      <c r="BD472" s="30"/>
      <c r="BE472" s="30"/>
      <c r="BF472" s="30"/>
      <c r="BG472" s="30"/>
      <c r="BH472" s="30"/>
    </row>
    <row r="473" spans="3:60" ht="13.5" x14ac:dyDescent="0.35">
      <c r="C473" s="31"/>
      <c r="D473" s="30"/>
      <c r="E473" s="30"/>
      <c r="F473" s="30"/>
      <c r="G473" s="30"/>
      <c r="H473" s="72"/>
      <c r="I473" s="31"/>
      <c r="J473" s="30"/>
      <c r="K473" s="30"/>
      <c r="L473" s="30"/>
      <c r="M473" s="30"/>
      <c r="N473" s="30"/>
      <c r="O473" s="30"/>
      <c r="P473" s="73"/>
      <c r="Q473" s="31"/>
      <c r="R473" s="30"/>
      <c r="S473" s="30"/>
      <c r="T473" s="30"/>
      <c r="U473" s="30"/>
      <c r="V473" s="30"/>
      <c r="W473" s="30"/>
      <c r="X473" s="72"/>
      <c r="Y473" s="31"/>
      <c r="Z473" s="72"/>
      <c r="AA473" s="31"/>
      <c r="AB473" s="30"/>
      <c r="AC473" s="30"/>
      <c r="AD473" s="30"/>
      <c r="AE473" s="30"/>
      <c r="AF473" s="30"/>
      <c r="AG473" s="72"/>
      <c r="AH473" s="31"/>
      <c r="AI473" s="30"/>
      <c r="AJ473" s="30"/>
      <c r="AK473" s="30"/>
      <c r="AL473" s="30"/>
      <c r="AM473" s="30"/>
      <c r="AN473" s="30"/>
      <c r="AO473" s="30"/>
      <c r="AP473" s="72"/>
      <c r="AQ473" s="31"/>
      <c r="AR473" s="30"/>
      <c r="AS473" s="30"/>
      <c r="AT473" s="30"/>
      <c r="AU473" s="30"/>
      <c r="AV473" s="30"/>
      <c r="AW473" s="30"/>
      <c r="AX473" s="30"/>
      <c r="AY473" s="30"/>
      <c r="AZ473" s="31"/>
      <c r="BA473" s="30"/>
      <c r="BB473" s="30"/>
      <c r="BC473" s="30"/>
      <c r="BD473" s="30"/>
      <c r="BE473" s="30"/>
      <c r="BF473" s="30"/>
      <c r="BG473" s="30"/>
      <c r="BH473" s="30"/>
    </row>
    <row r="474" spans="3:60" ht="13.5" x14ac:dyDescent="0.35">
      <c r="C474" s="31"/>
      <c r="D474" s="30"/>
      <c r="E474" s="30"/>
      <c r="F474" s="30"/>
      <c r="G474" s="30"/>
      <c r="H474" s="72"/>
      <c r="I474" s="31"/>
      <c r="J474" s="30"/>
      <c r="K474" s="30"/>
      <c r="L474" s="30"/>
      <c r="M474" s="30"/>
      <c r="N474" s="30"/>
      <c r="O474" s="30"/>
      <c r="P474" s="73"/>
      <c r="Q474" s="31"/>
      <c r="R474" s="30"/>
      <c r="S474" s="30"/>
      <c r="T474" s="30"/>
      <c r="U474" s="30"/>
      <c r="V474" s="30"/>
      <c r="W474" s="30"/>
      <c r="X474" s="72"/>
      <c r="Y474" s="31"/>
      <c r="Z474" s="72"/>
      <c r="AA474" s="31"/>
      <c r="AB474" s="30"/>
      <c r="AC474" s="30"/>
      <c r="AD474" s="30"/>
      <c r="AE474" s="30"/>
      <c r="AF474" s="30"/>
      <c r="AG474" s="72"/>
      <c r="AH474" s="31"/>
      <c r="AI474" s="30"/>
      <c r="AJ474" s="30"/>
      <c r="AK474" s="30"/>
      <c r="AL474" s="30"/>
      <c r="AM474" s="30"/>
      <c r="AN474" s="30"/>
      <c r="AO474" s="30"/>
      <c r="AP474" s="72"/>
      <c r="AQ474" s="31"/>
      <c r="AR474" s="30"/>
      <c r="AS474" s="30"/>
      <c r="AT474" s="30"/>
      <c r="AU474" s="30"/>
      <c r="AV474" s="30"/>
      <c r="AW474" s="30"/>
      <c r="AX474" s="30"/>
      <c r="AY474" s="30"/>
      <c r="AZ474" s="31"/>
      <c r="BA474" s="30"/>
      <c r="BB474" s="30"/>
      <c r="BC474" s="30"/>
      <c r="BD474" s="30"/>
      <c r="BE474" s="30"/>
      <c r="BF474" s="30"/>
      <c r="BG474" s="30"/>
      <c r="BH474" s="30"/>
    </row>
    <row r="475" spans="3:60" ht="13.5" x14ac:dyDescent="0.35">
      <c r="C475" s="31"/>
      <c r="D475" s="30"/>
      <c r="E475" s="30"/>
      <c r="F475" s="30"/>
      <c r="G475" s="30"/>
      <c r="H475" s="72"/>
      <c r="I475" s="31"/>
      <c r="J475" s="30"/>
      <c r="K475" s="30"/>
      <c r="L475" s="30"/>
      <c r="M475" s="30"/>
      <c r="N475" s="30"/>
      <c r="O475" s="30"/>
      <c r="P475" s="73"/>
      <c r="Q475" s="31"/>
      <c r="R475" s="30"/>
      <c r="S475" s="30"/>
      <c r="T475" s="30"/>
      <c r="U475" s="30"/>
      <c r="V475" s="30"/>
      <c r="W475" s="30"/>
      <c r="X475" s="72"/>
      <c r="Y475" s="31"/>
      <c r="Z475" s="72"/>
      <c r="AA475" s="31"/>
      <c r="AB475" s="30"/>
      <c r="AC475" s="30"/>
      <c r="AD475" s="30"/>
      <c r="AE475" s="30"/>
      <c r="AF475" s="30"/>
      <c r="AG475" s="72"/>
      <c r="AH475" s="31"/>
      <c r="AI475" s="30"/>
      <c r="AJ475" s="30"/>
      <c r="AK475" s="30"/>
      <c r="AL475" s="30"/>
      <c r="AM475" s="30"/>
      <c r="AN475" s="30"/>
      <c r="AO475" s="30"/>
      <c r="AP475" s="72"/>
      <c r="AQ475" s="31"/>
      <c r="AR475" s="30"/>
      <c r="AS475" s="30"/>
      <c r="AT475" s="30"/>
      <c r="AU475" s="30"/>
      <c r="AV475" s="30"/>
      <c r="AW475" s="30"/>
      <c r="AX475" s="30"/>
      <c r="AY475" s="30"/>
      <c r="AZ475" s="31"/>
      <c r="BA475" s="30"/>
      <c r="BB475" s="30"/>
      <c r="BC475" s="30"/>
      <c r="BD475" s="30"/>
      <c r="BE475" s="30"/>
      <c r="BF475" s="30"/>
      <c r="BG475" s="30"/>
      <c r="BH475" s="30"/>
    </row>
    <row r="476" spans="3:60" ht="13.5" x14ac:dyDescent="0.35">
      <c r="C476" s="31"/>
      <c r="D476" s="30"/>
      <c r="E476" s="30"/>
      <c r="F476" s="30"/>
      <c r="G476" s="30"/>
      <c r="H476" s="72"/>
      <c r="I476" s="31"/>
      <c r="J476" s="30"/>
      <c r="K476" s="30"/>
      <c r="L476" s="30"/>
      <c r="M476" s="30"/>
      <c r="N476" s="30"/>
      <c r="O476" s="30"/>
      <c r="P476" s="73"/>
      <c r="Q476" s="31"/>
      <c r="R476" s="30"/>
      <c r="S476" s="30"/>
      <c r="T476" s="30"/>
      <c r="U476" s="30"/>
      <c r="V476" s="30"/>
      <c r="W476" s="30"/>
      <c r="X476" s="72"/>
      <c r="Y476" s="31"/>
      <c r="Z476" s="72"/>
      <c r="AA476" s="31"/>
      <c r="AB476" s="30"/>
      <c r="AC476" s="30"/>
      <c r="AD476" s="30"/>
      <c r="AE476" s="30"/>
      <c r="AF476" s="30"/>
      <c r="AG476" s="72"/>
      <c r="AH476" s="31"/>
      <c r="AI476" s="30"/>
      <c r="AJ476" s="30"/>
      <c r="AK476" s="30"/>
      <c r="AL476" s="30"/>
      <c r="AM476" s="30"/>
      <c r="AN476" s="30"/>
      <c r="AO476" s="30"/>
      <c r="AP476" s="72"/>
      <c r="AQ476" s="31"/>
      <c r="AR476" s="30"/>
      <c r="AS476" s="30"/>
      <c r="AT476" s="30"/>
      <c r="AU476" s="30"/>
      <c r="AV476" s="30"/>
      <c r="AW476" s="30"/>
      <c r="AX476" s="30"/>
      <c r="AY476" s="30"/>
      <c r="AZ476" s="31"/>
      <c r="BA476" s="30"/>
      <c r="BB476" s="30"/>
      <c r="BC476" s="30"/>
      <c r="BD476" s="30"/>
      <c r="BE476" s="30"/>
      <c r="BF476" s="30"/>
      <c r="BG476" s="30"/>
      <c r="BH476" s="30"/>
    </row>
    <row r="477" spans="3:60" ht="13.5" x14ac:dyDescent="0.35">
      <c r="C477" s="31"/>
      <c r="D477" s="30"/>
      <c r="E477" s="30"/>
      <c r="F477" s="30"/>
      <c r="G477" s="30"/>
      <c r="H477" s="72"/>
      <c r="I477" s="31"/>
      <c r="J477" s="30"/>
      <c r="K477" s="30"/>
      <c r="L477" s="30"/>
      <c r="M477" s="30"/>
      <c r="N477" s="30"/>
      <c r="O477" s="30"/>
      <c r="P477" s="73"/>
      <c r="Q477" s="31"/>
      <c r="R477" s="30"/>
      <c r="S477" s="30"/>
      <c r="T477" s="30"/>
      <c r="U477" s="30"/>
      <c r="V477" s="30"/>
      <c r="W477" s="30"/>
      <c r="X477" s="72"/>
      <c r="Y477" s="31"/>
      <c r="Z477" s="72"/>
      <c r="AA477" s="31"/>
      <c r="AB477" s="30"/>
      <c r="AC477" s="30"/>
      <c r="AD477" s="30"/>
      <c r="AE477" s="30"/>
      <c r="AF477" s="30"/>
      <c r="AG477" s="72"/>
      <c r="AH477" s="31"/>
      <c r="AI477" s="30"/>
      <c r="AJ477" s="30"/>
      <c r="AK477" s="30"/>
      <c r="AL477" s="30"/>
      <c r="AM477" s="30"/>
      <c r="AN477" s="30"/>
      <c r="AO477" s="30"/>
      <c r="AP477" s="72"/>
      <c r="AQ477" s="31"/>
      <c r="AR477" s="30"/>
      <c r="AS477" s="30"/>
      <c r="AT477" s="30"/>
      <c r="AU477" s="30"/>
      <c r="AV477" s="30"/>
      <c r="AW477" s="30"/>
      <c r="AX477" s="30"/>
      <c r="AY477" s="30"/>
      <c r="AZ477" s="31"/>
      <c r="BA477" s="30"/>
      <c r="BB477" s="30"/>
      <c r="BC477" s="30"/>
      <c r="BD477" s="30"/>
      <c r="BE477" s="30"/>
      <c r="BF477" s="30"/>
      <c r="BG477" s="30"/>
      <c r="BH477" s="30"/>
    </row>
    <row r="478" spans="3:60" ht="13.5" x14ac:dyDescent="0.35">
      <c r="C478" s="31"/>
      <c r="D478" s="30"/>
      <c r="E478" s="30"/>
      <c r="F478" s="30"/>
      <c r="G478" s="30"/>
      <c r="H478" s="72"/>
      <c r="I478" s="31"/>
      <c r="J478" s="30"/>
      <c r="K478" s="30"/>
      <c r="L478" s="30"/>
      <c r="M478" s="30"/>
      <c r="N478" s="30"/>
      <c r="O478" s="30"/>
      <c r="P478" s="73"/>
      <c r="Q478" s="31"/>
      <c r="R478" s="30"/>
      <c r="S478" s="30"/>
      <c r="T478" s="30"/>
      <c r="U478" s="30"/>
      <c r="V478" s="30"/>
      <c r="W478" s="30"/>
      <c r="X478" s="72"/>
      <c r="Y478" s="31"/>
      <c r="Z478" s="72"/>
      <c r="AA478" s="31"/>
      <c r="AB478" s="30"/>
      <c r="AC478" s="30"/>
      <c r="AD478" s="30"/>
      <c r="AE478" s="30"/>
      <c r="AF478" s="30"/>
      <c r="AG478" s="72"/>
      <c r="AH478" s="31"/>
      <c r="AI478" s="30"/>
      <c r="AJ478" s="30"/>
      <c r="AK478" s="30"/>
      <c r="AL478" s="30"/>
      <c r="AM478" s="30"/>
      <c r="AN478" s="30"/>
      <c r="AO478" s="30"/>
      <c r="AP478" s="72"/>
      <c r="AQ478" s="31"/>
      <c r="AR478" s="30"/>
      <c r="AS478" s="30"/>
      <c r="AT478" s="30"/>
      <c r="AU478" s="30"/>
      <c r="AV478" s="30"/>
      <c r="AW478" s="30"/>
      <c r="AX478" s="30"/>
      <c r="AY478" s="30"/>
      <c r="AZ478" s="31"/>
      <c r="BA478" s="30"/>
      <c r="BB478" s="30"/>
      <c r="BC478" s="30"/>
      <c r="BD478" s="30"/>
      <c r="BE478" s="30"/>
      <c r="BF478" s="30"/>
      <c r="BG478" s="30"/>
      <c r="BH478" s="30"/>
    </row>
    <row r="479" spans="3:60" ht="13.5" x14ac:dyDescent="0.35">
      <c r="C479" s="31"/>
      <c r="D479" s="30"/>
      <c r="E479" s="30"/>
      <c r="F479" s="30"/>
      <c r="G479" s="30"/>
      <c r="H479" s="72"/>
      <c r="I479" s="31"/>
      <c r="J479" s="30"/>
      <c r="K479" s="30"/>
      <c r="L479" s="30"/>
      <c r="M479" s="30"/>
      <c r="N479" s="30"/>
      <c r="O479" s="30"/>
      <c r="P479" s="73"/>
      <c r="Q479" s="31"/>
      <c r="R479" s="30"/>
      <c r="S479" s="30"/>
      <c r="T479" s="30"/>
      <c r="U479" s="30"/>
      <c r="V479" s="30"/>
      <c r="W479" s="30"/>
      <c r="X479" s="72"/>
      <c r="Y479" s="31"/>
      <c r="Z479" s="72"/>
      <c r="AA479" s="31"/>
      <c r="AB479" s="30"/>
      <c r="AC479" s="30"/>
      <c r="AD479" s="30"/>
      <c r="AE479" s="30"/>
      <c r="AF479" s="30"/>
      <c r="AG479" s="72"/>
      <c r="AH479" s="31"/>
      <c r="AI479" s="30"/>
      <c r="AJ479" s="30"/>
      <c r="AK479" s="30"/>
      <c r="AL479" s="30"/>
      <c r="AM479" s="30"/>
      <c r="AN479" s="30"/>
      <c r="AO479" s="30"/>
      <c r="AP479" s="72"/>
      <c r="AQ479" s="31"/>
      <c r="AR479" s="30"/>
      <c r="AS479" s="30"/>
      <c r="AT479" s="30"/>
      <c r="AU479" s="30"/>
      <c r="AV479" s="30"/>
      <c r="AW479" s="30"/>
      <c r="AX479" s="30"/>
      <c r="AY479" s="30"/>
      <c r="AZ479" s="31"/>
      <c r="BA479" s="30"/>
      <c r="BB479" s="30"/>
      <c r="BC479" s="30"/>
      <c r="BD479" s="30"/>
      <c r="BE479" s="30"/>
      <c r="BF479" s="30"/>
      <c r="BG479" s="30"/>
      <c r="BH479" s="30"/>
    </row>
    <row r="480" spans="3:60" ht="13.5" x14ac:dyDescent="0.35">
      <c r="C480" s="31"/>
      <c r="D480" s="30"/>
      <c r="E480" s="30"/>
      <c r="F480" s="30"/>
      <c r="G480" s="30"/>
      <c r="H480" s="72"/>
      <c r="I480" s="31"/>
      <c r="J480" s="30"/>
      <c r="K480" s="30"/>
      <c r="L480" s="30"/>
      <c r="M480" s="30"/>
      <c r="N480" s="30"/>
      <c r="O480" s="30"/>
      <c r="P480" s="73"/>
      <c r="Q480" s="31"/>
      <c r="R480" s="30"/>
      <c r="S480" s="30"/>
      <c r="T480" s="30"/>
      <c r="U480" s="30"/>
      <c r="V480" s="30"/>
      <c r="W480" s="30"/>
      <c r="X480" s="72"/>
      <c r="Y480" s="31"/>
      <c r="Z480" s="72"/>
      <c r="AA480" s="31"/>
      <c r="AB480" s="30"/>
      <c r="AC480" s="30"/>
      <c r="AD480" s="30"/>
      <c r="AE480" s="30"/>
      <c r="AF480" s="30"/>
      <c r="AG480" s="72"/>
      <c r="AH480" s="31"/>
      <c r="AI480" s="30"/>
      <c r="AJ480" s="30"/>
      <c r="AK480" s="30"/>
      <c r="AL480" s="30"/>
      <c r="AM480" s="30"/>
      <c r="AN480" s="30"/>
      <c r="AO480" s="30"/>
      <c r="AP480" s="72"/>
      <c r="AQ480" s="31"/>
      <c r="AR480" s="30"/>
      <c r="AS480" s="30"/>
      <c r="AT480" s="30"/>
      <c r="AU480" s="30"/>
      <c r="AV480" s="30"/>
      <c r="AW480" s="30"/>
      <c r="AX480" s="30"/>
      <c r="AY480" s="30"/>
      <c r="AZ480" s="31"/>
      <c r="BA480" s="30"/>
      <c r="BB480" s="30"/>
      <c r="BC480" s="30"/>
      <c r="BD480" s="30"/>
      <c r="BE480" s="30"/>
      <c r="BF480" s="30"/>
      <c r="BG480" s="30"/>
      <c r="BH480" s="30"/>
    </row>
    <row r="481" spans="3:60" ht="13.5" x14ac:dyDescent="0.35">
      <c r="C481" s="31"/>
      <c r="D481" s="30"/>
      <c r="E481" s="30"/>
      <c r="F481" s="30"/>
      <c r="G481" s="30"/>
      <c r="H481" s="72"/>
      <c r="I481" s="31"/>
      <c r="J481" s="30"/>
      <c r="K481" s="30"/>
      <c r="L481" s="30"/>
      <c r="M481" s="30"/>
      <c r="N481" s="30"/>
      <c r="O481" s="30"/>
      <c r="P481" s="73"/>
      <c r="Q481" s="31"/>
      <c r="R481" s="30"/>
      <c r="S481" s="30"/>
      <c r="T481" s="30"/>
      <c r="U481" s="30"/>
      <c r="V481" s="30"/>
      <c r="W481" s="30"/>
      <c r="X481" s="72"/>
      <c r="Y481" s="31"/>
      <c r="Z481" s="72"/>
      <c r="AA481" s="31"/>
      <c r="AB481" s="30"/>
      <c r="AC481" s="30"/>
      <c r="AD481" s="30"/>
      <c r="AE481" s="30"/>
      <c r="AF481" s="30"/>
      <c r="AG481" s="72"/>
      <c r="AH481" s="31"/>
      <c r="AI481" s="30"/>
      <c r="AJ481" s="30"/>
      <c r="AK481" s="30"/>
      <c r="AL481" s="30"/>
      <c r="AM481" s="30"/>
      <c r="AN481" s="30"/>
      <c r="AO481" s="30"/>
      <c r="AP481" s="72"/>
      <c r="AQ481" s="31"/>
      <c r="AR481" s="30"/>
      <c r="AS481" s="30"/>
      <c r="AT481" s="30"/>
      <c r="AU481" s="30"/>
      <c r="AV481" s="30"/>
      <c r="AW481" s="30"/>
      <c r="AX481" s="30"/>
      <c r="AY481" s="30"/>
      <c r="AZ481" s="31"/>
      <c r="BA481" s="30"/>
      <c r="BB481" s="30"/>
      <c r="BC481" s="30"/>
      <c r="BD481" s="30"/>
      <c r="BE481" s="30"/>
      <c r="BF481" s="30"/>
      <c r="BG481" s="30"/>
      <c r="BH481" s="30"/>
    </row>
    <row r="482" spans="3:60" ht="13.5" x14ac:dyDescent="0.35">
      <c r="C482" s="31"/>
      <c r="D482" s="30"/>
      <c r="E482" s="30"/>
      <c r="F482" s="30"/>
      <c r="G482" s="30"/>
      <c r="H482" s="72"/>
      <c r="I482" s="31"/>
      <c r="J482" s="30"/>
      <c r="K482" s="30"/>
      <c r="L482" s="30"/>
      <c r="M482" s="30"/>
      <c r="N482" s="30"/>
      <c r="O482" s="30"/>
      <c r="P482" s="73"/>
      <c r="Q482" s="31"/>
      <c r="R482" s="30"/>
      <c r="S482" s="30"/>
      <c r="T482" s="30"/>
      <c r="U482" s="30"/>
      <c r="V482" s="30"/>
      <c r="W482" s="30"/>
      <c r="X482" s="72"/>
      <c r="Y482" s="31"/>
      <c r="Z482" s="72"/>
      <c r="AA482" s="31"/>
      <c r="AB482" s="30"/>
      <c r="AC482" s="30"/>
      <c r="AD482" s="30"/>
      <c r="AE482" s="30"/>
      <c r="AF482" s="30"/>
      <c r="AG482" s="72"/>
      <c r="AH482" s="31"/>
      <c r="AI482" s="30"/>
      <c r="AJ482" s="30"/>
      <c r="AK482" s="30"/>
      <c r="AL482" s="30"/>
      <c r="AM482" s="30"/>
      <c r="AN482" s="30"/>
      <c r="AO482" s="30"/>
      <c r="AP482" s="72"/>
      <c r="AQ482" s="31"/>
      <c r="AR482" s="30"/>
      <c r="AS482" s="30"/>
      <c r="AT482" s="30"/>
      <c r="AU482" s="30"/>
      <c r="AV482" s="30"/>
      <c r="AW482" s="30"/>
      <c r="AX482" s="30"/>
      <c r="AY482" s="30"/>
      <c r="AZ482" s="31"/>
      <c r="BA482" s="30"/>
      <c r="BB482" s="30"/>
      <c r="BC482" s="30"/>
      <c r="BD482" s="30"/>
      <c r="BE482" s="30"/>
      <c r="BF482" s="30"/>
      <c r="BG482" s="30"/>
      <c r="BH482" s="30"/>
    </row>
    <row r="483" spans="3:60" ht="13.5" x14ac:dyDescent="0.35">
      <c r="C483" s="31"/>
      <c r="D483" s="30"/>
      <c r="E483" s="30"/>
      <c r="F483" s="30"/>
      <c r="G483" s="30"/>
      <c r="H483" s="72"/>
      <c r="I483" s="31"/>
      <c r="J483" s="30"/>
      <c r="K483" s="30"/>
      <c r="L483" s="30"/>
      <c r="M483" s="30"/>
      <c r="N483" s="30"/>
      <c r="O483" s="30"/>
      <c r="P483" s="73"/>
      <c r="Q483" s="31"/>
      <c r="R483" s="30"/>
      <c r="S483" s="30"/>
      <c r="T483" s="30"/>
      <c r="U483" s="30"/>
      <c r="V483" s="30"/>
      <c r="W483" s="30"/>
      <c r="X483" s="72"/>
      <c r="Y483" s="31"/>
      <c r="Z483" s="72"/>
      <c r="AA483" s="31"/>
      <c r="AB483" s="30"/>
      <c r="AC483" s="30"/>
      <c r="AD483" s="30"/>
      <c r="AE483" s="30"/>
      <c r="AF483" s="30"/>
      <c r="AG483" s="72"/>
      <c r="AH483" s="31"/>
      <c r="AI483" s="30"/>
      <c r="AJ483" s="30"/>
      <c r="AK483" s="30"/>
      <c r="AL483" s="30"/>
      <c r="AM483" s="30"/>
      <c r="AN483" s="30"/>
      <c r="AO483" s="30"/>
      <c r="AP483" s="72"/>
      <c r="AQ483" s="31"/>
      <c r="AR483" s="30"/>
      <c r="AS483" s="30"/>
      <c r="AT483" s="30"/>
      <c r="AU483" s="30"/>
      <c r="AV483" s="30"/>
      <c r="AW483" s="30"/>
      <c r="AX483" s="30"/>
      <c r="AY483" s="30"/>
      <c r="AZ483" s="31"/>
      <c r="BA483" s="30"/>
      <c r="BB483" s="30"/>
      <c r="BC483" s="30"/>
      <c r="BD483" s="30"/>
      <c r="BE483" s="30"/>
      <c r="BF483" s="30"/>
      <c r="BG483" s="30"/>
      <c r="BH483" s="30"/>
    </row>
    <row r="484" spans="3:60" ht="13.5" x14ac:dyDescent="0.35">
      <c r="C484" s="31"/>
      <c r="D484" s="30"/>
      <c r="E484" s="30"/>
      <c r="F484" s="30"/>
      <c r="G484" s="30"/>
      <c r="H484" s="72"/>
      <c r="I484" s="31"/>
      <c r="J484" s="30"/>
      <c r="K484" s="30"/>
      <c r="L484" s="30"/>
      <c r="M484" s="30"/>
      <c r="N484" s="30"/>
      <c r="O484" s="30"/>
      <c r="P484" s="73"/>
      <c r="Q484" s="31"/>
      <c r="R484" s="30"/>
      <c r="S484" s="30"/>
      <c r="T484" s="30"/>
      <c r="U484" s="30"/>
      <c r="V484" s="30"/>
      <c r="W484" s="30"/>
      <c r="X484" s="72"/>
      <c r="Y484" s="31"/>
      <c r="Z484" s="72"/>
      <c r="AA484" s="31"/>
      <c r="AB484" s="30"/>
      <c r="AC484" s="30"/>
      <c r="AD484" s="30"/>
      <c r="AE484" s="30"/>
      <c r="AF484" s="30"/>
      <c r="AG484" s="72"/>
      <c r="AH484" s="31"/>
      <c r="AI484" s="30"/>
      <c r="AJ484" s="30"/>
      <c r="AK484" s="30"/>
      <c r="AL484" s="30"/>
      <c r="AM484" s="30"/>
      <c r="AN484" s="30"/>
      <c r="AO484" s="30"/>
      <c r="AP484" s="72"/>
      <c r="AQ484" s="31"/>
      <c r="AR484" s="30"/>
      <c r="AS484" s="30"/>
      <c r="AT484" s="30"/>
      <c r="AU484" s="30"/>
      <c r="AV484" s="30"/>
      <c r="AW484" s="30"/>
      <c r="AX484" s="30"/>
      <c r="AY484" s="30"/>
      <c r="AZ484" s="31"/>
      <c r="BA484" s="30"/>
      <c r="BB484" s="30"/>
      <c r="BC484" s="30"/>
      <c r="BD484" s="30"/>
      <c r="BE484" s="30"/>
      <c r="BF484" s="30"/>
      <c r="BG484" s="30"/>
      <c r="BH484" s="30"/>
    </row>
    <row r="485" spans="3:60" ht="13.5" x14ac:dyDescent="0.35">
      <c r="C485" s="31"/>
      <c r="D485" s="30"/>
      <c r="E485" s="30"/>
      <c r="F485" s="30"/>
      <c r="G485" s="30"/>
      <c r="H485" s="72"/>
      <c r="I485" s="31"/>
      <c r="J485" s="30"/>
      <c r="K485" s="30"/>
      <c r="L485" s="30"/>
      <c r="M485" s="30"/>
      <c r="N485" s="30"/>
      <c r="O485" s="30"/>
      <c r="P485" s="73"/>
      <c r="Q485" s="31"/>
      <c r="R485" s="30"/>
      <c r="S485" s="30"/>
      <c r="T485" s="30"/>
      <c r="U485" s="30"/>
      <c r="V485" s="30"/>
      <c r="W485" s="30"/>
      <c r="X485" s="72"/>
      <c r="Y485" s="31"/>
      <c r="Z485" s="72"/>
      <c r="AA485" s="31"/>
      <c r="AB485" s="30"/>
      <c r="AC485" s="30"/>
      <c r="AD485" s="30"/>
      <c r="AE485" s="30"/>
      <c r="AF485" s="30"/>
      <c r="AG485" s="72"/>
      <c r="AH485" s="31"/>
      <c r="AI485" s="30"/>
      <c r="AJ485" s="30"/>
      <c r="AK485" s="30"/>
      <c r="AL485" s="30"/>
      <c r="AM485" s="30"/>
      <c r="AN485" s="30"/>
      <c r="AO485" s="30"/>
      <c r="AP485" s="72"/>
      <c r="AQ485" s="31"/>
      <c r="AR485" s="30"/>
      <c r="AS485" s="30"/>
      <c r="AT485" s="30"/>
      <c r="AU485" s="30"/>
      <c r="AV485" s="30"/>
      <c r="AW485" s="30"/>
      <c r="AX485" s="30"/>
      <c r="AY485" s="30"/>
      <c r="AZ485" s="31"/>
      <c r="BA485" s="30"/>
      <c r="BB485" s="30"/>
      <c r="BC485" s="30"/>
      <c r="BD485" s="30"/>
      <c r="BE485" s="30"/>
      <c r="BF485" s="30"/>
      <c r="BG485" s="30"/>
      <c r="BH485" s="30"/>
    </row>
    <row r="486" spans="3:60" ht="13.5" x14ac:dyDescent="0.35">
      <c r="C486" s="31"/>
      <c r="D486" s="30"/>
      <c r="E486" s="30"/>
      <c r="F486" s="30"/>
      <c r="G486" s="30"/>
      <c r="H486" s="72"/>
      <c r="I486" s="31"/>
      <c r="J486" s="30"/>
      <c r="K486" s="30"/>
      <c r="L486" s="30"/>
      <c r="M486" s="30"/>
      <c r="N486" s="30"/>
      <c r="O486" s="30"/>
      <c r="P486" s="73"/>
      <c r="Q486" s="31"/>
      <c r="R486" s="30"/>
      <c r="S486" s="30"/>
      <c r="T486" s="30"/>
      <c r="U486" s="30"/>
      <c r="V486" s="30"/>
      <c r="W486" s="30"/>
      <c r="X486" s="72"/>
      <c r="Y486" s="31"/>
      <c r="Z486" s="72"/>
      <c r="AA486" s="31"/>
      <c r="AB486" s="30"/>
      <c r="AC486" s="30"/>
      <c r="AD486" s="30"/>
      <c r="AE486" s="30"/>
      <c r="AF486" s="30"/>
      <c r="AG486" s="72"/>
      <c r="AH486" s="31"/>
      <c r="AI486" s="30"/>
      <c r="AJ486" s="30"/>
      <c r="AK486" s="30"/>
      <c r="AL486" s="30"/>
      <c r="AM486" s="30"/>
      <c r="AN486" s="30"/>
      <c r="AO486" s="30"/>
      <c r="AP486" s="72"/>
      <c r="AQ486" s="31"/>
      <c r="AR486" s="30"/>
      <c r="AS486" s="30"/>
      <c r="AT486" s="30"/>
      <c r="AU486" s="30"/>
      <c r="AV486" s="30"/>
      <c r="AW486" s="30"/>
      <c r="AX486" s="30"/>
      <c r="AY486" s="30"/>
      <c r="AZ486" s="31"/>
      <c r="BA486" s="30"/>
      <c r="BB486" s="30"/>
      <c r="BC486" s="30"/>
      <c r="BD486" s="30"/>
      <c r="BE486" s="30"/>
      <c r="BF486" s="30"/>
      <c r="BG486" s="30"/>
      <c r="BH486" s="30"/>
    </row>
    <row r="487" spans="3:60" ht="13.5" x14ac:dyDescent="0.35">
      <c r="C487" s="31"/>
      <c r="D487" s="30"/>
      <c r="E487" s="30"/>
      <c r="F487" s="30"/>
      <c r="G487" s="30"/>
      <c r="H487" s="72"/>
      <c r="I487" s="31"/>
      <c r="J487" s="30"/>
      <c r="K487" s="30"/>
      <c r="L487" s="30"/>
      <c r="M487" s="30"/>
      <c r="N487" s="30"/>
      <c r="O487" s="30"/>
      <c r="P487" s="73"/>
      <c r="Q487" s="31"/>
      <c r="R487" s="30"/>
      <c r="S487" s="30"/>
      <c r="T487" s="30"/>
      <c r="U487" s="30"/>
      <c r="V487" s="30"/>
      <c r="W487" s="30"/>
      <c r="X487" s="72"/>
      <c r="Y487" s="31"/>
      <c r="Z487" s="72"/>
      <c r="AA487" s="31"/>
      <c r="AB487" s="30"/>
      <c r="AC487" s="30"/>
      <c r="AD487" s="30"/>
      <c r="AE487" s="30"/>
      <c r="AF487" s="30"/>
      <c r="AG487" s="72"/>
      <c r="AH487" s="31"/>
      <c r="AI487" s="30"/>
      <c r="AJ487" s="30"/>
      <c r="AK487" s="30"/>
      <c r="AL487" s="30"/>
      <c r="AM487" s="30"/>
      <c r="AN487" s="30"/>
      <c r="AO487" s="30"/>
      <c r="AP487" s="72"/>
      <c r="AQ487" s="31"/>
      <c r="AR487" s="30"/>
      <c r="AS487" s="30"/>
      <c r="AT487" s="30"/>
      <c r="AU487" s="30"/>
      <c r="AV487" s="30"/>
      <c r="AW487" s="30"/>
      <c r="AX487" s="30"/>
      <c r="AY487" s="30"/>
      <c r="AZ487" s="31"/>
      <c r="BA487" s="30"/>
      <c r="BB487" s="30"/>
      <c r="BC487" s="30"/>
      <c r="BD487" s="30"/>
      <c r="BE487" s="30"/>
      <c r="BF487" s="30"/>
      <c r="BG487" s="30"/>
      <c r="BH487" s="30"/>
    </row>
    <row r="488" spans="3:60" ht="13.5" x14ac:dyDescent="0.35">
      <c r="C488" s="31"/>
      <c r="D488" s="30"/>
      <c r="E488" s="30"/>
      <c r="F488" s="30"/>
      <c r="G488" s="30"/>
      <c r="H488" s="72"/>
      <c r="I488" s="31"/>
      <c r="J488" s="30"/>
      <c r="K488" s="30"/>
      <c r="L488" s="30"/>
      <c r="M488" s="30"/>
      <c r="N488" s="30"/>
      <c r="O488" s="30"/>
      <c r="P488" s="73"/>
      <c r="Q488" s="31"/>
      <c r="R488" s="30"/>
      <c r="S488" s="30"/>
      <c r="T488" s="30"/>
      <c r="U488" s="30"/>
      <c r="V488" s="30"/>
      <c r="W488" s="30"/>
      <c r="X488" s="72"/>
      <c r="Y488" s="31"/>
      <c r="Z488" s="72"/>
      <c r="AA488" s="31"/>
      <c r="AB488" s="30"/>
      <c r="AC488" s="30"/>
      <c r="AD488" s="30"/>
      <c r="AE488" s="30"/>
      <c r="AF488" s="30"/>
      <c r="AG488" s="72"/>
      <c r="AH488" s="31"/>
      <c r="AI488" s="30"/>
      <c r="AJ488" s="30"/>
      <c r="AK488" s="30"/>
      <c r="AL488" s="30"/>
      <c r="AM488" s="30"/>
      <c r="AN488" s="30"/>
      <c r="AO488" s="30"/>
      <c r="AP488" s="72"/>
      <c r="AQ488" s="31"/>
      <c r="AR488" s="30"/>
      <c r="AS488" s="30"/>
      <c r="AT488" s="30"/>
      <c r="AU488" s="30"/>
      <c r="AV488" s="30"/>
      <c r="AW488" s="30"/>
      <c r="AX488" s="30"/>
      <c r="AY488" s="30"/>
      <c r="AZ488" s="31"/>
      <c r="BA488" s="30"/>
      <c r="BB488" s="30"/>
      <c r="BC488" s="30"/>
      <c r="BD488" s="30"/>
      <c r="BE488" s="30"/>
      <c r="BF488" s="30"/>
      <c r="BG488" s="30"/>
      <c r="BH488" s="30"/>
    </row>
    <row r="489" spans="3:60" ht="13.5" x14ac:dyDescent="0.35">
      <c r="C489" s="31"/>
      <c r="D489" s="30"/>
      <c r="E489" s="30"/>
      <c r="F489" s="30"/>
      <c r="G489" s="30"/>
      <c r="H489" s="72"/>
      <c r="I489" s="31"/>
      <c r="J489" s="30"/>
      <c r="K489" s="30"/>
      <c r="L489" s="30"/>
      <c r="M489" s="30"/>
      <c r="N489" s="30"/>
      <c r="O489" s="30"/>
      <c r="P489" s="73"/>
      <c r="Q489" s="31"/>
      <c r="R489" s="30"/>
      <c r="S489" s="30"/>
      <c r="T489" s="30"/>
      <c r="U489" s="30"/>
      <c r="V489" s="30"/>
      <c r="W489" s="30"/>
      <c r="X489" s="72"/>
      <c r="Y489" s="31"/>
      <c r="Z489" s="72"/>
      <c r="AA489" s="31"/>
      <c r="AB489" s="30"/>
      <c r="AC489" s="30"/>
      <c r="AD489" s="30"/>
      <c r="AE489" s="30"/>
      <c r="AF489" s="30"/>
      <c r="AG489" s="72"/>
      <c r="AH489" s="31"/>
      <c r="AI489" s="30"/>
      <c r="AJ489" s="30"/>
      <c r="AK489" s="30"/>
      <c r="AL489" s="30"/>
      <c r="AM489" s="30"/>
      <c r="AN489" s="30"/>
      <c r="AO489" s="30"/>
      <c r="AP489" s="72"/>
      <c r="AQ489" s="31"/>
      <c r="AR489" s="30"/>
      <c r="AS489" s="30"/>
      <c r="AT489" s="30"/>
      <c r="AU489" s="30"/>
      <c r="AV489" s="30"/>
      <c r="AW489" s="30"/>
      <c r="AX489" s="30"/>
      <c r="AY489" s="30"/>
      <c r="AZ489" s="31"/>
      <c r="BA489" s="30"/>
      <c r="BB489" s="30"/>
      <c r="BC489" s="30"/>
      <c r="BD489" s="30"/>
      <c r="BE489" s="30"/>
      <c r="BF489" s="30"/>
      <c r="BG489" s="30"/>
      <c r="BH489" s="30"/>
    </row>
    <row r="490" spans="3:60" ht="13.5" x14ac:dyDescent="0.35">
      <c r="C490" s="31"/>
      <c r="D490" s="30"/>
      <c r="E490" s="30"/>
      <c r="F490" s="30"/>
      <c r="G490" s="30"/>
      <c r="H490" s="72"/>
      <c r="I490" s="31"/>
      <c r="J490" s="30"/>
      <c r="K490" s="30"/>
      <c r="L490" s="30"/>
      <c r="M490" s="30"/>
      <c r="N490" s="30"/>
      <c r="O490" s="30"/>
      <c r="P490" s="73"/>
      <c r="Q490" s="31"/>
      <c r="R490" s="30"/>
      <c r="S490" s="30"/>
      <c r="T490" s="30"/>
      <c r="U490" s="30"/>
      <c r="V490" s="30"/>
      <c r="W490" s="30"/>
      <c r="X490" s="72"/>
      <c r="Y490" s="31"/>
      <c r="Z490" s="72"/>
      <c r="AA490" s="31"/>
      <c r="AB490" s="30"/>
      <c r="AC490" s="30"/>
      <c r="AD490" s="30"/>
      <c r="AE490" s="30"/>
      <c r="AF490" s="30"/>
      <c r="AG490" s="72"/>
      <c r="AH490" s="31"/>
      <c r="AI490" s="30"/>
      <c r="AJ490" s="30"/>
      <c r="AK490" s="30"/>
      <c r="AL490" s="30"/>
      <c r="AM490" s="30"/>
      <c r="AN490" s="30"/>
      <c r="AO490" s="30"/>
      <c r="AP490" s="72"/>
      <c r="AQ490" s="31"/>
      <c r="AR490" s="30"/>
      <c r="AS490" s="30"/>
      <c r="AT490" s="30"/>
      <c r="AU490" s="30"/>
      <c r="AV490" s="30"/>
      <c r="AW490" s="30"/>
      <c r="AX490" s="30"/>
      <c r="AY490" s="30"/>
      <c r="AZ490" s="31"/>
      <c r="BA490" s="30"/>
      <c r="BB490" s="30"/>
      <c r="BC490" s="30"/>
      <c r="BD490" s="30"/>
      <c r="BE490" s="30"/>
      <c r="BF490" s="30"/>
      <c r="BG490" s="30"/>
      <c r="BH490" s="30"/>
    </row>
    <row r="491" spans="3:60" ht="13.5" x14ac:dyDescent="0.35">
      <c r="C491" s="31"/>
      <c r="D491" s="30"/>
      <c r="E491" s="30"/>
      <c r="F491" s="30"/>
      <c r="G491" s="30"/>
      <c r="H491" s="72"/>
      <c r="I491" s="31"/>
      <c r="J491" s="30"/>
      <c r="K491" s="30"/>
      <c r="L491" s="30"/>
      <c r="M491" s="30"/>
      <c r="N491" s="30"/>
      <c r="O491" s="30"/>
      <c r="P491" s="73"/>
      <c r="Q491" s="31"/>
      <c r="R491" s="30"/>
      <c r="S491" s="30"/>
      <c r="T491" s="30"/>
      <c r="U491" s="30"/>
      <c r="V491" s="30"/>
      <c r="W491" s="30"/>
      <c r="X491" s="72"/>
      <c r="Y491" s="31"/>
      <c r="Z491" s="72"/>
      <c r="AA491" s="31"/>
      <c r="AB491" s="30"/>
      <c r="AC491" s="30"/>
      <c r="AD491" s="30"/>
      <c r="AE491" s="30"/>
      <c r="AF491" s="30"/>
      <c r="AG491" s="72"/>
      <c r="AH491" s="31"/>
      <c r="AI491" s="30"/>
      <c r="AJ491" s="30"/>
      <c r="AK491" s="30"/>
      <c r="AL491" s="30"/>
      <c r="AM491" s="30"/>
      <c r="AN491" s="30"/>
      <c r="AO491" s="30"/>
      <c r="AP491" s="72"/>
      <c r="AQ491" s="31"/>
      <c r="AR491" s="30"/>
      <c r="AS491" s="30"/>
      <c r="AT491" s="30"/>
      <c r="AU491" s="30"/>
      <c r="AV491" s="30"/>
      <c r="AW491" s="30"/>
      <c r="AX491" s="30"/>
      <c r="AY491" s="30"/>
      <c r="AZ491" s="31"/>
      <c r="BA491" s="30"/>
      <c r="BB491" s="30"/>
      <c r="BC491" s="30"/>
      <c r="BD491" s="30"/>
      <c r="BE491" s="30"/>
      <c r="BF491" s="30"/>
      <c r="BG491" s="30"/>
      <c r="BH491" s="30"/>
    </row>
    <row r="492" spans="3:60" ht="13.5" x14ac:dyDescent="0.35">
      <c r="C492" s="31"/>
      <c r="D492" s="30"/>
      <c r="E492" s="30"/>
      <c r="F492" s="30"/>
      <c r="G492" s="30"/>
      <c r="H492" s="72"/>
      <c r="I492" s="31"/>
      <c r="J492" s="30"/>
      <c r="K492" s="30"/>
      <c r="L492" s="30"/>
      <c r="M492" s="30"/>
      <c r="N492" s="30"/>
      <c r="O492" s="30"/>
      <c r="P492" s="73"/>
      <c r="Q492" s="31"/>
      <c r="R492" s="30"/>
      <c r="S492" s="30"/>
      <c r="T492" s="30"/>
      <c r="U492" s="30"/>
      <c r="V492" s="30"/>
      <c r="W492" s="30"/>
      <c r="X492" s="72"/>
      <c r="Y492" s="31"/>
      <c r="Z492" s="72"/>
      <c r="AA492" s="31"/>
      <c r="AB492" s="30"/>
      <c r="AC492" s="30"/>
      <c r="AD492" s="30"/>
      <c r="AE492" s="30"/>
      <c r="AF492" s="30"/>
      <c r="AG492" s="72"/>
      <c r="AH492" s="31"/>
      <c r="AI492" s="30"/>
      <c r="AJ492" s="30"/>
      <c r="AK492" s="30"/>
      <c r="AL492" s="30"/>
      <c r="AM492" s="30"/>
      <c r="AN492" s="30"/>
      <c r="AO492" s="30"/>
      <c r="AP492" s="72"/>
      <c r="AQ492" s="31"/>
      <c r="AR492" s="30"/>
      <c r="AS492" s="30"/>
      <c r="AT492" s="30"/>
      <c r="AU492" s="30"/>
      <c r="AV492" s="30"/>
      <c r="AW492" s="30"/>
      <c r="AX492" s="30"/>
      <c r="AY492" s="30"/>
      <c r="AZ492" s="31"/>
      <c r="BA492" s="30"/>
      <c r="BB492" s="30"/>
      <c r="BC492" s="30"/>
      <c r="BD492" s="30"/>
      <c r="BE492" s="30"/>
      <c r="BF492" s="30"/>
      <c r="BG492" s="30"/>
      <c r="BH492" s="30"/>
    </row>
    <row r="493" spans="3:60" ht="13.5" x14ac:dyDescent="0.35">
      <c r="C493" s="31"/>
      <c r="D493" s="30"/>
      <c r="E493" s="30"/>
      <c r="F493" s="30"/>
      <c r="G493" s="30"/>
      <c r="H493" s="72"/>
      <c r="I493" s="31"/>
      <c r="J493" s="30"/>
      <c r="K493" s="30"/>
      <c r="L493" s="30"/>
      <c r="M493" s="30"/>
      <c r="N493" s="30"/>
      <c r="O493" s="30"/>
      <c r="P493" s="73"/>
      <c r="Q493" s="31"/>
      <c r="R493" s="30"/>
      <c r="S493" s="30"/>
      <c r="T493" s="30"/>
      <c r="U493" s="30"/>
      <c r="V493" s="30"/>
      <c r="W493" s="30"/>
      <c r="X493" s="72"/>
      <c r="Y493" s="31"/>
      <c r="Z493" s="72"/>
      <c r="AA493" s="31"/>
      <c r="AB493" s="30"/>
      <c r="AC493" s="30"/>
      <c r="AD493" s="30"/>
      <c r="AE493" s="30"/>
      <c r="AF493" s="30"/>
      <c r="AG493" s="72"/>
      <c r="AH493" s="31"/>
      <c r="AI493" s="30"/>
      <c r="AJ493" s="30"/>
      <c r="AK493" s="30"/>
      <c r="AL493" s="30"/>
      <c r="AM493" s="30"/>
      <c r="AN493" s="30"/>
      <c r="AO493" s="30"/>
      <c r="AP493" s="72"/>
      <c r="AQ493" s="31"/>
      <c r="AR493" s="30"/>
      <c r="AS493" s="30"/>
      <c r="AT493" s="30"/>
      <c r="AU493" s="30"/>
      <c r="AV493" s="30"/>
      <c r="AW493" s="30"/>
      <c r="AX493" s="30"/>
      <c r="AY493" s="30"/>
      <c r="AZ493" s="31"/>
      <c r="BA493" s="30"/>
      <c r="BB493" s="30"/>
      <c r="BC493" s="30"/>
      <c r="BD493" s="30"/>
      <c r="BE493" s="30"/>
      <c r="BF493" s="30"/>
      <c r="BG493" s="30"/>
      <c r="BH493" s="30"/>
    </row>
    <row r="494" spans="3:60" ht="13.5" x14ac:dyDescent="0.35">
      <c r="C494" s="31"/>
      <c r="D494" s="30"/>
      <c r="E494" s="30"/>
      <c r="F494" s="30"/>
      <c r="G494" s="30"/>
      <c r="H494" s="72"/>
      <c r="I494" s="31"/>
      <c r="J494" s="30"/>
      <c r="K494" s="30"/>
      <c r="L494" s="30"/>
      <c r="M494" s="30"/>
      <c r="N494" s="30"/>
      <c r="O494" s="30"/>
      <c r="P494" s="73"/>
      <c r="Q494" s="31"/>
      <c r="R494" s="30"/>
      <c r="S494" s="30"/>
      <c r="T494" s="30"/>
      <c r="U494" s="30"/>
      <c r="V494" s="30"/>
      <c r="W494" s="30"/>
      <c r="X494" s="72"/>
      <c r="Y494" s="31"/>
      <c r="Z494" s="72"/>
      <c r="AA494" s="31"/>
      <c r="AB494" s="30"/>
      <c r="AC494" s="30"/>
      <c r="AD494" s="30"/>
      <c r="AE494" s="30"/>
      <c r="AF494" s="30"/>
      <c r="AG494" s="72"/>
      <c r="AH494" s="31"/>
      <c r="AI494" s="30"/>
      <c r="AJ494" s="30"/>
      <c r="AK494" s="30"/>
      <c r="AL494" s="30"/>
      <c r="AM494" s="30"/>
      <c r="AN494" s="30"/>
      <c r="AO494" s="30"/>
      <c r="AP494" s="72"/>
      <c r="AQ494" s="31"/>
      <c r="AR494" s="30"/>
      <c r="AS494" s="30"/>
      <c r="AT494" s="30"/>
      <c r="AU494" s="30"/>
      <c r="AV494" s="30"/>
      <c r="AW494" s="30"/>
      <c r="AX494" s="30"/>
      <c r="AY494" s="30"/>
      <c r="AZ494" s="31"/>
      <c r="BA494" s="30"/>
      <c r="BB494" s="30"/>
      <c r="BC494" s="30"/>
      <c r="BD494" s="30"/>
      <c r="BE494" s="30"/>
      <c r="BF494" s="30"/>
      <c r="BG494" s="30"/>
      <c r="BH494" s="30"/>
    </row>
    <row r="495" spans="3:60" ht="13.5" x14ac:dyDescent="0.35">
      <c r="C495" s="31"/>
      <c r="D495" s="30"/>
      <c r="E495" s="30"/>
      <c r="F495" s="30"/>
      <c r="G495" s="30"/>
      <c r="H495" s="72"/>
      <c r="I495" s="31"/>
      <c r="J495" s="30"/>
      <c r="K495" s="30"/>
      <c r="L495" s="30"/>
      <c r="M495" s="30"/>
      <c r="N495" s="30"/>
      <c r="O495" s="30"/>
      <c r="P495" s="73"/>
      <c r="Q495" s="31"/>
      <c r="R495" s="30"/>
      <c r="S495" s="30"/>
      <c r="T495" s="30"/>
      <c r="U495" s="30"/>
      <c r="V495" s="30"/>
      <c r="W495" s="30"/>
      <c r="X495" s="72"/>
      <c r="Y495" s="31"/>
      <c r="Z495" s="72"/>
      <c r="AA495" s="31"/>
      <c r="AB495" s="30"/>
      <c r="AC495" s="30"/>
      <c r="AD495" s="30"/>
      <c r="AE495" s="30"/>
      <c r="AF495" s="30"/>
      <c r="AG495" s="72"/>
      <c r="AH495" s="31"/>
      <c r="AI495" s="30"/>
      <c r="AJ495" s="30"/>
      <c r="AK495" s="30"/>
      <c r="AL495" s="30"/>
      <c r="AM495" s="30"/>
      <c r="AN495" s="30"/>
      <c r="AO495" s="30"/>
      <c r="AP495" s="72"/>
      <c r="AQ495" s="31"/>
      <c r="AR495" s="30"/>
      <c r="AS495" s="30"/>
      <c r="AT495" s="30"/>
      <c r="AU495" s="30"/>
      <c r="AV495" s="30"/>
      <c r="AW495" s="30"/>
      <c r="AX495" s="30"/>
      <c r="AY495" s="30"/>
      <c r="AZ495" s="31"/>
      <c r="BA495" s="30"/>
      <c r="BB495" s="30"/>
      <c r="BC495" s="30"/>
      <c r="BD495" s="30"/>
      <c r="BE495" s="30"/>
      <c r="BF495" s="30"/>
      <c r="BG495" s="30"/>
      <c r="BH495" s="30"/>
    </row>
    <row r="496" spans="3:60" ht="13.5" x14ac:dyDescent="0.35">
      <c r="C496" s="31"/>
      <c r="D496" s="30"/>
      <c r="E496" s="30"/>
      <c r="F496" s="30"/>
      <c r="G496" s="30"/>
      <c r="H496" s="72"/>
      <c r="I496" s="31"/>
      <c r="J496" s="30"/>
      <c r="K496" s="30"/>
      <c r="L496" s="30"/>
      <c r="M496" s="30"/>
      <c r="N496" s="30"/>
      <c r="O496" s="30"/>
      <c r="P496" s="73"/>
      <c r="Q496" s="31"/>
      <c r="R496" s="30"/>
      <c r="S496" s="30"/>
      <c r="T496" s="30"/>
      <c r="U496" s="30"/>
      <c r="V496" s="30"/>
      <c r="W496" s="30"/>
      <c r="X496" s="72"/>
      <c r="Y496" s="31"/>
      <c r="Z496" s="72"/>
      <c r="AA496" s="31"/>
      <c r="AB496" s="30"/>
      <c r="AC496" s="30"/>
      <c r="AD496" s="30"/>
      <c r="AE496" s="30"/>
      <c r="AF496" s="30"/>
      <c r="AG496" s="72"/>
      <c r="AH496" s="31"/>
      <c r="AI496" s="30"/>
      <c r="AJ496" s="30"/>
      <c r="AK496" s="30"/>
      <c r="AL496" s="30"/>
      <c r="AM496" s="30"/>
      <c r="AN496" s="30"/>
      <c r="AO496" s="30"/>
      <c r="AP496" s="72"/>
      <c r="AQ496" s="31"/>
      <c r="AR496" s="30"/>
      <c r="AS496" s="30"/>
      <c r="AT496" s="30"/>
      <c r="AU496" s="30"/>
      <c r="AV496" s="30"/>
      <c r="AW496" s="30"/>
      <c r="AX496" s="30"/>
      <c r="AY496" s="30"/>
      <c r="AZ496" s="31"/>
      <c r="BA496" s="30"/>
      <c r="BB496" s="30"/>
      <c r="BC496" s="30"/>
      <c r="BD496" s="30"/>
      <c r="BE496" s="30"/>
      <c r="BF496" s="30"/>
      <c r="BG496" s="30"/>
      <c r="BH496" s="30"/>
    </row>
    <row r="497" spans="3:60" ht="13.5" x14ac:dyDescent="0.35">
      <c r="C497" s="31"/>
      <c r="D497" s="30"/>
      <c r="E497" s="30"/>
      <c r="F497" s="30"/>
      <c r="G497" s="30"/>
      <c r="H497" s="72"/>
      <c r="I497" s="31"/>
      <c r="J497" s="30"/>
      <c r="K497" s="30"/>
      <c r="L497" s="30"/>
      <c r="M497" s="30"/>
      <c r="N497" s="30"/>
      <c r="O497" s="30"/>
      <c r="P497" s="73"/>
      <c r="Q497" s="31"/>
      <c r="R497" s="30"/>
      <c r="S497" s="30"/>
      <c r="T497" s="30"/>
      <c r="U497" s="30"/>
      <c r="V497" s="30"/>
      <c r="W497" s="30"/>
      <c r="X497" s="72"/>
      <c r="Y497" s="31"/>
      <c r="Z497" s="72"/>
      <c r="AA497" s="31"/>
      <c r="AB497" s="30"/>
      <c r="AC497" s="30"/>
      <c r="AD497" s="30"/>
      <c r="AE497" s="30"/>
      <c r="AF497" s="30"/>
      <c r="AG497" s="72"/>
      <c r="AH497" s="31"/>
      <c r="AI497" s="30"/>
      <c r="AJ497" s="30"/>
      <c r="AK497" s="30"/>
      <c r="AL497" s="30"/>
      <c r="AM497" s="30"/>
      <c r="AN497" s="30"/>
      <c r="AO497" s="30"/>
      <c r="AP497" s="72"/>
      <c r="AQ497" s="31"/>
      <c r="AR497" s="30"/>
      <c r="AS497" s="30"/>
      <c r="AT497" s="30"/>
      <c r="AU497" s="30"/>
      <c r="AV497" s="30"/>
      <c r="AW497" s="30"/>
      <c r="AX497" s="30"/>
      <c r="AY497" s="30"/>
      <c r="AZ497" s="31"/>
      <c r="BA497" s="30"/>
      <c r="BB497" s="30"/>
      <c r="BC497" s="30"/>
      <c r="BD497" s="30"/>
      <c r="BE497" s="30"/>
      <c r="BF497" s="30"/>
      <c r="BG497" s="30"/>
      <c r="BH497" s="30"/>
    </row>
    <row r="498" spans="3:60" ht="13.5" x14ac:dyDescent="0.35">
      <c r="C498" s="31"/>
      <c r="D498" s="30"/>
      <c r="E498" s="30"/>
      <c r="F498" s="30"/>
      <c r="G498" s="30"/>
      <c r="H498" s="72"/>
      <c r="I498" s="31"/>
      <c r="J498" s="30"/>
      <c r="K498" s="30"/>
      <c r="L498" s="30"/>
      <c r="M498" s="30"/>
      <c r="N498" s="30"/>
      <c r="O498" s="30"/>
      <c r="P498" s="73"/>
      <c r="Q498" s="31"/>
      <c r="R498" s="30"/>
      <c r="S498" s="30"/>
      <c r="T498" s="30"/>
      <c r="U498" s="30"/>
      <c r="V498" s="30"/>
      <c r="W498" s="30"/>
      <c r="X498" s="72"/>
      <c r="Y498" s="31"/>
      <c r="Z498" s="72"/>
      <c r="AA498" s="31"/>
      <c r="AB498" s="30"/>
      <c r="AC498" s="30"/>
      <c r="AD498" s="30"/>
      <c r="AE498" s="30"/>
      <c r="AF498" s="30"/>
      <c r="AG498" s="72"/>
      <c r="AH498" s="31"/>
      <c r="AI498" s="30"/>
      <c r="AJ498" s="30"/>
      <c r="AK498" s="30"/>
      <c r="AL498" s="30"/>
      <c r="AM498" s="30"/>
      <c r="AN498" s="30"/>
      <c r="AO498" s="30"/>
      <c r="AP498" s="72"/>
      <c r="AQ498" s="31"/>
      <c r="AR498" s="30"/>
      <c r="AS498" s="30"/>
      <c r="AT498" s="30"/>
      <c r="AU498" s="30"/>
      <c r="AV498" s="30"/>
      <c r="AW498" s="30"/>
      <c r="AX498" s="30"/>
      <c r="AY498" s="30"/>
      <c r="AZ498" s="31"/>
      <c r="BA498" s="30"/>
      <c r="BB498" s="30"/>
      <c r="BC498" s="30"/>
      <c r="BD498" s="30"/>
      <c r="BE498" s="30"/>
      <c r="BF498" s="30"/>
      <c r="BG498" s="30"/>
      <c r="BH498" s="30"/>
    </row>
    <row r="499" spans="3:60" ht="13.5" x14ac:dyDescent="0.35">
      <c r="C499" s="31"/>
      <c r="D499" s="30"/>
      <c r="E499" s="30"/>
      <c r="F499" s="30"/>
      <c r="G499" s="30"/>
      <c r="H499" s="72"/>
      <c r="I499" s="31"/>
      <c r="J499" s="30"/>
      <c r="K499" s="30"/>
      <c r="L499" s="30"/>
      <c r="M499" s="30"/>
      <c r="N499" s="30"/>
      <c r="O499" s="30"/>
      <c r="P499" s="73"/>
      <c r="Q499" s="31"/>
      <c r="R499" s="30"/>
      <c r="S499" s="30"/>
      <c r="T499" s="30"/>
      <c r="U499" s="30"/>
      <c r="V499" s="30"/>
      <c r="W499" s="30"/>
      <c r="X499" s="72"/>
      <c r="Y499" s="31"/>
      <c r="Z499" s="72"/>
      <c r="AA499" s="31"/>
      <c r="AB499" s="30"/>
      <c r="AC499" s="30"/>
      <c r="AD499" s="30"/>
      <c r="AE499" s="30"/>
      <c r="AF499" s="30"/>
      <c r="AG499" s="72"/>
      <c r="AH499" s="31"/>
      <c r="AI499" s="30"/>
      <c r="AJ499" s="30"/>
      <c r="AK499" s="30"/>
      <c r="AL499" s="30"/>
      <c r="AM499" s="30"/>
      <c r="AN499" s="30"/>
      <c r="AO499" s="30"/>
      <c r="AP499" s="72"/>
      <c r="AQ499" s="31"/>
      <c r="AR499" s="30"/>
      <c r="AS499" s="30"/>
      <c r="AT499" s="30"/>
      <c r="AU499" s="30"/>
      <c r="AV499" s="30"/>
      <c r="AW499" s="30"/>
      <c r="AX499" s="30"/>
      <c r="AY499" s="30"/>
      <c r="AZ499" s="31"/>
      <c r="BA499" s="30"/>
      <c r="BB499" s="30"/>
      <c r="BC499" s="30"/>
      <c r="BD499" s="30"/>
      <c r="BE499" s="30"/>
      <c r="BF499" s="30"/>
      <c r="BG499" s="30"/>
      <c r="BH499" s="30"/>
    </row>
    <row r="500" spans="3:60" ht="13.5" x14ac:dyDescent="0.35">
      <c r="C500" s="31"/>
      <c r="D500" s="30"/>
      <c r="E500" s="30"/>
      <c r="F500" s="30"/>
      <c r="G500" s="30"/>
      <c r="H500" s="72"/>
      <c r="I500" s="31"/>
      <c r="J500" s="30"/>
      <c r="K500" s="30"/>
      <c r="L500" s="30"/>
      <c r="M500" s="30"/>
      <c r="N500" s="30"/>
      <c r="O500" s="30"/>
      <c r="P500" s="73"/>
      <c r="Q500" s="31"/>
      <c r="R500" s="30"/>
      <c r="S500" s="30"/>
      <c r="T500" s="30"/>
      <c r="U500" s="30"/>
      <c r="V500" s="30"/>
      <c r="W500" s="30"/>
      <c r="X500" s="72"/>
      <c r="Y500" s="31"/>
      <c r="Z500" s="72"/>
      <c r="AA500" s="31"/>
      <c r="AB500" s="30"/>
      <c r="AC500" s="30"/>
      <c r="AD500" s="30"/>
      <c r="AE500" s="30"/>
      <c r="AF500" s="30"/>
      <c r="AG500" s="72"/>
      <c r="AH500" s="31"/>
      <c r="AI500" s="30"/>
      <c r="AJ500" s="30"/>
      <c r="AK500" s="30"/>
      <c r="AL500" s="30"/>
      <c r="AM500" s="30"/>
      <c r="AN500" s="30"/>
      <c r="AO500" s="30"/>
      <c r="AP500" s="72"/>
      <c r="AQ500" s="31"/>
      <c r="AR500" s="30"/>
      <c r="AS500" s="30"/>
      <c r="AT500" s="30"/>
      <c r="AU500" s="30"/>
      <c r="AV500" s="30"/>
      <c r="AW500" s="30"/>
      <c r="AX500" s="30"/>
      <c r="AY500" s="30"/>
      <c r="AZ500" s="31"/>
      <c r="BA500" s="30"/>
      <c r="BB500" s="30"/>
      <c r="BC500" s="30"/>
      <c r="BD500" s="30"/>
      <c r="BE500" s="30"/>
      <c r="BF500" s="30"/>
      <c r="BG500" s="30"/>
      <c r="BH500" s="30"/>
    </row>
    <row r="501" spans="3:60" ht="13.5" x14ac:dyDescent="0.35">
      <c r="C501" s="31"/>
      <c r="D501" s="30"/>
      <c r="E501" s="30"/>
      <c r="F501" s="30"/>
      <c r="G501" s="30"/>
      <c r="H501" s="72"/>
      <c r="I501" s="31"/>
      <c r="J501" s="30"/>
      <c r="K501" s="30"/>
      <c r="L501" s="30"/>
      <c r="M501" s="30"/>
      <c r="N501" s="30"/>
      <c r="O501" s="30"/>
      <c r="P501" s="73"/>
      <c r="Q501" s="31"/>
      <c r="R501" s="30"/>
      <c r="S501" s="30"/>
      <c r="T501" s="30"/>
      <c r="U501" s="30"/>
      <c r="V501" s="30"/>
      <c r="W501" s="30"/>
      <c r="X501" s="72"/>
      <c r="Y501" s="31"/>
      <c r="Z501" s="72"/>
      <c r="AA501" s="31"/>
      <c r="AB501" s="30"/>
      <c r="AC501" s="30"/>
      <c r="AD501" s="30"/>
      <c r="AE501" s="30"/>
      <c r="AF501" s="30"/>
      <c r="AG501" s="72"/>
      <c r="AH501" s="31"/>
      <c r="AI501" s="30"/>
      <c r="AJ501" s="30"/>
      <c r="AK501" s="30"/>
      <c r="AL501" s="30"/>
      <c r="AM501" s="30"/>
      <c r="AN501" s="30"/>
      <c r="AO501" s="30"/>
      <c r="AP501" s="72"/>
      <c r="AQ501" s="31"/>
      <c r="AR501" s="30"/>
      <c r="AS501" s="30"/>
      <c r="AT501" s="30"/>
      <c r="AU501" s="30"/>
      <c r="AV501" s="30"/>
      <c r="AW501" s="30"/>
      <c r="AX501" s="30"/>
      <c r="AY501" s="30"/>
      <c r="AZ501" s="31"/>
      <c r="BA501" s="30"/>
      <c r="BB501" s="30"/>
      <c r="BC501" s="30"/>
      <c r="BD501" s="30"/>
      <c r="BE501" s="30"/>
      <c r="BF501" s="30"/>
      <c r="BG501" s="30"/>
      <c r="BH501" s="30"/>
    </row>
    <row r="502" spans="3:60" ht="13.5" x14ac:dyDescent="0.35">
      <c r="C502" s="31"/>
      <c r="D502" s="30"/>
      <c r="E502" s="30"/>
      <c r="F502" s="30"/>
      <c r="G502" s="30"/>
      <c r="H502" s="72"/>
      <c r="I502" s="31"/>
      <c r="J502" s="30"/>
      <c r="K502" s="30"/>
      <c r="L502" s="30"/>
      <c r="M502" s="30"/>
      <c r="N502" s="30"/>
      <c r="O502" s="30"/>
      <c r="P502" s="73"/>
      <c r="Q502" s="31"/>
      <c r="R502" s="30"/>
      <c r="S502" s="30"/>
      <c r="T502" s="30"/>
      <c r="U502" s="30"/>
      <c r="V502" s="30"/>
      <c r="W502" s="30"/>
      <c r="X502" s="72"/>
      <c r="Y502" s="31"/>
      <c r="Z502" s="72"/>
      <c r="AA502" s="31"/>
      <c r="AB502" s="30"/>
      <c r="AC502" s="30"/>
      <c r="AD502" s="30"/>
      <c r="AE502" s="30"/>
      <c r="AF502" s="30"/>
      <c r="AG502" s="72"/>
      <c r="AH502" s="31"/>
      <c r="AI502" s="30"/>
      <c r="AJ502" s="30"/>
      <c r="AK502" s="30"/>
      <c r="AL502" s="30"/>
      <c r="AM502" s="30"/>
      <c r="AN502" s="30"/>
      <c r="AO502" s="30"/>
      <c r="AP502" s="72"/>
      <c r="AQ502" s="31"/>
      <c r="AR502" s="30"/>
      <c r="AS502" s="30"/>
      <c r="AT502" s="30"/>
      <c r="AU502" s="30"/>
      <c r="AV502" s="30"/>
      <c r="AW502" s="30"/>
      <c r="AX502" s="30"/>
      <c r="AY502" s="30"/>
      <c r="AZ502" s="31"/>
      <c r="BA502" s="30"/>
      <c r="BB502" s="30"/>
      <c r="BC502" s="30"/>
      <c r="BD502" s="30"/>
      <c r="BE502" s="30"/>
      <c r="BF502" s="30"/>
      <c r="BG502" s="30"/>
      <c r="BH502" s="30"/>
    </row>
    <row r="503" spans="3:60" ht="13.5" x14ac:dyDescent="0.35">
      <c r="C503" s="31"/>
      <c r="D503" s="30"/>
      <c r="E503" s="30"/>
      <c r="F503" s="30"/>
      <c r="G503" s="30"/>
      <c r="H503" s="72"/>
      <c r="I503" s="31"/>
      <c r="J503" s="30"/>
      <c r="K503" s="30"/>
      <c r="L503" s="30"/>
      <c r="M503" s="30"/>
      <c r="N503" s="30"/>
      <c r="O503" s="30"/>
      <c r="P503" s="73"/>
      <c r="Q503" s="31"/>
      <c r="R503" s="30"/>
      <c r="S503" s="30"/>
      <c r="T503" s="30"/>
      <c r="U503" s="30"/>
      <c r="V503" s="30"/>
      <c r="W503" s="30"/>
      <c r="X503" s="72"/>
      <c r="Y503" s="31"/>
      <c r="Z503" s="72"/>
      <c r="AA503" s="31"/>
      <c r="AB503" s="30"/>
      <c r="AC503" s="30"/>
      <c r="AD503" s="30"/>
      <c r="AE503" s="30"/>
      <c r="AF503" s="30"/>
      <c r="AG503" s="72"/>
      <c r="AH503" s="31"/>
      <c r="AI503" s="30"/>
      <c r="AJ503" s="30"/>
      <c r="AK503" s="30"/>
      <c r="AL503" s="30"/>
      <c r="AM503" s="30"/>
      <c r="AN503" s="30"/>
      <c r="AO503" s="30"/>
      <c r="AP503" s="72"/>
      <c r="AQ503" s="31"/>
      <c r="AR503" s="30"/>
      <c r="AS503" s="30"/>
      <c r="AT503" s="30"/>
      <c r="AU503" s="30"/>
      <c r="AV503" s="30"/>
      <c r="AW503" s="30"/>
      <c r="AX503" s="30"/>
      <c r="AY503" s="30"/>
      <c r="AZ503" s="31"/>
      <c r="BA503" s="30"/>
      <c r="BB503" s="30"/>
      <c r="BC503" s="30"/>
      <c r="BD503" s="30"/>
      <c r="BE503" s="30"/>
      <c r="BF503" s="30"/>
      <c r="BG503" s="30"/>
      <c r="BH503" s="30"/>
    </row>
    <row r="504" spans="3:60" ht="13.5" x14ac:dyDescent="0.35">
      <c r="C504" s="31"/>
      <c r="D504" s="30"/>
      <c r="E504" s="30"/>
      <c r="F504" s="30"/>
      <c r="G504" s="30"/>
      <c r="H504" s="72"/>
      <c r="I504" s="31"/>
      <c r="J504" s="30"/>
      <c r="K504" s="30"/>
      <c r="L504" s="30"/>
      <c r="M504" s="30"/>
      <c r="N504" s="30"/>
      <c r="O504" s="30"/>
      <c r="P504" s="73"/>
      <c r="Q504" s="31"/>
      <c r="R504" s="30"/>
      <c r="S504" s="30"/>
      <c r="T504" s="30"/>
      <c r="U504" s="30"/>
      <c r="V504" s="30"/>
      <c r="W504" s="30"/>
      <c r="X504" s="72"/>
      <c r="Y504" s="31"/>
      <c r="Z504" s="72"/>
      <c r="AA504" s="31"/>
      <c r="AB504" s="30"/>
      <c r="AC504" s="30"/>
      <c r="AD504" s="30"/>
      <c r="AE504" s="30"/>
      <c r="AF504" s="30"/>
      <c r="AG504" s="72"/>
      <c r="AH504" s="31"/>
      <c r="AI504" s="30"/>
      <c r="AJ504" s="30"/>
      <c r="AK504" s="30"/>
      <c r="AL504" s="30"/>
      <c r="AM504" s="30"/>
      <c r="AN504" s="30"/>
      <c r="AO504" s="30"/>
      <c r="AP504" s="72"/>
      <c r="AQ504" s="31"/>
      <c r="AR504" s="30"/>
      <c r="AS504" s="30"/>
      <c r="AT504" s="30"/>
      <c r="AU504" s="30"/>
      <c r="AV504" s="30"/>
      <c r="AW504" s="30"/>
      <c r="AX504" s="30"/>
      <c r="AY504" s="30"/>
      <c r="AZ504" s="31"/>
      <c r="BA504" s="30"/>
      <c r="BB504" s="30"/>
      <c r="BC504" s="30"/>
      <c r="BD504" s="30"/>
      <c r="BE504" s="30"/>
      <c r="BF504" s="30"/>
      <c r="BG504" s="30"/>
      <c r="BH504" s="30"/>
    </row>
    <row r="505" spans="3:60" ht="13.5" x14ac:dyDescent="0.35">
      <c r="C505" s="31"/>
      <c r="D505" s="30"/>
      <c r="E505" s="30"/>
      <c r="F505" s="30"/>
      <c r="G505" s="30"/>
      <c r="H505" s="72"/>
      <c r="I505" s="31"/>
      <c r="J505" s="30"/>
      <c r="K505" s="30"/>
      <c r="L505" s="30"/>
      <c r="M505" s="30"/>
      <c r="N505" s="30"/>
      <c r="O505" s="30"/>
      <c r="P505" s="73"/>
      <c r="Q505" s="31"/>
      <c r="R505" s="30"/>
      <c r="S505" s="30"/>
      <c r="T505" s="30"/>
      <c r="U505" s="30"/>
      <c r="V505" s="30"/>
      <c r="W505" s="30"/>
      <c r="X505" s="72"/>
      <c r="Y505" s="31"/>
      <c r="Z505" s="72"/>
      <c r="AA505" s="31"/>
      <c r="AB505" s="30"/>
      <c r="AC505" s="30"/>
      <c r="AD505" s="30"/>
      <c r="AE505" s="30"/>
      <c r="AF505" s="30"/>
      <c r="AG505" s="72"/>
      <c r="AH505" s="31"/>
      <c r="AI505" s="30"/>
      <c r="AJ505" s="30"/>
      <c r="AK505" s="30"/>
      <c r="AL505" s="30"/>
      <c r="AM505" s="30"/>
      <c r="AN505" s="30"/>
      <c r="AO505" s="30"/>
      <c r="AP505" s="72"/>
      <c r="AQ505" s="31"/>
      <c r="AR505" s="30"/>
      <c r="AS505" s="30"/>
      <c r="AT505" s="30"/>
      <c r="AU505" s="30"/>
      <c r="AV505" s="30"/>
      <c r="AW505" s="30"/>
      <c r="AX505" s="30"/>
      <c r="AY505" s="30"/>
      <c r="AZ505" s="31"/>
      <c r="BA505" s="30"/>
      <c r="BB505" s="30"/>
      <c r="BC505" s="30"/>
      <c r="BD505" s="30"/>
      <c r="BE505" s="30"/>
      <c r="BF505" s="30"/>
      <c r="BG505" s="30"/>
      <c r="BH505" s="30"/>
    </row>
    <row r="506" spans="3:60" ht="13.5" x14ac:dyDescent="0.35">
      <c r="C506" s="31"/>
      <c r="D506" s="30"/>
      <c r="E506" s="30"/>
      <c r="F506" s="30"/>
      <c r="G506" s="30"/>
      <c r="H506" s="72"/>
      <c r="I506" s="31"/>
      <c r="J506" s="30"/>
      <c r="K506" s="30"/>
      <c r="L506" s="30"/>
      <c r="M506" s="30"/>
      <c r="N506" s="30"/>
      <c r="O506" s="30"/>
      <c r="P506" s="73"/>
      <c r="Q506" s="31"/>
      <c r="R506" s="30"/>
      <c r="S506" s="30"/>
      <c r="T506" s="30"/>
      <c r="U506" s="30"/>
      <c r="V506" s="30"/>
      <c r="W506" s="30"/>
      <c r="X506" s="72"/>
      <c r="Y506" s="31"/>
      <c r="Z506" s="72"/>
      <c r="AA506" s="31"/>
      <c r="AB506" s="30"/>
      <c r="AC506" s="30"/>
      <c r="AD506" s="30"/>
      <c r="AE506" s="30"/>
      <c r="AF506" s="30"/>
      <c r="AG506" s="72"/>
      <c r="AH506" s="31"/>
      <c r="AI506" s="30"/>
      <c r="AJ506" s="30"/>
      <c r="AK506" s="30"/>
      <c r="AL506" s="30"/>
      <c r="AM506" s="30"/>
      <c r="AN506" s="30"/>
      <c r="AO506" s="30"/>
      <c r="AP506" s="72"/>
      <c r="AQ506" s="31"/>
      <c r="AR506" s="30"/>
      <c r="AS506" s="30"/>
      <c r="AT506" s="30"/>
      <c r="AU506" s="30"/>
      <c r="AV506" s="30"/>
      <c r="AW506" s="30"/>
      <c r="AX506" s="30"/>
      <c r="AY506" s="30"/>
      <c r="AZ506" s="31"/>
      <c r="BA506" s="30"/>
      <c r="BB506" s="30"/>
      <c r="BC506" s="30"/>
      <c r="BD506" s="30"/>
      <c r="BE506" s="30"/>
      <c r="BF506" s="30"/>
      <c r="BG506" s="30"/>
      <c r="BH506" s="30"/>
    </row>
    <row r="507" spans="3:60" ht="13.5" x14ac:dyDescent="0.35">
      <c r="C507" s="31"/>
      <c r="D507" s="30"/>
      <c r="E507" s="30"/>
      <c r="F507" s="30"/>
      <c r="G507" s="30"/>
      <c r="H507" s="72"/>
      <c r="I507" s="31"/>
      <c r="J507" s="30"/>
      <c r="K507" s="30"/>
      <c r="L507" s="30"/>
      <c r="M507" s="30"/>
      <c r="N507" s="30"/>
      <c r="O507" s="30"/>
      <c r="P507" s="73"/>
      <c r="Q507" s="31"/>
      <c r="R507" s="30"/>
      <c r="S507" s="30"/>
      <c r="T507" s="30"/>
      <c r="U507" s="30"/>
      <c r="V507" s="30"/>
      <c r="W507" s="30"/>
      <c r="X507" s="72"/>
      <c r="Y507" s="31"/>
      <c r="Z507" s="72"/>
      <c r="AA507" s="31"/>
      <c r="AB507" s="30"/>
      <c r="AC507" s="30"/>
      <c r="AD507" s="30"/>
      <c r="AE507" s="30"/>
      <c r="AF507" s="30"/>
      <c r="AG507" s="72"/>
      <c r="AH507" s="31"/>
      <c r="AI507" s="30"/>
      <c r="AJ507" s="30"/>
      <c r="AK507" s="30"/>
      <c r="AL507" s="30"/>
      <c r="AM507" s="30"/>
      <c r="AN507" s="30"/>
      <c r="AO507" s="30"/>
      <c r="AP507" s="72"/>
      <c r="AQ507" s="31"/>
      <c r="AR507" s="30"/>
      <c r="AS507" s="30"/>
      <c r="AT507" s="30"/>
      <c r="AU507" s="30"/>
      <c r="AV507" s="30"/>
      <c r="AW507" s="30"/>
      <c r="AX507" s="30"/>
      <c r="AY507" s="30"/>
      <c r="AZ507" s="31"/>
      <c r="BA507" s="30"/>
      <c r="BB507" s="30"/>
      <c r="BC507" s="30"/>
      <c r="BD507" s="30"/>
      <c r="BE507" s="30"/>
      <c r="BF507" s="30"/>
      <c r="BG507" s="30"/>
      <c r="BH507" s="30"/>
    </row>
    <row r="508" spans="3:60" ht="13.5" x14ac:dyDescent="0.35">
      <c r="C508" s="31"/>
      <c r="D508" s="30"/>
      <c r="E508" s="30"/>
      <c r="F508" s="30"/>
      <c r="G508" s="30"/>
      <c r="H508" s="72"/>
      <c r="I508" s="31"/>
      <c r="J508" s="30"/>
      <c r="K508" s="30"/>
      <c r="L508" s="30"/>
      <c r="M508" s="30"/>
      <c r="N508" s="30"/>
      <c r="O508" s="30"/>
      <c r="P508" s="73"/>
      <c r="Q508" s="31"/>
      <c r="R508" s="30"/>
      <c r="S508" s="30"/>
      <c r="T508" s="30"/>
      <c r="U508" s="30"/>
      <c r="V508" s="30"/>
      <c r="W508" s="30"/>
      <c r="X508" s="72"/>
      <c r="Y508" s="31"/>
      <c r="Z508" s="72"/>
      <c r="AA508" s="31"/>
      <c r="AB508" s="30"/>
      <c r="AC508" s="30"/>
      <c r="AD508" s="30"/>
      <c r="AE508" s="30"/>
      <c r="AF508" s="30"/>
      <c r="AG508" s="72"/>
      <c r="AH508" s="31"/>
      <c r="AI508" s="30"/>
      <c r="AJ508" s="30"/>
      <c r="AK508" s="30"/>
      <c r="AL508" s="30"/>
      <c r="AM508" s="30"/>
      <c r="AN508" s="30"/>
      <c r="AO508" s="30"/>
      <c r="AP508" s="72"/>
      <c r="AQ508" s="31"/>
      <c r="AR508" s="30"/>
      <c r="AS508" s="30"/>
      <c r="AT508" s="30"/>
      <c r="AU508" s="30"/>
      <c r="AV508" s="30"/>
      <c r="AW508" s="30"/>
      <c r="AX508" s="30"/>
      <c r="AY508" s="30"/>
      <c r="AZ508" s="31"/>
      <c r="BA508" s="30"/>
      <c r="BB508" s="30"/>
      <c r="BC508" s="30"/>
      <c r="BD508" s="30"/>
      <c r="BE508" s="30"/>
      <c r="BF508" s="30"/>
      <c r="BG508" s="30"/>
      <c r="BH508" s="30"/>
    </row>
    <row r="509" spans="3:60" ht="13.5" x14ac:dyDescent="0.35">
      <c r="C509" s="31"/>
      <c r="D509" s="30"/>
      <c r="E509" s="30"/>
      <c r="F509" s="30"/>
      <c r="G509" s="30"/>
      <c r="H509" s="72"/>
      <c r="I509" s="31"/>
      <c r="J509" s="30"/>
      <c r="K509" s="30"/>
      <c r="L509" s="30"/>
      <c r="M509" s="30"/>
      <c r="N509" s="30"/>
      <c r="O509" s="30"/>
      <c r="P509" s="73"/>
      <c r="Q509" s="31"/>
      <c r="R509" s="30"/>
      <c r="S509" s="30"/>
      <c r="T509" s="30"/>
      <c r="U509" s="30"/>
      <c r="V509" s="30"/>
      <c r="W509" s="30"/>
      <c r="X509" s="72"/>
      <c r="Y509" s="31"/>
      <c r="Z509" s="72"/>
      <c r="AA509" s="31"/>
      <c r="AB509" s="30"/>
      <c r="AC509" s="30"/>
      <c r="AD509" s="30"/>
      <c r="AE509" s="30"/>
      <c r="AF509" s="30"/>
      <c r="AG509" s="72"/>
      <c r="AH509" s="31"/>
      <c r="AI509" s="30"/>
      <c r="AJ509" s="30"/>
      <c r="AK509" s="30"/>
      <c r="AL509" s="30"/>
      <c r="AM509" s="30"/>
      <c r="AN509" s="30"/>
      <c r="AO509" s="30"/>
      <c r="AP509" s="72"/>
      <c r="AQ509" s="31"/>
      <c r="AR509" s="30"/>
      <c r="AS509" s="30"/>
      <c r="AT509" s="30"/>
      <c r="AU509" s="30"/>
      <c r="AV509" s="30"/>
      <c r="AW509" s="30"/>
      <c r="AX509" s="30"/>
      <c r="AY509" s="30"/>
      <c r="AZ509" s="31"/>
      <c r="BA509" s="30"/>
      <c r="BB509" s="30"/>
      <c r="BC509" s="30"/>
      <c r="BD509" s="30"/>
      <c r="BE509" s="30"/>
      <c r="BF509" s="30"/>
      <c r="BG509" s="30"/>
      <c r="BH509" s="30"/>
    </row>
    <row r="510" spans="3:60" ht="13.5" x14ac:dyDescent="0.35">
      <c r="C510" s="31"/>
      <c r="D510" s="30"/>
      <c r="E510" s="30"/>
      <c r="F510" s="30"/>
      <c r="G510" s="30"/>
      <c r="H510" s="72"/>
      <c r="I510" s="31"/>
      <c r="J510" s="30"/>
      <c r="K510" s="30"/>
      <c r="L510" s="30"/>
      <c r="M510" s="30"/>
      <c r="N510" s="30"/>
      <c r="O510" s="30"/>
      <c r="P510" s="73"/>
      <c r="Q510" s="31"/>
      <c r="R510" s="30"/>
      <c r="S510" s="30"/>
      <c r="T510" s="30"/>
      <c r="U510" s="30"/>
      <c r="V510" s="30"/>
      <c r="W510" s="30"/>
      <c r="X510" s="72"/>
      <c r="Y510" s="31"/>
      <c r="Z510" s="72"/>
      <c r="AA510" s="31"/>
      <c r="AB510" s="30"/>
      <c r="AC510" s="30"/>
      <c r="AD510" s="30"/>
      <c r="AE510" s="30"/>
      <c r="AF510" s="30"/>
      <c r="AG510" s="72"/>
      <c r="AH510" s="31"/>
      <c r="AI510" s="30"/>
      <c r="AJ510" s="30"/>
      <c r="AK510" s="30"/>
      <c r="AL510" s="30"/>
      <c r="AM510" s="30"/>
      <c r="AN510" s="30"/>
      <c r="AO510" s="30"/>
      <c r="AP510" s="72"/>
      <c r="AQ510" s="31"/>
      <c r="AR510" s="30"/>
      <c r="AS510" s="30"/>
      <c r="AT510" s="30"/>
      <c r="AU510" s="30"/>
      <c r="AV510" s="30"/>
      <c r="AW510" s="30"/>
      <c r="AX510" s="30"/>
      <c r="AY510" s="30"/>
      <c r="AZ510" s="31"/>
      <c r="BA510" s="30"/>
      <c r="BB510" s="30"/>
      <c r="BC510" s="30"/>
      <c r="BD510" s="30"/>
      <c r="BE510" s="30"/>
      <c r="BF510" s="30"/>
      <c r="BG510" s="30"/>
      <c r="BH510" s="30"/>
    </row>
    <row r="511" spans="3:60" ht="13.5" x14ac:dyDescent="0.35">
      <c r="C511" s="31"/>
      <c r="D511" s="30"/>
      <c r="E511" s="30"/>
      <c r="F511" s="30"/>
      <c r="G511" s="30"/>
      <c r="H511" s="72"/>
      <c r="I511" s="31"/>
      <c r="J511" s="30"/>
      <c r="K511" s="30"/>
      <c r="L511" s="30"/>
      <c r="M511" s="30"/>
      <c r="N511" s="30"/>
      <c r="O511" s="30"/>
      <c r="P511" s="73"/>
      <c r="Q511" s="31"/>
      <c r="R511" s="30"/>
      <c r="S511" s="30"/>
      <c r="T511" s="30"/>
      <c r="U511" s="30"/>
      <c r="V511" s="30"/>
      <c r="W511" s="30"/>
      <c r="X511" s="72"/>
      <c r="Y511" s="31"/>
      <c r="Z511" s="72"/>
      <c r="AA511" s="31"/>
      <c r="AB511" s="30"/>
      <c r="AC511" s="30"/>
      <c r="AD511" s="30"/>
      <c r="AE511" s="30"/>
      <c r="AF511" s="30"/>
      <c r="AG511" s="72"/>
      <c r="AH511" s="31"/>
      <c r="AI511" s="30"/>
      <c r="AJ511" s="30"/>
      <c r="AK511" s="30"/>
      <c r="AL511" s="30"/>
      <c r="AM511" s="30"/>
      <c r="AN511" s="30"/>
      <c r="AO511" s="30"/>
      <c r="AP511" s="72"/>
      <c r="AQ511" s="31"/>
      <c r="AR511" s="30"/>
      <c r="AS511" s="30"/>
      <c r="AT511" s="30"/>
      <c r="AU511" s="30"/>
      <c r="AV511" s="30"/>
      <c r="AW511" s="30"/>
      <c r="AX511" s="30"/>
      <c r="AY511" s="30"/>
      <c r="AZ511" s="31"/>
      <c r="BA511" s="30"/>
      <c r="BB511" s="30"/>
      <c r="BC511" s="30"/>
      <c r="BD511" s="30"/>
      <c r="BE511" s="30"/>
      <c r="BF511" s="30"/>
      <c r="BG511" s="30"/>
      <c r="BH511" s="30"/>
    </row>
    <row r="512" spans="3:60" ht="13.5" x14ac:dyDescent="0.35">
      <c r="C512" s="31"/>
      <c r="D512" s="30"/>
      <c r="E512" s="30"/>
      <c r="F512" s="30"/>
      <c r="G512" s="30"/>
      <c r="H512" s="72"/>
      <c r="I512" s="31"/>
      <c r="J512" s="30"/>
      <c r="K512" s="30"/>
      <c r="L512" s="30"/>
      <c r="M512" s="30"/>
      <c r="N512" s="30"/>
      <c r="O512" s="30"/>
      <c r="P512" s="73"/>
      <c r="Q512" s="31"/>
      <c r="R512" s="30"/>
      <c r="S512" s="30"/>
      <c r="T512" s="30"/>
      <c r="U512" s="30"/>
      <c r="V512" s="30"/>
      <c r="W512" s="30"/>
      <c r="X512" s="72"/>
      <c r="Y512" s="31"/>
      <c r="Z512" s="72"/>
      <c r="AA512" s="31"/>
      <c r="AB512" s="30"/>
      <c r="AC512" s="30"/>
      <c r="AD512" s="30"/>
      <c r="AE512" s="30"/>
      <c r="AF512" s="30"/>
      <c r="AG512" s="72"/>
      <c r="AH512" s="31"/>
      <c r="AI512" s="30"/>
      <c r="AJ512" s="30"/>
      <c r="AK512" s="30"/>
      <c r="AL512" s="30"/>
      <c r="AM512" s="30"/>
      <c r="AN512" s="30"/>
      <c r="AO512" s="30"/>
      <c r="AP512" s="72"/>
      <c r="AQ512" s="31"/>
      <c r="AR512" s="30"/>
      <c r="AS512" s="30"/>
      <c r="AT512" s="30"/>
      <c r="AU512" s="30"/>
      <c r="AV512" s="30"/>
      <c r="AW512" s="30"/>
      <c r="AX512" s="30"/>
      <c r="AY512" s="30"/>
      <c r="AZ512" s="31"/>
      <c r="BA512" s="30"/>
      <c r="BB512" s="30"/>
      <c r="BC512" s="30"/>
      <c r="BD512" s="30"/>
      <c r="BE512" s="30"/>
      <c r="BF512" s="30"/>
      <c r="BG512" s="30"/>
      <c r="BH512" s="30"/>
    </row>
    <row r="513" spans="3:60" ht="13.5" x14ac:dyDescent="0.35">
      <c r="C513" s="31"/>
      <c r="D513" s="30"/>
      <c r="E513" s="30"/>
      <c r="F513" s="30"/>
      <c r="G513" s="30"/>
      <c r="H513" s="72"/>
      <c r="I513" s="31"/>
      <c r="J513" s="30"/>
      <c r="K513" s="30"/>
      <c r="L513" s="30"/>
      <c r="M513" s="30"/>
      <c r="N513" s="30"/>
      <c r="O513" s="30"/>
      <c r="P513" s="73"/>
      <c r="Q513" s="31"/>
      <c r="R513" s="30"/>
      <c r="S513" s="30"/>
      <c r="T513" s="30"/>
      <c r="U513" s="30"/>
      <c r="V513" s="30"/>
      <c r="W513" s="30"/>
      <c r="X513" s="72"/>
      <c r="Y513" s="31"/>
      <c r="Z513" s="72"/>
      <c r="AA513" s="31"/>
      <c r="AB513" s="30"/>
      <c r="AC513" s="30"/>
      <c r="AD513" s="30"/>
      <c r="AE513" s="30"/>
      <c r="AF513" s="30"/>
      <c r="AG513" s="72"/>
      <c r="AH513" s="31"/>
      <c r="AI513" s="30"/>
      <c r="AJ513" s="30"/>
      <c r="AK513" s="30"/>
      <c r="AL513" s="30"/>
      <c r="AM513" s="30"/>
      <c r="AN513" s="30"/>
      <c r="AO513" s="30"/>
      <c r="AP513" s="72"/>
      <c r="AQ513" s="31"/>
      <c r="AR513" s="30"/>
      <c r="AS513" s="30"/>
      <c r="AT513" s="30"/>
      <c r="AU513" s="30"/>
      <c r="AV513" s="30"/>
      <c r="AW513" s="30"/>
      <c r="AX513" s="30"/>
      <c r="AY513" s="30"/>
      <c r="AZ513" s="31"/>
      <c r="BA513" s="30"/>
      <c r="BB513" s="30"/>
      <c r="BC513" s="30"/>
      <c r="BD513" s="30"/>
      <c r="BE513" s="30"/>
      <c r="BF513" s="30"/>
      <c r="BG513" s="30"/>
      <c r="BH513" s="30"/>
    </row>
    <row r="514" spans="3:60" ht="13.5" x14ac:dyDescent="0.35">
      <c r="C514" s="31"/>
      <c r="D514" s="30"/>
      <c r="E514" s="30"/>
      <c r="F514" s="30"/>
      <c r="G514" s="30"/>
      <c r="H514" s="72"/>
      <c r="I514" s="31"/>
      <c r="J514" s="30"/>
      <c r="K514" s="30"/>
      <c r="L514" s="30"/>
      <c r="M514" s="30"/>
      <c r="N514" s="30"/>
      <c r="O514" s="30"/>
      <c r="P514" s="73"/>
      <c r="Q514" s="31"/>
      <c r="R514" s="30"/>
      <c r="S514" s="30"/>
      <c r="T514" s="30"/>
      <c r="U514" s="30"/>
      <c r="V514" s="30"/>
      <c r="W514" s="30"/>
      <c r="X514" s="72"/>
      <c r="Y514" s="31"/>
      <c r="Z514" s="72"/>
      <c r="AA514" s="31"/>
      <c r="AB514" s="30"/>
      <c r="AC514" s="30"/>
      <c r="AD514" s="30"/>
      <c r="AE514" s="30"/>
      <c r="AF514" s="30"/>
      <c r="AG514" s="72"/>
      <c r="AH514" s="31"/>
      <c r="AI514" s="30"/>
      <c r="AJ514" s="30"/>
      <c r="AK514" s="30"/>
      <c r="AL514" s="30"/>
      <c r="AM514" s="30"/>
      <c r="AN514" s="30"/>
      <c r="AO514" s="30"/>
      <c r="AP514" s="72"/>
      <c r="AQ514" s="31"/>
      <c r="AR514" s="30"/>
      <c r="AS514" s="30"/>
      <c r="AT514" s="30"/>
      <c r="AU514" s="30"/>
      <c r="AV514" s="30"/>
      <c r="AW514" s="30"/>
      <c r="AX514" s="30"/>
      <c r="AY514" s="30"/>
      <c r="AZ514" s="31"/>
      <c r="BA514" s="30"/>
      <c r="BB514" s="30"/>
      <c r="BC514" s="30"/>
      <c r="BD514" s="30"/>
      <c r="BE514" s="30"/>
      <c r="BF514" s="30"/>
      <c r="BG514" s="30"/>
      <c r="BH514" s="30"/>
    </row>
    <row r="515" spans="3:60" ht="13.5" x14ac:dyDescent="0.35">
      <c r="C515" s="31"/>
      <c r="D515" s="30"/>
      <c r="E515" s="30"/>
      <c r="F515" s="30"/>
      <c r="G515" s="30"/>
      <c r="H515" s="72"/>
      <c r="I515" s="31"/>
      <c r="J515" s="30"/>
      <c r="K515" s="30"/>
      <c r="L515" s="30"/>
      <c r="M515" s="30"/>
      <c r="N515" s="30"/>
      <c r="O515" s="30"/>
      <c r="P515" s="73"/>
      <c r="Q515" s="31"/>
      <c r="R515" s="30"/>
      <c r="S515" s="30"/>
      <c r="T515" s="30"/>
      <c r="U515" s="30"/>
      <c r="V515" s="30"/>
      <c r="W515" s="30"/>
      <c r="X515" s="72"/>
      <c r="Y515" s="31"/>
      <c r="Z515" s="72"/>
      <c r="AA515" s="31"/>
      <c r="AB515" s="30"/>
      <c r="AC515" s="30"/>
      <c r="AD515" s="30"/>
      <c r="AE515" s="30"/>
      <c r="AF515" s="30"/>
      <c r="AG515" s="72"/>
      <c r="AH515" s="31"/>
      <c r="AI515" s="30"/>
      <c r="AJ515" s="30"/>
      <c r="AK515" s="30"/>
      <c r="AL515" s="30"/>
      <c r="AM515" s="30"/>
      <c r="AN515" s="30"/>
      <c r="AO515" s="30"/>
      <c r="AP515" s="72"/>
      <c r="AQ515" s="31"/>
      <c r="AR515" s="30"/>
      <c r="AS515" s="30"/>
      <c r="AT515" s="30"/>
      <c r="AU515" s="30"/>
      <c r="AV515" s="30"/>
      <c r="AW515" s="30"/>
      <c r="AX515" s="30"/>
      <c r="AY515" s="30"/>
      <c r="AZ515" s="31"/>
      <c r="BA515" s="30"/>
      <c r="BB515" s="30"/>
      <c r="BC515" s="30"/>
      <c r="BD515" s="30"/>
      <c r="BE515" s="30"/>
      <c r="BF515" s="30"/>
      <c r="BG515" s="30"/>
      <c r="BH515" s="30"/>
    </row>
    <row r="516" spans="3:60" ht="13.5" x14ac:dyDescent="0.35">
      <c r="C516" s="31"/>
      <c r="D516" s="30"/>
      <c r="E516" s="30"/>
      <c r="F516" s="30"/>
      <c r="G516" s="30"/>
      <c r="H516" s="72"/>
      <c r="I516" s="31"/>
      <c r="J516" s="30"/>
      <c r="K516" s="30"/>
      <c r="L516" s="30"/>
      <c r="M516" s="30"/>
      <c r="N516" s="30"/>
      <c r="O516" s="30"/>
      <c r="P516" s="73"/>
      <c r="Q516" s="31"/>
      <c r="R516" s="30"/>
      <c r="S516" s="30"/>
      <c r="T516" s="30"/>
      <c r="U516" s="30"/>
      <c r="V516" s="30"/>
      <c r="W516" s="30"/>
      <c r="X516" s="72"/>
      <c r="Y516" s="31"/>
      <c r="Z516" s="72"/>
      <c r="AA516" s="31"/>
      <c r="AB516" s="30"/>
      <c r="AC516" s="30"/>
      <c r="AD516" s="30"/>
      <c r="AE516" s="30"/>
      <c r="AF516" s="30"/>
      <c r="AG516" s="72"/>
      <c r="AH516" s="31"/>
      <c r="AI516" s="30"/>
      <c r="AJ516" s="30"/>
      <c r="AK516" s="30"/>
      <c r="AL516" s="30"/>
      <c r="AM516" s="30"/>
      <c r="AN516" s="30"/>
      <c r="AO516" s="30"/>
      <c r="AP516" s="72"/>
      <c r="AQ516" s="31"/>
      <c r="AR516" s="30"/>
      <c r="AS516" s="30"/>
      <c r="AT516" s="30"/>
      <c r="AU516" s="30"/>
      <c r="AV516" s="30"/>
      <c r="AW516" s="30"/>
      <c r="AX516" s="30"/>
      <c r="AY516" s="30"/>
      <c r="AZ516" s="31"/>
      <c r="BA516" s="30"/>
      <c r="BB516" s="30"/>
      <c r="BC516" s="30"/>
      <c r="BD516" s="30"/>
      <c r="BE516" s="30"/>
      <c r="BF516" s="30"/>
      <c r="BG516" s="30"/>
      <c r="BH516" s="30"/>
    </row>
    <row r="517" spans="3:60" ht="13.5" x14ac:dyDescent="0.35">
      <c r="C517" s="31"/>
      <c r="D517" s="30"/>
      <c r="E517" s="30"/>
      <c r="F517" s="30"/>
      <c r="G517" s="30"/>
      <c r="H517" s="72"/>
      <c r="I517" s="31"/>
      <c r="J517" s="30"/>
      <c r="K517" s="30"/>
      <c r="L517" s="30"/>
      <c r="M517" s="30"/>
      <c r="N517" s="30"/>
      <c r="O517" s="30"/>
      <c r="P517" s="73"/>
      <c r="Q517" s="31"/>
      <c r="R517" s="30"/>
      <c r="S517" s="30"/>
      <c r="T517" s="30"/>
      <c r="U517" s="30"/>
      <c r="V517" s="30"/>
      <c r="W517" s="30"/>
      <c r="X517" s="72"/>
      <c r="Y517" s="31"/>
      <c r="Z517" s="72"/>
      <c r="AA517" s="31"/>
      <c r="AB517" s="30"/>
      <c r="AC517" s="30"/>
      <c r="AD517" s="30"/>
      <c r="AE517" s="30"/>
      <c r="AF517" s="30"/>
      <c r="AG517" s="72"/>
      <c r="AH517" s="31"/>
      <c r="AI517" s="30"/>
      <c r="AJ517" s="30"/>
      <c r="AK517" s="30"/>
      <c r="AL517" s="30"/>
      <c r="AM517" s="30"/>
      <c r="AN517" s="30"/>
      <c r="AO517" s="30"/>
      <c r="AP517" s="72"/>
      <c r="AQ517" s="31"/>
      <c r="AR517" s="30"/>
      <c r="AS517" s="30"/>
      <c r="AT517" s="30"/>
      <c r="AU517" s="30"/>
      <c r="AV517" s="30"/>
      <c r="AW517" s="30"/>
      <c r="AX517" s="30"/>
      <c r="AY517" s="30"/>
      <c r="AZ517" s="31"/>
      <c r="BA517" s="30"/>
      <c r="BB517" s="30"/>
      <c r="BC517" s="30"/>
      <c r="BD517" s="30"/>
      <c r="BE517" s="30"/>
      <c r="BF517" s="30"/>
      <c r="BG517" s="30"/>
      <c r="BH517" s="30"/>
    </row>
    <row r="518" spans="3:60" ht="13.5" x14ac:dyDescent="0.35">
      <c r="C518" s="31"/>
      <c r="D518" s="30"/>
      <c r="E518" s="30"/>
      <c r="F518" s="30"/>
      <c r="G518" s="30"/>
      <c r="H518" s="72"/>
      <c r="I518" s="31"/>
      <c r="J518" s="30"/>
      <c r="K518" s="30"/>
      <c r="L518" s="30"/>
      <c r="M518" s="30"/>
      <c r="N518" s="30"/>
      <c r="O518" s="30"/>
      <c r="P518" s="73"/>
      <c r="Q518" s="31"/>
      <c r="R518" s="30"/>
      <c r="S518" s="30"/>
      <c r="T518" s="30"/>
      <c r="U518" s="30"/>
      <c r="V518" s="30"/>
      <c r="W518" s="30"/>
      <c r="X518" s="72"/>
      <c r="Y518" s="31"/>
      <c r="Z518" s="72"/>
      <c r="AA518" s="31"/>
      <c r="AB518" s="30"/>
      <c r="AC518" s="30"/>
      <c r="AD518" s="30"/>
      <c r="AE518" s="30"/>
      <c r="AF518" s="30"/>
      <c r="AG518" s="72"/>
      <c r="AH518" s="31"/>
      <c r="AI518" s="30"/>
      <c r="AJ518" s="30"/>
      <c r="AK518" s="30"/>
      <c r="AL518" s="30"/>
      <c r="AM518" s="30"/>
      <c r="AN518" s="30"/>
      <c r="AO518" s="30"/>
      <c r="AP518" s="72"/>
      <c r="AQ518" s="31"/>
      <c r="AR518" s="30"/>
      <c r="AS518" s="30"/>
      <c r="AT518" s="30"/>
      <c r="AU518" s="30"/>
      <c r="AV518" s="30"/>
      <c r="AW518" s="30"/>
      <c r="AX518" s="30"/>
      <c r="AY518" s="30"/>
      <c r="AZ518" s="31"/>
      <c r="BA518" s="30"/>
      <c r="BB518" s="30"/>
      <c r="BC518" s="30"/>
      <c r="BD518" s="30"/>
      <c r="BE518" s="30"/>
      <c r="BF518" s="30"/>
      <c r="BG518" s="30"/>
      <c r="BH518" s="30"/>
    </row>
    <row r="519" spans="3:60" ht="13.5" x14ac:dyDescent="0.35">
      <c r="C519" s="31"/>
      <c r="D519" s="30"/>
      <c r="E519" s="30"/>
      <c r="F519" s="30"/>
      <c r="G519" s="30"/>
      <c r="H519" s="72"/>
      <c r="I519" s="31"/>
      <c r="J519" s="30"/>
      <c r="K519" s="30"/>
      <c r="L519" s="30"/>
      <c r="M519" s="30"/>
      <c r="N519" s="30"/>
      <c r="O519" s="30"/>
      <c r="P519" s="73"/>
      <c r="Q519" s="31"/>
      <c r="R519" s="30"/>
      <c r="S519" s="30"/>
      <c r="T519" s="30"/>
      <c r="U519" s="30"/>
      <c r="V519" s="30"/>
      <c r="W519" s="30"/>
      <c r="X519" s="72"/>
      <c r="Y519" s="31"/>
      <c r="Z519" s="72"/>
      <c r="AA519" s="31"/>
      <c r="AB519" s="30"/>
      <c r="AC519" s="30"/>
      <c r="AD519" s="30"/>
      <c r="AE519" s="30"/>
      <c r="AF519" s="30"/>
      <c r="AG519" s="72"/>
      <c r="AH519" s="31"/>
      <c r="AI519" s="30"/>
      <c r="AJ519" s="30"/>
      <c r="AK519" s="30"/>
      <c r="AL519" s="30"/>
      <c r="AM519" s="30"/>
      <c r="AN519" s="30"/>
      <c r="AO519" s="30"/>
      <c r="AP519" s="72"/>
      <c r="AQ519" s="31"/>
      <c r="AR519" s="30"/>
      <c r="AS519" s="30"/>
      <c r="AT519" s="30"/>
      <c r="AU519" s="30"/>
      <c r="AV519" s="30"/>
      <c r="AW519" s="30"/>
      <c r="AX519" s="30"/>
      <c r="AY519" s="30"/>
      <c r="AZ519" s="31"/>
      <c r="BA519" s="30"/>
      <c r="BB519" s="30"/>
      <c r="BC519" s="30"/>
      <c r="BD519" s="30"/>
      <c r="BE519" s="30"/>
      <c r="BF519" s="30"/>
      <c r="BG519" s="30"/>
      <c r="BH519" s="30"/>
    </row>
    <row r="520" spans="3:60" ht="13.5" x14ac:dyDescent="0.35">
      <c r="C520" s="31"/>
      <c r="D520" s="30"/>
      <c r="E520" s="30"/>
      <c r="F520" s="30"/>
      <c r="G520" s="30"/>
      <c r="H520" s="72"/>
      <c r="I520" s="31"/>
      <c r="J520" s="30"/>
      <c r="K520" s="30"/>
      <c r="L520" s="30"/>
      <c r="M520" s="30"/>
      <c r="N520" s="30"/>
      <c r="O520" s="30"/>
      <c r="P520" s="73"/>
      <c r="Q520" s="31"/>
      <c r="R520" s="30"/>
      <c r="S520" s="30"/>
      <c r="T520" s="30"/>
      <c r="U520" s="30"/>
      <c r="V520" s="30"/>
      <c r="W520" s="30"/>
      <c r="X520" s="72"/>
      <c r="Y520" s="31"/>
      <c r="Z520" s="72"/>
      <c r="AA520" s="31"/>
      <c r="AB520" s="30"/>
      <c r="AC520" s="30"/>
      <c r="AD520" s="30"/>
      <c r="AE520" s="30"/>
      <c r="AF520" s="30"/>
      <c r="AG520" s="72"/>
      <c r="AH520" s="31"/>
      <c r="AI520" s="30"/>
      <c r="AJ520" s="30"/>
      <c r="AK520" s="30"/>
      <c r="AL520" s="30"/>
      <c r="AM520" s="30"/>
      <c r="AN520" s="30"/>
      <c r="AO520" s="30"/>
      <c r="AP520" s="72"/>
      <c r="AQ520" s="31"/>
      <c r="AR520" s="30"/>
      <c r="AS520" s="30"/>
      <c r="AT520" s="30"/>
      <c r="AU520" s="30"/>
      <c r="AV520" s="30"/>
      <c r="AW520" s="30"/>
      <c r="AX520" s="30"/>
      <c r="AY520" s="30"/>
      <c r="AZ520" s="31"/>
      <c r="BA520" s="30"/>
      <c r="BB520" s="30"/>
      <c r="BC520" s="30"/>
      <c r="BD520" s="30"/>
      <c r="BE520" s="30"/>
      <c r="BF520" s="30"/>
      <c r="BG520" s="30"/>
      <c r="BH520" s="30"/>
    </row>
    <row r="521" spans="3:60" ht="13.5" x14ac:dyDescent="0.35">
      <c r="C521" s="31"/>
      <c r="D521" s="30"/>
      <c r="E521" s="30"/>
      <c r="F521" s="30"/>
      <c r="G521" s="30"/>
      <c r="H521" s="72"/>
      <c r="I521" s="31"/>
      <c r="J521" s="30"/>
      <c r="K521" s="30"/>
      <c r="L521" s="30"/>
      <c r="M521" s="30"/>
      <c r="N521" s="30"/>
      <c r="O521" s="30"/>
      <c r="P521" s="73"/>
      <c r="Q521" s="31"/>
      <c r="R521" s="30"/>
      <c r="S521" s="30"/>
      <c r="T521" s="30"/>
      <c r="U521" s="30"/>
      <c r="V521" s="30"/>
      <c r="W521" s="30"/>
      <c r="X521" s="72"/>
      <c r="Y521" s="31"/>
      <c r="Z521" s="72"/>
      <c r="AA521" s="31"/>
      <c r="AB521" s="30"/>
      <c r="AC521" s="30"/>
      <c r="AD521" s="30"/>
      <c r="AE521" s="30"/>
      <c r="AF521" s="30"/>
      <c r="AG521" s="72"/>
      <c r="AH521" s="31"/>
      <c r="AI521" s="30"/>
      <c r="AJ521" s="30"/>
      <c r="AK521" s="30"/>
      <c r="AL521" s="30"/>
      <c r="AM521" s="30"/>
      <c r="AN521" s="30"/>
      <c r="AO521" s="30"/>
      <c r="AP521" s="72"/>
      <c r="AQ521" s="31"/>
      <c r="AR521" s="30"/>
      <c r="AS521" s="30"/>
      <c r="AT521" s="30"/>
      <c r="AU521" s="30"/>
      <c r="AV521" s="30"/>
      <c r="AW521" s="30"/>
      <c r="AX521" s="30"/>
      <c r="AY521" s="30"/>
      <c r="AZ521" s="31"/>
      <c r="BA521" s="30"/>
      <c r="BB521" s="30"/>
      <c r="BC521" s="30"/>
      <c r="BD521" s="30"/>
      <c r="BE521" s="30"/>
      <c r="BF521" s="30"/>
      <c r="BG521" s="30"/>
      <c r="BH521" s="30"/>
    </row>
    <row r="522" spans="3:60" ht="13.5" x14ac:dyDescent="0.35">
      <c r="C522" s="31"/>
      <c r="D522" s="30"/>
      <c r="E522" s="30"/>
      <c r="F522" s="30"/>
      <c r="G522" s="30"/>
      <c r="H522" s="72"/>
      <c r="I522" s="31"/>
      <c r="J522" s="30"/>
      <c r="K522" s="30"/>
      <c r="L522" s="30"/>
      <c r="M522" s="30"/>
      <c r="N522" s="30"/>
      <c r="O522" s="30"/>
      <c r="P522" s="73"/>
      <c r="Q522" s="31"/>
      <c r="R522" s="30"/>
      <c r="S522" s="30"/>
      <c r="T522" s="30"/>
      <c r="U522" s="30"/>
      <c r="V522" s="30"/>
      <c r="W522" s="30"/>
      <c r="X522" s="72"/>
      <c r="Y522" s="31"/>
      <c r="Z522" s="72"/>
      <c r="AA522" s="31"/>
      <c r="AB522" s="30"/>
      <c r="AC522" s="30"/>
      <c r="AD522" s="30"/>
      <c r="AE522" s="30"/>
      <c r="AF522" s="30"/>
      <c r="AG522" s="72"/>
      <c r="AH522" s="31"/>
      <c r="AI522" s="30"/>
      <c r="AJ522" s="30"/>
      <c r="AK522" s="30"/>
      <c r="AL522" s="30"/>
      <c r="AM522" s="30"/>
      <c r="AN522" s="30"/>
      <c r="AO522" s="30"/>
      <c r="AP522" s="72"/>
      <c r="AQ522" s="31"/>
      <c r="AR522" s="30"/>
      <c r="AS522" s="30"/>
      <c r="AT522" s="30"/>
      <c r="AU522" s="30"/>
      <c r="AV522" s="30"/>
      <c r="AW522" s="30"/>
      <c r="AX522" s="30"/>
      <c r="AY522" s="30"/>
      <c r="AZ522" s="31"/>
      <c r="BA522" s="30"/>
      <c r="BB522" s="30"/>
      <c r="BC522" s="30"/>
      <c r="BD522" s="30"/>
      <c r="BE522" s="30"/>
      <c r="BF522" s="30"/>
      <c r="BG522" s="30"/>
      <c r="BH522" s="30"/>
    </row>
    <row r="523" spans="3:60" ht="13.5" x14ac:dyDescent="0.35">
      <c r="C523" s="31"/>
      <c r="D523" s="30"/>
      <c r="E523" s="30"/>
      <c r="F523" s="30"/>
      <c r="G523" s="30"/>
      <c r="H523" s="72"/>
      <c r="I523" s="31"/>
      <c r="J523" s="30"/>
      <c r="K523" s="30"/>
      <c r="L523" s="30"/>
      <c r="M523" s="30"/>
      <c r="N523" s="30"/>
      <c r="O523" s="30"/>
      <c r="P523" s="73"/>
      <c r="Q523" s="31"/>
      <c r="R523" s="30"/>
      <c r="S523" s="30"/>
      <c r="T523" s="30"/>
      <c r="U523" s="30"/>
      <c r="V523" s="30"/>
      <c r="W523" s="30"/>
      <c r="X523" s="72"/>
      <c r="Y523" s="31"/>
      <c r="Z523" s="72"/>
      <c r="AA523" s="31"/>
      <c r="AB523" s="30"/>
      <c r="AC523" s="30"/>
      <c r="AD523" s="30"/>
      <c r="AE523" s="30"/>
      <c r="AF523" s="30"/>
      <c r="AG523" s="72"/>
      <c r="AH523" s="31"/>
      <c r="AI523" s="30"/>
      <c r="AJ523" s="30"/>
      <c r="AK523" s="30"/>
      <c r="AL523" s="30"/>
      <c r="AM523" s="30"/>
      <c r="AN523" s="30"/>
      <c r="AO523" s="30"/>
      <c r="AP523" s="72"/>
      <c r="AQ523" s="31"/>
      <c r="AR523" s="30"/>
      <c r="AS523" s="30"/>
      <c r="AT523" s="30"/>
      <c r="AU523" s="30"/>
      <c r="AV523" s="30"/>
      <c r="AW523" s="30"/>
      <c r="AX523" s="30"/>
      <c r="AY523" s="30"/>
      <c r="AZ523" s="31"/>
      <c r="BA523" s="30"/>
      <c r="BB523" s="30"/>
      <c r="BC523" s="30"/>
      <c r="BD523" s="30"/>
      <c r="BE523" s="30"/>
      <c r="BF523" s="30"/>
      <c r="BG523" s="30"/>
      <c r="BH523" s="30"/>
    </row>
    <row r="524" spans="3:60" ht="13.5" x14ac:dyDescent="0.35">
      <c r="C524" s="31"/>
      <c r="D524" s="30"/>
      <c r="E524" s="30"/>
      <c r="F524" s="30"/>
      <c r="G524" s="30"/>
      <c r="H524" s="72"/>
      <c r="I524" s="31"/>
      <c r="J524" s="30"/>
      <c r="K524" s="30"/>
      <c r="L524" s="30"/>
      <c r="M524" s="30"/>
      <c r="N524" s="30"/>
      <c r="O524" s="30"/>
      <c r="P524" s="73"/>
      <c r="Q524" s="31"/>
      <c r="R524" s="30"/>
      <c r="S524" s="30"/>
      <c r="T524" s="30"/>
      <c r="U524" s="30"/>
      <c r="V524" s="30"/>
      <c r="W524" s="30"/>
      <c r="X524" s="72"/>
      <c r="Y524" s="31"/>
      <c r="Z524" s="72"/>
      <c r="AA524" s="31"/>
      <c r="AB524" s="30"/>
      <c r="AC524" s="30"/>
      <c r="AD524" s="30"/>
      <c r="AE524" s="30"/>
      <c r="AF524" s="30"/>
      <c r="AG524" s="72"/>
      <c r="AH524" s="31"/>
      <c r="AI524" s="30"/>
      <c r="AJ524" s="30"/>
      <c r="AK524" s="30"/>
      <c r="AL524" s="30"/>
      <c r="AM524" s="30"/>
      <c r="AN524" s="30"/>
      <c r="AO524" s="30"/>
      <c r="AP524" s="72"/>
      <c r="AQ524" s="31"/>
      <c r="AR524" s="30"/>
      <c r="AS524" s="30"/>
      <c r="AT524" s="30"/>
      <c r="AU524" s="30"/>
      <c r="AV524" s="30"/>
      <c r="AW524" s="30"/>
      <c r="AX524" s="30"/>
      <c r="AY524" s="30"/>
      <c r="AZ524" s="31"/>
      <c r="BA524" s="30"/>
      <c r="BB524" s="30"/>
      <c r="BC524" s="30"/>
      <c r="BD524" s="30"/>
      <c r="BE524" s="30"/>
      <c r="BF524" s="30"/>
      <c r="BG524" s="30"/>
      <c r="BH524" s="30"/>
    </row>
    <row r="525" spans="3:60" ht="13.5" x14ac:dyDescent="0.35">
      <c r="C525" s="31"/>
      <c r="D525" s="30"/>
      <c r="E525" s="30"/>
      <c r="F525" s="30"/>
      <c r="G525" s="30"/>
      <c r="H525" s="72"/>
      <c r="I525" s="31"/>
      <c r="J525" s="30"/>
      <c r="K525" s="30"/>
      <c r="L525" s="30"/>
      <c r="M525" s="30"/>
      <c r="N525" s="30"/>
      <c r="O525" s="30"/>
      <c r="P525" s="73"/>
      <c r="Q525" s="31"/>
      <c r="R525" s="30"/>
      <c r="S525" s="30"/>
      <c r="T525" s="30"/>
      <c r="U525" s="30"/>
      <c r="V525" s="30"/>
      <c r="W525" s="30"/>
      <c r="X525" s="72"/>
      <c r="Y525" s="31"/>
      <c r="Z525" s="72"/>
      <c r="AA525" s="31"/>
      <c r="AB525" s="30"/>
      <c r="AC525" s="30"/>
      <c r="AD525" s="30"/>
      <c r="AE525" s="30"/>
      <c r="AF525" s="30"/>
      <c r="AG525" s="72"/>
      <c r="AH525" s="31"/>
      <c r="AI525" s="30"/>
      <c r="AJ525" s="30"/>
      <c r="AK525" s="30"/>
      <c r="AL525" s="30"/>
      <c r="AM525" s="30"/>
      <c r="AN525" s="30"/>
      <c r="AO525" s="30"/>
      <c r="AP525" s="72"/>
      <c r="AQ525" s="31"/>
      <c r="AR525" s="30"/>
      <c r="AS525" s="30"/>
      <c r="AT525" s="30"/>
      <c r="AU525" s="30"/>
      <c r="AV525" s="30"/>
      <c r="AW525" s="30"/>
      <c r="AX525" s="30"/>
      <c r="AY525" s="30"/>
      <c r="AZ525" s="31"/>
      <c r="BA525" s="30"/>
      <c r="BB525" s="30"/>
      <c r="BC525" s="30"/>
      <c r="BD525" s="30"/>
      <c r="BE525" s="30"/>
      <c r="BF525" s="30"/>
      <c r="BG525" s="30"/>
      <c r="BH525" s="30"/>
    </row>
    <row r="526" spans="3:60" ht="13.5" x14ac:dyDescent="0.35">
      <c r="C526" s="31"/>
      <c r="D526" s="30"/>
      <c r="E526" s="30"/>
      <c r="F526" s="30"/>
      <c r="G526" s="30"/>
      <c r="H526" s="72"/>
      <c r="I526" s="31"/>
      <c r="J526" s="30"/>
      <c r="K526" s="30"/>
      <c r="L526" s="30"/>
      <c r="M526" s="30"/>
      <c r="N526" s="30"/>
      <c r="O526" s="30"/>
      <c r="P526" s="73"/>
      <c r="Q526" s="31"/>
      <c r="R526" s="30"/>
      <c r="S526" s="30"/>
      <c r="T526" s="30"/>
      <c r="U526" s="30"/>
      <c r="V526" s="30"/>
      <c r="W526" s="30"/>
      <c r="X526" s="72"/>
      <c r="Y526" s="31"/>
      <c r="Z526" s="72"/>
      <c r="AA526" s="31"/>
      <c r="AB526" s="30"/>
      <c r="AC526" s="30"/>
      <c r="AD526" s="30"/>
      <c r="AE526" s="30"/>
      <c r="AF526" s="30"/>
      <c r="AG526" s="72"/>
      <c r="AH526" s="31"/>
      <c r="AI526" s="30"/>
      <c r="AJ526" s="30"/>
      <c r="AK526" s="30"/>
      <c r="AL526" s="30"/>
      <c r="AM526" s="30"/>
      <c r="AN526" s="30"/>
      <c r="AO526" s="30"/>
      <c r="AP526" s="72"/>
      <c r="AQ526" s="31"/>
      <c r="AR526" s="30"/>
      <c r="AS526" s="30"/>
      <c r="AT526" s="30"/>
      <c r="AU526" s="30"/>
      <c r="AV526" s="30"/>
      <c r="AW526" s="30"/>
      <c r="AX526" s="30"/>
      <c r="AY526" s="30"/>
      <c r="AZ526" s="31"/>
      <c r="BA526" s="30"/>
      <c r="BB526" s="30"/>
      <c r="BC526" s="30"/>
      <c r="BD526" s="30"/>
      <c r="BE526" s="30"/>
      <c r="BF526" s="30"/>
      <c r="BG526" s="30"/>
      <c r="BH526" s="30"/>
    </row>
    <row r="527" spans="3:60" ht="13.5" x14ac:dyDescent="0.35">
      <c r="C527" s="31"/>
      <c r="D527" s="30"/>
      <c r="E527" s="30"/>
      <c r="F527" s="30"/>
      <c r="G527" s="30"/>
      <c r="H527" s="72"/>
      <c r="I527" s="31"/>
      <c r="J527" s="30"/>
      <c r="K527" s="30"/>
      <c r="L527" s="30"/>
      <c r="M527" s="30"/>
      <c r="N527" s="30"/>
      <c r="O527" s="30"/>
      <c r="P527" s="73"/>
      <c r="Q527" s="31"/>
      <c r="R527" s="30"/>
      <c r="S527" s="30"/>
      <c r="T527" s="30"/>
      <c r="U527" s="30"/>
      <c r="V527" s="30"/>
      <c r="W527" s="30"/>
      <c r="X527" s="72"/>
      <c r="Y527" s="31"/>
      <c r="Z527" s="72"/>
      <c r="AA527" s="31"/>
      <c r="AB527" s="30"/>
      <c r="AC527" s="30"/>
      <c r="AD527" s="30"/>
      <c r="AE527" s="30"/>
      <c r="AF527" s="30"/>
      <c r="AG527" s="72"/>
      <c r="AH527" s="31"/>
      <c r="AI527" s="30"/>
      <c r="AJ527" s="30"/>
      <c r="AK527" s="30"/>
      <c r="AL527" s="30"/>
      <c r="AM527" s="30"/>
      <c r="AN527" s="30"/>
      <c r="AO527" s="30"/>
      <c r="AP527" s="72"/>
      <c r="AQ527" s="31"/>
      <c r="AR527" s="30"/>
      <c r="AS527" s="30"/>
      <c r="AT527" s="30"/>
      <c r="AU527" s="30"/>
      <c r="AV527" s="30"/>
      <c r="AW527" s="30"/>
      <c r="AX527" s="30"/>
      <c r="AY527" s="30"/>
      <c r="AZ527" s="31"/>
      <c r="BA527" s="30"/>
      <c r="BB527" s="30"/>
      <c r="BC527" s="30"/>
      <c r="BD527" s="30"/>
      <c r="BE527" s="30"/>
      <c r="BF527" s="30"/>
      <c r="BG527" s="30"/>
      <c r="BH527" s="30"/>
    </row>
    <row r="528" spans="3:60" ht="13.5" x14ac:dyDescent="0.35">
      <c r="C528" s="31"/>
      <c r="D528" s="30"/>
      <c r="E528" s="30"/>
      <c r="F528" s="30"/>
      <c r="G528" s="30"/>
      <c r="H528" s="72"/>
      <c r="I528" s="31"/>
      <c r="J528" s="30"/>
      <c r="K528" s="30"/>
      <c r="L528" s="30"/>
      <c r="M528" s="30"/>
      <c r="N528" s="30"/>
      <c r="O528" s="30"/>
      <c r="P528" s="73"/>
      <c r="Q528" s="31"/>
      <c r="R528" s="30"/>
      <c r="S528" s="30"/>
      <c r="T528" s="30"/>
      <c r="U528" s="30"/>
      <c r="V528" s="30"/>
      <c r="W528" s="30"/>
      <c r="X528" s="72"/>
      <c r="Y528" s="31"/>
      <c r="Z528" s="72"/>
      <c r="AA528" s="31"/>
      <c r="AB528" s="30"/>
      <c r="AC528" s="30"/>
      <c r="AD528" s="30"/>
      <c r="AE528" s="30"/>
      <c r="AF528" s="30"/>
      <c r="AG528" s="72"/>
      <c r="AH528" s="31"/>
      <c r="AI528" s="30"/>
      <c r="AJ528" s="30"/>
      <c r="AK528" s="30"/>
      <c r="AL528" s="30"/>
      <c r="AM528" s="30"/>
      <c r="AN528" s="30"/>
      <c r="AO528" s="30"/>
      <c r="AP528" s="72"/>
      <c r="AQ528" s="31"/>
      <c r="AR528" s="30"/>
      <c r="AS528" s="30"/>
      <c r="AT528" s="30"/>
      <c r="AU528" s="30"/>
      <c r="AV528" s="30"/>
      <c r="AW528" s="30"/>
      <c r="AX528" s="30"/>
      <c r="AY528" s="30"/>
      <c r="AZ528" s="31"/>
      <c r="BA528" s="30"/>
      <c r="BB528" s="30"/>
      <c r="BC528" s="30"/>
      <c r="BD528" s="30"/>
      <c r="BE528" s="30"/>
      <c r="BF528" s="30"/>
      <c r="BG528" s="30"/>
      <c r="BH528" s="30"/>
    </row>
    <row r="529" spans="3:60" ht="13.5" x14ac:dyDescent="0.35">
      <c r="C529" s="31"/>
      <c r="D529" s="30"/>
      <c r="E529" s="30"/>
      <c r="F529" s="30"/>
      <c r="G529" s="30"/>
      <c r="H529" s="72"/>
      <c r="I529" s="31"/>
      <c r="J529" s="30"/>
      <c r="K529" s="30"/>
      <c r="L529" s="30"/>
      <c r="M529" s="30"/>
      <c r="N529" s="30"/>
      <c r="O529" s="30"/>
      <c r="P529" s="73"/>
      <c r="Q529" s="31"/>
      <c r="R529" s="30"/>
      <c r="S529" s="30"/>
      <c r="T529" s="30"/>
      <c r="U529" s="30"/>
      <c r="V529" s="30"/>
      <c r="W529" s="30"/>
      <c r="X529" s="72"/>
      <c r="Y529" s="31"/>
      <c r="Z529" s="72"/>
      <c r="AA529" s="31"/>
      <c r="AB529" s="30"/>
      <c r="AC529" s="30"/>
      <c r="AD529" s="30"/>
      <c r="AE529" s="30"/>
      <c r="AF529" s="30"/>
      <c r="AG529" s="72"/>
      <c r="AH529" s="31"/>
      <c r="AI529" s="30"/>
      <c r="AJ529" s="30"/>
      <c r="AK529" s="30"/>
      <c r="AL529" s="30"/>
      <c r="AM529" s="30"/>
      <c r="AN529" s="30"/>
      <c r="AO529" s="30"/>
      <c r="AP529" s="72"/>
      <c r="AQ529" s="31"/>
      <c r="AR529" s="30"/>
      <c r="AS529" s="30"/>
      <c r="AT529" s="30"/>
      <c r="AU529" s="30"/>
      <c r="AV529" s="30"/>
      <c r="AW529" s="30"/>
      <c r="AX529" s="30"/>
      <c r="AY529" s="30"/>
      <c r="AZ529" s="31"/>
      <c r="BA529" s="30"/>
      <c r="BB529" s="30"/>
      <c r="BC529" s="30"/>
      <c r="BD529" s="30"/>
      <c r="BE529" s="30"/>
      <c r="BF529" s="30"/>
      <c r="BG529" s="30"/>
      <c r="BH529" s="30"/>
    </row>
    <row r="530" spans="3:60" ht="13.5" x14ac:dyDescent="0.35">
      <c r="C530" s="31"/>
      <c r="D530" s="30"/>
      <c r="E530" s="30"/>
      <c r="F530" s="30"/>
      <c r="G530" s="30"/>
      <c r="H530" s="72"/>
      <c r="I530" s="31"/>
      <c r="J530" s="30"/>
      <c r="K530" s="30"/>
      <c r="L530" s="30"/>
      <c r="M530" s="30"/>
      <c r="N530" s="30"/>
      <c r="O530" s="30"/>
      <c r="P530" s="73"/>
      <c r="Q530" s="31"/>
      <c r="R530" s="30"/>
      <c r="S530" s="30"/>
      <c r="T530" s="30"/>
      <c r="U530" s="30"/>
      <c r="V530" s="30"/>
      <c r="W530" s="30"/>
      <c r="X530" s="72"/>
      <c r="Y530" s="31"/>
      <c r="Z530" s="72"/>
      <c r="AA530" s="31"/>
      <c r="AB530" s="30"/>
      <c r="AC530" s="30"/>
      <c r="AD530" s="30"/>
      <c r="AE530" s="30"/>
      <c r="AF530" s="30"/>
      <c r="AG530" s="72"/>
      <c r="AH530" s="31"/>
      <c r="AI530" s="30"/>
      <c r="AJ530" s="30"/>
      <c r="AK530" s="30"/>
      <c r="AL530" s="30"/>
      <c r="AM530" s="30"/>
      <c r="AN530" s="30"/>
      <c r="AO530" s="30"/>
      <c r="AP530" s="72"/>
      <c r="AQ530" s="31"/>
      <c r="AR530" s="30"/>
      <c r="AS530" s="30"/>
      <c r="AT530" s="30"/>
      <c r="AU530" s="30"/>
      <c r="AV530" s="30"/>
      <c r="AW530" s="30"/>
      <c r="AX530" s="30"/>
      <c r="AY530" s="30"/>
      <c r="AZ530" s="31"/>
      <c r="BA530" s="30"/>
      <c r="BB530" s="30"/>
      <c r="BC530" s="30"/>
      <c r="BD530" s="30"/>
      <c r="BE530" s="30"/>
      <c r="BF530" s="30"/>
      <c r="BG530" s="30"/>
      <c r="BH530" s="30"/>
    </row>
    <row r="531" spans="3:60" ht="13.5" x14ac:dyDescent="0.35">
      <c r="C531" s="31"/>
      <c r="D531" s="30"/>
      <c r="E531" s="30"/>
      <c r="F531" s="30"/>
      <c r="G531" s="30"/>
      <c r="H531" s="72"/>
      <c r="I531" s="31"/>
      <c r="J531" s="30"/>
      <c r="K531" s="30"/>
      <c r="L531" s="30"/>
      <c r="M531" s="30"/>
      <c r="N531" s="30"/>
      <c r="O531" s="30"/>
      <c r="P531" s="73"/>
      <c r="Q531" s="31"/>
      <c r="R531" s="30"/>
      <c r="S531" s="30"/>
      <c r="T531" s="30"/>
      <c r="U531" s="30"/>
      <c r="V531" s="30"/>
      <c r="W531" s="30"/>
      <c r="X531" s="72"/>
      <c r="Y531" s="31"/>
      <c r="Z531" s="72"/>
      <c r="AA531" s="31"/>
      <c r="AB531" s="30"/>
      <c r="AC531" s="30"/>
      <c r="AD531" s="30"/>
      <c r="AE531" s="30"/>
      <c r="AF531" s="30"/>
      <c r="AG531" s="72"/>
      <c r="AH531" s="31"/>
      <c r="AI531" s="30"/>
      <c r="AJ531" s="30"/>
      <c r="AK531" s="30"/>
      <c r="AL531" s="30"/>
      <c r="AM531" s="30"/>
      <c r="AN531" s="30"/>
      <c r="AO531" s="30"/>
      <c r="AP531" s="72"/>
      <c r="AQ531" s="31"/>
      <c r="AR531" s="30"/>
      <c r="AS531" s="30"/>
      <c r="AT531" s="30"/>
      <c r="AU531" s="30"/>
      <c r="AV531" s="30"/>
      <c r="AW531" s="30"/>
      <c r="AX531" s="30"/>
      <c r="AY531" s="30"/>
      <c r="AZ531" s="31"/>
      <c r="BA531" s="30"/>
      <c r="BB531" s="30"/>
      <c r="BC531" s="30"/>
      <c r="BD531" s="30"/>
      <c r="BE531" s="30"/>
      <c r="BF531" s="30"/>
      <c r="BG531" s="30"/>
      <c r="BH531" s="30"/>
    </row>
    <row r="532" spans="3:60" ht="13.5" x14ac:dyDescent="0.35">
      <c r="C532" s="31"/>
      <c r="D532" s="30"/>
      <c r="E532" s="30"/>
      <c r="F532" s="30"/>
      <c r="G532" s="30"/>
      <c r="H532" s="72"/>
      <c r="I532" s="31"/>
      <c r="J532" s="30"/>
      <c r="K532" s="30"/>
      <c r="L532" s="30"/>
      <c r="M532" s="30"/>
      <c r="N532" s="30"/>
      <c r="O532" s="30"/>
      <c r="P532" s="73"/>
      <c r="Q532" s="31"/>
      <c r="R532" s="30"/>
      <c r="S532" s="30"/>
      <c r="T532" s="30"/>
      <c r="U532" s="30"/>
      <c r="V532" s="30"/>
      <c r="W532" s="30"/>
      <c r="X532" s="72"/>
      <c r="Y532" s="31"/>
      <c r="Z532" s="72"/>
      <c r="AA532" s="31"/>
      <c r="AB532" s="30"/>
      <c r="AC532" s="30"/>
      <c r="AD532" s="30"/>
      <c r="AE532" s="30"/>
      <c r="AF532" s="30"/>
      <c r="AG532" s="72"/>
      <c r="AH532" s="31"/>
      <c r="AI532" s="30"/>
      <c r="AJ532" s="30"/>
      <c r="AK532" s="30"/>
      <c r="AL532" s="30"/>
      <c r="AM532" s="30"/>
      <c r="AN532" s="30"/>
      <c r="AO532" s="30"/>
      <c r="AP532" s="72"/>
      <c r="AQ532" s="31"/>
      <c r="AR532" s="30"/>
      <c r="AS532" s="30"/>
      <c r="AT532" s="30"/>
      <c r="AU532" s="30"/>
      <c r="AV532" s="30"/>
      <c r="AW532" s="30"/>
      <c r="AX532" s="30"/>
      <c r="AY532" s="30"/>
      <c r="AZ532" s="31"/>
      <c r="BA532" s="30"/>
      <c r="BB532" s="30"/>
      <c r="BC532" s="30"/>
      <c r="BD532" s="30"/>
      <c r="BE532" s="30"/>
      <c r="BF532" s="30"/>
      <c r="BG532" s="30"/>
      <c r="BH532" s="30"/>
    </row>
    <row r="533" spans="3:60" ht="13.5" x14ac:dyDescent="0.35">
      <c r="C533" s="31"/>
      <c r="D533" s="30"/>
      <c r="E533" s="30"/>
      <c r="F533" s="30"/>
      <c r="G533" s="30"/>
      <c r="H533" s="72"/>
      <c r="I533" s="31"/>
      <c r="J533" s="30"/>
      <c r="K533" s="30"/>
      <c r="L533" s="30"/>
      <c r="M533" s="30"/>
      <c r="N533" s="30"/>
      <c r="O533" s="30"/>
      <c r="P533" s="73"/>
      <c r="Q533" s="31"/>
      <c r="R533" s="30"/>
      <c r="S533" s="30"/>
      <c r="T533" s="30"/>
      <c r="U533" s="30"/>
      <c r="V533" s="30"/>
      <c r="W533" s="30"/>
      <c r="X533" s="72"/>
      <c r="Y533" s="31"/>
      <c r="Z533" s="72"/>
      <c r="AA533" s="31"/>
      <c r="AB533" s="30"/>
      <c r="AC533" s="30"/>
      <c r="AD533" s="30"/>
      <c r="AE533" s="30"/>
      <c r="AF533" s="30"/>
      <c r="AG533" s="72"/>
      <c r="AH533" s="31"/>
      <c r="AI533" s="30"/>
      <c r="AJ533" s="30"/>
      <c r="AK533" s="30"/>
      <c r="AL533" s="30"/>
      <c r="AM533" s="30"/>
      <c r="AN533" s="30"/>
      <c r="AO533" s="30"/>
      <c r="AP533" s="72"/>
      <c r="AQ533" s="31"/>
      <c r="AR533" s="30"/>
      <c r="AS533" s="30"/>
      <c r="AT533" s="30"/>
      <c r="AU533" s="30"/>
      <c r="AV533" s="30"/>
      <c r="AW533" s="30"/>
      <c r="AX533" s="30"/>
      <c r="AY533" s="30"/>
      <c r="AZ533" s="31"/>
      <c r="BA533" s="30"/>
      <c r="BB533" s="30"/>
      <c r="BC533" s="30"/>
      <c r="BD533" s="30"/>
      <c r="BE533" s="30"/>
      <c r="BF533" s="30"/>
      <c r="BG533" s="30"/>
      <c r="BH533" s="30"/>
    </row>
    <row r="534" spans="3:60" ht="13.5" x14ac:dyDescent="0.35">
      <c r="C534" s="31"/>
      <c r="D534" s="30"/>
      <c r="E534" s="30"/>
      <c r="F534" s="30"/>
      <c r="G534" s="30"/>
      <c r="H534" s="72"/>
      <c r="I534" s="31"/>
      <c r="J534" s="30"/>
      <c r="K534" s="30"/>
      <c r="L534" s="30"/>
      <c r="M534" s="30"/>
      <c r="N534" s="30"/>
      <c r="O534" s="30"/>
      <c r="P534" s="73"/>
      <c r="Q534" s="31"/>
      <c r="R534" s="30"/>
      <c r="S534" s="30"/>
      <c r="T534" s="30"/>
      <c r="U534" s="30"/>
      <c r="V534" s="30"/>
      <c r="W534" s="30"/>
      <c r="X534" s="72"/>
      <c r="Y534" s="31"/>
      <c r="Z534" s="72"/>
      <c r="AA534" s="31"/>
      <c r="AB534" s="30"/>
      <c r="AC534" s="30"/>
      <c r="AD534" s="30"/>
      <c r="AE534" s="30"/>
      <c r="AF534" s="30"/>
      <c r="AG534" s="72"/>
      <c r="AH534" s="31"/>
      <c r="AI534" s="30"/>
      <c r="AJ534" s="30"/>
      <c r="AK534" s="30"/>
      <c r="AL534" s="30"/>
      <c r="AM534" s="30"/>
      <c r="AN534" s="30"/>
      <c r="AO534" s="30"/>
      <c r="AP534" s="72"/>
      <c r="AQ534" s="31"/>
      <c r="AR534" s="30"/>
      <c r="AS534" s="30"/>
      <c r="AT534" s="30"/>
      <c r="AU534" s="30"/>
      <c r="AV534" s="30"/>
      <c r="AW534" s="30"/>
      <c r="AX534" s="30"/>
      <c r="AY534" s="30"/>
      <c r="AZ534" s="31"/>
      <c r="BA534" s="30"/>
      <c r="BB534" s="30"/>
      <c r="BC534" s="30"/>
      <c r="BD534" s="30"/>
      <c r="BE534" s="30"/>
      <c r="BF534" s="30"/>
      <c r="BG534" s="30"/>
      <c r="BH534" s="30"/>
    </row>
    <row r="535" spans="3:60" ht="13.5" x14ac:dyDescent="0.35">
      <c r="C535" s="31"/>
      <c r="D535" s="30"/>
      <c r="E535" s="30"/>
      <c r="F535" s="30"/>
      <c r="G535" s="30"/>
      <c r="H535" s="72"/>
      <c r="I535" s="31"/>
      <c r="J535" s="30"/>
      <c r="K535" s="30"/>
      <c r="L535" s="30"/>
      <c r="M535" s="30"/>
      <c r="N535" s="30"/>
      <c r="O535" s="30"/>
      <c r="P535" s="73"/>
      <c r="Q535" s="31"/>
      <c r="R535" s="30"/>
      <c r="S535" s="30"/>
      <c r="T535" s="30"/>
      <c r="U535" s="30"/>
      <c r="V535" s="30"/>
      <c r="W535" s="30"/>
      <c r="X535" s="72"/>
      <c r="Y535" s="31"/>
      <c r="Z535" s="72"/>
      <c r="AA535" s="31"/>
      <c r="AB535" s="30"/>
      <c r="AC535" s="30"/>
      <c r="AD535" s="30"/>
      <c r="AE535" s="30"/>
      <c r="AF535" s="30"/>
      <c r="AG535" s="72"/>
      <c r="AH535" s="31"/>
      <c r="AI535" s="30"/>
      <c r="AJ535" s="30"/>
      <c r="AK535" s="30"/>
      <c r="AL535" s="30"/>
      <c r="AM535" s="30"/>
      <c r="AN535" s="30"/>
      <c r="AO535" s="30"/>
      <c r="AP535" s="72"/>
      <c r="AQ535" s="31"/>
      <c r="AR535" s="30"/>
      <c r="AS535" s="30"/>
      <c r="AT535" s="30"/>
      <c r="AU535" s="30"/>
      <c r="AV535" s="30"/>
      <c r="AW535" s="30"/>
      <c r="AX535" s="30"/>
      <c r="AY535" s="30"/>
      <c r="AZ535" s="31"/>
      <c r="BA535" s="30"/>
      <c r="BB535" s="30"/>
      <c r="BC535" s="30"/>
      <c r="BD535" s="30"/>
      <c r="BE535" s="30"/>
      <c r="BF535" s="30"/>
      <c r="BG535" s="30"/>
      <c r="BH535" s="30"/>
    </row>
    <row r="536" spans="3:60" ht="13.5" x14ac:dyDescent="0.35">
      <c r="C536" s="31"/>
      <c r="D536" s="30"/>
      <c r="E536" s="30"/>
      <c r="F536" s="30"/>
      <c r="G536" s="30"/>
      <c r="H536" s="72"/>
      <c r="I536" s="31"/>
      <c r="J536" s="30"/>
      <c r="K536" s="30"/>
      <c r="L536" s="30"/>
      <c r="M536" s="30"/>
      <c r="N536" s="30"/>
      <c r="O536" s="30"/>
      <c r="P536" s="73"/>
      <c r="Q536" s="31"/>
      <c r="R536" s="30"/>
      <c r="S536" s="30"/>
      <c r="T536" s="30"/>
      <c r="U536" s="30"/>
      <c r="V536" s="30"/>
      <c r="W536" s="30"/>
      <c r="X536" s="72"/>
      <c r="Y536" s="31"/>
      <c r="Z536" s="72"/>
      <c r="AA536" s="31"/>
      <c r="AB536" s="30"/>
      <c r="AC536" s="30"/>
      <c r="AD536" s="30"/>
      <c r="AE536" s="30"/>
      <c r="AF536" s="30"/>
      <c r="AG536" s="72"/>
      <c r="AH536" s="31"/>
      <c r="AI536" s="30"/>
      <c r="AJ536" s="30"/>
      <c r="AK536" s="30"/>
      <c r="AL536" s="30"/>
      <c r="AM536" s="30"/>
      <c r="AN536" s="30"/>
      <c r="AO536" s="30"/>
      <c r="AP536" s="72"/>
      <c r="AQ536" s="31"/>
      <c r="AR536" s="30"/>
      <c r="AS536" s="30"/>
      <c r="AT536" s="30"/>
      <c r="AU536" s="30"/>
      <c r="AV536" s="30"/>
      <c r="AW536" s="30"/>
      <c r="AX536" s="30"/>
      <c r="AY536" s="30"/>
      <c r="AZ536" s="31"/>
      <c r="BA536" s="30"/>
      <c r="BB536" s="30"/>
      <c r="BC536" s="30"/>
      <c r="BD536" s="30"/>
      <c r="BE536" s="30"/>
      <c r="BF536" s="30"/>
      <c r="BG536" s="30"/>
      <c r="BH536" s="30"/>
    </row>
    <row r="537" spans="3:60" ht="13.5" x14ac:dyDescent="0.35">
      <c r="C537" s="31"/>
      <c r="D537" s="30"/>
      <c r="E537" s="30"/>
      <c r="F537" s="30"/>
      <c r="G537" s="30"/>
      <c r="H537" s="72"/>
      <c r="I537" s="31"/>
      <c r="J537" s="30"/>
      <c r="K537" s="30"/>
      <c r="L537" s="30"/>
      <c r="M537" s="30"/>
      <c r="N537" s="30"/>
      <c r="O537" s="30"/>
      <c r="P537" s="73"/>
      <c r="Q537" s="31"/>
      <c r="R537" s="30"/>
      <c r="S537" s="30"/>
      <c r="T537" s="30"/>
      <c r="U537" s="30"/>
      <c r="V537" s="30"/>
      <c r="W537" s="30"/>
      <c r="X537" s="72"/>
      <c r="Y537" s="31"/>
      <c r="Z537" s="72"/>
      <c r="AA537" s="31"/>
      <c r="AB537" s="30"/>
      <c r="AC537" s="30"/>
      <c r="AD537" s="30"/>
      <c r="AE537" s="30"/>
      <c r="AF537" s="30"/>
      <c r="AG537" s="72"/>
      <c r="AH537" s="31"/>
      <c r="AI537" s="30"/>
      <c r="AJ537" s="30"/>
      <c r="AK537" s="30"/>
      <c r="AL537" s="30"/>
      <c r="AM537" s="30"/>
      <c r="AN537" s="30"/>
      <c r="AO537" s="30"/>
      <c r="AP537" s="72"/>
      <c r="AQ537" s="31"/>
      <c r="AR537" s="30"/>
      <c r="AS537" s="30"/>
      <c r="AT537" s="30"/>
      <c r="AU537" s="30"/>
      <c r="AV537" s="30"/>
      <c r="AW537" s="30"/>
      <c r="AX537" s="30"/>
      <c r="AY537" s="30"/>
      <c r="AZ537" s="31"/>
      <c r="BA537" s="30"/>
      <c r="BB537" s="30"/>
      <c r="BC537" s="30"/>
      <c r="BD537" s="30"/>
      <c r="BE537" s="30"/>
      <c r="BF537" s="30"/>
      <c r="BG537" s="30"/>
      <c r="BH537" s="30"/>
    </row>
    <row r="538" spans="3:60" ht="13.5" x14ac:dyDescent="0.35">
      <c r="C538" s="31"/>
      <c r="D538" s="30"/>
      <c r="E538" s="30"/>
      <c r="F538" s="30"/>
      <c r="G538" s="30"/>
      <c r="H538" s="72"/>
      <c r="I538" s="31"/>
      <c r="J538" s="30"/>
      <c r="K538" s="30"/>
      <c r="L538" s="30"/>
      <c r="M538" s="30"/>
      <c r="N538" s="30"/>
      <c r="O538" s="30"/>
      <c r="P538" s="73"/>
      <c r="Q538" s="31"/>
      <c r="R538" s="30"/>
      <c r="S538" s="30"/>
      <c r="T538" s="30"/>
      <c r="U538" s="30"/>
      <c r="V538" s="30"/>
      <c r="W538" s="30"/>
      <c r="X538" s="72"/>
      <c r="Y538" s="31"/>
      <c r="Z538" s="72"/>
      <c r="AA538" s="31"/>
      <c r="AB538" s="30"/>
      <c r="AC538" s="30"/>
      <c r="AD538" s="30"/>
      <c r="AE538" s="30"/>
      <c r="AF538" s="30"/>
      <c r="AG538" s="72"/>
      <c r="AH538" s="31"/>
      <c r="AI538" s="30"/>
      <c r="AJ538" s="30"/>
      <c r="AK538" s="30"/>
      <c r="AL538" s="30"/>
      <c r="AM538" s="30"/>
      <c r="AN538" s="30"/>
      <c r="AO538" s="30"/>
      <c r="AP538" s="72"/>
      <c r="AQ538" s="31"/>
      <c r="AR538" s="30"/>
      <c r="AS538" s="30"/>
      <c r="AT538" s="30"/>
      <c r="AU538" s="30"/>
      <c r="AV538" s="30"/>
      <c r="AW538" s="30"/>
      <c r="AX538" s="30"/>
      <c r="AY538" s="30"/>
      <c r="AZ538" s="31"/>
      <c r="BA538" s="30"/>
      <c r="BB538" s="30"/>
      <c r="BC538" s="30"/>
      <c r="BD538" s="30"/>
      <c r="BE538" s="30"/>
      <c r="BF538" s="30"/>
      <c r="BG538" s="30"/>
      <c r="BH538" s="30"/>
    </row>
    <row r="539" spans="3:60" ht="13.5" x14ac:dyDescent="0.35">
      <c r="C539" s="31"/>
      <c r="D539" s="30"/>
      <c r="E539" s="30"/>
      <c r="F539" s="30"/>
      <c r="G539" s="30"/>
      <c r="H539" s="72"/>
      <c r="I539" s="31"/>
      <c r="J539" s="30"/>
      <c r="K539" s="30"/>
      <c r="L539" s="30"/>
      <c r="M539" s="30"/>
      <c r="N539" s="30"/>
      <c r="O539" s="30"/>
      <c r="P539" s="73"/>
      <c r="Q539" s="31"/>
      <c r="R539" s="30"/>
      <c r="S539" s="30"/>
      <c r="T539" s="30"/>
      <c r="U539" s="30"/>
      <c r="V539" s="30"/>
      <c r="W539" s="30"/>
      <c r="X539" s="72"/>
      <c r="Y539" s="31"/>
      <c r="Z539" s="72"/>
      <c r="AA539" s="31"/>
      <c r="AB539" s="30"/>
      <c r="AC539" s="30"/>
      <c r="AD539" s="30"/>
      <c r="AE539" s="30"/>
      <c r="AF539" s="30"/>
      <c r="AG539" s="72"/>
      <c r="AH539" s="31"/>
      <c r="AI539" s="30"/>
      <c r="AJ539" s="30"/>
      <c r="AK539" s="30"/>
      <c r="AL539" s="30"/>
      <c r="AM539" s="30"/>
      <c r="AN539" s="30"/>
      <c r="AO539" s="30"/>
      <c r="AP539" s="72"/>
      <c r="AQ539" s="31"/>
      <c r="AR539" s="30"/>
      <c r="AS539" s="30"/>
      <c r="AT539" s="30"/>
      <c r="AU539" s="30"/>
      <c r="AV539" s="30"/>
      <c r="AW539" s="30"/>
      <c r="AX539" s="30"/>
      <c r="AY539" s="30"/>
      <c r="AZ539" s="31"/>
      <c r="BA539" s="30"/>
      <c r="BB539" s="30"/>
      <c r="BC539" s="30"/>
      <c r="BD539" s="30"/>
      <c r="BE539" s="30"/>
      <c r="BF539" s="30"/>
      <c r="BG539" s="30"/>
      <c r="BH539" s="30"/>
    </row>
    <row r="540" spans="3:60" ht="13.5" x14ac:dyDescent="0.35">
      <c r="C540" s="31"/>
      <c r="D540" s="30"/>
      <c r="E540" s="30"/>
      <c r="F540" s="30"/>
      <c r="G540" s="30"/>
      <c r="H540" s="72"/>
      <c r="I540" s="31"/>
      <c r="J540" s="30"/>
      <c r="K540" s="30"/>
      <c r="L540" s="30"/>
      <c r="M540" s="30"/>
      <c r="N540" s="30"/>
      <c r="O540" s="30"/>
      <c r="P540" s="73"/>
      <c r="Q540" s="31"/>
      <c r="R540" s="30"/>
      <c r="S540" s="30"/>
      <c r="T540" s="30"/>
      <c r="U540" s="30"/>
      <c r="V540" s="30"/>
      <c r="W540" s="30"/>
      <c r="X540" s="72"/>
      <c r="Y540" s="31"/>
      <c r="Z540" s="72"/>
      <c r="AA540" s="31"/>
      <c r="AB540" s="30"/>
      <c r="AC540" s="30"/>
      <c r="AD540" s="30"/>
      <c r="AE540" s="30"/>
      <c r="AF540" s="30"/>
      <c r="AG540" s="72"/>
      <c r="AH540" s="31"/>
      <c r="AI540" s="30"/>
      <c r="AJ540" s="30"/>
      <c r="AK540" s="30"/>
      <c r="AL540" s="30"/>
      <c r="AM540" s="30"/>
      <c r="AN540" s="30"/>
      <c r="AO540" s="30"/>
      <c r="AP540" s="72"/>
      <c r="AQ540" s="31"/>
      <c r="AR540" s="30"/>
      <c r="AS540" s="30"/>
      <c r="AT540" s="30"/>
      <c r="AU540" s="30"/>
      <c r="AV540" s="30"/>
      <c r="AW540" s="30"/>
      <c r="AX540" s="30"/>
      <c r="AY540" s="30"/>
      <c r="AZ540" s="31"/>
      <c r="BA540" s="30"/>
      <c r="BB540" s="30"/>
      <c r="BC540" s="30"/>
      <c r="BD540" s="30"/>
      <c r="BE540" s="30"/>
      <c r="BF540" s="30"/>
      <c r="BG540" s="30"/>
      <c r="BH540" s="30"/>
    </row>
    <row r="541" spans="3:60" ht="13.5" x14ac:dyDescent="0.35">
      <c r="C541" s="31"/>
      <c r="D541" s="30"/>
      <c r="E541" s="30"/>
      <c r="F541" s="30"/>
      <c r="G541" s="30"/>
      <c r="H541" s="72"/>
      <c r="I541" s="31"/>
      <c r="J541" s="30"/>
      <c r="K541" s="30"/>
      <c r="L541" s="30"/>
      <c r="M541" s="30"/>
      <c r="N541" s="30"/>
      <c r="O541" s="30"/>
      <c r="P541" s="73"/>
      <c r="Q541" s="31"/>
      <c r="R541" s="30"/>
      <c r="S541" s="30"/>
      <c r="T541" s="30"/>
      <c r="U541" s="30"/>
      <c r="V541" s="30"/>
      <c r="W541" s="30"/>
      <c r="X541" s="72"/>
      <c r="Y541" s="31"/>
      <c r="Z541" s="72"/>
      <c r="AA541" s="31"/>
      <c r="AB541" s="30"/>
      <c r="AC541" s="30"/>
      <c r="AD541" s="30"/>
      <c r="AE541" s="30"/>
      <c r="AF541" s="30"/>
      <c r="AG541" s="72"/>
      <c r="AH541" s="31"/>
      <c r="AI541" s="30"/>
      <c r="AJ541" s="30"/>
      <c r="AK541" s="30"/>
      <c r="AL541" s="30"/>
      <c r="AM541" s="30"/>
      <c r="AN541" s="30"/>
      <c r="AO541" s="30"/>
      <c r="AP541" s="72"/>
      <c r="AQ541" s="31"/>
      <c r="AR541" s="30"/>
      <c r="AS541" s="30"/>
      <c r="AT541" s="30"/>
      <c r="AU541" s="30"/>
      <c r="AV541" s="30"/>
      <c r="AW541" s="30"/>
      <c r="AX541" s="30"/>
      <c r="AY541" s="30"/>
      <c r="AZ541" s="31"/>
      <c r="BA541" s="30"/>
      <c r="BB541" s="30"/>
      <c r="BC541" s="30"/>
      <c r="BD541" s="30"/>
      <c r="BE541" s="30"/>
      <c r="BF541" s="30"/>
      <c r="BG541" s="30"/>
      <c r="BH541" s="30"/>
    </row>
    <row r="542" spans="3:60" ht="13.5" x14ac:dyDescent="0.35">
      <c r="C542" s="31"/>
      <c r="D542" s="30"/>
      <c r="E542" s="30"/>
      <c r="F542" s="30"/>
      <c r="G542" s="30"/>
      <c r="H542" s="72"/>
      <c r="I542" s="31"/>
      <c r="J542" s="30"/>
      <c r="K542" s="30"/>
      <c r="L542" s="30"/>
      <c r="M542" s="30"/>
      <c r="N542" s="30"/>
      <c r="O542" s="30"/>
      <c r="P542" s="73"/>
      <c r="Q542" s="31"/>
      <c r="R542" s="30"/>
      <c r="S542" s="30"/>
      <c r="T542" s="30"/>
      <c r="U542" s="30"/>
      <c r="V542" s="30"/>
      <c r="W542" s="30"/>
      <c r="X542" s="72"/>
      <c r="Y542" s="31"/>
      <c r="Z542" s="72"/>
      <c r="AA542" s="31"/>
      <c r="AB542" s="30"/>
      <c r="AC542" s="30"/>
      <c r="AD542" s="30"/>
      <c r="AE542" s="30"/>
      <c r="AF542" s="30"/>
      <c r="AG542" s="72"/>
      <c r="AH542" s="31"/>
      <c r="AI542" s="30"/>
      <c r="AJ542" s="30"/>
      <c r="AK542" s="30"/>
      <c r="AL542" s="30"/>
      <c r="AM542" s="30"/>
      <c r="AN542" s="30"/>
      <c r="AO542" s="30"/>
      <c r="AP542" s="72"/>
      <c r="AQ542" s="31"/>
      <c r="AR542" s="30"/>
      <c r="AS542" s="30"/>
      <c r="AT542" s="30"/>
      <c r="AU542" s="30"/>
      <c r="AV542" s="30"/>
      <c r="AW542" s="30"/>
      <c r="AX542" s="30"/>
      <c r="AY542" s="30"/>
      <c r="AZ542" s="31"/>
      <c r="BA542" s="30"/>
      <c r="BB542" s="30"/>
      <c r="BC542" s="30"/>
      <c r="BD542" s="30"/>
      <c r="BE542" s="30"/>
      <c r="BF542" s="30"/>
      <c r="BG542" s="30"/>
      <c r="BH542" s="30"/>
    </row>
    <row r="543" spans="3:60" ht="13.5" x14ac:dyDescent="0.35">
      <c r="C543" s="31"/>
      <c r="D543" s="30"/>
      <c r="E543" s="30"/>
      <c r="F543" s="30"/>
      <c r="G543" s="30"/>
      <c r="H543" s="72"/>
      <c r="I543" s="31"/>
      <c r="J543" s="30"/>
      <c r="K543" s="30"/>
      <c r="L543" s="30"/>
      <c r="M543" s="30"/>
      <c r="N543" s="30"/>
      <c r="O543" s="30"/>
      <c r="P543" s="73"/>
      <c r="Q543" s="31"/>
      <c r="R543" s="30"/>
      <c r="S543" s="30"/>
      <c r="T543" s="30"/>
      <c r="U543" s="30"/>
      <c r="V543" s="30"/>
      <c r="W543" s="30"/>
      <c r="X543" s="72"/>
      <c r="Y543" s="31"/>
      <c r="Z543" s="72"/>
      <c r="AA543" s="31"/>
      <c r="AB543" s="30"/>
      <c r="AC543" s="30"/>
      <c r="AD543" s="30"/>
      <c r="AE543" s="30"/>
      <c r="AF543" s="30"/>
      <c r="AG543" s="72"/>
      <c r="AH543" s="31"/>
      <c r="AI543" s="30"/>
      <c r="AJ543" s="30"/>
      <c r="AK543" s="30"/>
      <c r="AL543" s="30"/>
      <c r="AM543" s="30"/>
      <c r="AN543" s="30"/>
      <c r="AO543" s="30"/>
      <c r="AP543" s="72"/>
      <c r="AQ543" s="31"/>
      <c r="AR543" s="30"/>
      <c r="AS543" s="30"/>
      <c r="AT543" s="30"/>
      <c r="AU543" s="30"/>
      <c r="AV543" s="30"/>
      <c r="AW543" s="30"/>
      <c r="AX543" s="30"/>
      <c r="AY543" s="30"/>
      <c r="AZ543" s="31"/>
      <c r="BA543" s="30"/>
      <c r="BB543" s="30"/>
      <c r="BC543" s="30"/>
      <c r="BD543" s="30"/>
      <c r="BE543" s="30"/>
      <c r="BF543" s="30"/>
      <c r="BG543" s="30"/>
      <c r="BH543" s="30"/>
    </row>
    <row r="544" spans="3:60" ht="13.5" x14ac:dyDescent="0.35">
      <c r="C544" s="31"/>
      <c r="D544" s="30"/>
      <c r="E544" s="30"/>
      <c r="F544" s="30"/>
      <c r="G544" s="30"/>
      <c r="H544" s="72"/>
      <c r="I544" s="31"/>
      <c r="J544" s="30"/>
      <c r="K544" s="30"/>
      <c r="L544" s="30"/>
      <c r="M544" s="30"/>
      <c r="N544" s="30"/>
      <c r="O544" s="30"/>
      <c r="P544" s="73"/>
      <c r="Q544" s="31"/>
      <c r="R544" s="30"/>
      <c r="S544" s="30"/>
      <c r="T544" s="30"/>
      <c r="U544" s="30"/>
      <c r="V544" s="30"/>
      <c r="W544" s="30"/>
      <c r="X544" s="72"/>
      <c r="Y544" s="31"/>
      <c r="Z544" s="72"/>
      <c r="AA544" s="31"/>
      <c r="AB544" s="30"/>
      <c r="AC544" s="30"/>
      <c r="AD544" s="30"/>
      <c r="AE544" s="30"/>
      <c r="AF544" s="30"/>
      <c r="AG544" s="72"/>
      <c r="AH544" s="31"/>
      <c r="AI544" s="30"/>
      <c r="AJ544" s="30"/>
      <c r="AK544" s="30"/>
      <c r="AL544" s="30"/>
      <c r="AM544" s="30"/>
      <c r="AN544" s="30"/>
      <c r="AO544" s="30"/>
      <c r="AP544" s="72"/>
      <c r="AQ544" s="31"/>
      <c r="AR544" s="30"/>
      <c r="AS544" s="30"/>
      <c r="AT544" s="30"/>
      <c r="AU544" s="30"/>
      <c r="AV544" s="30"/>
      <c r="AW544" s="30"/>
      <c r="AX544" s="30"/>
      <c r="AY544" s="30"/>
      <c r="AZ544" s="31"/>
      <c r="BA544" s="30"/>
      <c r="BB544" s="30"/>
      <c r="BC544" s="30"/>
      <c r="BD544" s="30"/>
      <c r="BE544" s="30"/>
      <c r="BF544" s="30"/>
      <c r="BG544" s="30"/>
      <c r="BH544" s="30"/>
    </row>
    <row r="545" spans="3:60" ht="13.5" x14ac:dyDescent="0.35">
      <c r="C545" s="31"/>
      <c r="D545" s="30"/>
      <c r="E545" s="30"/>
      <c r="F545" s="30"/>
      <c r="G545" s="30"/>
      <c r="H545" s="72"/>
      <c r="I545" s="31"/>
      <c r="J545" s="30"/>
      <c r="K545" s="30"/>
      <c r="L545" s="30"/>
      <c r="M545" s="30"/>
      <c r="N545" s="30"/>
      <c r="O545" s="30"/>
      <c r="P545" s="73"/>
      <c r="Q545" s="31"/>
      <c r="R545" s="30"/>
      <c r="S545" s="30"/>
      <c r="T545" s="30"/>
      <c r="U545" s="30"/>
      <c r="V545" s="30"/>
      <c r="W545" s="30"/>
      <c r="X545" s="72"/>
      <c r="Y545" s="31"/>
      <c r="Z545" s="72"/>
      <c r="AA545" s="31"/>
      <c r="AB545" s="30"/>
      <c r="AC545" s="30"/>
      <c r="AD545" s="30"/>
      <c r="AE545" s="30"/>
      <c r="AF545" s="30"/>
      <c r="AG545" s="72"/>
      <c r="AH545" s="31"/>
      <c r="AI545" s="30"/>
      <c r="AJ545" s="30"/>
      <c r="AK545" s="30"/>
      <c r="AL545" s="30"/>
      <c r="AM545" s="30"/>
      <c r="AN545" s="30"/>
      <c r="AO545" s="30"/>
      <c r="AP545" s="72"/>
      <c r="AQ545" s="31"/>
      <c r="AR545" s="30"/>
      <c r="AS545" s="30"/>
      <c r="AT545" s="30"/>
      <c r="AU545" s="30"/>
      <c r="AV545" s="30"/>
      <c r="AW545" s="30"/>
      <c r="AX545" s="30"/>
      <c r="AY545" s="30"/>
      <c r="AZ545" s="31"/>
      <c r="BA545" s="30"/>
      <c r="BB545" s="30"/>
      <c r="BC545" s="30"/>
      <c r="BD545" s="30"/>
      <c r="BE545" s="30"/>
      <c r="BF545" s="30"/>
      <c r="BG545" s="30"/>
      <c r="BH545" s="30"/>
    </row>
    <row r="546" spans="3:60" ht="13.5" x14ac:dyDescent="0.35">
      <c r="C546" s="31"/>
      <c r="D546" s="30"/>
      <c r="E546" s="30"/>
      <c r="F546" s="30"/>
      <c r="G546" s="30"/>
      <c r="H546" s="72"/>
      <c r="I546" s="31"/>
      <c r="J546" s="30"/>
      <c r="K546" s="30"/>
      <c r="L546" s="30"/>
      <c r="M546" s="30"/>
      <c r="N546" s="30"/>
      <c r="O546" s="30"/>
      <c r="P546" s="73"/>
      <c r="Q546" s="31"/>
      <c r="R546" s="30"/>
      <c r="S546" s="30"/>
      <c r="T546" s="30"/>
      <c r="U546" s="30"/>
      <c r="V546" s="30"/>
      <c r="W546" s="30"/>
      <c r="X546" s="72"/>
      <c r="Y546" s="31"/>
      <c r="Z546" s="72"/>
      <c r="AA546" s="31"/>
      <c r="AB546" s="30"/>
      <c r="AC546" s="30"/>
      <c r="AD546" s="30"/>
      <c r="AE546" s="30"/>
      <c r="AF546" s="30"/>
      <c r="AG546" s="72"/>
      <c r="AH546" s="31"/>
      <c r="AI546" s="30"/>
      <c r="AJ546" s="30"/>
      <c r="AK546" s="30"/>
      <c r="AL546" s="30"/>
      <c r="AM546" s="30"/>
      <c r="AN546" s="30"/>
      <c r="AO546" s="30"/>
      <c r="AP546" s="72"/>
      <c r="AQ546" s="31"/>
      <c r="AR546" s="30"/>
      <c r="AS546" s="30"/>
      <c r="AT546" s="30"/>
      <c r="AU546" s="30"/>
      <c r="AV546" s="30"/>
      <c r="AW546" s="30"/>
      <c r="AX546" s="30"/>
      <c r="AY546" s="30"/>
      <c r="AZ546" s="31"/>
      <c r="BA546" s="30"/>
      <c r="BB546" s="30"/>
      <c r="BC546" s="30"/>
      <c r="BD546" s="30"/>
      <c r="BE546" s="30"/>
      <c r="BF546" s="30"/>
      <c r="BG546" s="30"/>
      <c r="BH546" s="30"/>
    </row>
    <row r="547" spans="3:60" ht="13.5" x14ac:dyDescent="0.35">
      <c r="C547" s="31"/>
      <c r="D547" s="30"/>
      <c r="E547" s="30"/>
      <c r="F547" s="30"/>
      <c r="G547" s="30"/>
      <c r="H547" s="72"/>
      <c r="I547" s="31"/>
      <c r="J547" s="30"/>
      <c r="K547" s="30"/>
      <c r="L547" s="30"/>
      <c r="M547" s="30"/>
      <c r="N547" s="30"/>
      <c r="O547" s="30"/>
      <c r="P547" s="73"/>
      <c r="Q547" s="31"/>
      <c r="R547" s="30"/>
      <c r="S547" s="30"/>
      <c r="T547" s="30"/>
      <c r="U547" s="30"/>
      <c r="V547" s="30"/>
      <c r="W547" s="30"/>
      <c r="X547" s="72"/>
      <c r="Y547" s="31"/>
      <c r="Z547" s="72"/>
      <c r="AA547" s="31"/>
      <c r="AB547" s="30"/>
      <c r="AC547" s="30"/>
      <c r="AD547" s="30"/>
      <c r="AE547" s="30"/>
      <c r="AF547" s="30"/>
      <c r="AG547" s="72"/>
      <c r="AH547" s="31"/>
      <c r="AI547" s="30"/>
      <c r="AJ547" s="30"/>
      <c r="AK547" s="30"/>
      <c r="AL547" s="30"/>
      <c r="AM547" s="30"/>
      <c r="AN547" s="30"/>
      <c r="AO547" s="30"/>
      <c r="AP547" s="72"/>
      <c r="AQ547" s="31"/>
      <c r="AR547" s="30"/>
      <c r="AS547" s="30"/>
      <c r="AT547" s="30"/>
      <c r="AU547" s="30"/>
      <c r="AV547" s="30"/>
      <c r="AW547" s="30"/>
      <c r="AX547" s="30"/>
      <c r="AY547" s="30"/>
      <c r="AZ547" s="31"/>
      <c r="BA547" s="30"/>
      <c r="BB547" s="30"/>
      <c r="BC547" s="30"/>
      <c r="BD547" s="30"/>
      <c r="BE547" s="30"/>
      <c r="BF547" s="30"/>
      <c r="BG547" s="30"/>
      <c r="BH547" s="30"/>
    </row>
    <row r="548" spans="3:60" ht="13.5" x14ac:dyDescent="0.35">
      <c r="C548" s="31"/>
      <c r="D548" s="30"/>
      <c r="E548" s="30"/>
      <c r="F548" s="30"/>
      <c r="G548" s="30"/>
      <c r="H548" s="72"/>
      <c r="I548" s="31"/>
      <c r="J548" s="30"/>
      <c r="K548" s="30"/>
      <c r="L548" s="30"/>
      <c r="M548" s="30"/>
      <c r="N548" s="30"/>
      <c r="O548" s="30"/>
      <c r="P548" s="73"/>
      <c r="Q548" s="31"/>
      <c r="R548" s="30"/>
      <c r="S548" s="30"/>
      <c r="T548" s="30"/>
      <c r="U548" s="30"/>
      <c r="V548" s="30"/>
      <c r="W548" s="30"/>
      <c r="X548" s="72"/>
      <c r="Y548" s="31"/>
      <c r="Z548" s="72"/>
      <c r="AA548" s="31"/>
      <c r="AB548" s="30"/>
      <c r="AC548" s="30"/>
      <c r="AD548" s="30"/>
      <c r="AE548" s="30"/>
      <c r="AF548" s="30"/>
      <c r="AG548" s="72"/>
      <c r="AH548" s="31"/>
      <c r="AI548" s="30"/>
      <c r="AJ548" s="30"/>
      <c r="AK548" s="30"/>
      <c r="AL548" s="30"/>
      <c r="AM548" s="30"/>
      <c r="AN548" s="30"/>
      <c r="AO548" s="30"/>
      <c r="AP548" s="72"/>
      <c r="AQ548" s="31"/>
      <c r="AR548" s="30"/>
      <c r="AS548" s="30"/>
      <c r="AT548" s="30"/>
      <c r="AU548" s="30"/>
      <c r="AV548" s="30"/>
      <c r="AW548" s="30"/>
      <c r="AX548" s="30"/>
      <c r="AY548" s="30"/>
      <c r="AZ548" s="31"/>
      <c r="BA548" s="30"/>
      <c r="BB548" s="30"/>
      <c r="BC548" s="30"/>
      <c r="BD548" s="30"/>
      <c r="BE548" s="30"/>
      <c r="BF548" s="30"/>
      <c r="BG548" s="30"/>
      <c r="BH548" s="30"/>
    </row>
    <row r="549" spans="3:60" ht="13.5" x14ac:dyDescent="0.35">
      <c r="C549" s="31"/>
      <c r="D549" s="30"/>
      <c r="E549" s="30"/>
      <c r="F549" s="30"/>
      <c r="G549" s="30"/>
      <c r="H549" s="72"/>
      <c r="I549" s="31"/>
      <c r="J549" s="30"/>
      <c r="K549" s="30"/>
      <c r="L549" s="30"/>
      <c r="M549" s="30"/>
      <c r="N549" s="30"/>
      <c r="O549" s="30"/>
      <c r="P549" s="73"/>
      <c r="Q549" s="31"/>
      <c r="R549" s="30"/>
      <c r="S549" s="30"/>
      <c r="T549" s="30"/>
      <c r="U549" s="30"/>
      <c r="V549" s="30"/>
      <c r="W549" s="30"/>
      <c r="X549" s="72"/>
      <c r="Y549" s="31"/>
      <c r="Z549" s="72"/>
      <c r="AA549" s="31"/>
      <c r="AB549" s="30"/>
      <c r="AC549" s="30"/>
      <c r="AD549" s="30"/>
      <c r="AE549" s="30"/>
      <c r="AF549" s="30"/>
      <c r="AG549" s="72"/>
      <c r="AH549" s="31"/>
      <c r="AI549" s="30"/>
      <c r="AJ549" s="30"/>
      <c r="AK549" s="30"/>
      <c r="AL549" s="30"/>
      <c r="AM549" s="30"/>
      <c r="AN549" s="30"/>
      <c r="AO549" s="30"/>
      <c r="AP549" s="72"/>
      <c r="AQ549" s="31"/>
      <c r="AR549" s="30"/>
      <c r="AS549" s="30"/>
      <c r="AT549" s="30"/>
      <c r="AU549" s="30"/>
      <c r="AV549" s="30"/>
      <c r="AW549" s="30"/>
      <c r="AX549" s="30"/>
      <c r="AY549" s="30"/>
      <c r="AZ549" s="31"/>
      <c r="BA549" s="30"/>
      <c r="BB549" s="30"/>
      <c r="BC549" s="30"/>
      <c r="BD549" s="30"/>
      <c r="BE549" s="30"/>
      <c r="BF549" s="30"/>
      <c r="BG549" s="30"/>
      <c r="BH549" s="30"/>
    </row>
    <row r="550" spans="3:60" ht="13.5" x14ac:dyDescent="0.35">
      <c r="C550" s="31"/>
      <c r="D550" s="30"/>
      <c r="E550" s="30"/>
      <c r="F550" s="30"/>
      <c r="G550" s="30"/>
      <c r="H550" s="72"/>
      <c r="I550" s="31"/>
      <c r="J550" s="30"/>
      <c r="K550" s="30"/>
      <c r="L550" s="30"/>
      <c r="M550" s="30"/>
      <c r="N550" s="30"/>
      <c r="O550" s="30"/>
      <c r="P550" s="73"/>
      <c r="Q550" s="31"/>
      <c r="R550" s="30"/>
      <c r="S550" s="30"/>
      <c r="T550" s="30"/>
      <c r="U550" s="30"/>
      <c r="V550" s="30"/>
      <c r="W550" s="30"/>
      <c r="X550" s="72"/>
      <c r="Y550" s="31"/>
      <c r="Z550" s="72"/>
      <c r="AA550" s="31"/>
      <c r="AB550" s="30"/>
      <c r="AC550" s="30"/>
      <c r="AD550" s="30"/>
      <c r="AE550" s="30"/>
      <c r="AF550" s="30"/>
      <c r="AG550" s="72"/>
      <c r="AH550" s="31"/>
      <c r="AI550" s="30"/>
      <c r="AJ550" s="30"/>
      <c r="AK550" s="30"/>
      <c r="AL550" s="30"/>
      <c r="AM550" s="30"/>
      <c r="AN550" s="30"/>
      <c r="AO550" s="30"/>
      <c r="AP550" s="72"/>
      <c r="AQ550" s="31"/>
      <c r="AR550" s="30"/>
      <c r="AS550" s="30"/>
      <c r="AT550" s="30"/>
      <c r="AU550" s="30"/>
      <c r="AV550" s="30"/>
      <c r="AW550" s="30"/>
      <c r="AX550" s="30"/>
      <c r="AY550" s="30"/>
      <c r="AZ550" s="31"/>
      <c r="BA550" s="30"/>
      <c r="BB550" s="30"/>
      <c r="BC550" s="30"/>
      <c r="BD550" s="30"/>
      <c r="BE550" s="30"/>
      <c r="BF550" s="30"/>
      <c r="BG550" s="30"/>
      <c r="BH550" s="30"/>
    </row>
    <row r="551" spans="3:60" ht="13.5" x14ac:dyDescent="0.35">
      <c r="C551" s="31"/>
      <c r="D551" s="30"/>
      <c r="E551" s="30"/>
      <c r="F551" s="30"/>
      <c r="G551" s="30"/>
      <c r="H551" s="72"/>
      <c r="I551" s="31"/>
      <c r="J551" s="30"/>
      <c r="K551" s="30"/>
      <c r="L551" s="30"/>
      <c r="M551" s="30"/>
      <c r="N551" s="30"/>
      <c r="O551" s="30"/>
      <c r="P551" s="73"/>
      <c r="Q551" s="31"/>
      <c r="R551" s="30"/>
      <c r="S551" s="30"/>
      <c r="T551" s="30"/>
      <c r="U551" s="30"/>
      <c r="V551" s="30"/>
      <c r="W551" s="30"/>
      <c r="X551" s="72"/>
      <c r="Y551" s="31"/>
      <c r="Z551" s="72"/>
      <c r="AA551" s="31"/>
      <c r="AB551" s="30"/>
      <c r="AC551" s="30"/>
      <c r="AD551" s="30"/>
      <c r="AE551" s="30"/>
      <c r="AF551" s="30"/>
      <c r="AG551" s="72"/>
      <c r="AH551" s="31"/>
      <c r="AI551" s="30"/>
      <c r="AJ551" s="30"/>
      <c r="AK551" s="30"/>
      <c r="AL551" s="30"/>
      <c r="AM551" s="30"/>
      <c r="AN551" s="30"/>
      <c r="AO551" s="30"/>
      <c r="AP551" s="72"/>
      <c r="AQ551" s="31"/>
      <c r="AR551" s="30"/>
      <c r="AS551" s="30"/>
      <c r="AT551" s="30"/>
      <c r="AU551" s="30"/>
      <c r="AV551" s="30"/>
      <c r="AW551" s="30"/>
      <c r="AX551" s="30"/>
      <c r="AY551" s="30"/>
      <c r="AZ551" s="31"/>
      <c r="BA551" s="30"/>
      <c r="BB551" s="30"/>
      <c r="BC551" s="30"/>
      <c r="BD551" s="30"/>
      <c r="BE551" s="30"/>
      <c r="BF551" s="30"/>
      <c r="BG551" s="30"/>
      <c r="BH551" s="30"/>
    </row>
    <row r="552" spans="3:60" ht="13.5" x14ac:dyDescent="0.35">
      <c r="C552" s="31"/>
      <c r="D552" s="30"/>
      <c r="E552" s="30"/>
      <c r="F552" s="30"/>
      <c r="G552" s="30"/>
      <c r="H552" s="72"/>
      <c r="I552" s="31"/>
      <c r="J552" s="30"/>
      <c r="K552" s="30"/>
      <c r="L552" s="30"/>
      <c r="M552" s="30"/>
      <c r="N552" s="30"/>
      <c r="O552" s="30"/>
      <c r="P552" s="73"/>
      <c r="Q552" s="31"/>
      <c r="R552" s="30"/>
      <c r="S552" s="30"/>
      <c r="T552" s="30"/>
      <c r="U552" s="30"/>
      <c r="V552" s="30"/>
      <c r="W552" s="30"/>
      <c r="X552" s="72"/>
      <c r="Y552" s="31"/>
      <c r="Z552" s="72"/>
      <c r="AA552" s="31"/>
      <c r="AB552" s="30"/>
      <c r="AC552" s="30"/>
      <c r="AD552" s="30"/>
      <c r="AE552" s="30"/>
      <c r="AF552" s="30"/>
      <c r="AG552" s="72"/>
      <c r="AH552" s="31"/>
      <c r="AI552" s="30"/>
      <c r="AJ552" s="30"/>
      <c r="AK552" s="30"/>
      <c r="AL552" s="30"/>
      <c r="AM552" s="30"/>
      <c r="AN552" s="30"/>
      <c r="AO552" s="30"/>
      <c r="AP552" s="72"/>
      <c r="AQ552" s="31"/>
      <c r="AR552" s="30"/>
      <c r="AS552" s="30"/>
      <c r="AT552" s="30"/>
      <c r="AU552" s="30"/>
      <c r="AV552" s="30"/>
      <c r="AW552" s="30"/>
      <c r="AX552" s="30"/>
      <c r="AY552" s="30"/>
      <c r="AZ552" s="31"/>
      <c r="BA552" s="30"/>
      <c r="BB552" s="30"/>
      <c r="BC552" s="30"/>
      <c r="BD552" s="30"/>
      <c r="BE552" s="30"/>
      <c r="BF552" s="30"/>
      <c r="BG552" s="30"/>
      <c r="BH552" s="30"/>
    </row>
    <row r="553" spans="3:60" ht="13.5" x14ac:dyDescent="0.35">
      <c r="C553" s="31"/>
      <c r="D553" s="30"/>
      <c r="E553" s="30"/>
      <c r="F553" s="30"/>
      <c r="G553" s="30"/>
      <c r="H553" s="72"/>
      <c r="I553" s="31"/>
      <c r="J553" s="30"/>
      <c r="K553" s="30"/>
      <c r="L553" s="30"/>
      <c r="M553" s="30"/>
      <c r="N553" s="30"/>
      <c r="O553" s="30"/>
      <c r="P553" s="73"/>
      <c r="Q553" s="31"/>
      <c r="R553" s="30"/>
      <c r="S553" s="30"/>
      <c r="T553" s="30"/>
      <c r="U553" s="30"/>
      <c r="V553" s="30"/>
      <c r="W553" s="30"/>
      <c r="X553" s="72"/>
      <c r="Y553" s="31"/>
      <c r="Z553" s="72"/>
      <c r="AA553" s="31"/>
      <c r="AB553" s="30"/>
      <c r="AC553" s="30"/>
      <c r="AD553" s="30"/>
      <c r="AE553" s="30"/>
      <c r="AF553" s="30"/>
      <c r="AG553" s="72"/>
      <c r="AH553" s="31"/>
      <c r="AI553" s="30"/>
      <c r="AJ553" s="30"/>
      <c r="AK553" s="30"/>
      <c r="AL553" s="30"/>
      <c r="AM553" s="30"/>
      <c r="AN553" s="30"/>
      <c r="AO553" s="30"/>
      <c r="AP553" s="72"/>
      <c r="AQ553" s="31"/>
      <c r="AR553" s="30"/>
      <c r="AS553" s="30"/>
      <c r="AT553" s="30"/>
      <c r="AU553" s="30"/>
      <c r="AV553" s="30"/>
      <c r="AW553" s="30"/>
      <c r="AX553" s="30"/>
      <c r="AY553" s="30"/>
      <c r="AZ553" s="31"/>
      <c r="BA553" s="30"/>
      <c r="BB553" s="30"/>
      <c r="BC553" s="30"/>
      <c r="BD553" s="30"/>
      <c r="BE553" s="30"/>
      <c r="BF553" s="30"/>
      <c r="BG553" s="30"/>
      <c r="BH553" s="30"/>
    </row>
    <row r="554" spans="3:60" ht="13.5" x14ac:dyDescent="0.35">
      <c r="C554" s="31"/>
      <c r="D554" s="30"/>
      <c r="E554" s="30"/>
      <c r="F554" s="30"/>
      <c r="G554" s="30"/>
      <c r="H554" s="72"/>
      <c r="I554" s="31"/>
      <c r="J554" s="30"/>
      <c r="K554" s="30"/>
      <c r="L554" s="30"/>
      <c r="M554" s="30"/>
      <c r="N554" s="30"/>
      <c r="O554" s="30"/>
      <c r="P554" s="73"/>
      <c r="Q554" s="31"/>
      <c r="R554" s="30"/>
      <c r="S554" s="30"/>
      <c r="T554" s="30"/>
      <c r="U554" s="30"/>
      <c r="V554" s="30"/>
      <c r="W554" s="30"/>
      <c r="X554" s="72"/>
      <c r="Y554" s="31"/>
      <c r="Z554" s="72"/>
      <c r="AA554" s="31"/>
      <c r="AB554" s="30"/>
      <c r="AC554" s="30"/>
      <c r="AD554" s="30"/>
      <c r="AE554" s="30"/>
      <c r="AF554" s="30"/>
      <c r="AG554" s="72"/>
      <c r="AH554" s="31"/>
      <c r="AI554" s="30"/>
      <c r="AJ554" s="30"/>
      <c r="AK554" s="30"/>
      <c r="AL554" s="30"/>
      <c r="AM554" s="30"/>
      <c r="AN554" s="30"/>
      <c r="AO554" s="30"/>
      <c r="AP554" s="72"/>
      <c r="AQ554" s="31"/>
      <c r="AR554" s="30"/>
      <c r="AS554" s="30"/>
      <c r="AT554" s="30"/>
      <c r="AU554" s="30"/>
      <c r="AV554" s="30"/>
      <c r="AW554" s="30"/>
      <c r="AX554" s="30"/>
      <c r="AY554" s="30"/>
      <c r="AZ554" s="31"/>
      <c r="BA554" s="30"/>
      <c r="BB554" s="30"/>
      <c r="BC554" s="30"/>
      <c r="BD554" s="30"/>
      <c r="BE554" s="30"/>
      <c r="BF554" s="30"/>
      <c r="BG554" s="30"/>
      <c r="BH554" s="30"/>
    </row>
    <row r="555" spans="3:60" ht="13.5" x14ac:dyDescent="0.35">
      <c r="C555" s="31"/>
      <c r="D555" s="30"/>
      <c r="E555" s="30"/>
      <c r="F555" s="30"/>
      <c r="G555" s="30"/>
      <c r="H555" s="72"/>
      <c r="I555" s="31"/>
      <c r="J555" s="30"/>
      <c r="K555" s="30"/>
      <c r="L555" s="30"/>
      <c r="M555" s="30"/>
      <c r="N555" s="30"/>
      <c r="O555" s="30"/>
      <c r="P555" s="73"/>
      <c r="Q555" s="31"/>
      <c r="R555" s="30"/>
      <c r="S555" s="30"/>
      <c r="T555" s="30"/>
      <c r="U555" s="30"/>
      <c r="V555" s="30"/>
      <c r="W555" s="30"/>
      <c r="X555" s="72"/>
      <c r="Y555" s="31"/>
      <c r="Z555" s="72"/>
      <c r="AA555" s="31"/>
      <c r="AB555" s="30"/>
      <c r="AC555" s="30"/>
      <c r="AD555" s="30"/>
      <c r="AE555" s="30"/>
      <c r="AF555" s="30"/>
      <c r="AG555" s="72"/>
      <c r="AH555" s="31"/>
      <c r="AI555" s="30"/>
      <c r="AJ555" s="30"/>
      <c r="AK555" s="30"/>
      <c r="AL555" s="30"/>
      <c r="AM555" s="30"/>
      <c r="AN555" s="30"/>
      <c r="AO555" s="30"/>
      <c r="AP555" s="72"/>
      <c r="AQ555" s="31"/>
      <c r="AR555" s="30"/>
      <c r="AS555" s="30"/>
      <c r="AT555" s="30"/>
      <c r="AU555" s="30"/>
      <c r="AV555" s="30"/>
      <c r="AW555" s="30"/>
      <c r="AX555" s="30"/>
      <c r="AY555" s="30"/>
      <c r="AZ555" s="31"/>
      <c r="BA555" s="30"/>
      <c r="BB555" s="30"/>
      <c r="BC555" s="30"/>
      <c r="BD555" s="30"/>
      <c r="BE555" s="30"/>
      <c r="BF555" s="30"/>
      <c r="BG555" s="30"/>
      <c r="BH555" s="30"/>
    </row>
    <row r="556" spans="3:60" ht="13.5" x14ac:dyDescent="0.35">
      <c r="C556" s="31"/>
      <c r="D556" s="30"/>
      <c r="E556" s="30"/>
      <c r="F556" s="30"/>
      <c r="G556" s="30"/>
      <c r="H556" s="72"/>
      <c r="I556" s="31"/>
      <c r="J556" s="30"/>
      <c r="K556" s="30"/>
      <c r="L556" s="30"/>
      <c r="M556" s="30"/>
      <c r="N556" s="30"/>
      <c r="O556" s="30"/>
      <c r="P556" s="73"/>
      <c r="Q556" s="31"/>
      <c r="R556" s="30"/>
      <c r="S556" s="30"/>
      <c r="T556" s="30"/>
      <c r="U556" s="30"/>
      <c r="V556" s="30"/>
      <c r="W556" s="30"/>
      <c r="X556" s="72"/>
      <c r="Y556" s="31"/>
      <c r="Z556" s="72"/>
      <c r="AA556" s="31"/>
      <c r="AB556" s="30"/>
      <c r="AC556" s="30"/>
      <c r="AD556" s="30"/>
      <c r="AE556" s="30"/>
      <c r="AF556" s="30"/>
      <c r="AG556" s="72"/>
      <c r="AH556" s="31"/>
      <c r="AI556" s="30"/>
      <c r="AJ556" s="30"/>
      <c r="AK556" s="30"/>
      <c r="AL556" s="30"/>
      <c r="AM556" s="30"/>
      <c r="AN556" s="30"/>
      <c r="AO556" s="30"/>
      <c r="AP556" s="72"/>
      <c r="AQ556" s="31"/>
      <c r="AR556" s="30"/>
      <c r="AS556" s="30"/>
      <c r="AT556" s="30"/>
      <c r="AU556" s="30"/>
      <c r="AV556" s="30"/>
      <c r="AW556" s="30"/>
      <c r="AX556" s="30"/>
      <c r="AY556" s="30"/>
      <c r="AZ556" s="31"/>
      <c r="BA556" s="30"/>
      <c r="BB556" s="30"/>
      <c r="BC556" s="30"/>
      <c r="BD556" s="30"/>
      <c r="BE556" s="30"/>
      <c r="BF556" s="30"/>
      <c r="BG556" s="30"/>
      <c r="BH556" s="30"/>
    </row>
    <row r="557" spans="3:60" ht="13.5" x14ac:dyDescent="0.35">
      <c r="C557" s="31"/>
      <c r="D557" s="30"/>
      <c r="E557" s="30"/>
      <c r="F557" s="30"/>
      <c r="G557" s="30"/>
      <c r="H557" s="72"/>
      <c r="I557" s="31"/>
      <c r="J557" s="30"/>
      <c r="K557" s="30"/>
      <c r="L557" s="30"/>
      <c r="M557" s="30"/>
      <c r="N557" s="30"/>
      <c r="O557" s="30"/>
      <c r="P557" s="73"/>
      <c r="Q557" s="31"/>
      <c r="R557" s="30"/>
      <c r="S557" s="30"/>
      <c r="T557" s="30"/>
      <c r="U557" s="30"/>
      <c r="V557" s="30"/>
      <c r="W557" s="30"/>
      <c r="X557" s="72"/>
      <c r="Y557" s="31"/>
      <c r="Z557" s="72"/>
      <c r="AA557" s="31"/>
      <c r="AB557" s="30"/>
      <c r="AC557" s="30"/>
      <c r="AD557" s="30"/>
      <c r="AE557" s="30"/>
      <c r="AF557" s="30"/>
      <c r="AG557" s="72"/>
      <c r="AH557" s="31"/>
      <c r="AI557" s="30"/>
      <c r="AJ557" s="30"/>
      <c r="AK557" s="30"/>
      <c r="AL557" s="30"/>
      <c r="AM557" s="30"/>
      <c r="AN557" s="30"/>
      <c r="AO557" s="30"/>
      <c r="AP557" s="72"/>
      <c r="AQ557" s="31"/>
      <c r="AR557" s="30"/>
      <c r="AS557" s="30"/>
      <c r="AT557" s="30"/>
      <c r="AU557" s="30"/>
      <c r="AV557" s="30"/>
      <c r="AW557" s="30"/>
      <c r="AX557" s="30"/>
      <c r="AY557" s="30"/>
      <c r="AZ557" s="31"/>
      <c r="BA557" s="30"/>
      <c r="BB557" s="30"/>
      <c r="BC557" s="30"/>
      <c r="BD557" s="30"/>
      <c r="BE557" s="30"/>
      <c r="BF557" s="30"/>
      <c r="BG557" s="30"/>
      <c r="BH557" s="30"/>
    </row>
    <row r="558" spans="3:60" ht="13.5" x14ac:dyDescent="0.35">
      <c r="C558" s="31"/>
      <c r="D558" s="30"/>
      <c r="E558" s="30"/>
      <c r="F558" s="30"/>
      <c r="G558" s="30"/>
      <c r="H558" s="72"/>
      <c r="I558" s="31"/>
      <c r="J558" s="30"/>
      <c r="K558" s="30"/>
      <c r="L558" s="30"/>
      <c r="M558" s="30"/>
      <c r="N558" s="30"/>
      <c r="O558" s="30"/>
      <c r="P558" s="73"/>
      <c r="Q558" s="31"/>
      <c r="R558" s="30"/>
      <c r="S558" s="30"/>
      <c r="T558" s="30"/>
      <c r="U558" s="30"/>
      <c r="V558" s="30"/>
      <c r="W558" s="30"/>
      <c r="X558" s="72"/>
      <c r="Y558" s="31"/>
      <c r="Z558" s="72"/>
      <c r="AA558" s="31"/>
      <c r="AB558" s="30"/>
      <c r="AC558" s="30"/>
      <c r="AD558" s="30"/>
      <c r="AE558" s="30"/>
      <c r="AF558" s="30"/>
      <c r="AG558" s="72"/>
      <c r="AH558" s="31"/>
      <c r="AI558" s="30"/>
      <c r="AJ558" s="30"/>
      <c r="AK558" s="30"/>
      <c r="AL558" s="30"/>
      <c r="AM558" s="30"/>
      <c r="AN558" s="30"/>
      <c r="AO558" s="30"/>
      <c r="AP558" s="72"/>
      <c r="AQ558" s="31"/>
      <c r="AR558" s="30"/>
      <c r="AS558" s="30"/>
      <c r="AT558" s="30"/>
      <c r="AU558" s="30"/>
      <c r="AV558" s="30"/>
      <c r="AW558" s="30"/>
      <c r="AX558" s="30"/>
      <c r="AY558" s="30"/>
      <c r="AZ558" s="31"/>
      <c r="BA558" s="30"/>
      <c r="BB558" s="30"/>
      <c r="BC558" s="30"/>
      <c r="BD558" s="30"/>
      <c r="BE558" s="30"/>
      <c r="BF558" s="30"/>
      <c r="BG558" s="30"/>
      <c r="BH558" s="30"/>
    </row>
    <row r="559" spans="3:60" ht="13.5" x14ac:dyDescent="0.35">
      <c r="C559" s="31"/>
      <c r="D559" s="30"/>
      <c r="E559" s="30"/>
      <c r="F559" s="30"/>
      <c r="G559" s="30"/>
      <c r="H559" s="72"/>
      <c r="I559" s="31"/>
      <c r="J559" s="30"/>
      <c r="K559" s="30"/>
      <c r="L559" s="30"/>
      <c r="M559" s="30"/>
      <c r="N559" s="30"/>
      <c r="O559" s="30"/>
      <c r="P559" s="73"/>
      <c r="Q559" s="31"/>
      <c r="R559" s="30"/>
      <c r="S559" s="30"/>
      <c r="T559" s="30"/>
      <c r="U559" s="30"/>
      <c r="V559" s="30"/>
      <c r="W559" s="30"/>
      <c r="X559" s="72"/>
      <c r="Y559" s="31"/>
      <c r="Z559" s="72"/>
      <c r="AA559" s="31"/>
      <c r="AB559" s="30"/>
      <c r="AC559" s="30"/>
      <c r="AD559" s="30"/>
      <c r="AE559" s="30"/>
      <c r="AF559" s="30"/>
      <c r="AG559" s="72"/>
      <c r="AH559" s="31"/>
      <c r="AI559" s="30"/>
      <c r="AJ559" s="30"/>
      <c r="AK559" s="30"/>
      <c r="AL559" s="30"/>
      <c r="AM559" s="30"/>
      <c r="AN559" s="30"/>
      <c r="AO559" s="30"/>
      <c r="AP559" s="72"/>
      <c r="AQ559" s="31"/>
      <c r="AR559" s="30"/>
      <c r="AS559" s="30"/>
      <c r="AT559" s="30"/>
      <c r="AU559" s="30"/>
      <c r="AV559" s="30"/>
      <c r="AW559" s="30"/>
      <c r="AX559" s="30"/>
      <c r="AY559" s="30"/>
      <c r="AZ559" s="31"/>
      <c r="BA559" s="30"/>
      <c r="BB559" s="30"/>
      <c r="BC559" s="30"/>
      <c r="BD559" s="30"/>
      <c r="BE559" s="30"/>
      <c r="BF559" s="30"/>
      <c r="BG559" s="30"/>
      <c r="BH559" s="30"/>
    </row>
    <row r="560" spans="3:60" ht="13.5" x14ac:dyDescent="0.35">
      <c r="C560" s="31"/>
      <c r="D560" s="30"/>
      <c r="E560" s="30"/>
      <c r="F560" s="30"/>
      <c r="G560" s="30"/>
      <c r="H560" s="72"/>
      <c r="I560" s="31"/>
      <c r="J560" s="30"/>
      <c r="K560" s="30"/>
      <c r="L560" s="30"/>
      <c r="M560" s="30"/>
      <c r="N560" s="30"/>
      <c r="O560" s="30"/>
      <c r="P560" s="73"/>
      <c r="Q560" s="31"/>
      <c r="R560" s="30"/>
      <c r="S560" s="30"/>
      <c r="T560" s="30"/>
      <c r="U560" s="30"/>
      <c r="V560" s="30"/>
      <c r="W560" s="30"/>
      <c r="X560" s="72"/>
      <c r="Y560" s="31"/>
      <c r="Z560" s="72"/>
      <c r="AA560" s="31"/>
      <c r="AB560" s="30"/>
      <c r="AC560" s="30"/>
      <c r="AD560" s="30"/>
      <c r="AE560" s="30"/>
      <c r="AF560" s="30"/>
      <c r="AG560" s="72"/>
      <c r="AH560" s="31"/>
      <c r="AI560" s="30"/>
      <c r="AJ560" s="30"/>
      <c r="AK560" s="30"/>
      <c r="AL560" s="30"/>
      <c r="AM560" s="30"/>
      <c r="AN560" s="30"/>
      <c r="AO560" s="30"/>
      <c r="AP560" s="72"/>
      <c r="AQ560" s="31"/>
      <c r="AR560" s="30"/>
      <c r="AS560" s="30"/>
      <c r="AT560" s="30"/>
      <c r="AU560" s="30"/>
      <c r="AV560" s="30"/>
      <c r="AW560" s="30"/>
      <c r="AX560" s="30"/>
      <c r="AY560" s="30"/>
      <c r="AZ560" s="31"/>
      <c r="BA560" s="30"/>
      <c r="BB560" s="30"/>
      <c r="BC560" s="30"/>
      <c r="BD560" s="30"/>
      <c r="BE560" s="30"/>
      <c r="BF560" s="30"/>
      <c r="BG560" s="30"/>
      <c r="BH560" s="30"/>
    </row>
    <row r="561" spans="3:60" ht="13.5" x14ac:dyDescent="0.35">
      <c r="C561" s="31"/>
      <c r="D561" s="30"/>
      <c r="E561" s="30"/>
      <c r="F561" s="30"/>
      <c r="G561" s="30"/>
      <c r="H561" s="72"/>
      <c r="I561" s="31"/>
      <c r="J561" s="30"/>
      <c r="K561" s="30"/>
      <c r="L561" s="30"/>
      <c r="M561" s="30"/>
      <c r="N561" s="30"/>
      <c r="O561" s="30"/>
      <c r="P561" s="73"/>
      <c r="Q561" s="31"/>
      <c r="R561" s="30"/>
      <c r="S561" s="30"/>
      <c r="T561" s="30"/>
      <c r="U561" s="30"/>
      <c r="V561" s="30"/>
      <c r="W561" s="30"/>
      <c r="X561" s="72"/>
      <c r="Y561" s="31"/>
      <c r="Z561" s="72"/>
      <c r="AA561" s="31"/>
      <c r="AB561" s="30"/>
      <c r="AC561" s="30"/>
      <c r="AD561" s="30"/>
      <c r="AE561" s="30"/>
      <c r="AF561" s="30"/>
      <c r="AG561" s="72"/>
      <c r="AH561" s="31"/>
      <c r="AI561" s="30"/>
      <c r="AJ561" s="30"/>
      <c r="AK561" s="30"/>
      <c r="AL561" s="30"/>
      <c r="AM561" s="30"/>
      <c r="AN561" s="30"/>
      <c r="AO561" s="30"/>
      <c r="AP561" s="72"/>
      <c r="AQ561" s="31"/>
      <c r="AR561" s="30"/>
      <c r="AS561" s="30"/>
      <c r="AT561" s="30"/>
      <c r="AU561" s="30"/>
      <c r="AV561" s="30"/>
      <c r="AW561" s="30"/>
      <c r="AX561" s="30"/>
      <c r="AY561" s="30"/>
      <c r="AZ561" s="31"/>
      <c r="BA561" s="30"/>
      <c r="BB561" s="30"/>
      <c r="BC561" s="30"/>
      <c r="BD561" s="30"/>
      <c r="BE561" s="30"/>
      <c r="BF561" s="30"/>
      <c r="BG561" s="30"/>
      <c r="BH561" s="30"/>
    </row>
    <row r="562" spans="3:60" ht="13.5" x14ac:dyDescent="0.35">
      <c r="C562" s="31"/>
      <c r="D562" s="30"/>
      <c r="E562" s="30"/>
      <c r="F562" s="30"/>
      <c r="G562" s="30"/>
      <c r="H562" s="72"/>
      <c r="I562" s="31"/>
      <c r="J562" s="30"/>
      <c r="K562" s="30"/>
      <c r="L562" s="30"/>
      <c r="M562" s="30"/>
      <c r="N562" s="30"/>
      <c r="O562" s="30"/>
      <c r="P562" s="73"/>
      <c r="Q562" s="31"/>
      <c r="R562" s="30"/>
      <c r="S562" s="30"/>
      <c r="T562" s="30"/>
      <c r="U562" s="30"/>
      <c r="V562" s="30"/>
      <c r="W562" s="30"/>
      <c r="X562" s="72"/>
      <c r="Y562" s="31"/>
      <c r="Z562" s="72"/>
      <c r="AA562" s="31"/>
      <c r="AB562" s="30"/>
      <c r="AC562" s="30"/>
      <c r="AD562" s="30"/>
      <c r="AE562" s="30"/>
      <c r="AF562" s="30"/>
      <c r="AG562" s="72"/>
      <c r="AH562" s="31"/>
      <c r="AI562" s="30"/>
      <c r="AJ562" s="30"/>
      <c r="AK562" s="30"/>
      <c r="AL562" s="30"/>
      <c r="AM562" s="30"/>
      <c r="AN562" s="30"/>
      <c r="AO562" s="30"/>
      <c r="AP562" s="72"/>
      <c r="AQ562" s="31"/>
      <c r="AR562" s="30"/>
      <c r="AS562" s="30"/>
      <c r="AT562" s="30"/>
      <c r="AU562" s="30"/>
      <c r="AV562" s="30"/>
      <c r="AW562" s="30"/>
      <c r="AX562" s="30"/>
      <c r="AY562" s="30"/>
      <c r="AZ562" s="31"/>
      <c r="BA562" s="30"/>
      <c r="BB562" s="30"/>
      <c r="BC562" s="30"/>
      <c r="BD562" s="30"/>
      <c r="BE562" s="30"/>
      <c r="BF562" s="30"/>
      <c r="BG562" s="30"/>
      <c r="BH562" s="30"/>
    </row>
    <row r="563" spans="3:60" ht="13.5" x14ac:dyDescent="0.35">
      <c r="C563" s="31"/>
      <c r="D563" s="30"/>
      <c r="E563" s="30"/>
      <c r="F563" s="30"/>
      <c r="G563" s="30"/>
      <c r="H563" s="72"/>
      <c r="I563" s="31"/>
      <c r="J563" s="30"/>
      <c r="K563" s="30"/>
      <c r="L563" s="30"/>
      <c r="M563" s="30"/>
      <c r="N563" s="30"/>
      <c r="O563" s="30"/>
      <c r="P563" s="73"/>
      <c r="Q563" s="31"/>
      <c r="R563" s="30"/>
      <c r="S563" s="30"/>
      <c r="T563" s="30"/>
      <c r="U563" s="30"/>
      <c r="V563" s="30"/>
      <c r="W563" s="30"/>
      <c r="X563" s="72"/>
      <c r="Y563" s="31"/>
      <c r="Z563" s="72"/>
      <c r="AA563" s="31"/>
      <c r="AB563" s="30"/>
      <c r="AC563" s="30"/>
      <c r="AD563" s="30"/>
      <c r="AE563" s="30"/>
      <c r="AF563" s="30"/>
      <c r="AG563" s="72"/>
      <c r="AH563" s="31"/>
      <c r="AI563" s="30"/>
      <c r="AJ563" s="30"/>
      <c r="AK563" s="30"/>
      <c r="AL563" s="30"/>
      <c r="AM563" s="30"/>
      <c r="AN563" s="30"/>
      <c r="AO563" s="30"/>
      <c r="AP563" s="72"/>
      <c r="AQ563" s="31"/>
      <c r="AR563" s="30"/>
      <c r="AS563" s="30"/>
      <c r="AT563" s="30"/>
      <c r="AU563" s="30"/>
      <c r="AV563" s="30"/>
      <c r="AW563" s="30"/>
      <c r="AX563" s="30"/>
      <c r="AY563" s="30"/>
      <c r="AZ563" s="31"/>
      <c r="BA563" s="30"/>
      <c r="BB563" s="30"/>
      <c r="BC563" s="30"/>
      <c r="BD563" s="30"/>
      <c r="BE563" s="30"/>
      <c r="BF563" s="30"/>
      <c r="BG563" s="30"/>
      <c r="BH563" s="30"/>
    </row>
    <row r="564" spans="3:60" ht="13.5" x14ac:dyDescent="0.35">
      <c r="C564" s="31"/>
      <c r="D564" s="30"/>
      <c r="E564" s="30"/>
      <c r="F564" s="30"/>
      <c r="G564" s="30"/>
      <c r="H564" s="72"/>
      <c r="I564" s="31"/>
      <c r="J564" s="30"/>
      <c r="K564" s="30"/>
      <c r="L564" s="30"/>
      <c r="M564" s="30"/>
      <c r="N564" s="30"/>
      <c r="O564" s="30"/>
      <c r="P564" s="73"/>
      <c r="Q564" s="31"/>
      <c r="R564" s="30"/>
      <c r="S564" s="30"/>
      <c r="T564" s="30"/>
      <c r="U564" s="30"/>
      <c r="V564" s="30"/>
      <c r="W564" s="30"/>
      <c r="X564" s="72"/>
      <c r="Y564" s="31"/>
      <c r="Z564" s="72"/>
      <c r="AA564" s="31"/>
      <c r="AB564" s="30"/>
      <c r="AC564" s="30"/>
      <c r="AD564" s="30"/>
      <c r="AE564" s="30"/>
      <c r="AF564" s="30"/>
      <c r="AG564" s="72"/>
      <c r="AH564" s="31"/>
      <c r="AI564" s="30"/>
      <c r="AJ564" s="30"/>
      <c r="AK564" s="30"/>
      <c r="AL564" s="30"/>
      <c r="AM564" s="30"/>
      <c r="AN564" s="30"/>
      <c r="AO564" s="30"/>
      <c r="AP564" s="72"/>
      <c r="AQ564" s="31"/>
      <c r="AR564" s="30"/>
      <c r="AS564" s="30"/>
      <c r="AT564" s="30"/>
      <c r="AU564" s="30"/>
      <c r="AV564" s="30"/>
      <c r="AW564" s="30"/>
      <c r="AX564" s="30"/>
      <c r="AY564" s="30"/>
      <c r="AZ564" s="31"/>
      <c r="BA564" s="30"/>
      <c r="BB564" s="30"/>
      <c r="BC564" s="30"/>
      <c r="BD564" s="30"/>
      <c r="BE564" s="30"/>
      <c r="BF564" s="30"/>
      <c r="BG564" s="30"/>
      <c r="BH564" s="30"/>
    </row>
    <row r="565" spans="3:60" ht="13.5" x14ac:dyDescent="0.35">
      <c r="C565" s="31"/>
      <c r="D565" s="30"/>
      <c r="E565" s="30"/>
      <c r="F565" s="30"/>
      <c r="G565" s="30"/>
      <c r="H565" s="72"/>
      <c r="I565" s="31"/>
      <c r="J565" s="30"/>
      <c r="K565" s="30"/>
      <c r="L565" s="30"/>
      <c r="M565" s="30"/>
      <c r="N565" s="30"/>
      <c r="O565" s="30"/>
      <c r="P565" s="73"/>
      <c r="Q565" s="31"/>
      <c r="R565" s="30"/>
      <c r="S565" s="30"/>
      <c r="T565" s="30"/>
      <c r="U565" s="30"/>
      <c r="V565" s="30"/>
      <c r="W565" s="30"/>
      <c r="X565" s="72"/>
      <c r="Y565" s="31"/>
      <c r="Z565" s="72"/>
      <c r="AA565" s="31"/>
      <c r="AB565" s="30"/>
      <c r="AC565" s="30"/>
      <c r="AD565" s="30"/>
      <c r="AE565" s="30"/>
      <c r="AF565" s="30"/>
      <c r="AG565" s="72"/>
      <c r="AH565" s="31"/>
      <c r="AI565" s="30"/>
      <c r="AJ565" s="30"/>
      <c r="AK565" s="30"/>
      <c r="AL565" s="30"/>
      <c r="AM565" s="30"/>
      <c r="AN565" s="30"/>
      <c r="AO565" s="30"/>
      <c r="AP565" s="72"/>
      <c r="AQ565" s="31"/>
      <c r="AR565" s="30"/>
      <c r="AS565" s="30"/>
      <c r="AT565" s="30"/>
      <c r="AU565" s="30"/>
      <c r="AV565" s="30"/>
      <c r="AW565" s="30"/>
      <c r="AX565" s="30"/>
      <c r="AY565" s="30"/>
      <c r="AZ565" s="31"/>
      <c r="BA565" s="30"/>
      <c r="BB565" s="30"/>
      <c r="BC565" s="30"/>
      <c r="BD565" s="30"/>
      <c r="BE565" s="30"/>
      <c r="BF565" s="30"/>
      <c r="BG565" s="30"/>
      <c r="BH565" s="30"/>
    </row>
    <row r="566" spans="3:60" ht="13.5" x14ac:dyDescent="0.35">
      <c r="C566" s="31"/>
      <c r="D566" s="30"/>
      <c r="E566" s="30"/>
      <c r="F566" s="30"/>
      <c r="G566" s="30"/>
      <c r="H566" s="72"/>
      <c r="I566" s="31"/>
      <c r="J566" s="30"/>
      <c r="K566" s="30"/>
      <c r="L566" s="30"/>
      <c r="M566" s="30"/>
      <c r="N566" s="30"/>
      <c r="O566" s="30"/>
      <c r="P566" s="73"/>
      <c r="Q566" s="31"/>
      <c r="R566" s="30"/>
      <c r="S566" s="30"/>
      <c r="T566" s="30"/>
      <c r="U566" s="30"/>
      <c r="V566" s="30"/>
      <c r="W566" s="30"/>
      <c r="X566" s="72"/>
      <c r="Y566" s="31"/>
      <c r="Z566" s="72"/>
      <c r="AA566" s="31"/>
      <c r="AB566" s="30"/>
      <c r="AC566" s="30"/>
      <c r="AD566" s="30"/>
      <c r="AE566" s="30"/>
      <c r="AF566" s="30"/>
      <c r="AG566" s="72"/>
      <c r="AH566" s="31"/>
      <c r="AI566" s="30"/>
      <c r="AJ566" s="30"/>
      <c r="AK566" s="30"/>
      <c r="AL566" s="30"/>
      <c r="AM566" s="30"/>
      <c r="AN566" s="30"/>
      <c r="AO566" s="30"/>
      <c r="AP566" s="72"/>
      <c r="AQ566" s="31"/>
      <c r="AR566" s="30"/>
      <c r="AS566" s="30"/>
      <c r="AT566" s="30"/>
      <c r="AU566" s="30"/>
      <c r="AV566" s="30"/>
      <c r="AW566" s="30"/>
      <c r="AX566" s="30"/>
      <c r="AY566" s="30"/>
      <c r="AZ566" s="31"/>
      <c r="BA566" s="30"/>
      <c r="BB566" s="30"/>
      <c r="BC566" s="30"/>
      <c r="BD566" s="30"/>
      <c r="BE566" s="30"/>
      <c r="BF566" s="30"/>
      <c r="BG566" s="30"/>
      <c r="BH566" s="30"/>
    </row>
    <row r="567" spans="3:60" ht="13.5" x14ac:dyDescent="0.35">
      <c r="C567" s="31"/>
      <c r="D567" s="30"/>
      <c r="E567" s="30"/>
      <c r="F567" s="30"/>
      <c r="G567" s="30"/>
      <c r="H567" s="72"/>
      <c r="I567" s="31"/>
      <c r="J567" s="30"/>
      <c r="K567" s="30"/>
      <c r="L567" s="30"/>
      <c r="M567" s="30"/>
      <c r="N567" s="30"/>
      <c r="O567" s="30"/>
      <c r="P567" s="73"/>
      <c r="Q567" s="31"/>
      <c r="R567" s="30"/>
      <c r="S567" s="30"/>
      <c r="T567" s="30"/>
      <c r="U567" s="30"/>
      <c r="V567" s="30"/>
      <c r="W567" s="30"/>
      <c r="X567" s="72"/>
      <c r="Y567" s="31"/>
      <c r="Z567" s="72"/>
      <c r="AA567" s="31"/>
      <c r="AB567" s="30"/>
      <c r="AC567" s="30"/>
      <c r="AD567" s="30"/>
      <c r="AE567" s="30"/>
      <c r="AF567" s="30"/>
      <c r="AG567" s="72"/>
      <c r="AH567" s="31"/>
      <c r="AI567" s="30"/>
      <c r="AJ567" s="30"/>
      <c r="AK567" s="30"/>
      <c r="AL567" s="30"/>
      <c r="AM567" s="30"/>
      <c r="AN567" s="30"/>
      <c r="AO567" s="30"/>
      <c r="AP567" s="72"/>
      <c r="AQ567" s="31"/>
      <c r="AR567" s="30"/>
      <c r="AS567" s="30"/>
      <c r="AT567" s="30"/>
      <c r="AU567" s="30"/>
      <c r="AV567" s="30"/>
      <c r="AW567" s="30"/>
      <c r="AX567" s="30"/>
      <c r="AY567" s="30"/>
      <c r="AZ567" s="31"/>
      <c r="BA567" s="30"/>
      <c r="BB567" s="30"/>
      <c r="BC567" s="30"/>
      <c r="BD567" s="30"/>
      <c r="BE567" s="30"/>
      <c r="BF567" s="30"/>
      <c r="BG567" s="30"/>
      <c r="BH567" s="30"/>
    </row>
    <row r="568" spans="3:60" ht="13.5" x14ac:dyDescent="0.35">
      <c r="C568" s="31"/>
      <c r="D568" s="30"/>
      <c r="E568" s="30"/>
      <c r="F568" s="30"/>
      <c r="G568" s="30"/>
      <c r="H568" s="72"/>
      <c r="I568" s="31"/>
      <c r="J568" s="30"/>
      <c r="K568" s="30"/>
      <c r="L568" s="30"/>
      <c r="M568" s="30"/>
      <c r="N568" s="30"/>
      <c r="O568" s="30"/>
      <c r="P568" s="73"/>
      <c r="Q568" s="31"/>
      <c r="R568" s="30"/>
      <c r="S568" s="30"/>
      <c r="T568" s="30"/>
      <c r="U568" s="30"/>
      <c r="V568" s="30"/>
      <c r="W568" s="30"/>
      <c r="X568" s="72"/>
      <c r="Y568" s="31"/>
      <c r="Z568" s="72"/>
      <c r="AA568" s="31"/>
      <c r="AB568" s="30"/>
      <c r="AC568" s="30"/>
      <c r="AD568" s="30"/>
      <c r="AE568" s="30"/>
      <c r="AF568" s="30"/>
      <c r="AG568" s="72"/>
      <c r="AH568" s="31"/>
      <c r="AI568" s="30"/>
      <c r="AJ568" s="30"/>
      <c r="AK568" s="30"/>
      <c r="AL568" s="30"/>
      <c r="AM568" s="30"/>
      <c r="AN568" s="30"/>
      <c r="AO568" s="30"/>
      <c r="AP568" s="72"/>
      <c r="AQ568" s="31"/>
      <c r="AR568" s="30"/>
      <c r="AS568" s="30"/>
      <c r="AT568" s="30"/>
      <c r="AU568" s="30"/>
      <c r="AV568" s="30"/>
      <c r="AW568" s="30"/>
      <c r="AX568" s="30"/>
      <c r="AY568" s="30"/>
      <c r="AZ568" s="31"/>
      <c r="BA568" s="30"/>
      <c r="BB568" s="30"/>
      <c r="BC568" s="30"/>
      <c r="BD568" s="30"/>
      <c r="BE568" s="30"/>
      <c r="BF568" s="30"/>
      <c r="BG568" s="30"/>
      <c r="BH568" s="30"/>
    </row>
    <row r="569" spans="3:60" ht="13.5" x14ac:dyDescent="0.35">
      <c r="C569" s="31"/>
      <c r="D569" s="30"/>
      <c r="E569" s="30"/>
      <c r="F569" s="30"/>
      <c r="G569" s="30"/>
      <c r="H569" s="72"/>
      <c r="I569" s="31"/>
      <c r="J569" s="30"/>
      <c r="K569" s="30"/>
      <c r="L569" s="30"/>
      <c r="M569" s="30"/>
      <c r="N569" s="30"/>
      <c r="O569" s="30"/>
      <c r="P569" s="73"/>
      <c r="Q569" s="31"/>
      <c r="R569" s="30"/>
      <c r="S569" s="30"/>
      <c r="T569" s="30"/>
      <c r="U569" s="30"/>
      <c r="V569" s="30"/>
      <c r="W569" s="30"/>
      <c r="X569" s="72"/>
      <c r="Y569" s="31"/>
      <c r="Z569" s="72"/>
      <c r="AA569" s="31"/>
      <c r="AB569" s="30"/>
      <c r="AC569" s="30"/>
      <c r="AD569" s="30"/>
      <c r="AE569" s="30"/>
      <c r="AF569" s="30"/>
      <c r="AG569" s="72"/>
      <c r="AH569" s="31"/>
      <c r="AI569" s="30"/>
      <c r="AJ569" s="30"/>
      <c r="AK569" s="30"/>
      <c r="AL569" s="30"/>
      <c r="AM569" s="30"/>
      <c r="AN569" s="30"/>
      <c r="AO569" s="30"/>
      <c r="AP569" s="72"/>
      <c r="AQ569" s="31"/>
      <c r="AR569" s="30"/>
      <c r="AS569" s="30"/>
      <c r="AT569" s="30"/>
      <c r="AU569" s="30"/>
      <c r="AV569" s="30"/>
      <c r="AW569" s="30"/>
      <c r="AX569" s="30"/>
      <c r="AY569" s="30"/>
      <c r="AZ569" s="31"/>
      <c r="BA569" s="30"/>
      <c r="BB569" s="30"/>
      <c r="BC569" s="30"/>
      <c r="BD569" s="30"/>
      <c r="BE569" s="30"/>
      <c r="BF569" s="30"/>
      <c r="BG569" s="30"/>
      <c r="BH569" s="30"/>
    </row>
    <row r="570" spans="3:60" ht="13.5" x14ac:dyDescent="0.35">
      <c r="C570" s="31"/>
      <c r="D570" s="30"/>
      <c r="E570" s="30"/>
      <c r="F570" s="30"/>
      <c r="G570" s="30"/>
      <c r="H570" s="72"/>
      <c r="I570" s="31"/>
      <c r="J570" s="30"/>
      <c r="K570" s="30"/>
      <c r="L570" s="30"/>
      <c r="M570" s="30"/>
      <c r="N570" s="30"/>
      <c r="O570" s="30"/>
      <c r="P570" s="73"/>
      <c r="Q570" s="31"/>
      <c r="R570" s="30"/>
      <c r="S570" s="30"/>
      <c r="T570" s="30"/>
      <c r="U570" s="30"/>
      <c r="V570" s="30"/>
      <c r="W570" s="30"/>
      <c r="X570" s="72"/>
      <c r="Y570" s="31"/>
      <c r="Z570" s="72"/>
      <c r="AA570" s="31"/>
      <c r="AB570" s="30"/>
      <c r="AC570" s="30"/>
      <c r="AD570" s="30"/>
      <c r="AE570" s="30"/>
      <c r="AF570" s="30"/>
      <c r="AG570" s="72"/>
      <c r="AH570" s="31"/>
      <c r="AI570" s="30"/>
      <c r="AJ570" s="30"/>
      <c r="AK570" s="30"/>
      <c r="AL570" s="30"/>
      <c r="AM570" s="30"/>
      <c r="AN570" s="30"/>
      <c r="AO570" s="30"/>
      <c r="AP570" s="72"/>
      <c r="AQ570" s="31"/>
      <c r="AR570" s="30"/>
      <c r="AS570" s="30"/>
      <c r="AT570" s="30"/>
      <c r="AU570" s="30"/>
      <c r="AV570" s="30"/>
      <c r="AW570" s="30"/>
      <c r="AX570" s="30"/>
      <c r="AY570" s="30"/>
      <c r="AZ570" s="31"/>
      <c r="BA570" s="30"/>
      <c r="BB570" s="30"/>
      <c r="BC570" s="30"/>
      <c r="BD570" s="30"/>
      <c r="BE570" s="30"/>
      <c r="BF570" s="30"/>
      <c r="BG570" s="30"/>
      <c r="BH570" s="30"/>
    </row>
    <row r="571" spans="3:60" ht="13.5" x14ac:dyDescent="0.35">
      <c r="C571" s="31"/>
      <c r="D571" s="30"/>
      <c r="E571" s="30"/>
      <c r="F571" s="30"/>
      <c r="G571" s="30"/>
      <c r="H571" s="72"/>
      <c r="I571" s="31"/>
      <c r="J571" s="30"/>
      <c r="K571" s="30"/>
      <c r="L571" s="30"/>
      <c r="M571" s="30"/>
      <c r="N571" s="30"/>
      <c r="O571" s="30"/>
      <c r="P571" s="73"/>
      <c r="Q571" s="31"/>
      <c r="R571" s="30"/>
      <c r="S571" s="30"/>
      <c r="T571" s="30"/>
      <c r="U571" s="30"/>
      <c r="V571" s="30"/>
      <c r="W571" s="30"/>
      <c r="X571" s="72"/>
      <c r="Y571" s="31"/>
      <c r="Z571" s="72"/>
      <c r="AA571" s="31"/>
      <c r="AB571" s="30"/>
      <c r="AC571" s="30"/>
      <c r="AD571" s="30"/>
      <c r="AE571" s="30"/>
      <c r="AF571" s="30"/>
      <c r="AG571" s="72"/>
      <c r="AH571" s="31"/>
      <c r="AI571" s="30"/>
      <c r="AJ571" s="30"/>
      <c r="AK571" s="30"/>
      <c r="AL571" s="30"/>
      <c r="AM571" s="30"/>
      <c r="AN571" s="30"/>
      <c r="AO571" s="30"/>
      <c r="AP571" s="72"/>
      <c r="AQ571" s="31"/>
      <c r="AR571" s="30"/>
      <c r="AS571" s="30"/>
      <c r="AT571" s="30"/>
      <c r="AU571" s="30"/>
      <c r="AV571" s="30"/>
      <c r="AW571" s="30"/>
      <c r="AX571" s="30"/>
      <c r="AY571" s="30"/>
      <c r="AZ571" s="31"/>
      <c r="BA571" s="30"/>
      <c r="BB571" s="30"/>
      <c r="BC571" s="30"/>
      <c r="BD571" s="30"/>
      <c r="BE571" s="30"/>
      <c r="BF571" s="30"/>
      <c r="BG571" s="30"/>
      <c r="BH571" s="30"/>
    </row>
    <row r="572" spans="3:60" ht="13.5" x14ac:dyDescent="0.35">
      <c r="C572" s="31"/>
      <c r="D572" s="30"/>
      <c r="E572" s="30"/>
      <c r="F572" s="30"/>
      <c r="G572" s="30"/>
      <c r="H572" s="72"/>
      <c r="I572" s="31"/>
      <c r="J572" s="30"/>
      <c r="K572" s="30"/>
      <c r="L572" s="30"/>
      <c r="M572" s="30"/>
      <c r="N572" s="30"/>
      <c r="O572" s="30"/>
      <c r="P572" s="73"/>
      <c r="Q572" s="31"/>
      <c r="R572" s="30"/>
      <c r="S572" s="30"/>
      <c r="T572" s="30"/>
      <c r="U572" s="30"/>
      <c r="V572" s="30"/>
      <c r="W572" s="30"/>
      <c r="X572" s="72"/>
      <c r="Y572" s="31"/>
      <c r="Z572" s="72"/>
      <c r="AA572" s="31"/>
      <c r="AB572" s="30"/>
      <c r="AC572" s="30"/>
      <c r="AD572" s="30"/>
      <c r="AE572" s="30"/>
      <c r="AF572" s="30"/>
      <c r="AG572" s="72"/>
      <c r="AH572" s="31"/>
      <c r="AI572" s="30"/>
      <c r="AJ572" s="30"/>
      <c r="AK572" s="30"/>
      <c r="AL572" s="30"/>
      <c r="AM572" s="30"/>
      <c r="AN572" s="30"/>
      <c r="AO572" s="30"/>
      <c r="AP572" s="72"/>
      <c r="AQ572" s="31"/>
      <c r="AR572" s="30"/>
      <c r="AS572" s="30"/>
      <c r="AT572" s="30"/>
      <c r="AU572" s="30"/>
      <c r="AV572" s="30"/>
      <c r="AW572" s="30"/>
      <c r="AX572" s="30"/>
      <c r="AY572" s="30"/>
      <c r="AZ572" s="31"/>
      <c r="BA572" s="30"/>
      <c r="BB572" s="30"/>
      <c r="BC572" s="30"/>
      <c r="BD572" s="30"/>
      <c r="BE572" s="30"/>
      <c r="BF572" s="30"/>
      <c r="BG572" s="30"/>
      <c r="BH572" s="30"/>
    </row>
    <row r="573" spans="3:60" ht="13.5" x14ac:dyDescent="0.35">
      <c r="C573" s="31"/>
      <c r="D573" s="30"/>
      <c r="E573" s="30"/>
      <c r="F573" s="30"/>
      <c r="G573" s="30"/>
      <c r="H573" s="72"/>
      <c r="I573" s="31"/>
      <c r="J573" s="30"/>
      <c r="K573" s="30"/>
      <c r="L573" s="30"/>
      <c r="M573" s="30"/>
      <c r="N573" s="30"/>
      <c r="O573" s="30"/>
      <c r="P573" s="73"/>
      <c r="Q573" s="31"/>
      <c r="R573" s="30"/>
      <c r="S573" s="30"/>
      <c r="T573" s="30"/>
      <c r="U573" s="30"/>
      <c r="V573" s="30"/>
      <c r="W573" s="30"/>
      <c r="X573" s="72"/>
      <c r="Y573" s="31"/>
      <c r="Z573" s="72"/>
      <c r="AA573" s="31"/>
      <c r="AB573" s="30"/>
      <c r="AC573" s="30"/>
      <c r="AD573" s="30"/>
      <c r="AE573" s="30"/>
      <c r="AF573" s="30"/>
      <c r="AG573" s="72"/>
      <c r="AH573" s="31"/>
      <c r="AI573" s="30"/>
      <c r="AJ573" s="30"/>
      <c r="AK573" s="30"/>
      <c r="AL573" s="30"/>
      <c r="AM573" s="30"/>
      <c r="AN573" s="30"/>
      <c r="AO573" s="30"/>
      <c r="AP573" s="72"/>
      <c r="AQ573" s="31"/>
      <c r="AR573" s="30"/>
      <c r="AS573" s="30"/>
      <c r="AT573" s="30"/>
      <c r="AU573" s="30"/>
      <c r="AV573" s="30"/>
      <c r="AW573" s="30"/>
      <c r="AX573" s="30"/>
      <c r="AY573" s="30"/>
      <c r="AZ573" s="31"/>
      <c r="BA573" s="30"/>
      <c r="BB573" s="30"/>
      <c r="BC573" s="30"/>
      <c r="BD573" s="30"/>
      <c r="BE573" s="30"/>
      <c r="BF573" s="30"/>
      <c r="BG573" s="30"/>
      <c r="BH573" s="30"/>
    </row>
    <row r="574" spans="3:60" ht="13.5" x14ac:dyDescent="0.35">
      <c r="C574" s="31"/>
      <c r="D574" s="30"/>
      <c r="E574" s="30"/>
      <c r="F574" s="30"/>
      <c r="G574" s="30"/>
      <c r="H574" s="72"/>
      <c r="I574" s="31"/>
      <c r="J574" s="30"/>
      <c r="K574" s="30"/>
      <c r="L574" s="30"/>
      <c r="M574" s="30"/>
      <c r="N574" s="30"/>
      <c r="O574" s="30"/>
      <c r="P574" s="73"/>
      <c r="Q574" s="31"/>
      <c r="R574" s="30"/>
      <c r="S574" s="30"/>
      <c r="T574" s="30"/>
      <c r="U574" s="30"/>
      <c r="V574" s="30"/>
      <c r="W574" s="30"/>
      <c r="X574" s="72"/>
      <c r="Y574" s="31"/>
      <c r="Z574" s="72"/>
      <c r="AA574" s="31"/>
      <c r="AB574" s="30"/>
      <c r="AC574" s="30"/>
      <c r="AD574" s="30"/>
      <c r="AE574" s="30"/>
      <c r="AF574" s="30"/>
      <c r="AG574" s="72"/>
      <c r="AH574" s="31"/>
      <c r="AI574" s="30"/>
      <c r="AJ574" s="30"/>
      <c r="AK574" s="30"/>
      <c r="AL574" s="30"/>
      <c r="AM574" s="30"/>
      <c r="AN574" s="30"/>
      <c r="AO574" s="30"/>
      <c r="AP574" s="72"/>
      <c r="AQ574" s="31"/>
      <c r="AR574" s="30"/>
      <c r="AS574" s="30"/>
      <c r="AT574" s="30"/>
      <c r="AU574" s="30"/>
      <c r="AV574" s="30"/>
      <c r="AW574" s="30"/>
      <c r="AX574" s="30"/>
      <c r="AY574" s="30"/>
      <c r="AZ574" s="31"/>
      <c r="BA574" s="30"/>
      <c r="BB574" s="30"/>
      <c r="BC574" s="30"/>
      <c r="BD574" s="30"/>
      <c r="BE574" s="30"/>
      <c r="BF574" s="30"/>
      <c r="BG574" s="30"/>
      <c r="BH574" s="30"/>
    </row>
    <row r="575" spans="3:60" ht="13.5" x14ac:dyDescent="0.35">
      <c r="C575" s="31"/>
      <c r="D575" s="30"/>
      <c r="E575" s="30"/>
      <c r="F575" s="30"/>
      <c r="G575" s="30"/>
      <c r="H575" s="72"/>
      <c r="I575" s="31"/>
      <c r="J575" s="30"/>
      <c r="K575" s="30"/>
      <c r="L575" s="30"/>
      <c r="M575" s="30"/>
      <c r="N575" s="30"/>
      <c r="O575" s="30"/>
      <c r="P575" s="73"/>
      <c r="Q575" s="31"/>
      <c r="R575" s="30"/>
      <c r="S575" s="30"/>
      <c r="T575" s="30"/>
      <c r="U575" s="30"/>
      <c r="V575" s="30"/>
      <c r="W575" s="30"/>
      <c r="X575" s="72"/>
      <c r="Y575" s="31"/>
      <c r="Z575" s="72"/>
      <c r="AA575" s="31"/>
      <c r="AB575" s="30"/>
      <c r="AC575" s="30"/>
      <c r="AD575" s="30"/>
      <c r="AE575" s="30"/>
      <c r="AF575" s="30"/>
      <c r="AG575" s="72"/>
      <c r="AH575" s="31"/>
      <c r="AI575" s="30"/>
      <c r="AJ575" s="30"/>
      <c r="AK575" s="30"/>
      <c r="AL575" s="30"/>
      <c r="AM575" s="30"/>
      <c r="AN575" s="30"/>
      <c r="AO575" s="30"/>
      <c r="AP575" s="72"/>
      <c r="AQ575" s="31"/>
      <c r="AR575" s="30"/>
      <c r="AS575" s="30"/>
      <c r="AT575" s="30"/>
      <c r="AU575" s="30"/>
      <c r="AV575" s="30"/>
      <c r="AW575" s="30"/>
      <c r="AX575" s="30"/>
      <c r="AY575" s="30"/>
      <c r="AZ575" s="31"/>
      <c r="BA575" s="30"/>
      <c r="BB575" s="30"/>
      <c r="BC575" s="30"/>
      <c r="BD575" s="30"/>
      <c r="BE575" s="30"/>
      <c r="BF575" s="30"/>
      <c r="BG575" s="30"/>
      <c r="BH575" s="30"/>
    </row>
    <row r="576" spans="3:60" ht="13.5" x14ac:dyDescent="0.35">
      <c r="C576" s="31"/>
      <c r="D576" s="30"/>
      <c r="E576" s="30"/>
      <c r="F576" s="30"/>
      <c r="G576" s="30"/>
      <c r="H576" s="72"/>
      <c r="I576" s="31"/>
      <c r="J576" s="30"/>
      <c r="K576" s="30"/>
      <c r="L576" s="30"/>
      <c r="M576" s="30"/>
      <c r="N576" s="30"/>
      <c r="O576" s="30"/>
      <c r="P576" s="73"/>
      <c r="Q576" s="31"/>
      <c r="R576" s="30"/>
      <c r="S576" s="30"/>
      <c r="T576" s="30"/>
      <c r="U576" s="30"/>
      <c r="V576" s="30"/>
      <c r="W576" s="30"/>
      <c r="X576" s="72"/>
      <c r="Y576" s="31"/>
      <c r="Z576" s="72"/>
      <c r="AA576" s="31"/>
      <c r="AB576" s="30"/>
      <c r="AC576" s="30"/>
      <c r="AD576" s="30"/>
      <c r="AE576" s="30"/>
      <c r="AF576" s="30"/>
      <c r="AG576" s="72"/>
      <c r="AH576" s="31"/>
      <c r="AI576" s="30"/>
      <c r="AJ576" s="30"/>
      <c r="AK576" s="30"/>
      <c r="AL576" s="30"/>
      <c r="AM576" s="30"/>
      <c r="AN576" s="30"/>
      <c r="AO576" s="30"/>
      <c r="AP576" s="72"/>
      <c r="AQ576" s="31"/>
      <c r="AR576" s="30"/>
      <c r="AS576" s="30"/>
      <c r="AT576" s="30"/>
      <c r="AU576" s="30"/>
      <c r="AV576" s="30"/>
      <c r="AW576" s="30"/>
      <c r="AX576" s="30"/>
      <c r="AY576" s="30"/>
      <c r="AZ576" s="31"/>
      <c r="BA576" s="30"/>
      <c r="BB576" s="30"/>
      <c r="BC576" s="30"/>
      <c r="BD576" s="30"/>
      <c r="BE576" s="30"/>
      <c r="BF576" s="30"/>
      <c r="BG576" s="30"/>
      <c r="BH576" s="30"/>
    </row>
    <row r="577" spans="3:60" ht="13.5" x14ac:dyDescent="0.35">
      <c r="C577" s="31"/>
      <c r="D577" s="30"/>
      <c r="E577" s="30"/>
      <c r="F577" s="30"/>
      <c r="G577" s="30"/>
      <c r="H577" s="72"/>
      <c r="I577" s="31"/>
      <c r="J577" s="30"/>
      <c r="K577" s="30"/>
      <c r="L577" s="30"/>
      <c r="M577" s="30"/>
      <c r="N577" s="30"/>
      <c r="O577" s="30"/>
      <c r="P577" s="73"/>
      <c r="Q577" s="31"/>
      <c r="R577" s="30"/>
      <c r="S577" s="30"/>
      <c r="T577" s="30"/>
      <c r="U577" s="30"/>
      <c r="V577" s="30"/>
      <c r="W577" s="30"/>
      <c r="X577" s="72"/>
      <c r="Y577" s="31"/>
      <c r="Z577" s="72"/>
      <c r="AA577" s="31"/>
      <c r="AB577" s="30"/>
      <c r="AC577" s="30"/>
      <c r="AD577" s="30"/>
      <c r="AE577" s="30"/>
      <c r="AF577" s="30"/>
      <c r="AG577" s="72"/>
      <c r="AH577" s="31"/>
      <c r="AI577" s="30"/>
      <c r="AJ577" s="30"/>
      <c r="AK577" s="30"/>
      <c r="AL577" s="30"/>
      <c r="AM577" s="30"/>
      <c r="AN577" s="30"/>
      <c r="AO577" s="30"/>
      <c r="AP577" s="72"/>
      <c r="AQ577" s="31"/>
      <c r="AR577" s="30"/>
      <c r="AS577" s="30"/>
      <c r="AT577" s="30"/>
      <c r="AU577" s="30"/>
      <c r="AV577" s="30"/>
      <c r="AW577" s="30"/>
      <c r="AX577" s="30"/>
      <c r="AY577" s="30"/>
      <c r="AZ577" s="31"/>
      <c r="BA577" s="30"/>
      <c r="BB577" s="30"/>
      <c r="BC577" s="30"/>
      <c r="BD577" s="30"/>
      <c r="BE577" s="30"/>
      <c r="BF577" s="30"/>
      <c r="BG577" s="30"/>
      <c r="BH577" s="30"/>
    </row>
    <row r="578" spans="3:60" ht="13.5" x14ac:dyDescent="0.35">
      <c r="C578" s="31"/>
      <c r="D578" s="30"/>
      <c r="E578" s="30"/>
      <c r="F578" s="30"/>
      <c r="G578" s="30"/>
      <c r="H578" s="72"/>
      <c r="I578" s="31"/>
      <c r="J578" s="30"/>
      <c r="K578" s="30"/>
      <c r="L578" s="30"/>
      <c r="M578" s="30"/>
      <c r="N578" s="30"/>
      <c r="O578" s="30"/>
      <c r="P578" s="73"/>
      <c r="Q578" s="31"/>
      <c r="R578" s="30"/>
      <c r="S578" s="30"/>
      <c r="T578" s="30"/>
      <c r="U578" s="30"/>
      <c r="V578" s="30"/>
      <c r="W578" s="30"/>
      <c r="X578" s="72"/>
      <c r="Y578" s="31"/>
      <c r="Z578" s="72"/>
      <c r="AA578" s="31"/>
      <c r="AB578" s="30"/>
      <c r="AC578" s="30"/>
      <c r="AD578" s="30"/>
      <c r="AE578" s="30"/>
      <c r="AF578" s="30"/>
      <c r="AG578" s="72"/>
      <c r="AH578" s="31"/>
      <c r="AI578" s="30"/>
      <c r="AJ578" s="30"/>
      <c r="AK578" s="30"/>
      <c r="AL578" s="30"/>
      <c r="AM578" s="30"/>
      <c r="AN578" s="30"/>
      <c r="AO578" s="30"/>
      <c r="AP578" s="72"/>
      <c r="AQ578" s="31"/>
      <c r="AR578" s="30"/>
      <c r="AS578" s="30"/>
      <c r="AT578" s="30"/>
      <c r="AU578" s="30"/>
      <c r="AV578" s="30"/>
      <c r="AW578" s="30"/>
      <c r="AX578" s="30"/>
      <c r="AY578" s="30"/>
      <c r="AZ578" s="31"/>
      <c r="BA578" s="30"/>
      <c r="BB578" s="30"/>
      <c r="BC578" s="30"/>
      <c r="BD578" s="30"/>
      <c r="BE578" s="30"/>
      <c r="BF578" s="30"/>
      <c r="BG578" s="30"/>
      <c r="BH578" s="30"/>
    </row>
    <row r="579" spans="3:60" ht="13.5" x14ac:dyDescent="0.35">
      <c r="C579" s="31"/>
      <c r="D579" s="30"/>
      <c r="E579" s="30"/>
      <c r="F579" s="30"/>
      <c r="G579" s="30"/>
      <c r="H579" s="72"/>
      <c r="I579" s="31"/>
      <c r="J579" s="30"/>
      <c r="K579" s="30"/>
      <c r="L579" s="30"/>
      <c r="M579" s="30"/>
      <c r="N579" s="30"/>
      <c r="O579" s="30"/>
      <c r="P579" s="73"/>
      <c r="Q579" s="31"/>
      <c r="R579" s="30"/>
      <c r="S579" s="30"/>
      <c r="T579" s="30"/>
      <c r="U579" s="30"/>
      <c r="V579" s="30"/>
      <c r="W579" s="30"/>
      <c r="X579" s="72"/>
      <c r="Y579" s="31"/>
      <c r="Z579" s="72"/>
      <c r="AA579" s="31"/>
      <c r="AB579" s="30"/>
      <c r="AC579" s="30"/>
      <c r="AD579" s="30"/>
      <c r="AE579" s="30"/>
      <c r="AF579" s="30"/>
      <c r="AG579" s="72"/>
      <c r="AH579" s="31"/>
      <c r="AI579" s="30"/>
      <c r="AJ579" s="30"/>
      <c r="AK579" s="30"/>
      <c r="AL579" s="30"/>
      <c r="AM579" s="30"/>
      <c r="AN579" s="30"/>
      <c r="AO579" s="30"/>
      <c r="AP579" s="72"/>
      <c r="AQ579" s="31"/>
      <c r="AR579" s="30"/>
      <c r="AS579" s="30"/>
      <c r="AT579" s="30"/>
      <c r="AU579" s="30"/>
      <c r="AV579" s="30"/>
      <c r="AW579" s="30"/>
      <c r="AX579" s="30"/>
      <c r="AY579" s="30"/>
      <c r="AZ579" s="31"/>
      <c r="BA579" s="30"/>
      <c r="BB579" s="30"/>
      <c r="BC579" s="30"/>
      <c r="BD579" s="30"/>
      <c r="BE579" s="30"/>
      <c r="BF579" s="30"/>
      <c r="BG579" s="30"/>
      <c r="BH579" s="30"/>
    </row>
    <row r="580" spans="3:60" ht="13.5" x14ac:dyDescent="0.35">
      <c r="C580" s="31"/>
      <c r="D580" s="30"/>
      <c r="E580" s="30"/>
      <c r="F580" s="30"/>
      <c r="G580" s="30"/>
      <c r="H580" s="72"/>
      <c r="I580" s="31"/>
      <c r="J580" s="30"/>
      <c r="K580" s="30"/>
      <c r="L580" s="30"/>
      <c r="M580" s="30"/>
      <c r="N580" s="30"/>
      <c r="O580" s="30"/>
      <c r="P580" s="73"/>
      <c r="Q580" s="31"/>
      <c r="R580" s="30"/>
      <c r="S580" s="30"/>
      <c r="T580" s="30"/>
      <c r="U580" s="30"/>
      <c r="V580" s="30"/>
      <c r="W580" s="30"/>
      <c r="X580" s="72"/>
      <c r="Y580" s="31"/>
      <c r="Z580" s="72"/>
      <c r="AA580" s="31"/>
      <c r="AB580" s="30"/>
      <c r="AC580" s="30"/>
      <c r="AD580" s="30"/>
      <c r="AE580" s="30"/>
      <c r="AF580" s="30"/>
      <c r="AG580" s="72"/>
      <c r="AH580" s="31"/>
      <c r="AI580" s="30"/>
      <c r="AJ580" s="30"/>
      <c r="AK580" s="30"/>
      <c r="AL580" s="30"/>
      <c r="AM580" s="30"/>
      <c r="AN580" s="30"/>
      <c r="AO580" s="30"/>
      <c r="AP580" s="72"/>
      <c r="AQ580" s="31"/>
      <c r="AR580" s="30"/>
      <c r="AS580" s="30"/>
      <c r="AT580" s="30"/>
      <c r="AU580" s="30"/>
      <c r="AV580" s="30"/>
      <c r="AW580" s="30"/>
      <c r="AX580" s="30"/>
      <c r="AY580" s="30"/>
      <c r="AZ580" s="31"/>
      <c r="BA580" s="30"/>
      <c r="BB580" s="30"/>
      <c r="BC580" s="30"/>
      <c r="BD580" s="30"/>
      <c r="BE580" s="30"/>
      <c r="BF580" s="30"/>
      <c r="BG580" s="30"/>
      <c r="BH580" s="30"/>
    </row>
    <row r="581" spans="3:60" ht="13.5" x14ac:dyDescent="0.35">
      <c r="C581" s="31"/>
      <c r="D581" s="30"/>
      <c r="E581" s="30"/>
      <c r="F581" s="30"/>
      <c r="G581" s="30"/>
      <c r="H581" s="72"/>
      <c r="I581" s="31"/>
      <c r="J581" s="30"/>
      <c r="K581" s="30"/>
      <c r="L581" s="30"/>
      <c r="M581" s="30"/>
      <c r="N581" s="30"/>
      <c r="O581" s="30"/>
      <c r="P581" s="73"/>
      <c r="Q581" s="31"/>
      <c r="R581" s="30"/>
      <c r="S581" s="30"/>
      <c r="T581" s="30"/>
      <c r="U581" s="30"/>
      <c r="V581" s="30"/>
      <c r="W581" s="30"/>
      <c r="X581" s="72"/>
      <c r="Y581" s="31"/>
      <c r="Z581" s="72"/>
      <c r="AA581" s="31"/>
      <c r="AB581" s="30"/>
      <c r="AC581" s="30"/>
      <c r="AD581" s="30"/>
      <c r="AE581" s="30"/>
      <c r="AF581" s="30"/>
      <c r="AG581" s="72"/>
      <c r="AH581" s="31"/>
      <c r="AI581" s="30"/>
      <c r="AJ581" s="30"/>
      <c r="AK581" s="30"/>
      <c r="AL581" s="30"/>
      <c r="AM581" s="30"/>
      <c r="AN581" s="30"/>
      <c r="AO581" s="30"/>
      <c r="AP581" s="72"/>
      <c r="AQ581" s="31"/>
      <c r="AR581" s="30"/>
      <c r="AS581" s="30"/>
      <c r="AT581" s="30"/>
      <c r="AU581" s="30"/>
      <c r="AV581" s="30"/>
      <c r="AW581" s="30"/>
      <c r="AX581" s="30"/>
      <c r="AY581" s="30"/>
      <c r="AZ581" s="31"/>
      <c r="BA581" s="30"/>
      <c r="BB581" s="30"/>
      <c r="BC581" s="30"/>
      <c r="BD581" s="30"/>
      <c r="BE581" s="30"/>
      <c r="BF581" s="30"/>
      <c r="BG581" s="30"/>
      <c r="BH581" s="30"/>
    </row>
    <row r="582" spans="3:60" ht="13.5" x14ac:dyDescent="0.35">
      <c r="C582" s="31"/>
      <c r="D582" s="30"/>
      <c r="E582" s="30"/>
      <c r="F582" s="30"/>
      <c r="G582" s="30"/>
      <c r="H582" s="72"/>
      <c r="I582" s="31"/>
      <c r="J582" s="30"/>
      <c r="K582" s="30"/>
      <c r="L582" s="30"/>
      <c r="M582" s="30"/>
      <c r="N582" s="30"/>
      <c r="O582" s="30"/>
      <c r="P582" s="73"/>
      <c r="Q582" s="31"/>
      <c r="R582" s="30"/>
      <c r="S582" s="30"/>
      <c r="T582" s="30"/>
      <c r="U582" s="30"/>
      <c r="V582" s="30"/>
      <c r="W582" s="30"/>
      <c r="X582" s="72"/>
      <c r="Y582" s="31"/>
      <c r="Z582" s="72"/>
      <c r="AA582" s="31"/>
      <c r="AB582" s="30"/>
      <c r="AC582" s="30"/>
      <c r="AD582" s="30"/>
      <c r="AE582" s="30"/>
      <c r="AF582" s="30"/>
      <c r="AG582" s="72"/>
      <c r="AH582" s="31"/>
      <c r="AI582" s="30"/>
      <c r="AJ582" s="30"/>
      <c r="AK582" s="30"/>
      <c r="AL582" s="30"/>
      <c r="AM582" s="30"/>
      <c r="AN582" s="30"/>
      <c r="AO582" s="30"/>
      <c r="AP582" s="72"/>
      <c r="AQ582" s="31"/>
      <c r="AR582" s="30"/>
      <c r="AS582" s="30"/>
      <c r="AT582" s="30"/>
      <c r="AU582" s="30"/>
      <c r="AV582" s="30"/>
      <c r="AW582" s="30"/>
      <c r="AX582" s="30"/>
      <c r="AY582" s="30"/>
      <c r="AZ582" s="31"/>
      <c r="BA582" s="30"/>
      <c r="BB582" s="30"/>
      <c r="BC582" s="30"/>
      <c r="BD582" s="30"/>
      <c r="BE582" s="30"/>
      <c r="BF582" s="30"/>
      <c r="BG582" s="30"/>
      <c r="BH582" s="30"/>
    </row>
    <row r="583" spans="3:60" ht="13.5" x14ac:dyDescent="0.35">
      <c r="C583" s="31"/>
      <c r="D583" s="30"/>
      <c r="E583" s="30"/>
      <c r="F583" s="30"/>
      <c r="G583" s="30"/>
      <c r="H583" s="72"/>
      <c r="I583" s="31"/>
      <c r="J583" s="30"/>
      <c r="K583" s="30"/>
      <c r="L583" s="30"/>
      <c r="M583" s="30"/>
      <c r="N583" s="30"/>
      <c r="O583" s="30"/>
      <c r="P583" s="73"/>
      <c r="Q583" s="31"/>
      <c r="R583" s="30"/>
      <c r="S583" s="30"/>
      <c r="T583" s="30"/>
      <c r="U583" s="30"/>
      <c r="V583" s="30"/>
      <c r="W583" s="30"/>
      <c r="X583" s="72"/>
      <c r="Y583" s="31"/>
      <c r="Z583" s="72"/>
      <c r="AA583" s="31"/>
      <c r="AB583" s="30"/>
      <c r="AC583" s="30"/>
      <c r="AD583" s="30"/>
      <c r="AE583" s="30"/>
      <c r="AF583" s="30"/>
      <c r="AG583" s="72"/>
      <c r="AH583" s="31"/>
      <c r="AI583" s="30"/>
      <c r="AJ583" s="30"/>
      <c r="AK583" s="30"/>
      <c r="AL583" s="30"/>
      <c r="AM583" s="30"/>
      <c r="AN583" s="30"/>
      <c r="AO583" s="30"/>
      <c r="AP583" s="72"/>
      <c r="AQ583" s="31"/>
      <c r="AR583" s="30"/>
      <c r="AS583" s="30"/>
      <c r="AT583" s="30"/>
      <c r="AU583" s="30"/>
      <c r="AV583" s="30"/>
      <c r="AW583" s="30"/>
      <c r="AX583" s="30"/>
      <c r="AY583" s="30"/>
      <c r="AZ583" s="31"/>
      <c r="BA583" s="30"/>
      <c r="BB583" s="30"/>
      <c r="BC583" s="30"/>
      <c r="BD583" s="30"/>
      <c r="BE583" s="30"/>
      <c r="BF583" s="30"/>
      <c r="BG583" s="30"/>
      <c r="BH583" s="30"/>
    </row>
    <row r="584" spans="3:60" ht="13.5" x14ac:dyDescent="0.35">
      <c r="C584" s="31"/>
      <c r="D584" s="30"/>
      <c r="E584" s="30"/>
      <c r="F584" s="30"/>
      <c r="G584" s="30"/>
      <c r="H584" s="72"/>
      <c r="I584" s="31"/>
      <c r="J584" s="30"/>
      <c r="K584" s="30"/>
      <c r="L584" s="30"/>
      <c r="M584" s="30"/>
      <c r="N584" s="30"/>
      <c r="O584" s="30"/>
      <c r="P584" s="73"/>
      <c r="Q584" s="31"/>
      <c r="R584" s="30"/>
      <c r="S584" s="30"/>
      <c r="T584" s="30"/>
      <c r="U584" s="30"/>
      <c r="V584" s="30"/>
      <c r="W584" s="30"/>
      <c r="X584" s="72"/>
      <c r="Y584" s="31"/>
      <c r="Z584" s="72"/>
      <c r="AA584" s="31"/>
      <c r="AB584" s="30"/>
      <c r="AC584" s="30"/>
      <c r="AD584" s="30"/>
      <c r="AE584" s="30"/>
      <c r="AF584" s="30"/>
      <c r="AG584" s="72"/>
      <c r="AH584" s="31"/>
      <c r="AI584" s="30"/>
      <c r="AJ584" s="30"/>
      <c r="AK584" s="30"/>
      <c r="AL584" s="30"/>
      <c r="AM584" s="30"/>
      <c r="AN584" s="30"/>
      <c r="AO584" s="30"/>
      <c r="AP584" s="72"/>
      <c r="AQ584" s="31"/>
      <c r="AR584" s="30"/>
      <c r="AS584" s="30"/>
      <c r="AT584" s="30"/>
      <c r="AU584" s="30"/>
      <c r="AV584" s="30"/>
      <c r="AW584" s="30"/>
      <c r="AX584" s="30"/>
      <c r="AY584" s="30"/>
      <c r="AZ584" s="31"/>
      <c r="BA584" s="30"/>
      <c r="BB584" s="30"/>
      <c r="BC584" s="30"/>
      <c r="BD584" s="30"/>
      <c r="BE584" s="30"/>
      <c r="BF584" s="30"/>
      <c r="BG584" s="30"/>
      <c r="BH584" s="30"/>
    </row>
    <row r="585" spans="3:60" ht="13.5" x14ac:dyDescent="0.35">
      <c r="C585" s="31"/>
      <c r="D585" s="30"/>
      <c r="E585" s="30"/>
      <c r="F585" s="30"/>
      <c r="G585" s="30"/>
      <c r="H585" s="72"/>
      <c r="I585" s="31"/>
      <c r="J585" s="30"/>
      <c r="K585" s="30"/>
      <c r="L585" s="30"/>
      <c r="M585" s="30"/>
      <c r="N585" s="30"/>
      <c r="O585" s="30"/>
      <c r="P585" s="73"/>
      <c r="Q585" s="31"/>
      <c r="R585" s="30"/>
      <c r="S585" s="30"/>
      <c r="T585" s="30"/>
      <c r="U585" s="30"/>
      <c r="V585" s="30"/>
      <c r="W585" s="30"/>
      <c r="X585" s="72"/>
      <c r="Y585" s="31"/>
      <c r="Z585" s="72"/>
      <c r="AA585" s="31"/>
      <c r="AB585" s="30"/>
      <c r="AC585" s="30"/>
      <c r="AD585" s="30"/>
      <c r="AE585" s="30"/>
      <c r="AF585" s="30"/>
      <c r="AG585" s="72"/>
      <c r="AH585" s="31"/>
      <c r="AI585" s="30"/>
      <c r="AJ585" s="30"/>
      <c r="AK585" s="30"/>
      <c r="AL585" s="30"/>
      <c r="AM585" s="30"/>
      <c r="AN585" s="30"/>
      <c r="AO585" s="30"/>
      <c r="AP585" s="72"/>
      <c r="AQ585" s="31"/>
      <c r="AR585" s="30"/>
      <c r="AS585" s="30"/>
      <c r="AT585" s="30"/>
      <c r="AU585" s="30"/>
      <c r="AV585" s="30"/>
      <c r="AW585" s="30"/>
      <c r="AX585" s="30"/>
      <c r="AY585" s="30"/>
      <c r="AZ585" s="31"/>
      <c r="BA585" s="30"/>
      <c r="BB585" s="30"/>
      <c r="BC585" s="30"/>
      <c r="BD585" s="30"/>
      <c r="BE585" s="30"/>
      <c r="BF585" s="30"/>
      <c r="BG585" s="30"/>
      <c r="BH585" s="30"/>
    </row>
    <row r="586" spans="3:60" ht="13.5" x14ac:dyDescent="0.35">
      <c r="C586" s="31"/>
      <c r="D586" s="30"/>
      <c r="E586" s="30"/>
      <c r="F586" s="30"/>
      <c r="G586" s="30"/>
      <c r="H586" s="72"/>
      <c r="I586" s="31"/>
      <c r="J586" s="30"/>
      <c r="K586" s="30"/>
      <c r="L586" s="30"/>
      <c r="M586" s="30"/>
      <c r="N586" s="30"/>
      <c r="O586" s="30"/>
      <c r="P586" s="73"/>
      <c r="Q586" s="31"/>
      <c r="R586" s="30"/>
      <c r="S586" s="30"/>
      <c r="T586" s="30"/>
      <c r="U586" s="30"/>
      <c r="V586" s="30"/>
      <c r="W586" s="30"/>
      <c r="X586" s="72"/>
      <c r="Y586" s="31"/>
      <c r="Z586" s="72"/>
      <c r="AA586" s="31"/>
      <c r="AB586" s="30"/>
      <c r="AC586" s="30"/>
      <c r="AD586" s="30"/>
      <c r="AE586" s="30"/>
      <c r="AF586" s="30"/>
      <c r="AG586" s="72"/>
      <c r="AH586" s="31"/>
      <c r="AI586" s="30"/>
      <c r="AJ586" s="30"/>
      <c r="AK586" s="30"/>
      <c r="AL586" s="30"/>
      <c r="AM586" s="30"/>
      <c r="AN586" s="30"/>
      <c r="AO586" s="30"/>
      <c r="AP586" s="72"/>
      <c r="AQ586" s="31"/>
      <c r="AR586" s="30"/>
      <c r="AS586" s="30"/>
      <c r="AT586" s="30"/>
      <c r="AU586" s="30"/>
      <c r="AV586" s="30"/>
      <c r="AW586" s="30"/>
      <c r="AX586" s="30"/>
      <c r="AY586" s="30"/>
      <c r="AZ586" s="31"/>
      <c r="BA586" s="30"/>
      <c r="BB586" s="30"/>
      <c r="BC586" s="30"/>
      <c r="BD586" s="30"/>
      <c r="BE586" s="30"/>
      <c r="BF586" s="30"/>
      <c r="BG586" s="30"/>
      <c r="BH586" s="30"/>
    </row>
    <row r="587" spans="3:60" ht="13.5" x14ac:dyDescent="0.35">
      <c r="C587" s="31"/>
      <c r="D587" s="30"/>
      <c r="E587" s="30"/>
      <c r="F587" s="30"/>
      <c r="G587" s="30"/>
      <c r="H587" s="72"/>
      <c r="I587" s="31"/>
      <c r="J587" s="30"/>
      <c r="K587" s="30"/>
      <c r="L587" s="30"/>
      <c r="M587" s="30"/>
      <c r="N587" s="30"/>
      <c r="O587" s="30"/>
      <c r="P587" s="73"/>
      <c r="Q587" s="31"/>
      <c r="R587" s="30"/>
      <c r="S587" s="30"/>
      <c r="T587" s="30"/>
      <c r="U587" s="30"/>
      <c r="V587" s="30"/>
      <c r="W587" s="30"/>
      <c r="X587" s="72"/>
      <c r="Y587" s="31"/>
      <c r="Z587" s="72"/>
      <c r="AA587" s="31"/>
      <c r="AB587" s="30"/>
      <c r="AC587" s="30"/>
      <c r="AD587" s="30"/>
      <c r="AE587" s="30"/>
      <c r="AF587" s="30"/>
      <c r="AG587" s="72"/>
      <c r="AH587" s="31"/>
      <c r="AI587" s="30"/>
      <c r="AJ587" s="30"/>
      <c r="AK587" s="30"/>
      <c r="AL587" s="30"/>
      <c r="AM587" s="30"/>
      <c r="AN587" s="30"/>
      <c r="AO587" s="30"/>
      <c r="AP587" s="72"/>
      <c r="AQ587" s="31"/>
      <c r="AR587" s="30"/>
      <c r="AS587" s="30"/>
      <c r="AT587" s="30"/>
      <c r="AU587" s="30"/>
      <c r="AV587" s="30"/>
      <c r="AW587" s="30"/>
      <c r="AX587" s="30"/>
      <c r="AY587" s="30"/>
      <c r="AZ587" s="31"/>
      <c r="BA587" s="30"/>
      <c r="BB587" s="30"/>
      <c r="BC587" s="30"/>
      <c r="BD587" s="30"/>
      <c r="BE587" s="30"/>
      <c r="BF587" s="30"/>
      <c r="BG587" s="30"/>
      <c r="BH587" s="30"/>
    </row>
    <row r="588" spans="3:60" ht="13.5" x14ac:dyDescent="0.35">
      <c r="C588" s="31"/>
      <c r="D588" s="30"/>
      <c r="E588" s="30"/>
      <c r="F588" s="30"/>
      <c r="G588" s="30"/>
      <c r="H588" s="72"/>
      <c r="I588" s="31"/>
      <c r="J588" s="30"/>
      <c r="K588" s="30"/>
      <c r="L588" s="30"/>
      <c r="M588" s="30"/>
      <c r="N588" s="30"/>
      <c r="O588" s="30"/>
      <c r="P588" s="73"/>
      <c r="Q588" s="31"/>
      <c r="R588" s="30"/>
      <c r="S588" s="30"/>
      <c r="T588" s="30"/>
      <c r="U588" s="30"/>
      <c r="V588" s="30"/>
      <c r="W588" s="30"/>
      <c r="X588" s="72"/>
      <c r="Y588" s="31"/>
      <c r="Z588" s="72"/>
      <c r="AA588" s="31"/>
      <c r="AB588" s="30"/>
      <c r="AC588" s="30"/>
      <c r="AD588" s="30"/>
      <c r="AE588" s="30"/>
      <c r="AF588" s="30"/>
      <c r="AG588" s="72"/>
      <c r="AH588" s="31"/>
      <c r="AI588" s="30"/>
      <c r="AJ588" s="30"/>
      <c r="AK588" s="30"/>
      <c r="AL588" s="30"/>
      <c r="AM588" s="30"/>
      <c r="AN588" s="30"/>
      <c r="AO588" s="30"/>
      <c r="AP588" s="72"/>
      <c r="AQ588" s="31"/>
      <c r="AR588" s="30"/>
      <c r="AS588" s="30"/>
      <c r="AT588" s="30"/>
      <c r="AU588" s="30"/>
      <c r="AV588" s="30"/>
      <c r="AW588" s="30"/>
      <c r="AX588" s="30"/>
      <c r="AY588" s="30"/>
      <c r="AZ588" s="31"/>
      <c r="BA588" s="30"/>
      <c r="BB588" s="30"/>
      <c r="BC588" s="30"/>
      <c r="BD588" s="30"/>
      <c r="BE588" s="30"/>
      <c r="BF588" s="30"/>
      <c r="BG588" s="30"/>
      <c r="BH588" s="30"/>
    </row>
    <row r="589" spans="3:60" ht="13.5" x14ac:dyDescent="0.35">
      <c r="C589" s="31"/>
      <c r="D589" s="30"/>
      <c r="E589" s="30"/>
      <c r="F589" s="30"/>
      <c r="G589" s="30"/>
      <c r="H589" s="72"/>
      <c r="I589" s="31"/>
      <c r="J589" s="30"/>
      <c r="K589" s="30"/>
      <c r="L589" s="30"/>
      <c r="M589" s="30"/>
      <c r="N589" s="30"/>
      <c r="O589" s="30"/>
      <c r="P589" s="73"/>
      <c r="Q589" s="31"/>
      <c r="R589" s="30"/>
      <c r="S589" s="30"/>
      <c r="T589" s="30"/>
      <c r="U589" s="30"/>
      <c r="V589" s="30"/>
      <c r="W589" s="30"/>
      <c r="X589" s="72"/>
      <c r="Y589" s="31"/>
      <c r="Z589" s="72"/>
      <c r="AA589" s="31"/>
      <c r="AB589" s="30"/>
      <c r="AC589" s="30"/>
      <c r="AD589" s="30"/>
      <c r="AE589" s="30"/>
      <c r="AF589" s="30"/>
      <c r="AG589" s="72"/>
      <c r="AH589" s="31"/>
      <c r="AI589" s="30"/>
      <c r="AJ589" s="30"/>
      <c r="AK589" s="30"/>
      <c r="AL589" s="30"/>
      <c r="AM589" s="30"/>
      <c r="AN589" s="30"/>
      <c r="AO589" s="30"/>
      <c r="AP589" s="72"/>
      <c r="AQ589" s="31"/>
      <c r="AR589" s="30"/>
      <c r="AS589" s="30"/>
      <c r="AT589" s="30"/>
      <c r="AU589" s="30"/>
      <c r="AV589" s="30"/>
      <c r="AW589" s="30"/>
      <c r="AX589" s="30"/>
      <c r="AY589" s="30"/>
      <c r="AZ589" s="31"/>
      <c r="BA589" s="30"/>
      <c r="BB589" s="30"/>
      <c r="BC589" s="30"/>
      <c r="BD589" s="30"/>
      <c r="BE589" s="30"/>
      <c r="BF589" s="30"/>
      <c r="BG589" s="30"/>
      <c r="BH589" s="30"/>
    </row>
    <row r="590" spans="3:60" ht="13.5" x14ac:dyDescent="0.35">
      <c r="C590" s="31"/>
      <c r="D590" s="30"/>
      <c r="E590" s="30"/>
      <c r="F590" s="30"/>
      <c r="G590" s="30"/>
      <c r="H590" s="72"/>
      <c r="I590" s="31"/>
      <c r="J590" s="30"/>
      <c r="K590" s="30"/>
      <c r="L590" s="30"/>
      <c r="M590" s="30"/>
      <c r="N590" s="30"/>
      <c r="O590" s="30"/>
      <c r="P590" s="73"/>
      <c r="Q590" s="31"/>
      <c r="R590" s="30"/>
      <c r="S590" s="30"/>
      <c r="T590" s="30"/>
      <c r="U590" s="30"/>
      <c r="V590" s="30"/>
      <c r="W590" s="30"/>
      <c r="X590" s="72"/>
      <c r="Y590" s="31"/>
      <c r="Z590" s="72"/>
      <c r="AA590" s="31"/>
      <c r="AB590" s="30"/>
      <c r="AC590" s="30"/>
      <c r="AD590" s="30"/>
      <c r="AE590" s="30"/>
      <c r="AF590" s="30"/>
      <c r="AG590" s="72"/>
      <c r="AH590" s="31"/>
      <c r="AI590" s="30"/>
      <c r="AJ590" s="30"/>
      <c r="AK590" s="30"/>
      <c r="AL590" s="30"/>
      <c r="AM590" s="30"/>
      <c r="AN590" s="30"/>
      <c r="AO590" s="30"/>
      <c r="AP590" s="72"/>
      <c r="AQ590" s="31"/>
      <c r="AR590" s="30"/>
      <c r="AS590" s="30"/>
      <c r="AT590" s="30"/>
      <c r="AU590" s="30"/>
      <c r="AV590" s="30"/>
      <c r="AW590" s="30"/>
      <c r="AX590" s="30"/>
      <c r="AY590" s="30"/>
      <c r="AZ590" s="31"/>
      <c r="BA590" s="30"/>
      <c r="BB590" s="30"/>
      <c r="BC590" s="30"/>
      <c r="BD590" s="30"/>
      <c r="BE590" s="30"/>
      <c r="BF590" s="30"/>
      <c r="BG590" s="30"/>
      <c r="BH590" s="30"/>
    </row>
    <row r="591" spans="3:60" ht="13.5" x14ac:dyDescent="0.35">
      <c r="C591" s="31"/>
      <c r="D591" s="30"/>
      <c r="E591" s="30"/>
      <c r="F591" s="30"/>
      <c r="G591" s="30"/>
      <c r="H591" s="72"/>
      <c r="I591" s="31"/>
      <c r="J591" s="30"/>
      <c r="K591" s="30"/>
      <c r="L591" s="30"/>
      <c r="M591" s="30"/>
      <c r="N591" s="30"/>
      <c r="O591" s="30"/>
      <c r="P591" s="73"/>
      <c r="Q591" s="31"/>
      <c r="R591" s="30"/>
      <c r="S591" s="30"/>
      <c r="T591" s="30"/>
      <c r="U591" s="30"/>
      <c r="V591" s="30"/>
      <c r="W591" s="30"/>
      <c r="X591" s="72"/>
      <c r="Y591" s="31"/>
      <c r="Z591" s="72"/>
      <c r="AA591" s="31"/>
      <c r="AB591" s="30"/>
      <c r="AC591" s="30"/>
      <c r="AD591" s="30"/>
      <c r="AE591" s="30"/>
      <c r="AF591" s="30"/>
      <c r="AG591" s="72"/>
      <c r="AH591" s="31"/>
      <c r="AI591" s="30"/>
      <c r="AJ591" s="30"/>
      <c r="AK591" s="30"/>
      <c r="AL591" s="30"/>
      <c r="AM591" s="30"/>
      <c r="AN591" s="30"/>
      <c r="AO591" s="30"/>
      <c r="AP591" s="72"/>
      <c r="AQ591" s="31"/>
      <c r="AR591" s="30"/>
      <c r="AS591" s="30"/>
      <c r="AT591" s="30"/>
      <c r="AU591" s="30"/>
      <c r="AV591" s="30"/>
      <c r="AW591" s="30"/>
      <c r="AX591" s="30"/>
      <c r="AY591" s="30"/>
      <c r="AZ591" s="31"/>
      <c r="BA591" s="30"/>
      <c r="BB591" s="30"/>
      <c r="BC591" s="30"/>
      <c r="BD591" s="30"/>
      <c r="BE591" s="30"/>
      <c r="BF591" s="30"/>
      <c r="BG591" s="30"/>
      <c r="BH591" s="30"/>
    </row>
    <row r="592" spans="3:60" ht="13.5" x14ac:dyDescent="0.35">
      <c r="C592" s="31"/>
      <c r="D592" s="30"/>
      <c r="E592" s="30"/>
      <c r="F592" s="30"/>
      <c r="G592" s="30"/>
      <c r="H592" s="72"/>
      <c r="I592" s="31"/>
      <c r="J592" s="30"/>
      <c r="K592" s="30"/>
      <c r="L592" s="30"/>
      <c r="M592" s="30"/>
      <c r="N592" s="30"/>
      <c r="O592" s="30"/>
      <c r="P592" s="73"/>
      <c r="Q592" s="31"/>
      <c r="R592" s="30"/>
      <c r="S592" s="30"/>
      <c r="T592" s="30"/>
      <c r="U592" s="30"/>
      <c r="V592" s="30"/>
      <c r="W592" s="30"/>
      <c r="X592" s="72"/>
      <c r="Y592" s="31"/>
      <c r="Z592" s="72"/>
      <c r="AA592" s="31"/>
      <c r="AB592" s="30"/>
      <c r="AC592" s="30"/>
      <c r="AD592" s="30"/>
      <c r="AE592" s="30"/>
      <c r="AF592" s="30"/>
      <c r="AG592" s="72"/>
      <c r="AH592" s="31"/>
      <c r="AI592" s="30"/>
      <c r="AJ592" s="30"/>
      <c r="AK592" s="30"/>
      <c r="AL592" s="30"/>
      <c r="AM592" s="30"/>
      <c r="AN592" s="30"/>
      <c r="AO592" s="30"/>
      <c r="AP592" s="72"/>
      <c r="AQ592" s="31"/>
      <c r="AR592" s="30"/>
      <c r="AS592" s="30"/>
      <c r="AT592" s="30"/>
      <c r="AU592" s="30"/>
      <c r="AV592" s="30"/>
      <c r="AW592" s="30"/>
      <c r="AX592" s="30"/>
      <c r="AY592" s="30"/>
      <c r="AZ592" s="31"/>
      <c r="BA592" s="30"/>
      <c r="BB592" s="30"/>
      <c r="BC592" s="30"/>
      <c r="BD592" s="30"/>
      <c r="BE592" s="30"/>
      <c r="BF592" s="30"/>
      <c r="BG592" s="30"/>
      <c r="BH592" s="30"/>
    </row>
    <row r="593" spans="3:60" ht="13.5" x14ac:dyDescent="0.35">
      <c r="C593" s="31"/>
      <c r="D593" s="30"/>
      <c r="E593" s="30"/>
      <c r="F593" s="30"/>
      <c r="G593" s="30"/>
      <c r="H593" s="72"/>
      <c r="I593" s="31"/>
      <c r="J593" s="30"/>
      <c r="K593" s="30"/>
      <c r="L593" s="30"/>
      <c r="M593" s="30"/>
      <c r="N593" s="30"/>
      <c r="O593" s="30"/>
      <c r="P593" s="73"/>
      <c r="Q593" s="31"/>
      <c r="R593" s="30"/>
      <c r="S593" s="30"/>
      <c r="T593" s="30"/>
      <c r="U593" s="30"/>
      <c r="V593" s="30"/>
      <c r="W593" s="30"/>
      <c r="X593" s="72"/>
      <c r="Y593" s="31"/>
      <c r="Z593" s="72"/>
      <c r="AA593" s="31"/>
      <c r="AB593" s="30"/>
      <c r="AC593" s="30"/>
      <c r="AD593" s="30"/>
      <c r="AE593" s="30"/>
      <c r="AF593" s="30"/>
      <c r="AG593" s="72"/>
      <c r="AH593" s="31"/>
      <c r="AI593" s="30"/>
      <c r="AJ593" s="30"/>
      <c r="AK593" s="30"/>
      <c r="AL593" s="30"/>
      <c r="AM593" s="30"/>
      <c r="AN593" s="30"/>
      <c r="AO593" s="30"/>
      <c r="AP593" s="72"/>
      <c r="AQ593" s="31"/>
      <c r="AR593" s="30"/>
      <c r="AS593" s="30"/>
      <c r="AT593" s="30"/>
      <c r="AU593" s="30"/>
      <c r="AV593" s="30"/>
      <c r="AW593" s="30"/>
      <c r="AX593" s="30"/>
      <c r="AY593" s="30"/>
      <c r="AZ593" s="31"/>
      <c r="BA593" s="30"/>
      <c r="BB593" s="30"/>
      <c r="BC593" s="30"/>
      <c r="BD593" s="30"/>
      <c r="BE593" s="30"/>
      <c r="BF593" s="30"/>
      <c r="BG593" s="30"/>
      <c r="BH593" s="30"/>
    </row>
    <row r="594" spans="3:60" ht="13.5" x14ac:dyDescent="0.35">
      <c r="C594" s="31"/>
      <c r="D594" s="30"/>
      <c r="E594" s="30"/>
      <c r="F594" s="30"/>
      <c r="G594" s="30"/>
      <c r="H594" s="72"/>
      <c r="I594" s="31"/>
      <c r="J594" s="30"/>
      <c r="K594" s="30"/>
      <c r="L594" s="30"/>
      <c r="M594" s="30"/>
      <c r="N594" s="30"/>
      <c r="O594" s="30"/>
      <c r="P594" s="73"/>
      <c r="Q594" s="31"/>
      <c r="R594" s="30"/>
      <c r="S594" s="30"/>
      <c r="T594" s="30"/>
      <c r="U594" s="30"/>
      <c r="V594" s="30"/>
      <c r="W594" s="30"/>
      <c r="X594" s="72"/>
      <c r="Y594" s="31"/>
      <c r="Z594" s="72"/>
      <c r="AA594" s="31"/>
      <c r="AB594" s="30"/>
      <c r="AC594" s="30"/>
      <c r="AD594" s="30"/>
      <c r="AE594" s="30"/>
      <c r="AF594" s="30"/>
      <c r="AG594" s="72"/>
      <c r="AH594" s="31"/>
      <c r="AI594" s="30"/>
      <c r="AJ594" s="30"/>
      <c r="AK594" s="30"/>
      <c r="AL594" s="30"/>
      <c r="AM594" s="30"/>
      <c r="AN594" s="30"/>
      <c r="AO594" s="30"/>
      <c r="AP594" s="72"/>
      <c r="AQ594" s="31"/>
      <c r="AR594" s="30"/>
      <c r="AS594" s="30"/>
      <c r="AT594" s="30"/>
      <c r="AU594" s="30"/>
      <c r="AV594" s="30"/>
      <c r="AW594" s="30"/>
      <c r="AX594" s="30"/>
      <c r="AY594" s="30"/>
      <c r="AZ594" s="31"/>
      <c r="BA594" s="30"/>
      <c r="BB594" s="30"/>
      <c r="BC594" s="30"/>
      <c r="BD594" s="30"/>
      <c r="BE594" s="30"/>
      <c r="BF594" s="30"/>
      <c r="BG594" s="30"/>
      <c r="BH594" s="30"/>
    </row>
    <row r="595" spans="3:60" ht="13.5" x14ac:dyDescent="0.35">
      <c r="C595" s="31"/>
      <c r="D595" s="30"/>
      <c r="E595" s="30"/>
      <c r="F595" s="30"/>
      <c r="G595" s="30"/>
      <c r="H595" s="72"/>
      <c r="I595" s="31"/>
      <c r="J595" s="30"/>
      <c r="K595" s="30"/>
      <c r="L595" s="30"/>
      <c r="M595" s="30"/>
      <c r="N595" s="30"/>
      <c r="O595" s="30"/>
      <c r="P595" s="73"/>
      <c r="Q595" s="31"/>
      <c r="R595" s="30"/>
      <c r="S595" s="30"/>
      <c r="T595" s="30"/>
      <c r="U595" s="30"/>
      <c r="V595" s="30"/>
      <c r="W595" s="30"/>
      <c r="X595" s="72"/>
      <c r="Y595" s="31"/>
      <c r="Z595" s="72"/>
      <c r="AA595" s="31"/>
      <c r="AB595" s="30"/>
      <c r="AC595" s="30"/>
      <c r="AD595" s="30"/>
      <c r="AE595" s="30"/>
      <c r="AF595" s="30"/>
      <c r="AG595" s="72"/>
      <c r="AH595" s="31"/>
      <c r="AI595" s="30"/>
      <c r="AJ595" s="30"/>
      <c r="AK595" s="30"/>
      <c r="AL595" s="30"/>
      <c r="AM595" s="30"/>
      <c r="AN595" s="30"/>
      <c r="AO595" s="30"/>
      <c r="AP595" s="72"/>
      <c r="AQ595" s="31"/>
      <c r="AR595" s="30"/>
      <c r="AS595" s="30"/>
      <c r="AT595" s="30"/>
      <c r="AU595" s="30"/>
      <c r="AV595" s="30"/>
      <c r="AW595" s="30"/>
      <c r="AX595" s="30"/>
      <c r="AY595" s="30"/>
      <c r="AZ595" s="31"/>
      <c r="BA595" s="30"/>
      <c r="BB595" s="30"/>
      <c r="BC595" s="30"/>
      <c r="BD595" s="30"/>
      <c r="BE595" s="30"/>
      <c r="BF595" s="30"/>
      <c r="BG595" s="30"/>
      <c r="BH595" s="30"/>
    </row>
    <row r="596" spans="3:60" ht="13.5" x14ac:dyDescent="0.35">
      <c r="C596" s="31"/>
      <c r="D596" s="30"/>
      <c r="E596" s="30"/>
      <c r="F596" s="30"/>
      <c r="G596" s="30"/>
      <c r="H596" s="72"/>
      <c r="I596" s="31"/>
      <c r="J596" s="30"/>
      <c r="K596" s="30"/>
      <c r="L596" s="30"/>
      <c r="M596" s="30"/>
      <c r="N596" s="30"/>
      <c r="O596" s="30"/>
      <c r="P596" s="73"/>
      <c r="Q596" s="31"/>
      <c r="R596" s="30"/>
      <c r="S596" s="30"/>
      <c r="T596" s="30"/>
      <c r="U596" s="30"/>
      <c r="V596" s="30"/>
      <c r="W596" s="30"/>
      <c r="X596" s="72"/>
      <c r="Y596" s="31"/>
      <c r="Z596" s="72"/>
      <c r="AA596" s="31"/>
      <c r="AB596" s="30"/>
      <c r="AC596" s="30"/>
      <c r="AD596" s="30"/>
      <c r="AE596" s="30"/>
      <c r="AF596" s="30"/>
      <c r="AG596" s="72"/>
      <c r="AH596" s="31"/>
      <c r="AI596" s="30"/>
      <c r="AJ596" s="30"/>
      <c r="AK596" s="30"/>
      <c r="AL596" s="30"/>
      <c r="AM596" s="30"/>
      <c r="AN596" s="30"/>
      <c r="AO596" s="30"/>
      <c r="AP596" s="72"/>
      <c r="AQ596" s="31"/>
      <c r="AR596" s="30"/>
      <c r="AS596" s="30"/>
      <c r="AT596" s="30"/>
      <c r="AU596" s="30"/>
      <c r="AV596" s="30"/>
      <c r="AW596" s="30"/>
      <c r="AX596" s="30"/>
      <c r="AY596" s="30"/>
      <c r="AZ596" s="31"/>
      <c r="BA596" s="30"/>
      <c r="BB596" s="30"/>
      <c r="BC596" s="30"/>
      <c r="BD596" s="30"/>
      <c r="BE596" s="30"/>
      <c r="BF596" s="30"/>
      <c r="BG596" s="30"/>
      <c r="BH596" s="30"/>
    </row>
    <row r="597" spans="3:60" ht="13.5" x14ac:dyDescent="0.35">
      <c r="C597" s="31"/>
      <c r="D597" s="30"/>
      <c r="E597" s="30"/>
      <c r="F597" s="30"/>
      <c r="G597" s="30"/>
      <c r="H597" s="72"/>
      <c r="I597" s="31"/>
      <c r="J597" s="30"/>
      <c r="K597" s="30"/>
      <c r="L597" s="30"/>
      <c r="M597" s="30"/>
      <c r="N597" s="30"/>
      <c r="O597" s="30"/>
      <c r="P597" s="73"/>
      <c r="Q597" s="31"/>
      <c r="R597" s="30"/>
      <c r="S597" s="30"/>
      <c r="T597" s="30"/>
      <c r="U597" s="30"/>
      <c r="V597" s="30"/>
      <c r="W597" s="30"/>
      <c r="X597" s="72"/>
      <c r="Y597" s="31"/>
      <c r="Z597" s="72"/>
      <c r="AA597" s="31"/>
      <c r="AB597" s="30"/>
      <c r="AC597" s="30"/>
      <c r="AD597" s="30"/>
      <c r="AE597" s="30"/>
      <c r="AF597" s="30"/>
      <c r="AG597" s="72"/>
      <c r="AH597" s="31"/>
      <c r="AI597" s="30"/>
      <c r="AJ597" s="30"/>
      <c r="AK597" s="30"/>
      <c r="AL597" s="30"/>
      <c r="AM597" s="30"/>
      <c r="AN597" s="30"/>
      <c r="AO597" s="30"/>
      <c r="AP597" s="72"/>
      <c r="AQ597" s="31"/>
      <c r="AR597" s="30"/>
      <c r="AS597" s="30"/>
      <c r="AT597" s="30"/>
      <c r="AU597" s="30"/>
      <c r="AV597" s="30"/>
      <c r="AW597" s="30"/>
      <c r="AX597" s="30"/>
      <c r="AY597" s="30"/>
      <c r="AZ597" s="31"/>
      <c r="BA597" s="30"/>
      <c r="BB597" s="30"/>
      <c r="BC597" s="30"/>
      <c r="BD597" s="30"/>
      <c r="BE597" s="30"/>
      <c r="BF597" s="30"/>
      <c r="BG597" s="30"/>
      <c r="BH597" s="30"/>
    </row>
    <row r="598" spans="3:60" ht="13.5" x14ac:dyDescent="0.35">
      <c r="C598" s="31"/>
      <c r="D598" s="30"/>
      <c r="E598" s="30"/>
      <c r="F598" s="30"/>
      <c r="G598" s="30"/>
      <c r="H598" s="72"/>
      <c r="I598" s="31"/>
      <c r="J598" s="30"/>
      <c r="K598" s="30"/>
      <c r="L598" s="30"/>
      <c r="M598" s="30"/>
      <c r="N598" s="30"/>
      <c r="O598" s="30"/>
      <c r="P598" s="73"/>
      <c r="Q598" s="31"/>
      <c r="R598" s="30"/>
      <c r="S598" s="30"/>
      <c r="T598" s="30"/>
      <c r="U598" s="30"/>
      <c r="V598" s="30"/>
      <c r="W598" s="30"/>
      <c r="X598" s="72"/>
      <c r="Y598" s="31"/>
      <c r="Z598" s="72"/>
      <c r="AA598" s="31"/>
      <c r="AB598" s="30"/>
      <c r="AC598" s="30"/>
      <c r="AD598" s="30"/>
      <c r="AE598" s="30"/>
      <c r="AF598" s="30"/>
      <c r="AG598" s="72"/>
      <c r="AH598" s="31"/>
      <c r="AI598" s="30"/>
      <c r="AJ598" s="30"/>
      <c r="AK598" s="30"/>
      <c r="AL598" s="30"/>
      <c r="AM598" s="30"/>
      <c r="AN598" s="30"/>
      <c r="AO598" s="30"/>
      <c r="AP598" s="72"/>
      <c r="AQ598" s="31"/>
      <c r="AR598" s="30"/>
      <c r="AS598" s="30"/>
      <c r="AT598" s="30"/>
      <c r="AU598" s="30"/>
      <c r="AV598" s="30"/>
      <c r="AW598" s="30"/>
      <c r="AX598" s="30"/>
      <c r="AY598" s="30"/>
      <c r="AZ598" s="31"/>
      <c r="BA598" s="30"/>
      <c r="BB598" s="30"/>
      <c r="BC598" s="30"/>
      <c r="BD598" s="30"/>
      <c r="BE598" s="30"/>
      <c r="BF598" s="30"/>
      <c r="BG598" s="30"/>
      <c r="BH598" s="30"/>
    </row>
    <row r="599" spans="3:60" ht="13.5" x14ac:dyDescent="0.35">
      <c r="C599" s="31"/>
      <c r="D599" s="30"/>
      <c r="E599" s="30"/>
      <c r="F599" s="30"/>
      <c r="G599" s="30"/>
      <c r="H599" s="72"/>
      <c r="I599" s="31"/>
      <c r="J599" s="30"/>
      <c r="K599" s="30"/>
      <c r="L599" s="30"/>
      <c r="M599" s="30"/>
      <c r="N599" s="30"/>
      <c r="O599" s="30"/>
      <c r="P599" s="73"/>
      <c r="Q599" s="31"/>
      <c r="R599" s="30"/>
      <c r="S599" s="30"/>
      <c r="T599" s="30"/>
      <c r="U599" s="30"/>
      <c r="V599" s="30"/>
      <c r="W599" s="30"/>
      <c r="X599" s="72"/>
      <c r="Y599" s="31"/>
      <c r="Z599" s="72"/>
      <c r="AA599" s="31"/>
      <c r="AB599" s="30"/>
      <c r="AC599" s="30"/>
      <c r="AD599" s="30"/>
      <c r="AE599" s="30"/>
      <c r="AF599" s="30"/>
      <c r="AG599" s="72"/>
      <c r="AH599" s="31"/>
      <c r="AI599" s="30"/>
      <c r="AJ599" s="30"/>
      <c r="AK599" s="30"/>
      <c r="AL599" s="30"/>
      <c r="AM599" s="30"/>
      <c r="AN599" s="30"/>
      <c r="AO599" s="30"/>
      <c r="AP599" s="72"/>
      <c r="AQ599" s="31"/>
      <c r="AR599" s="30"/>
      <c r="AS599" s="30"/>
      <c r="AT599" s="30"/>
      <c r="AU599" s="30"/>
      <c r="AV599" s="30"/>
      <c r="AW599" s="30"/>
      <c r="AX599" s="30"/>
      <c r="AY599" s="30"/>
      <c r="AZ599" s="31"/>
      <c r="BA599" s="30"/>
      <c r="BB599" s="30"/>
      <c r="BC599" s="30"/>
      <c r="BD599" s="30"/>
      <c r="BE599" s="30"/>
      <c r="BF599" s="30"/>
      <c r="BG599" s="30"/>
      <c r="BH599" s="30"/>
    </row>
    <row r="600" spans="3:60" ht="13.5" x14ac:dyDescent="0.35">
      <c r="C600" s="31"/>
      <c r="D600" s="30"/>
      <c r="E600" s="30"/>
      <c r="F600" s="30"/>
      <c r="G600" s="30"/>
      <c r="H600" s="72"/>
      <c r="I600" s="31"/>
      <c r="J600" s="30"/>
      <c r="K600" s="30"/>
      <c r="L600" s="30"/>
      <c r="M600" s="30"/>
      <c r="N600" s="30"/>
      <c r="O600" s="30"/>
      <c r="P600" s="73"/>
      <c r="Q600" s="31"/>
      <c r="R600" s="30"/>
      <c r="S600" s="30"/>
      <c r="T600" s="30"/>
      <c r="U600" s="30"/>
      <c r="V600" s="30"/>
      <c r="W600" s="30"/>
      <c r="X600" s="72"/>
      <c r="Y600" s="31"/>
      <c r="Z600" s="72"/>
      <c r="AA600" s="31"/>
      <c r="AB600" s="30"/>
      <c r="AC600" s="30"/>
      <c r="AD600" s="30"/>
      <c r="AE600" s="30"/>
      <c r="AF600" s="30"/>
      <c r="AG600" s="72"/>
      <c r="AH600" s="31"/>
      <c r="AI600" s="30"/>
      <c r="AJ600" s="30"/>
      <c r="AK600" s="30"/>
      <c r="AL600" s="30"/>
      <c r="AM600" s="30"/>
      <c r="AN600" s="30"/>
      <c r="AO600" s="30"/>
      <c r="AP600" s="72"/>
      <c r="AQ600" s="31"/>
      <c r="AR600" s="30"/>
      <c r="AS600" s="30"/>
      <c r="AT600" s="30"/>
      <c r="AU600" s="30"/>
      <c r="AV600" s="30"/>
      <c r="AW600" s="30"/>
      <c r="AX600" s="30"/>
      <c r="AY600" s="30"/>
      <c r="AZ600" s="31"/>
      <c r="BA600" s="30"/>
      <c r="BB600" s="30"/>
      <c r="BC600" s="30"/>
      <c r="BD600" s="30"/>
      <c r="BE600" s="30"/>
      <c r="BF600" s="30"/>
      <c r="BG600" s="30"/>
      <c r="BH600" s="30"/>
    </row>
    <row r="601" spans="3:60" ht="13.5" x14ac:dyDescent="0.35">
      <c r="C601" s="31"/>
      <c r="D601" s="30"/>
      <c r="E601" s="30"/>
      <c r="F601" s="30"/>
      <c r="G601" s="30"/>
      <c r="H601" s="72"/>
      <c r="I601" s="31"/>
      <c r="J601" s="30"/>
      <c r="K601" s="30"/>
      <c r="L601" s="30"/>
      <c r="M601" s="30"/>
      <c r="N601" s="30"/>
      <c r="O601" s="30"/>
      <c r="P601" s="73"/>
      <c r="Q601" s="31"/>
      <c r="R601" s="30"/>
      <c r="S601" s="30"/>
      <c r="T601" s="30"/>
      <c r="U601" s="30"/>
      <c r="V601" s="30"/>
      <c r="W601" s="30"/>
      <c r="X601" s="72"/>
      <c r="Y601" s="31"/>
      <c r="Z601" s="72"/>
      <c r="AA601" s="31"/>
      <c r="AB601" s="30"/>
      <c r="AC601" s="30"/>
      <c r="AD601" s="30"/>
      <c r="AE601" s="30"/>
      <c r="AF601" s="30"/>
      <c r="AG601" s="72"/>
      <c r="AH601" s="31"/>
      <c r="AI601" s="30"/>
      <c r="AJ601" s="30"/>
      <c r="AK601" s="30"/>
      <c r="AL601" s="30"/>
      <c r="AM601" s="30"/>
      <c r="AN601" s="30"/>
      <c r="AO601" s="30"/>
      <c r="AP601" s="72"/>
      <c r="AQ601" s="31"/>
      <c r="AR601" s="30"/>
      <c r="AS601" s="30"/>
      <c r="AT601" s="30"/>
      <c r="AU601" s="30"/>
      <c r="AV601" s="30"/>
      <c r="AW601" s="30"/>
      <c r="AX601" s="30"/>
      <c r="AY601" s="30"/>
      <c r="AZ601" s="31"/>
      <c r="BA601" s="30"/>
      <c r="BB601" s="30"/>
      <c r="BC601" s="30"/>
      <c r="BD601" s="30"/>
      <c r="BE601" s="30"/>
      <c r="BF601" s="30"/>
      <c r="BG601" s="30"/>
      <c r="BH601" s="30"/>
    </row>
    <row r="602" spans="3:60" ht="13.5" x14ac:dyDescent="0.35">
      <c r="C602" s="31"/>
      <c r="D602" s="30"/>
      <c r="E602" s="30"/>
      <c r="F602" s="30"/>
      <c r="G602" s="30"/>
      <c r="H602" s="72"/>
      <c r="I602" s="31"/>
      <c r="J602" s="30"/>
      <c r="K602" s="30"/>
      <c r="L602" s="30"/>
      <c r="M602" s="30"/>
      <c r="N602" s="30"/>
      <c r="O602" s="30"/>
      <c r="P602" s="73"/>
      <c r="Q602" s="31"/>
      <c r="R602" s="30"/>
      <c r="S602" s="30"/>
      <c r="T602" s="30"/>
      <c r="U602" s="30"/>
      <c r="V602" s="30"/>
      <c r="W602" s="30"/>
      <c r="X602" s="72"/>
      <c r="Y602" s="31"/>
      <c r="Z602" s="72"/>
      <c r="AA602" s="31"/>
      <c r="AB602" s="30"/>
      <c r="AC602" s="30"/>
      <c r="AD602" s="30"/>
      <c r="AE602" s="30"/>
      <c r="AF602" s="30"/>
      <c r="AG602" s="72"/>
      <c r="AH602" s="31"/>
      <c r="AI602" s="30"/>
      <c r="AJ602" s="30"/>
      <c r="AK602" s="30"/>
      <c r="AL602" s="30"/>
      <c r="AM602" s="30"/>
      <c r="AN602" s="30"/>
      <c r="AO602" s="30"/>
      <c r="AP602" s="72"/>
      <c r="AQ602" s="31"/>
      <c r="AR602" s="30"/>
      <c r="AS602" s="30"/>
      <c r="AT602" s="30"/>
      <c r="AU602" s="30"/>
      <c r="AV602" s="30"/>
      <c r="AW602" s="30"/>
      <c r="AX602" s="30"/>
      <c r="AY602" s="30"/>
      <c r="AZ602" s="31"/>
      <c r="BA602" s="30"/>
      <c r="BB602" s="30"/>
      <c r="BC602" s="30"/>
      <c r="BD602" s="30"/>
      <c r="BE602" s="30"/>
      <c r="BF602" s="30"/>
      <c r="BG602" s="30"/>
      <c r="BH602" s="30"/>
    </row>
    <row r="603" spans="3:60" ht="13.5" x14ac:dyDescent="0.35">
      <c r="C603" s="31"/>
      <c r="D603" s="30"/>
      <c r="E603" s="30"/>
      <c r="F603" s="30"/>
      <c r="G603" s="30"/>
      <c r="H603" s="72"/>
      <c r="I603" s="31"/>
      <c r="J603" s="30"/>
      <c r="K603" s="30"/>
      <c r="L603" s="30"/>
      <c r="M603" s="30"/>
      <c r="N603" s="30"/>
      <c r="O603" s="30"/>
      <c r="P603" s="73"/>
      <c r="Q603" s="31"/>
      <c r="R603" s="30"/>
      <c r="S603" s="30"/>
      <c r="T603" s="30"/>
      <c r="U603" s="30"/>
      <c r="V603" s="30"/>
      <c r="W603" s="30"/>
      <c r="X603" s="72"/>
      <c r="Y603" s="31"/>
      <c r="Z603" s="72"/>
      <c r="AA603" s="31"/>
      <c r="AB603" s="30"/>
      <c r="AC603" s="30"/>
      <c r="AD603" s="30"/>
      <c r="AE603" s="30"/>
      <c r="AF603" s="30"/>
      <c r="AG603" s="72"/>
      <c r="AH603" s="31"/>
      <c r="AI603" s="30"/>
      <c r="AJ603" s="30"/>
      <c r="AK603" s="30"/>
      <c r="AL603" s="30"/>
      <c r="AM603" s="30"/>
      <c r="AN603" s="30"/>
      <c r="AO603" s="30"/>
      <c r="AP603" s="72"/>
      <c r="AQ603" s="31"/>
      <c r="AR603" s="30"/>
      <c r="AS603" s="30"/>
      <c r="AT603" s="30"/>
      <c r="AU603" s="30"/>
      <c r="AV603" s="30"/>
      <c r="AW603" s="30"/>
      <c r="AX603" s="30"/>
      <c r="AY603" s="30"/>
      <c r="AZ603" s="31"/>
      <c r="BA603" s="30"/>
      <c r="BB603" s="30"/>
      <c r="BC603" s="30"/>
      <c r="BD603" s="30"/>
      <c r="BE603" s="30"/>
      <c r="BF603" s="30"/>
      <c r="BG603" s="30"/>
      <c r="BH603" s="30"/>
    </row>
    <row r="604" spans="3:60" ht="13.5" x14ac:dyDescent="0.35">
      <c r="C604" s="31"/>
      <c r="D604" s="30"/>
      <c r="E604" s="30"/>
      <c r="F604" s="30"/>
      <c r="G604" s="30"/>
      <c r="H604" s="72"/>
      <c r="I604" s="31"/>
      <c r="J604" s="30"/>
      <c r="K604" s="30"/>
      <c r="L604" s="30"/>
      <c r="M604" s="30"/>
      <c r="N604" s="30"/>
      <c r="O604" s="30"/>
      <c r="P604" s="73"/>
      <c r="Q604" s="31"/>
      <c r="R604" s="30"/>
      <c r="S604" s="30"/>
      <c r="T604" s="30"/>
      <c r="U604" s="30"/>
      <c r="V604" s="30"/>
      <c r="W604" s="30"/>
      <c r="X604" s="72"/>
      <c r="Y604" s="31"/>
      <c r="Z604" s="72"/>
      <c r="AA604" s="31"/>
      <c r="AB604" s="30"/>
      <c r="AC604" s="30"/>
      <c r="AD604" s="30"/>
      <c r="AE604" s="30"/>
      <c r="AF604" s="30"/>
      <c r="AG604" s="72"/>
      <c r="AH604" s="31"/>
      <c r="AI604" s="30"/>
      <c r="AJ604" s="30"/>
      <c r="AK604" s="30"/>
      <c r="AL604" s="30"/>
      <c r="AM604" s="30"/>
      <c r="AN604" s="30"/>
      <c r="AO604" s="30"/>
      <c r="AP604" s="72"/>
      <c r="AQ604" s="31"/>
      <c r="AR604" s="30"/>
      <c r="AS604" s="30"/>
      <c r="AT604" s="30"/>
      <c r="AU604" s="30"/>
      <c r="AV604" s="30"/>
      <c r="AW604" s="30"/>
      <c r="AX604" s="30"/>
      <c r="AY604" s="30"/>
      <c r="AZ604" s="31"/>
      <c r="BA604" s="30"/>
      <c r="BB604" s="30"/>
      <c r="BC604" s="30"/>
      <c r="BD604" s="30"/>
      <c r="BE604" s="30"/>
      <c r="BF604" s="30"/>
      <c r="BG604" s="30"/>
      <c r="BH604" s="30"/>
    </row>
    <row r="605" spans="3:60" ht="13.5" x14ac:dyDescent="0.35">
      <c r="C605" s="31"/>
      <c r="D605" s="30"/>
      <c r="E605" s="30"/>
      <c r="F605" s="30"/>
      <c r="G605" s="30"/>
      <c r="H605" s="72"/>
      <c r="I605" s="31"/>
      <c r="J605" s="30"/>
      <c r="K605" s="30"/>
      <c r="L605" s="30"/>
      <c r="M605" s="30"/>
      <c r="N605" s="30"/>
      <c r="O605" s="30"/>
      <c r="P605" s="73"/>
      <c r="Q605" s="31"/>
      <c r="R605" s="30"/>
      <c r="S605" s="30"/>
      <c r="T605" s="30"/>
      <c r="U605" s="30"/>
      <c r="V605" s="30"/>
      <c r="W605" s="30"/>
      <c r="X605" s="72"/>
      <c r="Y605" s="31"/>
      <c r="Z605" s="72"/>
      <c r="AA605" s="31"/>
      <c r="AB605" s="30"/>
      <c r="AC605" s="30"/>
      <c r="AD605" s="30"/>
      <c r="AE605" s="30"/>
      <c r="AF605" s="30"/>
      <c r="AG605" s="72"/>
      <c r="AH605" s="31"/>
      <c r="AI605" s="30"/>
      <c r="AJ605" s="30"/>
      <c r="AK605" s="30"/>
      <c r="AL605" s="30"/>
      <c r="AM605" s="30"/>
      <c r="AN605" s="30"/>
      <c r="AO605" s="30"/>
      <c r="AP605" s="72"/>
      <c r="AQ605" s="31"/>
      <c r="AR605" s="30"/>
      <c r="AS605" s="30"/>
      <c r="AT605" s="30"/>
      <c r="AU605" s="30"/>
      <c r="AV605" s="30"/>
      <c r="AW605" s="30"/>
      <c r="AX605" s="30"/>
      <c r="AY605" s="30"/>
      <c r="AZ605" s="31"/>
      <c r="BA605" s="30"/>
      <c r="BB605" s="30"/>
      <c r="BC605" s="30"/>
      <c r="BD605" s="30"/>
      <c r="BE605" s="30"/>
      <c r="BF605" s="30"/>
      <c r="BG605" s="30"/>
      <c r="BH605" s="30"/>
    </row>
    <row r="606" spans="3:60" ht="13.5" x14ac:dyDescent="0.35">
      <c r="C606" s="31"/>
      <c r="D606" s="30"/>
      <c r="E606" s="30"/>
      <c r="F606" s="30"/>
      <c r="G606" s="30"/>
      <c r="H606" s="72"/>
      <c r="I606" s="31"/>
      <c r="J606" s="30"/>
      <c r="K606" s="30"/>
      <c r="L606" s="30"/>
      <c r="M606" s="30"/>
      <c r="N606" s="30"/>
      <c r="O606" s="30"/>
      <c r="P606" s="73"/>
      <c r="Q606" s="31"/>
      <c r="R606" s="30"/>
      <c r="S606" s="30"/>
      <c r="T606" s="30"/>
      <c r="U606" s="30"/>
      <c r="V606" s="30"/>
      <c r="W606" s="30"/>
      <c r="X606" s="72"/>
      <c r="Y606" s="31"/>
      <c r="Z606" s="72"/>
      <c r="AA606" s="31"/>
      <c r="AB606" s="30"/>
      <c r="AC606" s="30"/>
      <c r="AD606" s="30"/>
      <c r="AE606" s="30"/>
      <c r="AF606" s="30"/>
      <c r="AG606" s="72"/>
      <c r="AH606" s="31"/>
      <c r="AI606" s="30"/>
      <c r="AJ606" s="30"/>
      <c r="AK606" s="30"/>
      <c r="AL606" s="30"/>
      <c r="AM606" s="30"/>
      <c r="AN606" s="30"/>
      <c r="AO606" s="30"/>
      <c r="AP606" s="72"/>
      <c r="AQ606" s="31"/>
      <c r="AR606" s="30"/>
      <c r="AS606" s="30"/>
      <c r="AT606" s="30"/>
      <c r="AU606" s="30"/>
      <c r="AV606" s="30"/>
      <c r="AW606" s="30"/>
      <c r="AX606" s="30"/>
      <c r="AY606" s="30"/>
      <c r="AZ606" s="31"/>
      <c r="BA606" s="30"/>
      <c r="BB606" s="30"/>
      <c r="BC606" s="30"/>
      <c r="BD606" s="30"/>
      <c r="BE606" s="30"/>
      <c r="BF606" s="30"/>
      <c r="BG606" s="30"/>
      <c r="BH606" s="30"/>
    </row>
    <row r="607" spans="3:60" ht="13.5" x14ac:dyDescent="0.35">
      <c r="C607" s="31"/>
      <c r="D607" s="30"/>
      <c r="E607" s="30"/>
      <c r="F607" s="30"/>
      <c r="G607" s="30"/>
      <c r="H607" s="72"/>
      <c r="I607" s="31"/>
      <c r="J607" s="30"/>
      <c r="K607" s="30"/>
      <c r="L607" s="30"/>
      <c r="M607" s="30"/>
      <c r="N607" s="30"/>
      <c r="O607" s="30"/>
      <c r="P607" s="73"/>
      <c r="Q607" s="31"/>
      <c r="R607" s="30"/>
      <c r="S607" s="30"/>
      <c r="T607" s="30"/>
      <c r="U607" s="30"/>
      <c r="V607" s="30"/>
      <c r="W607" s="30"/>
      <c r="X607" s="72"/>
      <c r="Y607" s="31"/>
      <c r="Z607" s="72"/>
      <c r="AA607" s="31"/>
      <c r="AB607" s="30"/>
      <c r="AC607" s="30"/>
      <c r="AD607" s="30"/>
      <c r="AE607" s="30"/>
      <c r="AF607" s="30"/>
      <c r="AG607" s="72"/>
      <c r="AH607" s="31"/>
      <c r="AI607" s="30"/>
      <c r="AJ607" s="30"/>
      <c r="AK607" s="30"/>
      <c r="AL607" s="30"/>
      <c r="AM607" s="30"/>
      <c r="AN607" s="30"/>
      <c r="AO607" s="30"/>
      <c r="AP607" s="72"/>
      <c r="AQ607" s="31"/>
      <c r="AR607" s="30"/>
      <c r="AS607" s="30"/>
      <c r="AT607" s="30"/>
      <c r="AU607" s="30"/>
      <c r="AV607" s="30"/>
      <c r="AW607" s="30"/>
      <c r="AX607" s="30"/>
      <c r="AY607" s="30"/>
      <c r="AZ607" s="31"/>
      <c r="BA607" s="30"/>
      <c r="BB607" s="30"/>
      <c r="BC607" s="30"/>
      <c r="BD607" s="30"/>
      <c r="BE607" s="30"/>
      <c r="BF607" s="30"/>
      <c r="BG607" s="30"/>
      <c r="BH607" s="30"/>
    </row>
    <row r="608" spans="3:60" ht="13.5" x14ac:dyDescent="0.35">
      <c r="C608" s="31"/>
      <c r="D608" s="30"/>
      <c r="E608" s="30"/>
      <c r="F608" s="30"/>
      <c r="G608" s="30"/>
      <c r="H608" s="72"/>
      <c r="I608" s="31"/>
      <c r="J608" s="30"/>
      <c r="K608" s="30"/>
      <c r="L608" s="30"/>
      <c r="M608" s="30"/>
      <c r="N608" s="30"/>
      <c r="O608" s="30"/>
      <c r="P608" s="73"/>
      <c r="Q608" s="31"/>
      <c r="R608" s="30"/>
      <c r="S608" s="30"/>
      <c r="T608" s="30"/>
      <c r="U608" s="30"/>
      <c r="V608" s="30"/>
      <c r="W608" s="30"/>
      <c r="X608" s="72"/>
      <c r="Y608" s="31"/>
      <c r="Z608" s="72"/>
      <c r="AA608" s="31"/>
      <c r="AB608" s="30"/>
      <c r="AC608" s="30"/>
      <c r="AD608" s="30"/>
      <c r="AE608" s="30"/>
      <c r="AF608" s="30"/>
      <c r="AG608" s="72"/>
      <c r="AH608" s="31"/>
      <c r="AI608" s="30"/>
      <c r="AJ608" s="30"/>
      <c r="AK608" s="30"/>
      <c r="AL608" s="30"/>
      <c r="AM608" s="30"/>
      <c r="AN608" s="30"/>
      <c r="AO608" s="30"/>
      <c r="AP608" s="72"/>
      <c r="AQ608" s="31"/>
      <c r="AR608" s="30"/>
      <c r="AS608" s="30"/>
      <c r="AT608" s="30"/>
      <c r="AU608" s="30"/>
      <c r="AV608" s="30"/>
      <c r="AW608" s="30"/>
      <c r="AX608" s="30"/>
      <c r="AY608" s="30"/>
      <c r="AZ608" s="31"/>
      <c r="BA608" s="30"/>
      <c r="BB608" s="30"/>
      <c r="BC608" s="30"/>
      <c r="BD608" s="30"/>
      <c r="BE608" s="30"/>
      <c r="BF608" s="30"/>
      <c r="BG608" s="30"/>
      <c r="BH608" s="30"/>
    </row>
    <row r="609" spans="3:60" ht="13.5" x14ac:dyDescent="0.35">
      <c r="C609" s="31"/>
      <c r="D609" s="30"/>
      <c r="E609" s="30"/>
      <c r="F609" s="30"/>
      <c r="G609" s="30"/>
      <c r="H609" s="72"/>
      <c r="I609" s="31"/>
      <c r="J609" s="30"/>
      <c r="K609" s="30"/>
      <c r="L609" s="30"/>
      <c r="M609" s="30"/>
      <c r="N609" s="30"/>
      <c r="O609" s="30"/>
      <c r="P609" s="73"/>
      <c r="Q609" s="31"/>
      <c r="R609" s="30"/>
      <c r="S609" s="30"/>
      <c r="T609" s="30"/>
      <c r="U609" s="30"/>
      <c r="V609" s="30"/>
      <c r="W609" s="30"/>
      <c r="X609" s="72"/>
      <c r="Y609" s="31"/>
      <c r="Z609" s="72"/>
      <c r="AA609" s="31"/>
      <c r="AB609" s="30"/>
      <c r="AC609" s="30"/>
      <c r="AD609" s="30"/>
      <c r="AE609" s="30"/>
      <c r="AF609" s="30"/>
      <c r="AG609" s="72"/>
      <c r="AH609" s="31"/>
      <c r="AI609" s="30"/>
      <c r="AJ609" s="30"/>
      <c r="AK609" s="30"/>
      <c r="AL609" s="30"/>
      <c r="AM609" s="30"/>
      <c r="AN609" s="30"/>
      <c r="AO609" s="30"/>
      <c r="AP609" s="72"/>
      <c r="AQ609" s="31"/>
      <c r="AR609" s="30"/>
      <c r="AS609" s="30"/>
      <c r="AT609" s="30"/>
      <c r="AU609" s="30"/>
      <c r="AV609" s="30"/>
      <c r="AW609" s="30"/>
      <c r="AX609" s="30"/>
      <c r="AY609" s="30"/>
      <c r="AZ609" s="31"/>
      <c r="BA609" s="30"/>
      <c r="BB609" s="30"/>
      <c r="BC609" s="30"/>
      <c r="BD609" s="30"/>
      <c r="BE609" s="30"/>
      <c r="BF609" s="30"/>
      <c r="BG609" s="30"/>
      <c r="BH609" s="30"/>
    </row>
    <row r="610" spans="3:60" ht="13.5" x14ac:dyDescent="0.35">
      <c r="C610" s="31"/>
      <c r="D610" s="30"/>
      <c r="E610" s="30"/>
      <c r="F610" s="30"/>
      <c r="G610" s="30"/>
      <c r="H610" s="72"/>
      <c r="I610" s="31"/>
      <c r="J610" s="30"/>
      <c r="K610" s="30"/>
      <c r="L610" s="30"/>
      <c r="M610" s="30"/>
      <c r="N610" s="30"/>
      <c r="O610" s="30"/>
      <c r="P610" s="73"/>
      <c r="Q610" s="31"/>
      <c r="R610" s="30"/>
      <c r="S610" s="30"/>
      <c r="T610" s="30"/>
      <c r="U610" s="30"/>
      <c r="V610" s="30"/>
      <c r="W610" s="30"/>
      <c r="X610" s="72"/>
      <c r="Y610" s="31"/>
      <c r="Z610" s="72"/>
      <c r="AA610" s="31"/>
      <c r="AB610" s="30"/>
      <c r="AC610" s="30"/>
      <c r="AD610" s="30"/>
      <c r="AE610" s="30"/>
      <c r="AF610" s="30"/>
      <c r="AG610" s="72"/>
      <c r="AH610" s="31"/>
      <c r="AI610" s="30"/>
      <c r="AJ610" s="30"/>
      <c r="AK610" s="30"/>
      <c r="AL610" s="30"/>
      <c r="AM610" s="30"/>
      <c r="AN610" s="30"/>
      <c r="AO610" s="30"/>
      <c r="AP610" s="72"/>
      <c r="AQ610" s="31"/>
      <c r="AR610" s="30"/>
      <c r="AS610" s="30"/>
      <c r="AT610" s="30"/>
      <c r="AU610" s="30"/>
      <c r="AV610" s="30"/>
      <c r="AW610" s="30"/>
      <c r="AX610" s="30"/>
      <c r="AY610" s="30"/>
      <c r="AZ610" s="31"/>
      <c r="BA610" s="30"/>
      <c r="BB610" s="30"/>
      <c r="BC610" s="30"/>
      <c r="BD610" s="30"/>
      <c r="BE610" s="30"/>
      <c r="BF610" s="30"/>
      <c r="BG610" s="30"/>
      <c r="BH610" s="30"/>
    </row>
    <row r="611" spans="3:60" ht="13.5" x14ac:dyDescent="0.35">
      <c r="C611" s="31"/>
      <c r="D611" s="30"/>
      <c r="E611" s="30"/>
      <c r="F611" s="30"/>
      <c r="G611" s="30"/>
      <c r="H611" s="72"/>
      <c r="I611" s="31"/>
      <c r="J611" s="30"/>
      <c r="K611" s="30"/>
      <c r="L611" s="30"/>
      <c r="M611" s="30"/>
      <c r="N611" s="30"/>
      <c r="O611" s="30"/>
      <c r="P611" s="73"/>
      <c r="Q611" s="31"/>
      <c r="R611" s="30"/>
      <c r="S611" s="30"/>
      <c r="T611" s="30"/>
      <c r="U611" s="30"/>
      <c r="V611" s="30"/>
      <c r="W611" s="30"/>
      <c r="X611" s="72"/>
      <c r="Y611" s="31"/>
      <c r="Z611" s="72"/>
      <c r="AA611" s="31"/>
      <c r="AB611" s="30"/>
      <c r="AC611" s="30"/>
      <c r="AD611" s="30"/>
      <c r="AE611" s="30"/>
      <c r="AF611" s="30"/>
      <c r="AG611" s="72"/>
      <c r="AH611" s="31"/>
      <c r="AI611" s="30"/>
      <c r="AJ611" s="30"/>
      <c r="AK611" s="30"/>
      <c r="AL611" s="30"/>
      <c r="AM611" s="30"/>
      <c r="AN611" s="30"/>
      <c r="AO611" s="30"/>
      <c r="AP611" s="72"/>
      <c r="AQ611" s="31"/>
      <c r="AR611" s="30"/>
      <c r="AS611" s="30"/>
      <c r="AT611" s="30"/>
      <c r="AU611" s="30"/>
      <c r="AV611" s="30"/>
      <c r="AW611" s="30"/>
      <c r="AX611" s="30"/>
      <c r="AY611" s="30"/>
      <c r="AZ611" s="31"/>
      <c r="BA611" s="30"/>
      <c r="BB611" s="30"/>
      <c r="BC611" s="30"/>
      <c r="BD611" s="30"/>
      <c r="BE611" s="30"/>
      <c r="BF611" s="30"/>
      <c r="BG611" s="30"/>
      <c r="BH611" s="30"/>
    </row>
    <row r="612" spans="3:60" ht="13.5" x14ac:dyDescent="0.35">
      <c r="C612" s="31"/>
      <c r="D612" s="30"/>
      <c r="E612" s="30"/>
      <c r="F612" s="30"/>
      <c r="G612" s="30"/>
      <c r="H612" s="72"/>
      <c r="I612" s="31"/>
      <c r="J612" s="30"/>
      <c r="K612" s="30"/>
      <c r="L612" s="30"/>
      <c r="M612" s="30"/>
      <c r="N612" s="30"/>
      <c r="O612" s="30"/>
      <c r="P612" s="73"/>
      <c r="Q612" s="31"/>
      <c r="R612" s="30"/>
      <c r="S612" s="30"/>
      <c r="T612" s="30"/>
      <c r="U612" s="30"/>
      <c r="V612" s="30"/>
      <c r="W612" s="30"/>
      <c r="X612" s="72"/>
      <c r="Y612" s="31"/>
      <c r="Z612" s="72"/>
      <c r="AA612" s="31"/>
      <c r="AB612" s="30"/>
      <c r="AC612" s="30"/>
      <c r="AD612" s="30"/>
      <c r="AE612" s="30"/>
      <c r="AF612" s="30"/>
      <c r="AG612" s="72"/>
      <c r="AH612" s="31"/>
      <c r="AI612" s="30"/>
      <c r="AJ612" s="30"/>
      <c r="AK612" s="30"/>
      <c r="AL612" s="30"/>
      <c r="AM612" s="30"/>
      <c r="AN612" s="30"/>
      <c r="AO612" s="30"/>
      <c r="AP612" s="72"/>
      <c r="AQ612" s="31"/>
      <c r="AR612" s="30"/>
      <c r="AS612" s="30"/>
      <c r="AT612" s="30"/>
      <c r="AU612" s="30"/>
      <c r="AV612" s="30"/>
      <c r="AW612" s="30"/>
      <c r="AX612" s="30"/>
      <c r="AY612" s="30"/>
      <c r="AZ612" s="31"/>
      <c r="BA612" s="30"/>
      <c r="BB612" s="30"/>
      <c r="BC612" s="30"/>
      <c r="BD612" s="30"/>
      <c r="BE612" s="30"/>
      <c r="BF612" s="30"/>
      <c r="BG612" s="30"/>
      <c r="BH612" s="30"/>
    </row>
    <row r="613" spans="3:60" ht="13.5" x14ac:dyDescent="0.35">
      <c r="C613" s="31"/>
      <c r="D613" s="30"/>
      <c r="E613" s="30"/>
      <c r="F613" s="30"/>
      <c r="G613" s="30"/>
      <c r="H613" s="72"/>
      <c r="I613" s="31"/>
      <c r="J613" s="30"/>
      <c r="K613" s="30"/>
      <c r="L613" s="30"/>
      <c r="M613" s="30"/>
      <c r="N613" s="30"/>
      <c r="O613" s="30"/>
      <c r="P613" s="73"/>
      <c r="Q613" s="31"/>
      <c r="R613" s="30"/>
      <c r="S613" s="30"/>
      <c r="T613" s="30"/>
      <c r="U613" s="30"/>
      <c r="V613" s="30"/>
      <c r="W613" s="30"/>
      <c r="X613" s="72"/>
      <c r="Y613" s="31"/>
      <c r="Z613" s="72"/>
      <c r="AA613" s="31"/>
      <c r="AB613" s="30"/>
      <c r="AC613" s="30"/>
      <c r="AD613" s="30"/>
      <c r="AE613" s="30"/>
      <c r="AF613" s="30"/>
      <c r="AG613" s="72"/>
      <c r="AH613" s="31"/>
      <c r="AI613" s="30"/>
      <c r="AJ613" s="30"/>
      <c r="AK613" s="30"/>
      <c r="AL613" s="30"/>
      <c r="AM613" s="30"/>
      <c r="AN613" s="30"/>
      <c r="AO613" s="30"/>
      <c r="AP613" s="72"/>
      <c r="AQ613" s="31"/>
      <c r="AR613" s="30"/>
      <c r="AS613" s="30"/>
      <c r="AT613" s="30"/>
      <c r="AU613" s="30"/>
      <c r="AV613" s="30"/>
      <c r="AW613" s="30"/>
      <c r="AX613" s="30"/>
      <c r="AY613" s="30"/>
      <c r="AZ613" s="31"/>
      <c r="BA613" s="30"/>
      <c r="BB613" s="30"/>
      <c r="BC613" s="30"/>
      <c r="BD613" s="30"/>
      <c r="BE613" s="30"/>
      <c r="BF613" s="30"/>
      <c r="BG613" s="30"/>
      <c r="BH613" s="30"/>
    </row>
    <row r="614" spans="3:60" ht="13.5" x14ac:dyDescent="0.35">
      <c r="C614" s="31"/>
      <c r="D614" s="30"/>
      <c r="E614" s="30"/>
      <c r="F614" s="30"/>
      <c r="G614" s="30"/>
      <c r="H614" s="72"/>
      <c r="I614" s="31"/>
      <c r="J614" s="30"/>
      <c r="K614" s="30"/>
      <c r="L614" s="30"/>
      <c r="M614" s="30"/>
      <c r="N614" s="30"/>
      <c r="O614" s="30"/>
      <c r="P614" s="73"/>
      <c r="Q614" s="31"/>
      <c r="R614" s="30"/>
      <c r="S614" s="30"/>
      <c r="T614" s="30"/>
      <c r="U614" s="30"/>
      <c r="V614" s="30"/>
      <c r="W614" s="30"/>
      <c r="X614" s="72"/>
      <c r="Y614" s="31"/>
      <c r="Z614" s="72"/>
      <c r="AA614" s="31"/>
      <c r="AB614" s="30"/>
      <c r="AC614" s="30"/>
      <c r="AD614" s="30"/>
      <c r="AE614" s="30"/>
      <c r="AF614" s="30"/>
      <c r="AG614" s="72"/>
      <c r="AH614" s="31"/>
      <c r="AI614" s="30"/>
      <c r="AJ614" s="30"/>
      <c r="AK614" s="30"/>
      <c r="AL614" s="30"/>
      <c r="AM614" s="30"/>
      <c r="AN614" s="30"/>
      <c r="AO614" s="30"/>
      <c r="AP614" s="72"/>
      <c r="AQ614" s="31"/>
      <c r="AR614" s="30"/>
      <c r="AS614" s="30"/>
      <c r="AT614" s="30"/>
      <c r="AU614" s="30"/>
      <c r="AV614" s="30"/>
      <c r="AW614" s="30"/>
      <c r="AX614" s="30"/>
      <c r="AY614" s="30"/>
      <c r="AZ614" s="31"/>
      <c r="BA614" s="30"/>
      <c r="BB614" s="30"/>
      <c r="BC614" s="30"/>
      <c r="BD614" s="30"/>
      <c r="BE614" s="30"/>
      <c r="BF614" s="30"/>
      <c r="BG614" s="30"/>
      <c r="BH614" s="30"/>
    </row>
    <row r="615" spans="3:60" ht="13.5" x14ac:dyDescent="0.35">
      <c r="C615" s="31"/>
      <c r="D615" s="30"/>
      <c r="E615" s="30"/>
      <c r="F615" s="30"/>
      <c r="G615" s="30"/>
      <c r="H615" s="72"/>
      <c r="I615" s="31"/>
      <c r="J615" s="30"/>
      <c r="K615" s="30"/>
      <c r="L615" s="30"/>
      <c r="M615" s="30"/>
      <c r="N615" s="30"/>
      <c r="O615" s="30"/>
      <c r="P615" s="73"/>
      <c r="Q615" s="31"/>
      <c r="R615" s="30"/>
      <c r="S615" s="30"/>
      <c r="T615" s="30"/>
      <c r="U615" s="30"/>
      <c r="V615" s="30"/>
      <c r="W615" s="30"/>
      <c r="X615" s="72"/>
      <c r="Y615" s="31"/>
      <c r="Z615" s="72"/>
      <c r="AA615" s="31"/>
      <c r="AB615" s="30"/>
      <c r="AC615" s="30"/>
      <c r="AD615" s="30"/>
      <c r="AE615" s="30"/>
      <c r="AF615" s="30"/>
      <c r="AG615" s="72"/>
      <c r="AH615" s="31"/>
      <c r="AI615" s="30"/>
      <c r="AJ615" s="30"/>
      <c r="AK615" s="30"/>
      <c r="AL615" s="30"/>
      <c r="AM615" s="30"/>
      <c r="AN615" s="30"/>
      <c r="AO615" s="30"/>
      <c r="AP615" s="72"/>
      <c r="AQ615" s="31"/>
      <c r="AR615" s="30"/>
      <c r="AS615" s="30"/>
      <c r="AT615" s="30"/>
      <c r="AU615" s="30"/>
      <c r="AV615" s="30"/>
      <c r="AW615" s="30"/>
      <c r="AX615" s="30"/>
      <c r="AY615" s="30"/>
      <c r="AZ615" s="31"/>
      <c r="BA615" s="30"/>
      <c r="BB615" s="30"/>
      <c r="BC615" s="30"/>
      <c r="BD615" s="30"/>
      <c r="BE615" s="30"/>
      <c r="BF615" s="30"/>
      <c r="BG615" s="30"/>
      <c r="BH615" s="30"/>
    </row>
    <row r="616" spans="3:60" ht="13.5" x14ac:dyDescent="0.35">
      <c r="C616" s="31"/>
      <c r="D616" s="30"/>
      <c r="E616" s="30"/>
      <c r="F616" s="30"/>
      <c r="G616" s="30"/>
      <c r="H616" s="72"/>
      <c r="I616" s="31"/>
      <c r="J616" s="30"/>
      <c r="K616" s="30"/>
      <c r="L616" s="30"/>
      <c r="M616" s="30"/>
      <c r="N616" s="30"/>
      <c r="O616" s="30"/>
      <c r="P616" s="73"/>
      <c r="Q616" s="31"/>
      <c r="R616" s="30"/>
      <c r="S616" s="30"/>
      <c r="T616" s="30"/>
      <c r="U616" s="30"/>
      <c r="V616" s="30"/>
      <c r="W616" s="30"/>
      <c r="X616" s="72"/>
      <c r="Y616" s="31"/>
      <c r="Z616" s="72"/>
      <c r="AA616" s="31"/>
      <c r="AB616" s="30"/>
      <c r="AC616" s="30"/>
      <c r="AD616" s="30"/>
      <c r="AE616" s="30"/>
      <c r="AF616" s="30"/>
      <c r="AG616" s="72"/>
      <c r="AH616" s="31"/>
      <c r="AI616" s="30"/>
      <c r="AJ616" s="30"/>
      <c r="AK616" s="30"/>
      <c r="AL616" s="30"/>
      <c r="AM616" s="30"/>
      <c r="AN616" s="30"/>
      <c r="AO616" s="30"/>
      <c r="AP616" s="72"/>
      <c r="AQ616" s="31"/>
      <c r="AR616" s="30"/>
      <c r="AS616" s="30"/>
      <c r="AT616" s="30"/>
      <c r="AU616" s="30"/>
      <c r="AV616" s="30"/>
      <c r="AW616" s="30"/>
      <c r="AX616" s="30"/>
      <c r="AY616" s="30"/>
      <c r="AZ616" s="31"/>
      <c r="BA616" s="30"/>
      <c r="BB616" s="30"/>
      <c r="BC616" s="30"/>
      <c r="BD616" s="30"/>
      <c r="BE616" s="30"/>
      <c r="BF616" s="30"/>
      <c r="BG616" s="30"/>
      <c r="BH616" s="30"/>
    </row>
    <row r="617" spans="3:60" ht="13.5" x14ac:dyDescent="0.35">
      <c r="C617" s="31"/>
      <c r="D617" s="30"/>
      <c r="E617" s="30"/>
      <c r="F617" s="30"/>
      <c r="G617" s="30"/>
      <c r="H617" s="72"/>
      <c r="I617" s="31"/>
      <c r="J617" s="30"/>
      <c r="K617" s="30"/>
      <c r="L617" s="30"/>
      <c r="M617" s="30"/>
      <c r="N617" s="30"/>
      <c r="O617" s="30"/>
      <c r="P617" s="73"/>
      <c r="Q617" s="31"/>
      <c r="R617" s="30"/>
      <c r="S617" s="30"/>
      <c r="T617" s="30"/>
      <c r="U617" s="30"/>
      <c r="V617" s="30"/>
      <c r="W617" s="30"/>
      <c r="X617" s="72"/>
      <c r="Y617" s="31"/>
      <c r="Z617" s="72"/>
      <c r="AA617" s="31"/>
      <c r="AB617" s="30"/>
      <c r="AC617" s="30"/>
      <c r="AD617" s="30"/>
      <c r="AE617" s="30"/>
      <c r="AF617" s="30"/>
      <c r="AG617" s="72"/>
      <c r="AH617" s="31"/>
      <c r="AI617" s="30"/>
      <c r="AJ617" s="30"/>
      <c r="AK617" s="30"/>
      <c r="AL617" s="30"/>
      <c r="AM617" s="30"/>
      <c r="AN617" s="30"/>
      <c r="AO617" s="30"/>
      <c r="AP617" s="72"/>
      <c r="AQ617" s="31"/>
      <c r="AR617" s="30"/>
      <c r="AS617" s="30"/>
      <c r="AT617" s="30"/>
      <c r="AU617" s="30"/>
      <c r="AV617" s="30"/>
      <c r="AW617" s="30"/>
      <c r="AX617" s="30"/>
      <c r="AY617" s="30"/>
      <c r="AZ617" s="31"/>
      <c r="BA617" s="30"/>
      <c r="BB617" s="30"/>
      <c r="BC617" s="30"/>
      <c r="BD617" s="30"/>
      <c r="BE617" s="30"/>
      <c r="BF617" s="30"/>
      <c r="BG617" s="30"/>
      <c r="BH617" s="30"/>
    </row>
    <row r="618" spans="3:60" ht="13.5" x14ac:dyDescent="0.35">
      <c r="C618" s="31"/>
      <c r="D618" s="30"/>
      <c r="E618" s="30"/>
      <c r="F618" s="30"/>
      <c r="G618" s="30"/>
      <c r="H618" s="72"/>
      <c r="I618" s="31"/>
      <c r="J618" s="30"/>
      <c r="K618" s="30"/>
      <c r="L618" s="30"/>
      <c r="M618" s="30"/>
      <c r="N618" s="30"/>
      <c r="O618" s="30"/>
      <c r="P618" s="73"/>
      <c r="Q618" s="31"/>
      <c r="R618" s="30"/>
      <c r="S618" s="30"/>
      <c r="T618" s="30"/>
      <c r="U618" s="30"/>
      <c r="V618" s="30"/>
      <c r="W618" s="30"/>
      <c r="X618" s="72"/>
      <c r="Y618" s="31"/>
      <c r="Z618" s="72"/>
      <c r="AA618" s="31"/>
      <c r="AB618" s="30"/>
      <c r="AC618" s="30"/>
      <c r="AD618" s="30"/>
      <c r="AE618" s="30"/>
      <c r="AF618" s="30"/>
      <c r="AG618" s="72"/>
      <c r="AH618" s="31"/>
      <c r="AI618" s="30"/>
      <c r="AJ618" s="30"/>
      <c r="AK618" s="30"/>
      <c r="AL618" s="30"/>
      <c r="AM618" s="30"/>
      <c r="AN618" s="30"/>
      <c r="AO618" s="30"/>
      <c r="AP618" s="72"/>
      <c r="AQ618" s="31"/>
      <c r="AR618" s="30"/>
      <c r="AS618" s="30"/>
      <c r="AT618" s="30"/>
      <c r="AU618" s="30"/>
      <c r="AV618" s="30"/>
      <c r="AW618" s="30"/>
      <c r="AX618" s="30"/>
      <c r="AY618" s="30"/>
      <c r="AZ618" s="31"/>
      <c r="BA618" s="30"/>
      <c r="BB618" s="30"/>
      <c r="BC618" s="30"/>
      <c r="BD618" s="30"/>
      <c r="BE618" s="30"/>
      <c r="BF618" s="30"/>
      <c r="BG618" s="30"/>
      <c r="BH618" s="30"/>
    </row>
    <row r="619" spans="3:60" ht="13.5" x14ac:dyDescent="0.35">
      <c r="C619" s="31"/>
      <c r="D619" s="30"/>
      <c r="E619" s="30"/>
      <c r="F619" s="30"/>
      <c r="G619" s="30"/>
      <c r="H619" s="72"/>
      <c r="I619" s="31"/>
      <c r="J619" s="30"/>
      <c r="K619" s="30"/>
      <c r="L619" s="30"/>
      <c r="M619" s="30"/>
      <c r="N619" s="30"/>
      <c r="O619" s="30"/>
      <c r="P619" s="73"/>
      <c r="Q619" s="31"/>
      <c r="R619" s="30"/>
      <c r="S619" s="30"/>
      <c r="T619" s="30"/>
      <c r="U619" s="30"/>
      <c r="V619" s="30"/>
      <c r="W619" s="30"/>
      <c r="X619" s="72"/>
      <c r="Y619" s="31"/>
      <c r="Z619" s="72"/>
      <c r="AA619" s="31"/>
      <c r="AB619" s="30"/>
      <c r="AC619" s="30"/>
      <c r="AD619" s="30"/>
      <c r="AE619" s="30"/>
      <c r="AF619" s="30"/>
      <c r="AG619" s="72"/>
      <c r="AH619" s="31"/>
      <c r="AI619" s="30"/>
      <c r="AJ619" s="30"/>
      <c r="AK619" s="30"/>
      <c r="AL619" s="30"/>
      <c r="AM619" s="30"/>
      <c r="AN619" s="30"/>
      <c r="AO619" s="30"/>
      <c r="AP619" s="72"/>
      <c r="AQ619" s="31"/>
      <c r="AR619" s="30"/>
      <c r="AS619" s="30"/>
      <c r="AT619" s="30"/>
      <c r="AU619" s="30"/>
      <c r="AV619" s="30"/>
      <c r="AW619" s="30"/>
      <c r="AX619" s="30"/>
      <c r="AY619" s="30"/>
      <c r="AZ619" s="31"/>
      <c r="BA619" s="30"/>
      <c r="BB619" s="30"/>
      <c r="BC619" s="30"/>
      <c r="BD619" s="30"/>
      <c r="BE619" s="30"/>
      <c r="BF619" s="30"/>
      <c r="BG619" s="30"/>
      <c r="BH619" s="30"/>
    </row>
    <row r="620" spans="3:60" ht="13.5" x14ac:dyDescent="0.35">
      <c r="C620" s="31"/>
      <c r="D620" s="30"/>
      <c r="E620" s="30"/>
      <c r="F620" s="30"/>
      <c r="G620" s="30"/>
      <c r="H620" s="72"/>
      <c r="I620" s="31"/>
      <c r="J620" s="30"/>
      <c r="K620" s="30"/>
      <c r="L620" s="30"/>
      <c r="M620" s="30"/>
      <c r="N620" s="30"/>
      <c r="O620" s="30"/>
      <c r="P620" s="73"/>
      <c r="Q620" s="31"/>
      <c r="R620" s="30"/>
      <c r="S620" s="30"/>
      <c r="T620" s="30"/>
      <c r="U620" s="30"/>
      <c r="V620" s="30"/>
      <c r="W620" s="30"/>
      <c r="X620" s="72"/>
      <c r="Y620" s="31"/>
      <c r="Z620" s="72"/>
      <c r="AA620" s="31"/>
      <c r="AB620" s="30"/>
      <c r="AC620" s="30"/>
      <c r="AD620" s="30"/>
      <c r="AE620" s="30"/>
      <c r="AF620" s="30"/>
      <c r="AG620" s="72"/>
      <c r="AH620" s="31"/>
      <c r="AI620" s="30"/>
      <c r="AJ620" s="30"/>
      <c r="AK620" s="30"/>
      <c r="AL620" s="30"/>
      <c r="AM620" s="30"/>
      <c r="AN620" s="30"/>
      <c r="AO620" s="30"/>
      <c r="AP620" s="72"/>
      <c r="AQ620" s="31"/>
      <c r="AR620" s="30"/>
      <c r="AS620" s="30"/>
      <c r="AT620" s="30"/>
      <c r="AU620" s="30"/>
      <c r="AV620" s="30"/>
      <c r="AW620" s="30"/>
      <c r="AX620" s="30"/>
      <c r="AY620" s="30"/>
      <c r="AZ620" s="31"/>
      <c r="BA620" s="30"/>
      <c r="BB620" s="30"/>
      <c r="BC620" s="30"/>
      <c r="BD620" s="30"/>
      <c r="BE620" s="30"/>
      <c r="BF620" s="30"/>
      <c r="BG620" s="30"/>
      <c r="BH620" s="30"/>
    </row>
    <row r="621" spans="3:60" ht="13.5" x14ac:dyDescent="0.35">
      <c r="C621" s="31"/>
      <c r="D621" s="30"/>
      <c r="E621" s="30"/>
      <c r="F621" s="30"/>
      <c r="G621" s="30"/>
      <c r="H621" s="72"/>
      <c r="I621" s="31"/>
      <c r="J621" s="30"/>
      <c r="K621" s="30"/>
      <c r="L621" s="30"/>
      <c r="M621" s="30"/>
      <c r="N621" s="30"/>
      <c r="O621" s="30"/>
      <c r="P621" s="73"/>
      <c r="Q621" s="31"/>
      <c r="R621" s="30"/>
      <c r="S621" s="30"/>
      <c r="T621" s="30"/>
      <c r="U621" s="30"/>
      <c r="V621" s="30"/>
      <c r="W621" s="30"/>
      <c r="X621" s="72"/>
      <c r="Y621" s="31"/>
      <c r="Z621" s="72"/>
      <c r="AA621" s="31"/>
      <c r="AB621" s="30"/>
      <c r="AC621" s="30"/>
      <c r="AD621" s="30"/>
      <c r="AE621" s="30"/>
      <c r="AF621" s="30"/>
      <c r="AG621" s="72"/>
      <c r="AH621" s="31"/>
      <c r="AI621" s="30"/>
      <c r="AJ621" s="30"/>
      <c r="AK621" s="30"/>
      <c r="AL621" s="30"/>
      <c r="AM621" s="30"/>
      <c r="AN621" s="30"/>
      <c r="AO621" s="30"/>
      <c r="AP621" s="72"/>
      <c r="AQ621" s="31"/>
      <c r="AR621" s="30"/>
      <c r="AS621" s="30"/>
      <c r="AT621" s="30"/>
      <c r="AU621" s="30"/>
      <c r="AV621" s="30"/>
      <c r="AW621" s="30"/>
      <c r="AX621" s="30"/>
      <c r="AY621" s="30"/>
      <c r="AZ621" s="31"/>
      <c r="BA621" s="30"/>
      <c r="BB621" s="30"/>
      <c r="BC621" s="30"/>
      <c r="BD621" s="30"/>
      <c r="BE621" s="30"/>
      <c r="BF621" s="30"/>
      <c r="BG621" s="30"/>
      <c r="BH621" s="30"/>
    </row>
    <row r="622" spans="3:60" ht="13.5" x14ac:dyDescent="0.35">
      <c r="C622" s="31"/>
      <c r="D622" s="30"/>
      <c r="E622" s="30"/>
      <c r="F622" s="30"/>
      <c r="G622" s="30"/>
      <c r="H622" s="72"/>
      <c r="I622" s="31"/>
      <c r="J622" s="30"/>
      <c r="K622" s="30"/>
      <c r="L622" s="30"/>
      <c r="M622" s="30"/>
      <c r="N622" s="30"/>
      <c r="O622" s="30"/>
      <c r="P622" s="73"/>
      <c r="Q622" s="31"/>
      <c r="R622" s="30"/>
      <c r="S622" s="30"/>
      <c r="T622" s="30"/>
      <c r="U622" s="30"/>
      <c r="V622" s="30"/>
      <c r="W622" s="30"/>
      <c r="X622" s="72"/>
      <c r="Y622" s="31"/>
      <c r="Z622" s="72"/>
      <c r="AA622" s="31"/>
      <c r="AB622" s="30"/>
      <c r="AC622" s="30"/>
      <c r="AD622" s="30"/>
      <c r="AE622" s="30"/>
      <c r="AF622" s="30"/>
      <c r="AG622" s="72"/>
      <c r="AH622" s="31"/>
      <c r="AI622" s="30"/>
      <c r="AJ622" s="30"/>
      <c r="AK622" s="30"/>
      <c r="AL622" s="30"/>
      <c r="AM622" s="30"/>
      <c r="AN622" s="30"/>
      <c r="AO622" s="30"/>
      <c r="AP622" s="72"/>
      <c r="AQ622" s="31"/>
      <c r="AR622" s="30"/>
      <c r="AS622" s="30"/>
      <c r="AT622" s="30"/>
      <c r="AU622" s="30"/>
      <c r="AV622" s="30"/>
      <c r="AW622" s="30"/>
      <c r="AX622" s="30"/>
      <c r="AY622" s="30"/>
      <c r="AZ622" s="31"/>
      <c r="BA622" s="30"/>
      <c r="BB622" s="30"/>
      <c r="BC622" s="30"/>
      <c r="BD622" s="30"/>
      <c r="BE622" s="30"/>
      <c r="BF622" s="30"/>
      <c r="BG622" s="30"/>
      <c r="BH622" s="30"/>
    </row>
    <row r="623" spans="3:60" ht="13.5" x14ac:dyDescent="0.35">
      <c r="C623" s="31"/>
      <c r="D623" s="30"/>
      <c r="E623" s="30"/>
      <c r="F623" s="30"/>
      <c r="G623" s="30"/>
      <c r="H623" s="72"/>
      <c r="I623" s="31"/>
      <c r="J623" s="30"/>
      <c r="K623" s="30"/>
      <c r="L623" s="30"/>
      <c r="M623" s="30"/>
      <c r="N623" s="30"/>
      <c r="O623" s="30"/>
      <c r="P623" s="73"/>
      <c r="Q623" s="31"/>
      <c r="R623" s="30"/>
      <c r="S623" s="30"/>
      <c r="T623" s="30"/>
      <c r="U623" s="30"/>
      <c r="V623" s="30"/>
      <c r="W623" s="30"/>
      <c r="X623" s="72"/>
      <c r="Y623" s="31"/>
      <c r="Z623" s="72"/>
      <c r="AA623" s="31"/>
      <c r="AB623" s="30"/>
      <c r="AC623" s="30"/>
      <c r="AD623" s="30"/>
      <c r="AE623" s="30"/>
      <c r="AF623" s="30"/>
      <c r="AG623" s="72"/>
      <c r="AH623" s="31"/>
      <c r="AI623" s="30"/>
      <c r="AJ623" s="30"/>
      <c r="AK623" s="30"/>
      <c r="AL623" s="30"/>
      <c r="AM623" s="30"/>
      <c r="AN623" s="30"/>
      <c r="AO623" s="30"/>
      <c r="AP623" s="72"/>
      <c r="AQ623" s="31"/>
      <c r="AR623" s="30"/>
      <c r="AS623" s="30"/>
      <c r="AT623" s="30"/>
      <c r="AU623" s="30"/>
      <c r="AV623" s="30"/>
      <c r="AW623" s="30"/>
      <c r="AX623" s="30"/>
      <c r="AY623" s="30"/>
      <c r="AZ623" s="31"/>
      <c r="BA623" s="30"/>
      <c r="BB623" s="30"/>
      <c r="BC623" s="30"/>
      <c r="BD623" s="30"/>
      <c r="BE623" s="30"/>
      <c r="BF623" s="30"/>
      <c r="BG623" s="30"/>
      <c r="BH623" s="30"/>
    </row>
    <row r="624" spans="3:60" ht="13.5" x14ac:dyDescent="0.35">
      <c r="C624" s="31"/>
      <c r="D624" s="30"/>
      <c r="E624" s="30"/>
      <c r="F624" s="30"/>
      <c r="G624" s="30"/>
      <c r="H624" s="72"/>
      <c r="I624" s="31"/>
      <c r="J624" s="30"/>
      <c r="K624" s="30"/>
      <c r="L624" s="30"/>
      <c r="M624" s="30"/>
      <c r="N624" s="30"/>
      <c r="O624" s="30"/>
      <c r="P624" s="73"/>
      <c r="Q624" s="31"/>
      <c r="R624" s="30"/>
      <c r="S624" s="30"/>
      <c r="T624" s="30"/>
      <c r="U624" s="30"/>
      <c r="V624" s="30"/>
      <c r="W624" s="30"/>
      <c r="X624" s="72"/>
      <c r="Y624" s="31"/>
      <c r="Z624" s="72"/>
      <c r="AA624" s="31"/>
      <c r="AB624" s="30"/>
      <c r="AC624" s="30"/>
      <c r="AD624" s="30"/>
      <c r="AE624" s="30"/>
      <c r="AF624" s="30"/>
      <c r="AG624" s="72"/>
      <c r="AH624" s="31"/>
      <c r="AI624" s="30"/>
      <c r="AJ624" s="30"/>
      <c r="AK624" s="30"/>
      <c r="AL624" s="30"/>
      <c r="AM624" s="30"/>
      <c r="AN624" s="30"/>
      <c r="AO624" s="30"/>
      <c r="AP624" s="72"/>
      <c r="AQ624" s="31"/>
      <c r="AR624" s="30"/>
      <c r="AS624" s="30"/>
      <c r="AT624" s="30"/>
      <c r="AU624" s="30"/>
      <c r="AV624" s="30"/>
      <c r="AW624" s="30"/>
      <c r="AX624" s="30"/>
      <c r="AY624" s="30"/>
      <c r="AZ624" s="31"/>
      <c r="BA624" s="30"/>
      <c r="BB624" s="30"/>
      <c r="BC624" s="30"/>
      <c r="BD624" s="30"/>
      <c r="BE624" s="30"/>
      <c r="BF624" s="30"/>
      <c r="BG624" s="30"/>
      <c r="BH624" s="30"/>
    </row>
    <row r="625" spans="3:60" ht="13.5" x14ac:dyDescent="0.35">
      <c r="C625" s="31"/>
      <c r="D625" s="30"/>
      <c r="E625" s="30"/>
      <c r="F625" s="30"/>
      <c r="G625" s="30"/>
      <c r="H625" s="72"/>
      <c r="I625" s="31"/>
      <c r="J625" s="30"/>
      <c r="K625" s="30"/>
      <c r="L625" s="30"/>
      <c r="M625" s="30"/>
      <c r="N625" s="30"/>
      <c r="O625" s="30"/>
      <c r="P625" s="73"/>
      <c r="Q625" s="31"/>
      <c r="R625" s="30"/>
      <c r="S625" s="30"/>
      <c r="T625" s="30"/>
      <c r="U625" s="30"/>
      <c r="V625" s="30"/>
      <c r="W625" s="30"/>
      <c r="X625" s="72"/>
      <c r="Y625" s="31"/>
      <c r="Z625" s="72"/>
      <c r="AA625" s="31"/>
      <c r="AB625" s="30"/>
      <c r="AC625" s="30"/>
      <c r="AD625" s="30"/>
      <c r="AE625" s="30"/>
      <c r="AF625" s="30"/>
      <c r="AG625" s="72"/>
      <c r="AH625" s="31"/>
      <c r="AI625" s="30"/>
      <c r="AJ625" s="30"/>
      <c r="AK625" s="30"/>
      <c r="AL625" s="30"/>
      <c r="AM625" s="30"/>
      <c r="AN625" s="30"/>
      <c r="AO625" s="30"/>
      <c r="AP625" s="72"/>
      <c r="AQ625" s="31"/>
      <c r="AR625" s="30"/>
      <c r="AS625" s="30"/>
      <c r="AT625" s="30"/>
      <c r="AU625" s="30"/>
      <c r="AV625" s="30"/>
      <c r="AW625" s="30"/>
      <c r="AX625" s="30"/>
      <c r="AY625" s="30"/>
      <c r="AZ625" s="31"/>
      <c r="BA625" s="30"/>
      <c r="BB625" s="30"/>
      <c r="BC625" s="30"/>
      <c r="BD625" s="30"/>
      <c r="BE625" s="30"/>
      <c r="BF625" s="30"/>
      <c r="BG625" s="30"/>
      <c r="BH625" s="30"/>
    </row>
    <row r="626" spans="3:60" ht="13.5" x14ac:dyDescent="0.35">
      <c r="C626" s="31"/>
      <c r="D626" s="30"/>
      <c r="E626" s="30"/>
      <c r="F626" s="30"/>
      <c r="G626" s="30"/>
      <c r="H626" s="72"/>
      <c r="I626" s="31"/>
      <c r="J626" s="30"/>
      <c r="K626" s="30"/>
      <c r="L626" s="30"/>
      <c r="M626" s="30"/>
      <c r="N626" s="30"/>
      <c r="O626" s="30"/>
      <c r="P626" s="73"/>
      <c r="Q626" s="31"/>
      <c r="R626" s="30"/>
      <c r="S626" s="30"/>
      <c r="T626" s="30"/>
      <c r="U626" s="30"/>
      <c r="V626" s="30"/>
      <c r="W626" s="30"/>
      <c r="X626" s="72"/>
      <c r="Y626" s="31"/>
      <c r="Z626" s="72"/>
      <c r="AA626" s="31"/>
      <c r="AB626" s="30"/>
      <c r="AC626" s="30"/>
      <c r="AD626" s="30"/>
      <c r="AE626" s="30"/>
      <c r="AF626" s="30"/>
      <c r="AG626" s="72"/>
      <c r="AH626" s="31"/>
      <c r="AI626" s="30"/>
      <c r="AJ626" s="30"/>
      <c r="AK626" s="30"/>
      <c r="AL626" s="30"/>
      <c r="AM626" s="30"/>
      <c r="AN626" s="30"/>
      <c r="AO626" s="30"/>
      <c r="AP626" s="72"/>
      <c r="AQ626" s="31"/>
      <c r="AR626" s="30"/>
      <c r="AS626" s="30"/>
      <c r="AT626" s="30"/>
      <c r="AU626" s="30"/>
      <c r="AV626" s="30"/>
      <c r="AW626" s="30"/>
      <c r="AX626" s="30"/>
      <c r="AY626" s="30"/>
      <c r="AZ626" s="31"/>
      <c r="BA626" s="30"/>
      <c r="BB626" s="30"/>
      <c r="BC626" s="30"/>
      <c r="BD626" s="30"/>
      <c r="BE626" s="30"/>
      <c r="BF626" s="30"/>
      <c r="BG626" s="30"/>
      <c r="BH626" s="30"/>
    </row>
    <row r="627" spans="3:60" ht="13.5" x14ac:dyDescent="0.35">
      <c r="C627" s="31"/>
      <c r="D627" s="30"/>
      <c r="E627" s="30"/>
      <c r="F627" s="30"/>
      <c r="G627" s="30"/>
      <c r="H627" s="72"/>
      <c r="I627" s="31"/>
      <c r="J627" s="30"/>
      <c r="K627" s="30"/>
      <c r="L627" s="30"/>
      <c r="M627" s="30"/>
      <c r="N627" s="30"/>
      <c r="O627" s="30"/>
      <c r="P627" s="73"/>
      <c r="Q627" s="31"/>
      <c r="R627" s="30"/>
      <c r="S627" s="30"/>
      <c r="T627" s="30"/>
      <c r="U627" s="30"/>
      <c r="V627" s="30"/>
      <c r="W627" s="30"/>
      <c r="X627" s="72"/>
      <c r="Y627" s="31"/>
      <c r="Z627" s="72"/>
      <c r="AA627" s="31"/>
      <c r="AB627" s="30"/>
      <c r="AC627" s="30"/>
      <c r="AD627" s="30"/>
      <c r="AE627" s="30"/>
      <c r="AF627" s="30"/>
      <c r="AG627" s="72"/>
      <c r="AH627" s="31"/>
      <c r="AI627" s="30"/>
      <c r="AJ627" s="30"/>
      <c r="AK627" s="30"/>
      <c r="AL627" s="30"/>
      <c r="AM627" s="30"/>
      <c r="AN627" s="30"/>
      <c r="AO627" s="30"/>
      <c r="AP627" s="72"/>
      <c r="AQ627" s="31"/>
      <c r="AR627" s="30"/>
      <c r="AS627" s="30"/>
      <c r="AT627" s="30"/>
      <c r="AU627" s="30"/>
      <c r="AV627" s="30"/>
      <c r="AW627" s="30"/>
      <c r="AX627" s="30"/>
      <c r="AY627" s="30"/>
      <c r="AZ627" s="31"/>
      <c r="BA627" s="30"/>
      <c r="BB627" s="30"/>
      <c r="BC627" s="30"/>
      <c r="BD627" s="30"/>
      <c r="BE627" s="30"/>
      <c r="BF627" s="30"/>
      <c r="BG627" s="30"/>
      <c r="BH627" s="30"/>
    </row>
    <row r="628" spans="3:60" ht="13.5" x14ac:dyDescent="0.35">
      <c r="C628" s="31"/>
      <c r="D628" s="30"/>
      <c r="E628" s="30"/>
      <c r="F628" s="30"/>
      <c r="G628" s="30"/>
      <c r="H628" s="72"/>
      <c r="I628" s="31"/>
      <c r="J628" s="30"/>
      <c r="K628" s="30"/>
      <c r="L628" s="30"/>
      <c r="M628" s="30"/>
      <c r="N628" s="30"/>
      <c r="O628" s="30"/>
      <c r="P628" s="73"/>
      <c r="Q628" s="31"/>
      <c r="R628" s="30"/>
      <c r="S628" s="30"/>
      <c r="T628" s="30"/>
      <c r="U628" s="30"/>
      <c r="V628" s="30"/>
      <c r="W628" s="30"/>
      <c r="X628" s="72"/>
      <c r="Y628" s="31"/>
      <c r="Z628" s="72"/>
      <c r="AA628" s="31"/>
      <c r="AB628" s="30"/>
      <c r="AC628" s="30"/>
      <c r="AD628" s="30"/>
      <c r="AE628" s="30"/>
      <c r="AF628" s="30"/>
      <c r="AG628" s="72"/>
      <c r="AH628" s="31"/>
      <c r="AI628" s="30"/>
      <c r="AJ628" s="30"/>
      <c r="AK628" s="30"/>
      <c r="AL628" s="30"/>
      <c r="AM628" s="30"/>
      <c r="AN628" s="30"/>
      <c r="AO628" s="30"/>
      <c r="AP628" s="72"/>
      <c r="AQ628" s="31"/>
      <c r="AR628" s="30"/>
      <c r="AS628" s="30"/>
      <c r="AT628" s="30"/>
      <c r="AU628" s="30"/>
      <c r="AV628" s="30"/>
      <c r="AW628" s="30"/>
      <c r="AX628" s="30"/>
      <c r="AY628" s="30"/>
      <c r="AZ628" s="31"/>
      <c r="BA628" s="30"/>
      <c r="BB628" s="30"/>
      <c r="BC628" s="30"/>
      <c r="BD628" s="30"/>
      <c r="BE628" s="30"/>
      <c r="BF628" s="30"/>
      <c r="BG628" s="30"/>
      <c r="BH628" s="30"/>
    </row>
    <row r="629" spans="3:60" ht="13.5" x14ac:dyDescent="0.35">
      <c r="C629" s="31"/>
      <c r="D629" s="30"/>
      <c r="E629" s="30"/>
      <c r="F629" s="30"/>
      <c r="G629" s="30"/>
      <c r="H629" s="72"/>
      <c r="I629" s="31"/>
      <c r="J629" s="30"/>
      <c r="K629" s="30"/>
      <c r="L629" s="30"/>
      <c r="M629" s="30"/>
      <c r="N629" s="30"/>
      <c r="O629" s="30"/>
      <c r="P629" s="73"/>
      <c r="Q629" s="31"/>
      <c r="R629" s="30"/>
      <c r="S629" s="30"/>
      <c r="T629" s="30"/>
      <c r="U629" s="30"/>
      <c r="V629" s="30"/>
      <c r="W629" s="30"/>
      <c r="X629" s="72"/>
      <c r="Y629" s="31"/>
      <c r="Z629" s="72"/>
      <c r="AA629" s="31"/>
      <c r="AB629" s="30"/>
      <c r="AC629" s="30"/>
      <c r="AD629" s="30"/>
      <c r="AE629" s="30"/>
      <c r="AF629" s="30"/>
      <c r="AG629" s="72"/>
      <c r="AH629" s="31"/>
      <c r="AI629" s="30"/>
      <c r="AJ629" s="30"/>
      <c r="AK629" s="30"/>
      <c r="AL629" s="30"/>
      <c r="AM629" s="30"/>
      <c r="AN629" s="30"/>
      <c r="AO629" s="30"/>
      <c r="AP629" s="72"/>
      <c r="AQ629" s="31"/>
      <c r="AR629" s="30"/>
      <c r="AS629" s="30"/>
      <c r="AT629" s="30"/>
      <c r="AU629" s="30"/>
      <c r="AV629" s="30"/>
      <c r="AW629" s="30"/>
      <c r="AX629" s="30"/>
      <c r="AY629" s="30"/>
      <c r="AZ629" s="31"/>
      <c r="BA629" s="30"/>
      <c r="BB629" s="30"/>
      <c r="BC629" s="30"/>
      <c r="BD629" s="30"/>
      <c r="BE629" s="30"/>
      <c r="BF629" s="30"/>
      <c r="BG629" s="30"/>
      <c r="BH629" s="30"/>
    </row>
    <row r="630" spans="3:60" ht="13.5" x14ac:dyDescent="0.35">
      <c r="C630" s="31"/>
      <c r="D630" s="30"/>
      <c r="E630" s="30"/>
      <c r="F630" s="30"/>
      <c r="G630" s="30"/>
      <c r="H630" s="72"/>
      <c r="I630" s="31"/>
      <c r="J630" s="30"/>
      <c r="K630" s="30"/>
      <c r="L630" s="30"/>
      <c r="M630" s="30"/>
      <c r="N630" s="30"/>
      <c r="O630" s="30"/>
      <c r="P630" s="73"/>
      <c r="Q630" s="31"/>
      <c r="R630" s="30"/>
      <c r="S630" s="30"/>
      <c r="T630" s="30"/>
      <c r="U630" s="30"/>
      <c r="V630" s="30"/>
      <c r="W630" s="30"/>
      <c r="X630" s="72"/>
      <c r="Y630" s="31"/>
      <c r="Z630" s="72"/>
      <c r="AA630" s="31"/>
      <c r="AB630" s="30"/>
      <c r="AC630" s="30"/>
      <c r="AD630" s="30"/>
      <c r="AE630" s="30"/>
      <c r="AF630" s="30"/>
      <c r="AG630" s="72"/>
      <c r="AH630" s="31"/>
      <c r="AI630" s="30"/>
      <c r="AJ630" s="30"/>
      <c r="AK630" s="30"/>
      <c r="AL630" s="30"/>
      <c r="AM630" s="30"/>
      <c r="AN630" s="30"/>
      <c r="AO630" s="30"/>
      <c r="AP630" s="72"/>
      <c r="AQ630" s="31"/>
      <c r="AR630" s="30"/>
      <c r="AS630" s="30"/>
      <c r="AT630" s="30"/>
      <c r="AU630" s="30"/>
      <c r="AV630" s="30"/>
      <c r="AW630" s="30"/>
      <c r="AX630" s="30"/>
      <c r="AY630" s="30"/>
      <c r="AZ630" s="31"/>
      <c r="BA630" s="30"/>
      <c r="BB630" s="30"/>
      <c r="BC630" s="30"/>
      <c r="BD630" s="30"/>
      <c r="BE630" s="30"/>
      <c r="BF630" s="30"/>
      <c r="BG630" s="30"/>
      <c r="BH630" s="30"/>
    </row>
    <row r="631" spans="3:60" ht="13.5" x14ac:dyDescent="0.35">
      <c r="C631" s="31"/>
      <c r="D631" s="30"/>
      <c r="E631" s="30"/>
      <c r="F631" s="30"/>
      <c r="G631" s="30"/>
      <c r="H631" s="72"/>
      <c r="I631" s="31"/>
      <c r="J631" s="30"/>
      <c r="K631" s="30"/>
      <c r="L631" s="30"/>
      <c r="M631" s="30"/>
      <c r="N631" s="30"/>
      <c r="O631" s="30"/>
      <c r="P631" s="73"/>
      <c r="Q631" s="31"/>
      <c r="R631" s="30"/>
      <c r="S631" s="30"/>
      <c r="T631" s="30"/>
      <c r="U631" s="30"/>
      <c r="V631" s="30"/>
      <c r="W631" s="30"/>
      <c r="X631" s="72"/>
      <c r="Y631" s="31"/>
      <c r="Z631" s="72"/>
      <c r="AA631" s="31"/>
      <c r="AB631" s="30"/>
      <c r="AC631" s="30"/>
      <c r="AD631" s="30"/>
      <c r="AE631" s="30"/>
      <c r="AF631" s="30"/>
      <c r="AG631" s="72"/>
      <c r="AH631" s="31"/>
      <c r="AI631" s="30"/>
      <c r="AJ631" s="30"/>
      <c r="AK631" s="30"/>
      <c r="AL631" s="30"/>
      <c r="AM631" s="30"/>
      <c r="AN631" s="30"/>
      <c r="AO631" s="30"/>
      <c r="AP631" s="72"/>
      <c r="AQ631" s="31"/>
      <c r="AR631" s="30"/>
      <c r="AS631" s="30"/>
      <c r="AT631" s="30"/>
      <c r="AU631" s="30"/>
      <c r="AV631" s="30"/>
      <c r="AW631" s="30"/>
      <c r="AX631" s="30"/>
      <c r="AY631" s="30"/>
      <c r="AZ631" s="31"/>
      <c r="BA631" s="30"/>
      <c r="BB631" s="30"/>
      <c r="BC631" s="30"/>
      <c r="BD631" s="30"/>
      <c r="BE631" s="30"/>
      <c r="BF631" s="30"/>
      <c r="BG631" s="30"/>
      <c r="BH631" s="30"/>
    </row>
    <row r="632" spans="3:60" ht="13.5" x14ac:dyDescent="0.35">
      <c r="C632" s="31"/>
      <c r="D632" s="30"/>
      <c r="E632" s="30"/>
      <c r="F632" s="30"/>
      <c r="G632" s="30"/>
      <c r="H632" s="72"/>
      <c r="I632" s="31"/>
      <c r="J632" s="30"/>
      <c r="K632" s="30"/>
      <c r="L632" s="30"/>
      <c r="M632" s="30"/>
      <c r="N632" s="30"/>
      <c r="O632" s="30"/>
      <c r="P632" s="73"/>
      <c r="Q632" s="31"/>
      <c r="R632" s="30"/>
      <c r="S632" s="30"/>
      <c r="T632" s="30"/>
      <c r="U632" s="30"/>
      <c r="V632" s="30"/>
      <c r="W632" s="30"/>
      <c r="X632" s="72"/>
      <c r="Y632" s="31"/>
      <c r="Z632" s="72"/>
      <c r="AA632" s="31"/>
      <c r="AB632" s="30"/>
      <c r="AC632" s="30"/>
      <c r="AD632" s="30"/>
      <c r="AE632" s="30"/>
      <c r="AF632" s="30"/>
      <c r="AG632" s="72"/>
      <c r="AH632" s="31"/>
      <c r="AI632" s="30"/>
      <c r="AJ632" s="30"/>
      <c r="AK632" s="30"/>
      <c r="AL632" s="30"/>
      <c r="AM632" s="30"/>
      <c r="AN632" s="30"/>
      <c r="AO632" s="30"/>
      <c r="AP632" s="72"/>
      <c r="AQ632" s="31"/>
      <c r="AR632" s="30"/>
      <c r="AS632" s="30"/>
      <c r="AT632" s="30"/>
      <c r="AU632" s="30"/>
      <c r="AV632" s="30"/>
      <c r="AW632" s="30"/>
      <c r="AX632" s="30"/>
      <c r="AY632" s="30"/>
      <c r="AZ632" s="31"/>
      <c r="BA632" s="30"/>
      <c r="BB632" s="30"/>
      <c r="BC632" s="30"/>
      <c r="BD632" s="30"/>
      <c r="BE632" s="30"/>
      <c r="BF632" s="30"/>
      <c r="BG632" s="30"/>
      <c r="BH632" s="30"/>
    </row>
    <row r="633" spans="3:60" ht="13.5" x14ac:dyDescent="0.35">
      <c r="C633" s="31"/>
      <c r="D633" s="30"/>
      <c r="E633" s="30"/>
      <c r="F633" s="30"/>
      <c r="G633" s="30"/>
      <c r="H633" s="72"/>
      <c r="I633" s="31"/>
      <c r="J633" s="30"/>
      <c r="K633" s="30"/>
      <c r="L633" s="30"/>
      <c r="M633" s="30"/>
      <c r="N633" s="30"/>
      <c r="O633" s="30"/>
      <c r="P633" s="73"/>
      <c r="Q633" s="31"/>
      <c r="R633" s="30"/>
      <c r="S633" s="30"/>
      <c r="T633" s="30"/>
      <c r="U633" s="30"/>
      <c r="V633" s="30"/>
      <c r="W633" s="30"/>
      <c r="X633" s="72"/>
      <c r="Y633" s="31"/>
      <c r="Z633" s="72"/>
      <c r="AA633" s="31"/>
      <c r="AB633" s="30"/>
      <c r="AC633" s="30"/>
      <c r="AD633" s="30"/>
      <c r="AE633" s="30"/>
      <c r="AF633" s="30"/>
      <c r="AG633" s="72"/>
      <c r="AH633" s="31"/>
      <c r="AI633" s="30"/>
      <c r="AJ633" s="30"/>
      <c r="AK633" s="30"/>
      <c r="AL633" s="30"/>
      <c r="AM633" s="30"/>
      <c r="AN633" s="30"/>
      <c r="AO633" s="30"/>
      <c r="AP633" s="72"/>
      <c r="AQ633" s="31"/>
      <c r="AR633" s="30"/>
      <c r="AS633" s="30"/>
      <c r="AT633" s="30"/>
      <c r="AU633" s="30"/>
      <c r="AV633" s="30"/>
      <c r="AW633" s="30"/>
      <c r="AX633" s="30"/>
      <c r="AY633" s="30"/>
      <c r="AZ633" s="31"/>
      <c r="BA633" s="30"/>
      <c r="BB633" s="30"/>
      <c r="BC633" s="30"/>
      <c r="BD633" s="30"/>
      <c r="BE633" s="30"/>
      <c r="BF633" s="30"/>
      <c r="BG633" s="30"/>
      <c r="BH633" s="30"/>
    </row>
    <row r="634" spans="3:60" ht="13.5" x14ac:dyDescent="0.35">
      <c r="C634" s="31"/>
      <c r="D634" s="30"/>
      <c r="E634" s="30"/>
      <c r="F634" s="30"/>
      <c r="G634" s="30"/>
      <c r="H634" s="72"/>
      <c r="I634" s="31"/>
      <c r="J634" s="30"/>
      <c r="K634" s="30"/>
      <c r="L634" s="30"/>
      <c r="M634" s="30"/>
      <c r="N634" s="30"/>
      <c r="O634" s="30"/>
      <c r="P634" s="73"/>
      <c r="Q634" s="31"/>
      <c r="R634" s="30"/>
      <c r="S634" s="30"/>
      <c r="T634" s="30"/>
      <c r="U634" s="30"/>
      <c r="V634" s="30"/>
      <c r="W634" s="30"/>
      <c r="X634" s="72"/>
      <c r="Y634" s="31"/>
      <c r="Z634" s="72"/>
      <c r="AA634" s="31"/>
      <c r="AB634" s="30"/>
      <c r="AC634" s="30"/>
      <c r="AD634" s="30"/>
      <c r="AE634" s="30"/>
      <c r="AF634" s="30"/>
      <c r="AG634" s="72"/>
      <c r="AH634" s="31"/>
      <c r="AI634" s="30"/>
      <c r="AJ634" s="30"/>
      <c r="AK634" s="30"/>
      <c r="AL634" s="30"/>
      <c r="AM634" s="30"/>
      <c r="AN634" s="30"/>
      <c r="AO634" s="30"/>
      <c r="AP634" s="72"/>
      <c r="AQ634" s="31"/>
      <c r="AR634" s="30"/>
      <c r="AS634" s="30"/>
      <c r="AT634" s="30"/>
      <c r="AU634" s="30"/>
      <c r="AV634" s="30"/>
      <c r="AW634" s="30"/>
      <c r="AX634" s="30"/>
      <c r="AY634" s="30"/>
      <c r="AZ634" s="31"/>
      <c r="BA634" s="30"/>
      <c r="BB634" s="30"/>
      <c r="BC634" s="30"/>
      <c r="BD634" s="30"/>
      <c r="BE634" s="30"/>
      <c r="BF634" s="30"/>
      <c r="BG634" s="30"/>
      <c r="BH634" s="30"/>
    </row>
    <row r="635" spans="3:60" ht="13.5" x14ac:dyDescent="0.35">
      <c r="C635" s="31"/>
      <c r="D635" s="30"/>
      <c r="E635" s="30"/>
      <c r="F635" s="30"/>
      <c r="G635" s="30"/>
      <c r="H635" s="72"/>
      <c r="I635" s="31"/>
      <c r="J635" s="30"/>
      <c r="K635" s="30"/>
      <c r="L635" s="30"/>
      <c r="M635" s="30"/>
      <c r="N635" s="30"/>
      <c r="O635" s="30"/>
      <c r="P635" s="73"/>
      <c r="Q635" s="31"/>
      <c r="R635" s="30"/>
      <c r="S635" s="30"/>
      <c r="T635" s="30"/>
      <c r="U635" s="30"/>
      <c r="V635" s="30"/>
      <c r="W635" s="30"/>
      <c r="X635" s="72"/>
      <c r="Y635" s="31"/>
      <c r="Z635" s="72"/>
      <c r="AA635" s="31"/>
      <c r="AB635" s="30"/>
      <c r="AC635" s="30"/>
      <c r="AD635" s="30"/>
      <c r="AE635" s="30"/>
      <c r="AF635" s="30"/>
      <c r="AG635" s="72"/>
      <c r="AH635" s="31"/>
      <c r="AI635" s="30"/>
      <c r="AJ635" s="30"/>
      <c r="AK635" s="30"/>
      <c r="AL635" s="30"/>
      <c r="AM635" s="30"/>
      <c r="AN635" s="30"/>
      <c r="AO635" s="30"/>
      <c r="AP635" s="72"/>
      <c r="AQ635" s="31"/>
      <c r="AR635" s="30"/>
      <c r="AS635" s="30"/>
      <c r="AT635" s="30"/>
      <c r="AU635" s="30"/>
      <c r="AV635" s="30"/>
      <c r="AW635" s="30"/>
      <c r="AX635" s="30"/>
      <c r="AY635" s="30"/>
      <c r="AZ635" s="31"/>
      <c r="BA635" s="30"/>
      <c r="BB635" s="30"/>
      <c r="BC635" s="30"/>
      <c r="BD635" s="30"/>
      <c r="BE635" s="30"/>
      <c r="BF635" s="30"/>
      <c r="BG635" s="30"/>
      <c r="BH635" s="30"/>
    </row>
    <row r="636" spans="3:60" ht="13.5" x14ac:dyDescent="0.35">
      <c r="C636" s="31"/>
      <c r="D636" s="30"/>
      <c r="E636" s="30"/>
      <c r="F636" s="30"/>
      <c r="G636" s="30"/>
      <c r="H636" s="72"/>
      <c r="I636" s="31"/>
      <c r="J636" s="30"/>
      <c r="K636" s="30"/>
      <c r="L636" s="30"/>
      <c r="M636" s="30"/>
      <c r="N636" s="30"/>
      <c r="O636" s="30"/>
      <c r="P636" s="73"/>
      <c r="Q636" s="31"/>
      <c r="R636" s="30"/>
      <c r="S636" s="30"/>
      <c r="T636" s="30"/>
      <c r="U636" s="30"/>
      <c r="V636" s="30"/>
      <c r="W636" s="30"/>
      <c r="X636" s="72"/>
      <c r="Y636" s="31"/>
      <c r="Z636" s="72"/>
      <c r="AA636" s="31"/>
      <c r="AB636" s="30"/>
      <c r="AC636" s="30"/>
      <c r="AD636" s="30"/>
      <c r="AE636" s="30"/>
      <c r="AF636" s="30"/>
      <c r="AG636" s="72"/>
      <c r="AH636" s="31"/>
      <c r="AI636" s="30"/>
      <c r="AJ636" s="30"/>
      <c r="AK636" s="30"/>
      <c r="AL636" s="30"/>
      <c r="AM636" s="30"/>
      <c r="AN636" s="30"/>
      <c r="AO636" s="30"/>
      <c r="AP636" s="72"/>
      <c r="AQ636" s="31"/>
      <c r="AR636" s="30"/>
      <c r="AS636" s="30"/>
      <c r="AT636" s="30"/>
      <c r="AU636" s="30"/>
      <c r="AV636" s="30"/>
      <c r="AW636" s="30"/>
      <c r="AX636" s="30"/>
      <c r="AY636" s="30"/>
      <c r="AZ636" s="31"/>
      <c r="BA636" s="30"/>
      <c r="BB636" s="30"/>
      <c r="BC636" s="30"/>
      <c r="BD636" s="30"/>
      <c r="BE636" s="30"/>
      <c r="BF636" s="30"/>
      <c r="BG636" s="30"/>
      <c r="BH636" s="30"/>
    </row>
    <row r="637" spans="3:60" ht="13.5" x14ac:dyDescent="0.35">
      <c r="C637" s="31"/>
      <c r="D637" s="30"/>
      <c r="E637" s="30"/>
      <c r="F637" s="30"/>
      <c r="G637" s="30"/>
      <c r="H637" s="72"/>
      <c r="I637" s="31"/>
      <c r="J637" s="30"/>
      <c r="K637" s="30"/>
      <c r="L637" s="30"/>
      <c r="M637" s="30"/>
      <c r="N637" s="30"/>
      <c r="O637" s="30"/>
      <c r="P637" s="73"/>
      <c r="Q637" s="31"/>
      <c r="R637" s="30"/>
      <c r="S637" s="30"/>
      <c r="T637" s="30"/>
      <c r="U637" s="30"/>
      <c r="V637" s="30"/>
      <c r="W637" s="30"/>
      <c r="X637" s="72"/>
      <c r="Y637" s="31"/>
      <c r="Z637" s="72"/>
      <c r="AA637" s="31"/>
      <c r="AB637" s="30"/>
      <c r="AC637" s="30"/>
      <c r="AD637" s="30"/>
      <c r="AE637" s="30"/>
      <c r="AF637" s="30"/>
      <c r="AG637" s="72"/>
      <c r="AH637" s="31"/>
      <c r="AI637" s="30"/>
      <c r="AJ637" s="30"/>
      <c r="AK637" s="30"/>
      <c r="AL637" s="30"/>
      <c r="AM637" s="30"/>
      <c r="AN637" s="30"/>
      <c r="AO637" s="30"/>
      <c r="AP637" s="72"/>
      <c r="AQ637" s="31"/>
      <c r="AR637" s="30"/>
      <c r="AS637" s="30"/>
      <c r="AT637" s="30"/>
      <c r="AU637" s="30"/>
      <c r="AV637" s="30"/>
      <c r="AW637" s="30"/>
      <c r="AX637" s="30"/>
      <c r="AY637" s="30"/>
      <c r="AZ637" s="31"/>
      <c r="BA637" s="30"/>
      <c r="BB637" s="30"/>
      <c r="BC637" s="30"/>
      <c r="BD637" s="30"/>
      <c r="BE637" s="30"/>
      <c r="BF637" s="30"/>
      <c r="BG637" s="30"/>
      <c r="BH637" s="30"/>
    </row>
    <row r="638" spans="3:60" ht="13.5" x14ac:dyDescent="0.35">
      <c r="C638" s="31"/>
      <c r="D638" s="30"/>
      <c r="E638" s="30"/>
      <c r="F638" s="30"/>
      <c r="G638" s="30"/>
      <c r="H638" s="72"/>
      <c r="I638" s="31"/>
      <c r="J638" s="30"/>
      <c r="K638" s="30"/>
      <c r="L638" s="30"/>
      <c r="M638" s="30"/>
      <c r="N638" s="30"/>
      <c r="O638" s="30"/>
      <c r="P638" s="73"/>
      <c r="Q638" s="31"/>
      <c r="R638" s="30"/>
      <c r="S638" s="30"/>
      <c r="T638" s="30"/>
      <c r="U638" s="30"/>
      <c r="V638" s="30"/>
      <c r="W638" s="30"/>
      <c r="X638" s="72"/>
      <c r="Y638" s="31"/>
      <c r="Z638" s="72"/>
      <c r="AA638" s="31"/>
      <c r="AB638" s="30"/>
      <c r="AC638" s="30"/>
      <c r="AD638" s="30"/>
      <c r="AE638" s="30"/>
      <c r="AF638" s="30"/>
      <c r="AG638" s="72"/>
      <c r="AH638" s="31"/>
      <c r="AI638" s="30"/>
      <c r="AJ638" s="30"/>
      <c r="AK638" s="30"/>
      <c r="AL638" s="30"/>
      <c r="AM638" s="30"/>
      <c r="AN638" s="30"/>
      <c r="AO638" s="30"/>
      <c r="AP638" s="72"/>
      <c r="AQ638" s="31"/>
      <c r="AR638" s="30"/>
      <c r="AS638" s="30"/>
      <c r="AT638" s="30"/>
      <c r="AU638" s="30"/>
      <c r="AV638" s="30"/>
      <c r="AW638" s="30"/>
      <c r="AX638" s="30"/>
      <c r="AY638" s="30"/>
      <c r="AZ638" s="31"/>
      <c r="BA638" s="30"/>
      <c r="BB638" s="30"/>
      <c r="BC638" s="30"/>
      <c r="BD638" s="30"/>
      <c r="BE638" s="30"/>
      <c r="BF638" s="30"/>
      <c r="BG638" s="30"/>
      <c r="BH638" s="30"/>
    </row>
    <row r="639" spans="3:60" ht="13.5" x14ac:dyDescent="0.35">
      <c r="C639" s="31"/>
      <c r="D639" s="30"/>
      <c r="E639" s="30"/>
      <c r="F639" s="30"/>
      <c r="G639" s="30"/>
      <c r="H639" s="72"/>
      <c r="I639" s="31"/>
      <c r="J639" s="30"/>
      <c r="K639" s="30"/>
      <c r="L639" s="30"/>
      <c r="M639" s="30"/>
      <c r="N639" s="30"/>
      <c r="O639" s="30"/>
      <c r="P639" s="73"/>
      <c r="Q639" s="31"/>
      <c r="R639" s="30"/>
      <c r="S639" s="30"/>
      <c r="T639" s="30"/>
      <c r="U639" s="30"/>
      <c r="V639" s="30"/>
      <c r="W639" s="30"/>
      <c r="X639" s="72"/>
      <c r="Y639" s="31"/>
      <c r="Z639" s="72"/>
      <c r="AA639" s="31"/>
      <c r="AB639" s="30"/>
      <c r="AC639" s="30"/>
      <c r="AD639" s="30"/>
      <c r="AE639" s="30"/>
      <c r="AF639" s="30"/>
      <c r="AG639" s="72"/>
      <c r="AH639" s="31"/>
      <c r="AI639" s="30"/>
      <c r="AJ639" s="30"/>
      <c r="AK639" s="30"/>
      <c r="AL639" s="30"/>
      <c r="AM639" s="30"/>
      <c r="AN639" s="30"/>
      <c r="AO639" s="30"/>
      <c r="AP639" s="72"/>
      <c r="AQ639" s="31"/>
      <c r="AR639" s="30"/>
      <c r="AS639" s="30"/>
      <c r="AT639" s="30"/>
      <c r="AU639" s="30"/>
      <c r="AV639" s="30"/>
      <c r="AW639" s="30"/>
      <c r="AX639" s="30"/>
      <c r="AY639" s="30"/>
      <c r="AZ639" s="31"/>
      <c r="BA639" s="30"/>
      <c r="BB639" s="30"/>
      <c r="BC639" s="30"/>
      <c r="BD639" s="30"/>
      <c r="BE639" s="30"/>
      <c r="BF639" s="30"/>
      <c r="BG639" s="30"/>
      <c r="BH639" s="30"/>
    </row>
    <row r="640" spans="3:60" ht="13.5" x14ac:dyDescent="0.35">
      <c r="C640" s="31"/>
      <c r="D640" s="30"/>
      <c r="E640" s="30"/>
      <c r="F640" s="30"/>
      <c r="G640" s="30"/>
      <c r="H640" s="72"/>
      <c r="I640" s="31"/>
      <c r="J640" s="30"/>
      <c r="K640" s="30"/>
      <c r="L640" s="30"/>
      <c r="M640" s="30"/>
      <c r="N640" s="30"/>
      <c r="O640" s="30"/>
      <c r="P640" s="73"/>
      <c r="Q640" s="31"/>
      <c r="R640" s="30"/>
      <c r="S640" s="30"/>
      <c r="T640" s="30"/>
      <c r="U640" s="30"/>
      <c r="V640" s="30"/>
      <c r="W640" s="30"/>
      <c r="X640" s="72"/>
      <c r="Y640" s="31"/>
      <c r="Z640" s="72"/>
      <c r="AA640" s="31"/>
      <c r="AB640" s="30"/>
      <c r="AC640" s="30"/>
      <c r="AD640" s="30"/>
      <c r="AE640" s="30"/>
      <c r="AF640" s="30"/>
      <c r="AG640" s="72"/>
      <c r="AH640" s="31"/>
      <c r="AI640" s="30"/>
      <c r="AJ640" s="30"/>
      <c r="AK640" s="30"/>
      <c r="AL640" s="30"/>
      <c r="AM640" s="30"/>
      <c r="AN640" s="30"/>
      <c r="AO640" s="30"/>
      <c r="AP640" s="72"/>
      <c r="AQ640" s="31"/>
      <c r="AR640" s="30"/>
      <c r="AS640" s="30"/>
      <c r="AT640" s="30"/>
      <c r="AU640" s="30"/>
      <c r="AV640" s="30"/>
      <c r="AW640" s="30"/>
      <c r="AX640" s="30"/>
      <c r="AY640" s="30"/>
      <c r="AZ640" s="31"/>
      <c r="BA640" s="30"/>
      <c r="BB640" s="30"/>
      <c r="BC640" s="30"/>
      <c r="BD640" s="30"/>
      <c r="BE640" s="30"/>
      <c r="BF640" s="30"/>
      <c r="BG640" s="30"/>
      <c r="BH640" s="30"/>
    </row>
    <row r="641" spans="3:60" ht="13.5" x14ac:dyDescent="0.35">
      <c r="C641" s="31"/>
      <c r="D641" s="30"/>
      <c r="E641" s="30"/>
      <c r="F641" s="30"/>
      <c r="G641" s="30"/>
      <c r="H641" s="72"/>
      <c r="I641" s="31"/>
      <c r="J641" s="30"/>
      <c r="K641" s="30"/>
      <c r="L641" s="30"/>
      <c r="M641" s="30"/>
      <c r="N641" s="30"/>
      <c r="O641" s="30"/>
      <c r="P641" s="73"/>
      <c r="Q641" s="31"/>
      <c r="R641" s="30"/>
      <c r="S641" s="30"/>
      <c r="T641" s="30"/>
      <c r="U641" s="30"/>
      <c r="V641" s="30"/>
      <c r="W641" s="30"/>
      <c r="X641" s="72"/>
      <c r="Y641" s="31"/>
      <c r="Z641" s="72"/>
      <c r="AA641" s="31"/>
      <c r="AB641" s="30"/>
      <c r="AC641" s="30"/>
      <c r="AD641" s="30"/>
      <c r="AE641" s="30"/>
      <c r="AF641" s="30"/>
      <c r="AG641" s="72"/>
      <c r="AH641" s="31"/>
      <c r="AI641" s="30"/>
      <c r="AJ641" s="30"/>
      <c r="AK641" s="30"/>
      <c r="AL641" s="30"/>
      <c r="AM641" s="30"/>
      <c r="AN641" s="30"/>
      <c r="AO641" s="30"/>
      <c r="AP641" s="72"/>
      <c r="AQ641" s="31"/>
      <c r="AR641" s="30"/>
      <c r="AS641" s="30"/>
      <c r="AT641" s="30"/>
      <c r="AU641" s="30"/>
      <c r="AV641" s="30"/>
      <c r="AW641" s="30"/>
      <c r="AX641" s="30"/>
      <c r="AY641" s="30"/>
      <c r="AZ641" s="31"/>
      <c r="BA641" s="30"/>
      <c r="BB641" s="30"/>
      <c r="BC641" s="30"/>
      <c r="BD641" s="30"/>
      <c r="BE641" s="30"/>
      <c r="BF641" s="30"/>
      <c r="BG641" s="30"/>
      <c r="BH641" s="30"/>
    </row>
    <row r="642" spans="3:60" ht="13.5" x14ac:dyDescent="0.35">
      <c r="C642" s="31"/>
      <c r="D642" s="30"/>
      <c r="E642" s="30"/>
      <c r="F642" s="30"/>
      <c r="G642" s="30"/>
      <c r="H642" s="72"/>
      <c r="I642" s="31"/>
      <c r="J642" s="30"/>
      <c r="K642" s="30"/>
      <c r="L642" s="30"/>
      <c r="M642" s="30"/>
      <c r="N642" s="30"/>
      <c r="O642" s="30"/>
      <c r="P642" s="73"/>
      <c r="Q642" s="31"/>
      <c r="R642" s="30"/>
      <c r="S642" s="30"/>
      <c r="T642" s="30"/>
      <c r="U642" s="30"/>
      <c r="V642" s="30"/>
      <c r="W642" s="30"/>
      <c r="X642" s="72"/>
      <c r="Y642" s="31"/>
      <c r="Z642" s="72"/>
      <c r="AA642" s="31"/>
      <c r="AB642" s="30"/>
      <c r="AC642" s="30"/>
      <c r="AD642" s="30"/>
      <c r="AE642" s="30"/>
      <c r="AF642" s="30"/>
      <c r="AG642" s="72"/>
      <c r="AH642" s="31"/>
      <c r="AI642" s="30"/>
      <c r="AJ642" s="30"/>
      <c r="AK642" s="30"/>
      <c r="AL642" s="30"/>
      <c r="AM642" s="30"/>
      <c r="AN642" s="30"/>
      <c r="AO642" s="30"/>
      <c r="AP642" s="72"/>
      <c r="AQ642" s="31"/>
      <c r="AR642" s="30"/>
      <c r="AS642" s="30"/>
      <c r="AT642" s="30"/>
      <c r="AU642" s="30"/>
      <c r="AV642" s="30"/>
      <c r="AW642" s="30"/>
      <c r="AX642" s="30"/>
      <c r="AY642" s="30"/>
      <c r="AZ642" s="31"/>
      <c r="BA642" s="30"/>
      <c r="BB642" s="30"/>
      <c r="BC642" s="30"/>
      <c r="BD642" s="30"/>
      <c r="BE642" s="30"/>
      <c r="BF642" s="30"/>
      <c r="BG642" s="30"/>
      <c r="BH642" s="30"/>
    </row>
    <row r="643" spans="3:60" ht="13.5" x14ac:dyDescent="0.35">
      <c r="C643" s="31"/>
      <c r="D643" s="30"/>
      <c r="E643" s="30"/>
      <c r="F643" s="30"/>
      <c r="G643" s="30"/>
      <c r="H643" s="72"/>
      <c r="I643" s="31"/>
      <c r="J643" s="30"/>
      <c r="K643" s="30"/>
      <c r="L643" s="30"/>
      <c r="M643" s="30"/>
      <c r="N643" s="30"/>
      <c r="O643" s="30"/>
      <c r="P643" s="73"/>
      <c r="Q643" s="31"/>
      <c r="R643" s="30"/>
      <c r="S643" s="30"/>
      <c r="T643" s="30"/>
      <c r="U643" s="30"/>
      <c r="V643" s="30"/>
      <c r="W643" s="30"/>
      <c r="X643" s="72"/>
      <c r="Y643" s="31"/>
      <c r="Z643" s="72"/>
      <c r="AA643" s="31"/>
      <c r="AB643" s="30"/>
      <c r="AC643" s="30"/>
      <c r="AD643" s="30"/>
      <c r="AE643" s="30"/>
      <c r="AF643" s="30"/>
      <c r="AG643" s="72"/>
      <c r="AH643" s="31"/>
      <c r="AI643" s="30"/>
      <c r="AJ643" s="30"/>
      <c r="AK643" s="30"/>
      <c r="AL643" s="30"/>
      <c r="AM643" s="30"/>
      <c r="AN643" s="30"/>
      <c r="AO643" s="30"/>
      <c r="AP643" s="72"/>
      <c r="AQ643" s="31"/>
      <c r="AR643" s="30"/>
      <c r="AS643" s="30"/>
      <c r="AT643" s="30"/>
      <c r="AU643" s="30"/>
      <c r="AV643" s="30"/>
      <c r="AW643" s="30"/>
      <c r="AX643" s="30"/>
      <c r="AY643" s="30"/>
      <c r="AZ643" s="31"/>
      <c r="BA643" s="30"/>
      <c r="BB643" s="30"/>
      <c r="BC643" s="30"/>
      <c r="BD643" s="30"/>
      <c r="BE643" s="30"/>
      <c r="BF643" s="30"/>
      <c r="BG643" s="30"/>
      <c r="BH643" s="30"/>
    </row>
    <row r="644" spans="3:60" ht="13.5" x14ac:dyDescent="0.35">
      <c r="C644" s="31"/>
      <c r="D644" s="30"/>
      <c r="E644" s="30"/>
      <c r="F644" s="30"/>
      <c r="G644" s="30"/>
      <c r="H644" s="72"/>
      <c r="I644" s="31"/>
      <c r="J644" s="30"/>
      <c r="K644" s="30"/>
      <c r="L644" s="30"/>
      <c r="M644" s="30"/>
      <c r="N644" s="30"/>
      <c r="O644" s="30"/>
      <c r="P644" s="73"/>
      <c r="Q644" s="31"/>
      <c r="R644" s="30"/>
      <c r="S644" s="30"/>
      <c r="T644" s="30"/>
      <c r="U644" s="30"/>
      <c r="V644" s="30"/>
      <c r="W644" s="30"/>
      <c r="X644" s="72"/>
      <c r="Y644" s="31"/>
      <c r="Z644" s="72"/>
      <c r="AA644" s="31"/>
      <c r="AB644" s="30"/>
      <c r="AC644" s="30"/>
      <c r="AD644" s="30"/>
      <c r="AE644" s="30"/>
      <c r="AF644" s="30"/>
      <c r="AG644" s="72"/>
      <c r="AH644" s="31"/>
      <c r="AI644" s="30"/>
      <c r="AJ644" s="30"/>
      <c r="AK644" s="30"/>
      <c r="AL644" s="30"/>
      <c r="AM644" s="30"/>
      <c r="AN644" s="30"/>
      <c r="AO644" s="30"/>
      <c r="AP644" s="72"/>
      <c r="AQ644" s="31"/>
      <c r="AR644" s="30"/>
      <c r="AS644" s="30"/>
      <c r="AT644" s="30"/>
      <c r="AU644" s="30"/>
      <c r="AV644" s="30"/>
      <c r="AW644" s="30"/>
      <c r="AX644" s="30"/>
      <c r="AY644" s="30"/>
      <c r="AZ644" s="31"/>
      <c r="BA644" s="30"/>
      <c r="BB644" s="30"/>
      <c r="BC644" s="30"/>
      <c r="BD644" s="30"/>
      <c r="BE644" s="30"/>
      <c r="BF644" s="30"/>
      <c r="BG644" s="30"/>
      <c r="BH644" s="30"/>
    </row>
    <row r="645" spans="3:60" ht="13.5" x14ac:dyDescent="0.35">
      <c r="C645" s="31"/>
      <c r="D645" s="30"/>
      <c r="E645" s="30"/>
      <c r="F645" s="30"/>
      <c r="G645" s="30"/>
      <c r="H645" s="72"/>
      <c r="I645" s="31"/>
      <c r="J645" s="30"/>
      <c r="K645" s="30"/>
      <c r="L645" s="30"/>
      <c r="M645" s="30"/>
      <c r="N645" s="30"/>
      <c r="O645" s="30"/>
      <c r="P645" s="73"/>
      <c r="Q645" s="31"/>
      <c r="R645" s="30"/>
      <c r="S645" s="30"/>
      <c r="T645" s="30"/>
      <c r="U645" s="30"/>
      <c r="V645" s="30"/>
      <c r="W645" s="30"/>
      <c r="X645" s="72"/>
      <c r="Y645" s="31"/>
      <c r="Z645" s="72"/>
      <c r="AA645" s="31"/>
      <c r="AB645" s="30"/>
      <c r="AC645" s="30"/>
      <c r="AD645" s="30"/>
      <c r="AE645" s="30"/>
      <c r="AF645" s="30"/>
      <c r="AG645" s="72"/>
      <c r="AH645" s="31"/>
      <c r="AI645" s="30"/>
      <c r="AJ645" s="30"/>
      <c r="AK645" s="30"/>
      <c r="AL645" s="30"/>
      <c r="AM645" s="30"/>
      <c r="AN645" s="30"/>
      <c r="AO645" s="30"/>
      <c r="AP645" s="72"/>
      <c r="AQ645" s="31"/>
      <c r="AR645" s="30"/>
      <c r="AS645" s="30"/>
      <c r="AT645" s="30"/>
      <c r="AU645" s="30"/>
      <c r="AV645" s="30"/>
      <c r="AW645" s="30"/>
      <c r="AX645" s="30"/>
      <c r="AY645" s="30"/>
      <c r="AZ645" s="31"/>
      <c r="BA645" s="30"/>
      <c r="BB645" s="30"/>
      <c r="BC645" s="30"/>
      <c r="BD645" s="30"/>
      <c r="BE645" s="30"/>
      <c r="BF645" s="30"/>
      <c r="BG645" s="30"/>
      <c r="BH645" s="30"/>
    </row>
    <row r="646" spans="3:60" ht="13.5" x14ac:dyDescent="0.35">
      <c r="C646" s="31"/>
      <c r="D646" s="30"/>
      <c r="E646" s="30"/>
      <c r="F646" s="30"/>
      <c r="G646" s="30"/>
      <c r="H646" s="72"/>
      <c r="I646" s="31"/>
      <c r="J646" s="30"/>
      <c r="K646" s="30"/>
      <c r="L646" s="30"/>
      <c r="M646" s="30"/>
      <c r="N646" s="30"/>
      <c r="O646" s="30"/>
      <c r="P646" s="73"/>
      <c r="Q646" s="31"/>
      <c r="R646" s="30"/>
      <c r="S646" s="30"/>
      <c r="T646" s="30"/>
      <c r="U646" s="30"/>
      <c r="V646" s="30"/>
      <c r="W646" s="30"/>
      <c r="X646" s="72"/>
      <c r="Y646" s="31"/>
      <c r="Z646" s="72"/>
      <c r="AA646" s="31"/>
      <c r="AB646" s="30"/>
      <c r="AC646" s="30"/>
      <c r="AD646" s="30"/>
      <c r="AE646" s="30"/>
      <c r="AF646" s="30"/>
      <c r="AG646" s="72"/>
      <c r="AH646" s="31"/>
      <c r="AI646" s="30"/>
      <c r="AJ646" s="30"/>
      <c r="AK646" s="30"/>
      <c r="AL646" s="30"/>
      <c r="AM646" s="30"/>
      <c r="AN646" s="30"/>
      <c r="AO646" s="30"/>
      <c r="AP646" s="72"/>
      <c r="AQ646" s="31"/>
      <c r="AR646" s="30"/>
      <c r="AS646" s="30"/>
      <c r="AT646" s="30"/>
      <c r="AU646" s="30"/>
      <c r="AV646" s="30"/>
      <c r="AW646" s="30"/>
      <c r="AX646" s="30"/>
      <c r="AY646" s="30"/>
      <c r="AZ646" s="31"/>
      <c r="BA646" s="30"/>
      <c r="BB646" s="30"/>
      <c r="BC646" s="30"/>
      <c r="BD646" s="30"/>
      <c r="BE646" s="30"/>
      <c r="BF646" s="30"/>
      <c r="BG646" s="30"/>
      <c r="BH646" s="30"/>
    </row>
    <row r="647" spans="3:60" ht="13.5" x14ac:dyDescent="0.35">
      <c r="C647" s="31"/>
      <c r="D647" s="30"/>
      <c r="E647" s="30"/>
      <c r="F647" s="30"/>
      <c r="G647" s="30"/>
      <c r="H647" s="72"/>
      <c r="I647" s="31"/>
      <c r="J647" s="30"/>
      <c r="K647" s="30"/>
      <c r="L647" s="30"/>
      <c r="M647" s="30"/>
      <c r="N647" s="30"/>
      <c r="O647" s="30"/>
      <c r="P647" s="73"/>
      <c r="Q647" s="31"/>
      <c r="R647" s="30"/>
      <c r="S647" s="30"/>
      <c r="T647" s="30"/>
      <c r="U647" s="30"/>
      <c r="V647" s="30"/>
      <c r="W647" s="30"/>
      <c r="X647" s="72"/>
      <c r="Y647" s="31"/>
      <c r="Z647" s="72"/>
      <c r="AA647" s="31"/>
      <c r="AB647" s="30"/>
      <c r="AC647" s="30"/>
      <c r="AD647" s="30"/>
      <c r="AE647" s="30"/>
      <c r="AF647" s="30"/>
      <c r="AG647" s="72"/>
      <c r="AH647" s="31"/>
      <c r="AI647" s="30"/>
      <c r="AJ647" s="30"/>
      <c r="AK647" s="30"/>
      <c r="AL647" s="30"/>
      <c r="AM647" s="30"/>
      <c r="AN647" s="30"/>
      <c r="AO647" s="30"/>
      <c r="AP647" s="72"/>
      <c r="AQ647" s="31"/>
      <c r="AR647" s="30"/>
      <c r="AS647" s="30"/>
      <c r="AT647" s="30"/>
      <c r="AU647" s="30"/>
      <c r="AV647" s="30"/>
      <c r="AW647" s="30"/>
      <c r="AX647" s="30"/>
      <c r="AY647" s="30"/>
      <c r="AZ647" s="31"/>
      <c r="BA647" s="30"/>
      <c r="BB647" s="30"/>
      <c r="BC647" s="30"/>
      <c r="BD647" s="30"/>
      <c r="BE647" s="30"/>
      <c r="BF647" s="30"/>
      <c r="BG647" s="30"/>
      <c r="BH647" s="30"/>
    </row>
    <row r="648" spans="3:60" ht="13.5" x14ac:dyDescent="0.35">
      <c r="C648" s="31"/>
      <c r="D648" s="30"/>
      <c r="E648" s="30"/>
      <c r="F648" s="30"/>
      <c r="G648" s="30"/>
      <c r="H648" s="72"/>
      <c r="I648" s="31"/>
      <c r="J648" s="30"/>
      <c r="K648" s="30"/>
      <c r="L648" s="30"/>
      <c r="M648" s="30"/>
      <c r="N648" s="30"/>
      <c r="O648" s="30"/>
      <c r="P648" s="73"/>
      <c r="Q648" s="31"/>
      <c r="R648" s="30"/>
      <c r="S648" s="30"/>
      <c r="T648" s="30"/>
      <c r="U648" s="30"/>
      <c r="V648" s="30"/>
      <c r="W648" s="30"/>
      <c r="X648" s="72"/>
      <c r="Y648" s="31"/>
      <c r="Z648" s="72"/>
      <c r="AA648" s="31"/>
      <c r="AB648" s="30"/>
      <c r="AC648" s="30"/>
      <c r="AD648" s="30"/>
      <c r="AE648" s="30"/>
      <c r="AF648" s="30"/>
      <c r="AG648" s="72"/>
      <c r="AH648" s="31"/>
      <c r="AI648" s="30"/>
      <c r="AJ648" s="30"/>
      <c r="AK648" s="30"/>
      <c r="AL648" s="30"/>
      <c r="AM648" s="30"/>
      <c r="AN648" s="30"/>
      <c r="AO648" s="30"/>
      <c r="AP648" s="72"/>
      <c r="AQ648" s="31"/>
      <c r="AR648" s="30"/>
      <c r="AS648" s="30"/>
      <c r="AT648" s="30"/>
      <c r="AU648" s="30"/>
      <c r="AV648" s="30"/>
      <c r="AW648" s="30"/>
      <c r="AX648" s="30"/>
      <c r="AY648" s="30"/>
      <c r="AZ648" s="31"/>
      <c r="BA648" s="30"/>
      <c r="BB648" s="30"/>
      <c r="BC648" s="30"/>
      <c r="BD648" s="30"/>
      <c r="BE648" s="30"/>
      <c r="BF648" s="30"/>
      <c r="BG648" s="30"/>
      <c r="BH648" s="30"/>
    </row>
    <row r="649" spans="3:60" ht="13.5" x14ac:dyDescent="0.35">
      <c r="C649" s="31"/>
      <c r="D649" s="30"/>
      <c r="E649" s="30"/>
      <c r="F649" s="30"/>
      <c r="G649" s="30"/>
      <c r="H649" s="72"/>
      <c r="I649" s="31"/>
      <c r="J649" s="30"/>
      <c r="K649" s="30"/>
      <c r="L649" s="30"/>
      <c r="M649" s="30"/>
      <c r="N649" s="30"/>
      <c r="O649" s="30"/>
      <c r="P649" s="73"/>
      <c r="Q649" s="31"/>
      <c r="R649" s="30"/>
      <c r="S649" s="30"/>
      <c r="T649" s="30"/>
      <c r="U649" s="30"/>
      <c r="V649" s="30"/>
      <c r="W649" s="30"/>
      <c r="X649" s="72"/>
      <c r="Y649" s="31"/>
      <c r="Z649" s="72"/>
      <c r="AA649" s="31"/>
      <c r="AB649" s="30"/>
      <c r="AC649" s="30"/>
      <c r="AD649" s="30"/>
      <c r="AE649" s="30"/>
      <c r="AF649" s="30"/>
      <c r="AG649" s="72"/>
      <c r="AH649" s="31"/>
      <c r="AI649" s="30"/>
      <c r="AJ649" s="30"/>
      <c r="AK649" s="30"/>
      <c r="AL649" s="30"/>
      <c r="AM649" s="30"/>
      <c r="AN649" s="30"/>
      <c r="AO649" s="30"/>
      <c r="AP649" s="72"/>
      <c r="AQ649" s="31"/>
      <c r="AR649" s="30"/>
      <c r="AS649" s="30"/>
      <c r="AT649" s="30"/>
      <c r="AU649" s="30"/>
      <c r="AV649" s="30"/>
      <c r="AW649" s="30"/>
      <c r="AX649" s="30"/>
      <c r="AY649" s="30"/>
      <c r="AZ649" s="31"/>
      <c r="BA649" s="30"/>
      <c r="BB649" s="30"/>
      <c r="BC649" s="30"/>
      <c r="BD649" s="30"/>
      <c r="BE649" s="30"/>
      <c r="BF649" s="30"/>
      <c r="BG649" s="30"/>
      <c r="BH649" s="30"/>
    </row>
    <row r="650" spans="3:60" ht="13.5" x14ac:dyDescent="0.35">
      <c r="C650" s="31"/>
      <c r="D650" s="30"/>
      <c r="E650" s="30"/>
      <c r="F650" s="30"/>
      <c r="G650" s="30"/>
      <c r="H650" s="72"/>
      <c r="I650" s="31"/>
      <c r="J650" s="30"/>
      <c r="K650" s="30"/>
      <c r="L650" s="30"/>
      <c r="M650" s="30"/>
      <c r="N650" s="30"/>
      <c r="O650" s="30"/>
      <c r="P650" s="73"/>
      <c r="Q650" s="31"/>
      <c r="R650" s="30"/>
      <c r="S650" s="30"/>
      <c r="T650" s="30"/>
      <c r="U650" s="30"/>
      <c r="V650" s="30"/>
      <c r="W650" s="30"/>
      <c r="X650" s="72"/>
      <c r="Y650" s="31"/>
      <c r="Z650" s="72"/>
      <c r="AA650" s="31"/>
      <c r="AB650" s="30"/>
      <c r="AC650" s="30"/>
      <c r="AD650" s="30"/>
      <c r="AE650" s="30"/>
      <c r="AF650" s="30"/>
      <c r="AG650" s="72"/>
      <c r="AH650" s="31"/>
      <c r="AI650" s="30"/>
      <c r="AJ650" s="30"/>
      <c r="AK650" s="30"/>
      <c r="AL650" s="30"/>
      <c r="AM650" s="30"/>
      <c r="AN650" s="30"/>
      <c r="AO650" s="30"/>
      <c r="AP650" s="72"/>
      <c r="AQ650" s="31"/>
      <c r="AR650" s="30"/>
      <c r="AS650" s="30"/>
      <c r="AT650" s="30"/>
      <c r="AU650" s="30"/>
      <c r="AV650" s="30"/>
      <c r="AW650" s="30"/>
      <c r="AX650" s="30"/>
      <c r="AY650" s="30"/>
      <c r="AZ650" s="31"/>
      <c r="BA650" s="30"/>
      <c r="BB650" s="30"/>
      <c r="BC650" s="30"/>
      <c r="BD650" s="30"/>
      <c r="BE650" s="30"/>
      <c r="BF650" s="30"/>
      <c r="BG650" s="30"/>
      <c r="BH650" s="30"/>
    </row>
    <row r="651" spans="3:60" ht="13.5" x14ac:dyDescent="0.35">
      <c r="C651" s="31"/>
      <c r="D651" s="30"/>
      <c r="E651" s="30"/>
      <c r="F651" s="30"/>
      <c r="G651" s="30"/>
      <c r="H651" s="72"/>
      <c r="I651" s="31"/>
      <c r="J651" s="30"/>
      <c r="K651" s="30"/>
      <c r="L651" s="30"/>
      <c r="M651" s="30"/>
      <c r="N651" s="30"/>
      <c r="O651" s="30"/>
      <c r="P651" s="73"/>
      <c r="Q651" s="31"/>
      <c r="R651" s="30"/>
      <c r="S651" s="30"/>
      <c r="T651" s="30"/>
      <c r="U651" s="30"/>
      <c r="V651" s="30"/>
      <c r="W651" s="30"/>
      <c r="X651" s="72"/>
      <c r="Y651" s="31"/>
      <c r="Z651" s="72"/>
      <c r="AA651" s="31"/>
      <c r="AB651" s="30"/>
      <c r="AC651" s="30"/>
      <c r="AD651" s="30"/>
      <c r="AE651" s="30"/>
      <c r="AF651" s="30"/>
      <c r="AG651" s="72"/>
      <c r="AH651" s="31"/>
      <c r="AI651" s="30"/>
      <c r="AJ651" s="30"/>
      <c r="AK651" s="30"/>
      <c r="AL651" s="30"/>
      <c r="AM651" s="30"/>
      <c r="AN651" s="30"/>
      <c r="AO651" s="30"/>
      <c r="AP651" s="72"/>
      <c r="AQ651" s="31"/>
      <c r="AR651" s="30"/>
      <c r="AS651" s="30"/>
      <c r="AT651" s="30"/>
      <c r="AU651" s="30"/>
      <c r="AV651" s="30"/>
      <c r="AW651" s="30"/>
      <c r="AX651" s="30"/>
      <c r="AY651" s="30"/>
      <c r="AZ651" s="31"/>
      <c r="BA651" s="30"/>
      <c r="BB651" s="30"/>
      <c r="BC651" s="30"/>
      <c r="BD651" s="30"/>
      <c r="BE651" s="30"/>
      <c r="BF651" s="30"/>
      <c r="BG651" s="30"/>
      <c r="BH651" s="30"/>
    </row>
    <row r="652" spans="3:60" ht="13.5" x14ac:dyDescent="0.35">
      <c r="C652" s="31"/>
      <c r="D652" s="30"/>
      <c r="E652" s="30"/>
      <c r="F652" s="30"/>
      <c r="G652" s="30"/>
      <c r="H652" s="72"/>
      <c r="I652" s="31"/>
      <c r="J652" s="30"/>
      <c r="K652" s="30"/>
      <c r="L652" s="30"/>
      <c r="M652" s="30"/>
      <c r="N652" s="30"/>
      <c r="O652" s="30"/>
      <c r="P652" s="73"/>
      <c r="Q652" s="31"/>
      <c r="R652" s="30"/>
      <c r="S652" s="30"/>
      <c r="T652" s="30"/>
      <c r="U652" s="30"/>
      <c r="V652" s="30"/>
      <c r="W652" s="30"/>
      <c r="X652" s="72"/>
      <c r="Y652" s="31"/>
      <c r="Z652" s="72"/>
      <c r="AA652" s="31"/>
      <c r="AB652" s="30"/>
      <c r="AC652" s="30"/>
      <c r="AD652" s="30"/>
      <c r="AE652" s="30"/>
      <c r="AF652" s="30"/>
      <c r="AG652" s="72"/>
      <c r="AH652" s="31"/>
      <c r="AI652" s="30"/>
      <c r="AJ652" s="30"/>
      <c r="AK652" s="30"/>
      <c r="AL652" s="30"/>
      <c r="AM652" s="30"/>
      <c r="AN652" s="30"/>
      <c r="AO652" s="30"/>
      <c r="AP652" s="72"/>
      <c r="AQ652" s="31"/>
      <c r="AR652" s="30"/>
      <c r="AS652" s="30"/>
      <c r="AT652" s="30"/>
      <c r="AU652" s="30"/>
      <c r="AV652" s="30"/>
      <c r="AW652" s="30"/>
      <c r="AX652" s="30"/>
      <c r="AY652" s="30"/>
      <c r="AZ652" s="31"/>
      <c r="BA652" s="30"/>
      <c r="BB652" s="30"/>
      <c r="BC652" s="30"/>
      <c r="BD652" s="30"/>
      <c r="BE652" s="30"/>
      <c r="BF652" s="30"/>
      <c r="BG652" s="30"/>
      <c r="BH652" s="30"/>
    </row>
    <row r="653" spans="3:60" ht="13.5" x14ac:dyDescent="0.35">
      <c r="C653" s="31"/>
      <c r="D653" s="30"/>
      <c r="E653" s="30"/>
      <c r="F653" s="30"/>
      <c r="G653" s="30"/>
      <c r="H653" s="72"/>
      <c r="I653" s="31"/>
      <c r="J653" s="30"/>
      <c r="K653" s="30"/>
      <c r="L653" s="30"/>
      <c r="M653" s="30"/>
      <c r="N653" s="30"/>
      <c r="O653" s="30"/>
      <c r="P653" s="73"/>
      <c r="Q653" s="31"/>
      <c r="R653" s="30"/>
      <c r="S653" s="30"/>
      <c r="T653" s="30"/>
      <c r="U653" s="30"/>
      <c r="V653" s="30"/>
      <c r="W653" s="30"/>
      <c r="X653" s="72"/>
      <c r="Y653" s="31"/>
      <c r="Z653" s="72"/>
      <c r="AA653" s="31"/>
      <c r="AB653" s="30"/>
      <c r="AC653" s="30"/>
      <c r="AD653" s="30"/>
      <c r="AE653" s="30"/>
      <c r="AF653" s="30"/>
      <c r="AG653" s="72"/>
      <c r="AH653" s="31"/>
      <c r="AI653" s="30"/>
      <c r="AJ653" s="30"/>
      <c r="AK653" s="30"/>
      <c r="AL653" s="30"/>
      <c r="AM653" s="30"/>
      <c r="AN653" s="30"/>
      <c r="AO653" s="30"/>
      <c r="AP653" s="72"/>
      <c r="AQ653" s="31"/>
      <c r="AR653" s="30"/>
      <c r="AS653" s="30"/>
      <c r="AT653" s="30"/>
      <c r="AU653" s="30"/>
      <c r="AV653" s="30"/>
      <c r="AW653" s="30"/>
      <c r="AX653" s="30"/>
      <c r="AY653" s="30"/>
      <c r="AZ653" s="31"/>
      <c r="BA653" s="30"/>
      <c r="BB653" s="30"/>
      <c r="BC653" s="30"/>
      <c r="BD653" s="30"/>
      <c r="BE653" s="30"/>
      <c r="BF653" s="30"/>
      <c r="BG653" s="30"/>
      <c r="BH653" s="30"/>
    </row>
    <row r="654" spans="3:60" ht="13.5" x14ac:dyDescent="0.35">
      <c r="C654" s="31"/>
      <c r="D654" s="30"/>
      <c r="E654" s="30"/>
      <c r="F654" s="30"/>
      <c r="G654" s="30"/>
      <c r="H654" s="72"/>
      <c r="I654" s="31"/>
      <c r="J654" s="30"/>
      <c r="K654" s="30"/>
      <c r="L654" s="30"/>
      <c r="M654" s="30"/>
      <c r="N654" s="30"/>
      <c r="O654" s="30"/>
      <c r="P654" s="73"/>
      <c r="Q654" s="31"/>
      <c r="R654" s="30"/>
      <c r="S654" s="30"/>
      <c r="T654" s="30"/>
      <c r="U654" s="30"/>
      <c r="V654" s="30"/>
      <c r="W654" s="30"/>
      <c r="X654" s="72"/>
      <c r="Y654" s="31"/>
      <c r="Z654" s="72"/>
      <c r="AA654" s="31"/>
      <c r="AB654" s="30"/>
      <c r="AC654" s="30"/>
      <c r="AD654" s="30"/>
      <c r="AE654" s="30"/>
      <c r="AF654" s="30"/>
      <c r="AG654" s="72"/>
      <c r="AH654" s="31"/>
      <c r="AI654" s="30"/>
      <c r="AJ654" s="30"/>
      <c r="AK654" s="30"/>
      <c r="AL654" s="30"/>
      <c r="AM654" s="30"/>
      <c r="AN654" s="30"/>
      <c r="AO654" s="30"/>
      <c r="AP654" s="72"/>
      <c r="AQ654" s="31"/>
      <c r="AR654" s="30"/>
      <c r="AS654" s="30"/>
      <c r="AT654" s="30"/>
      <c r="AU654" s="30"/>
      <c r="AV654" s="30"/>
      <c r="AW654" s="30"/>
      <c r="AX654" s="30"/>
      <c r="AY654" s="30"/>
      <c r="AZ654" s="31"/>
      <c r="BA654" s="30"/>
      <c r="BB654" s="30"/>
      <c r="BC654" s="30"/>
      <c r="BD654" s="30"/>
      <c r="BE654" s="30"/>
      <c r="BF654" s="30"/>
      <c r="BG654" s="30"/>
      <c r="BH654" s="30"/>
    </row>
    <row r="655" spans="3:60" ht="13.5" x14ac:dyDescent="0.35">
      <c r="C655" s="31"/>
      <c r="D655" s="30"/>
      <c r="E655" s="30"/>
      <c r="F655" s="30"/>
      <c r="G655" s="30"/>
      <c r="H655" s="72"/>
      <c r="I655" s="31"/>
      <c r="J655" s="30"/>
      <c r="K655" s="30"/>
      <c r="L655" s="30"/>
      <c r="M655" s="30"/>
      <c r="N655" s="30"/>
      <c r="O655" s="30"/>
      <c r="P655" s="73"/>
      <c r="Q655" s="31"/>
      <c r="R655" s="30"/>
      <c r="S655" s="30"/>
      <c r="T655" s="30"/>
      <c r="U655" s="30"/>
      <c r="V655" s="30"/>
      <c r="W655" s="30"/>
      <c r="X655" s="72"/>
      <c r="Y655" s="31"/>
      <c r="Z655" s="72"/>
      <c r="AA655" s="31"/>
      <c r="AB655" s="30"/>
      <c r="AC655" s="30"/>
      <c r="AD655" s="30"/>
      <c r="AE655" s="30"/>
      <c r="AF655" s="30"/>
      <c r="AG655" s="72"/>
      <c r="AH655" s="31"/>
      <c r="AI655" s="30"/>
      <c r="AJ655" s="30"/>
      <c r="AK655" s="30"/>
      <c r="AL655" s="30"/>
      <c r="AM655" s="30"/>
      <c r="AN655" s="30"/>
      <c r="AO655" s="30"/>
      <c r="AP655" s="72"/>
      <c r="AQ655" s="31"/>
      <c r="AR655" s="30"/>
      <c r="AS655" s="30"/>
      <c r="AT655" s="30"/>
      <c r="AU655" s="30"/>
      <c r="AV655" s="30"/>
      <c r="AW655" s="30"/>
      <c r="AX655" s="30"/>
      <c r="AY655" s="30"/>
      <c r="AZ655" s="31"/>
      <c r="BA655" s="30"/>
      <c r="BB655" s="30"/>
      <c r="BC655" s="30"/>
      <c r="BD655" s="30"/>
      <c r="BE655" s="30"/>
      <c r="BF655" s="30"/>
      <c r="BG655" s="30"/>
      <c r="BH655" s="30"/>
    </row>
    <row r="656" spans="3:60" ht="13.5" x14ac:dyDescent="0.35">
      <c r="C656" s="31"/>
      <c r="D656" s="30"/>
      <c r="E656" s="30"/>
      <c r="F656" s="30"/>
      <c r="G656" s="30"/>
      <c r="H656" s="72"/>
      <c r="I656" s="31"/>
      <c r="J656" s="30"/>
      <c r="K656" s="30"/>
      <c r="L656" s="30"/>
      <c r="M656" s="30"/>
      <c r="N656" s="30"/>
      <c r="O656" s="30"/>
      <c r="P656" s="73"/>
      <c r="Q656" s="31"/>
      <c r="R656" s="30"/>
      <c r="S656" s="30"/>
      <c r="T656" s="30"/>
      <c r="U656" s="30"/>
      <c r="V656" s="30"/>
      <c r="W656" s="30"/>
      <c r="X656" s="72"/>
      <c r="Y656" s="31"/>
      <c r="Z656" s="72"/>
      <c r="AA656" s="31"/>
      <c r="AB656" s="30"/>
      <c r="AC656" s="30"/>
      <c r="AD656" s="30"/>
      <c r="AE656" s="30"/>
      <c r="AF656" s="30"/>
      <c r="AG656" s="72"/>
      <c r="AH656" s="31"/>
      <c r="AI656" s="30"/>
      <c r="AJ656" s="30"/>
      <c r="AK656" s="30"/>
      <c r="AL656" s="30"/>
      <c r="AM656" s="30"/>
      <c r="AN656" s="30"/>
      <c r="AO656" s="30"/>
      <c r="AP656" s="72"/>
      <c r="AQ656" s="31"/>
      <c r="AR656" s="30"/>
      <c r="AS656" s="30"/>
      <c r="AT656" s="30"/>
      <c r="AU656" s="30"/>
      <c r="AV656" s="30"/>
      <c r="AW656" s="30"/>
      <c r="AX656" s="30"/>
      <c r="AY656" s="30"/>
      <c r="AZ656" s="31"/>
      <c r="BA656" s="30"/>
      <c r="BB656" s="30"/>
      <c r="BC656" s="30"/>
      <c r="BD656" s="30"/>
      <c r="BE656" s="30"/>
      <c r="BF656" s="30"/>
      <c r="BG656" s="30"/>
      <c r="BH656" s="30"/>
    </row>
    <row r="657" spans="3:60" ht="13.5" x14ac:dyDescent="0.35">
      <c r="C657" s="31"/>
      <c r="D657" s="30"/>
      <c r="E657" s="30"/>
      <c r="F657" s="30"/>
      <c r="G657" s="30"/>
      <c r="H657" s="72"/>
      <c r="I657" s="31"/>
      <c r="J657" s="30"/>
      <c r="K657" s="30"/>
      <c r="L657" s="30"/>
      <c r="M657" s="30"/>
      <c r="N657" s="30"/>
      <c r="O657" s="30"/>
      <c r="P657" s="73"/>
      <c r="Q657" s="31"/>
      <c r="R657" s="30"/>
      <c r="S657" s="30"/>
      <c r="T657" s="30"/>
      <c r="U657" s="30"/>
      <c r="V657" s="30"/>
      <c r="W657" s="30"/>
      <c r="X657" s="72"/>
      <c r="Y657" s="31"/>
      <c r="Z657" s="72"/>
      <c r="AA657" s="31"/>
      <c r="AB657" s="30"/>
      <c r="AC657" s="30"/>
      <c r="AD657" s="30"/>
      <c r="AE657" s="30"/>
      <c r="AF657" s="30"/>
      <c r="AG657" s="72"/>
      <c r="AH657" s="31"/>
      <c r="AI657" s="30"/>
      <c r="AJ657" s="30"/>
      <c r="AK657" s="30"/>
      <c r="AL657" s="30"/>
      <c r="AM657" s="30"/>
      <c r="AN657" s="30"/>
      <c r="AO657" s="30"/>
      <c r="AP657" s="72"/>
      <c r="AQ657" s="31"/>
      <c r="AR657" s="30"/>
      <c r="AS657" s="30"/>
      <c r="AT657" s="30"/>
      <c r="AU657" s="30"/>
      <c r="AV657" s="30"/>
      <c r="AW657" s="30"/>
      <c r="AX657" s="30"/>
      <c r="AY657" s="30"/>
      <c r="AZ657" s="31"/>
      <c r="BA657" s="30"/>
      <c r="BB657" s="30"/>
      <c r="BC657" s="30"/>
      <c r="BD657" s="30"/>
      <c r="BE657" s="30"/>
      <c r="BF657" s="30"/>
      <c r="BG657" s="30"/>
      <c r="BH657" s="30"/>
    </row>
    <row r="658" spans="3:60" ht="13.5" x14ac:dyDescent="0.35">
      <c r="C658" s="31"/>
      <c r="D658" s="30"/>
      <c r="E658" s="30"/>
      <c r="F658" s="30"/>
      <c r="G658" s="30"/>
      <c r="H658" s="72"/>
      <c r="I658" s="31"/>
      <c r="J658" s="30"/>
      <c r="K658" s="30"/>
      <c r="L658" s="30"/>
      <c r="M658" s="30"/>
      <c r="N658" s="30"/>
      <c r="O658" s="30"/>
      <c r="P658" s="73"/>
      <c r="Q658" s="31"/>
      <c r="R658" s="30"/>
      <c r="S658" s="30"/>
      <c r="T658" s="30"/>
      <c r="U658" s="30"/>
      <c r="V658" s="30"/>
      <c r="W658" s="30"/>
      <c r="X658" s="72"/>
      <c r="Y658" s="31"/>
      <c r="Z658" s="72"/>
      <c r="AA658" s="31"/>
      <c r="AB658" s="30"/>
      <c r="AC658" s="30"/>
      <c r="AD658" s="30"/>
      <c r="AE658" s="30"/>
      <c r="AF658" s="30"/>
      <c r="AG658" s="72"/>
      <c r="AH658" s="31"/>
      <c r="AI658" s="30"/>
      <c r="AJ658" s="30"/>
      <c r="AK658" s="30"/>
      <c r="AL658" s="30"/>
      <c r="AM658" s="30"/>
      <c r="AN658" s="30"/>
      <c r="AO658" s="30"/>
      <c r="AP658" s="72"/>
      <c r="AQ658" s="31"/>
      <c r="AR658" s="30"/>
      <c r="AS658" s="30"/>
      <c r="AT658" s="30"/>
      <c r="AU658" s="30"/>
      <c r="AV658" s="30"/>
      <c r="AW658" s="30"/>
      <c r="AX658" s="30"/>
      <c r="AY658" s="30"/>
      <c r="AZ658" s="31"/>
      <c r="BA658" s="30"/>
      <c r="BB658" s="30"/>
      <c r="BC658" s="30"/>
      <c r="BD658" s="30"/>
      <c r="BE658" s="30"/>
      <c r="BF658" s="30"/>
      <c r="BG658" s="30"/>
      <c r="BH658" s="30"/>
    </row>
    <row r="659" spans="3:60" ht="13.5" x14ac:dyDescent="0.35">
      <c r="C659" s="31"/>
      <c r="D659" s="30"/>
      <c r="E659" s="30"/>
      <c r="F659" s="30"/>
      <c r="G659" s="30"/>
      <c r="H659" s="72"/>
      <c r="I659" s="31"/>
      <c r="J659" s="30"/>
      <c r="K659" s="30"/>
      <c r="L659" s="30"/>
      <c r="M659" s="30"/>
      <c r="N659" s="30"/>
      <c r="O659" s="30"/>
      <c r="P659" s="73"/>
      <c r="Q659" s="31"/>
      <c r="R659" s="30"/>
      <c r="S659" s="30"/>
      <c r="T659" s="30"/>
      <c r="U659" s="30"/>
      <c r="V659" s="30"/>
      <c r="W659" s="30"/>
      <c r="X659" s="72"/>
      <c r="Y659" s="31"/>
      <c r="Z659" s="72"/>
      <c r="AA659" s="31"/>
      <c r="AB659" s="30"/>
      <c r="AC659" s="30"/>
      <c r="AD659" s="30"/>
      <c r="AE659" s="30"/>
      <c r="AF659" s="30"/>
      <c r="AG659" s="72"/>
      <c r="AH659" s="31"/>
      <c r="AI659" s="30"/>
      <c r="AJ659" s="30"/>
      <c r="AK659" s="30"/>
      <c r="AL659" s="30"/>
      <c r="AM659" s="30"/>
      <c r="AN659" s="30"/>
      <c r="AO659" s="30"/>
      <c r="AP659" s="72"/>
      <c r="AQ659" s="31"/>
      <c r="AR659" s="30"/>
      <c r="AS659" s="30"/>
      <c r="AT659" s="30"/>
      <c r="AU659" s="30"/>
      <c r="AV659" s="30"/>
      <c r="AW659" s="30"/>
      <c r="AX659" s="30"/>
      <c r="AY659" s="30"/>
      <c r="AZ659" s="31"/>
      <c r="BA659" s="30"/>
      <c r="BB659" s="30"/>
      <c r="BC659" s="30"/>
      <c r="BD659" s="30"/>
      <c r="BE659" s="30"/>
      <c r="BF659" s="30"/>
      <c r="BG659" s="30"/>
      <c r="BH659" s="30"/>
    </row>
    <row r="660" spans="3:60" ht="13.5" x14ac:dyDescent="0.35">
      <c r="C660" s="31"/>
      <c r="D660" s="30"/>
      <c r="E660" s="30"/>
      <c r="F660" s="30"/>
      <c r="G660" s="30"/>
      <c r="H660" s="72"/>
      <c r="I660" s="31"/>
      <c r="J660" s="30"/>
      <c r="K660" s="30"/>
      <c r="L660" s="30"/>
      <c r="M660" s="30"/>
      <c r="N660" s="30"/>
      <c r="O660" s="30"/>
      <c r="P660" s="73"/>
      <c r="Q660" s="31"/>
      <c r="R660" s="30"/>
      <c r="S660" s="30"/>
      <c r="T660" s="30"/>
      <c r="U660" s="30"/>
      <c r="V660" s="30"/>
      <c r="W660" s="30"/>
      <c r="X660" s="72"/>
      <c r="Y660" s="31"/>
      <c r="Z660" s="72"/>
      <c r="AA660" s="31"/>
      <c r="AB660" s="30"/>
      <c r="AC660" s="30"/>
      <c r="AD660" s="30"/>
      <c r="AE660" s="30"/>
      <c r="AF660" s="30"/>
      <c r="AG660" s="72"/>
      <c r="AH660" s="31"/>
      <c r="AI660" s="30"/>
      <c r="AJ660" s="30"/>
      <c r="AK660" s="30"/>
      <c r="AL660" s="30"/>
      <c r="AM660" s="30"/>
      <c r="AN660" s="30"/>
      <c r="AO660" s="30"/>
      <c r="AP660" s="72"/>
      <c r="AQ660" s="31"/>
      <c r="AR660" s="30"/>
      <c r="AS660" s="30"/>
      <c r="AT660" s="30"/>
      <c r="AU660" s="30"/>
      <c r="AV660" s="30"/>
      <c r="AW660" s="30"/>
      <c r="AX660" s="30"/>
      <c r="AY660" s="30"/>
      <c r="AZ660" s="31"/>
      <c r="BA660" s="30"/>
      <c r="BB660" s="30"/>
      <c r="BC660" s="30"/>
      <c r="BD660" s="30"/>
      <c r="BE660" s="30"/>
      <c r="BF660" s="30"/>
      <c r="BG660" s="30"/>
      <c r="BH660" s="30"/>
    </row>
    <row r="661" spans="3:60" ht="13.5" x14ac:dyDescent="0.35">
      <c r="C661" s="31"/>
      <c r="D661" s="30"/>
      <c r="E661" s="30"/>
      <c r="F661" s="30"/>
      <c r="G661" s="30"/>
      <c r="H661" s="72"/>
      <c r="I661" s="31"/>
      <c r="J661" s="30"/>
      <c r="K661" s="30"/>
      <c r="L661" s="30"/>
      <c r="M661" s="30"/>
      <c r="N661" s="30"/>
      <c r="O661" s="30"/>
      <c r="P661" s="73"/>
      <c r="Q661" s="31"/>
      <c r="R661" s="30"/>
      <c r="S661" s="30"/>
      <c r="T661" s="30"/>
      <c r="U661" s="30"/>
      <c r="V661" s="30"/>
      <c r="W661" s="30"/>
      <c r="X661" s="72"/>
      <c r="Y661" s="31"/>
      <c r="Z661" s="72"/>
      <c r="AA661" s="31"/>
      <c r="AB661" s="30"/>
      <c r="AC661" s="30"/>
      <c r="AD661" s="30"/>
      <c r="AE661" s="30"/>
      <c r="AF661" s="30"/>
      <c r="AG661" s="72"/>
      <c r="AH661" s="31"/>
      <c r="AI661" s="30"/>
      <c r="AJ661" s="30"/>
      <c r="AK661" s="30"/>
      <c r="AL661" s="30"/>
      <c r="AM661" s="30"/>
      <c r="AN661" s="30"/>
      <c r="AO661" s="30"/>
      <c r="AP661" s="72"/>
      <c r="AQ661" s="31"/>
      <c r="AR661" s="30"/>
      <c r="AS661" s="30"/>
      <c r="AT661" s="30"/>
      <c r="AU661" s="30"/>
      <c r="AV661" s="30"/>
      <c r="AW661" s="30"/>
      <c r="AX661" s="30"/>
      <c r="AY661" s="30"/>
      <c r="AZ661" s="31"/>
      <c r="BA661" s="30"/>
      <c r="BB661" s="30"/>
      <c r="BC661" s="30"/>
      <c r="BD661" s="30"/>
      <c r="BE661" s="30"/>
      <c r="BF661" s="30"/>
      <c r="BG661" s="30"/>
      <c r="BH661" s="30"/>
    </row>
    <row r="662" spans="3:60" ht="13.5" x14ac:dyDescent="0.35">
      <c r="C662" s="31"/>
      <c r="D662" s="30"/>
      <c r="E662" s="30"/>
      <c r="F662" s="30"/>
      <c r="G662" s="30"/>
      <c r="H662" s="72"/>
      <c r="I662" s="31"/>
      <c r="J662" s="30"/>
      <c r="K662" s="30"/>
      <c r="L662" s="30"/>
      <c r="M662" s="30"/>
      <c r="N662" s="30"/>
      <c r="O662" s="30"/>
      <c r="P662" s="73"/>
      <c r="Q662" s="31"/>
      <c r="R662" s="30"/>
      <c r="S662" s="30"/>
      <c r="T662" s="30"/>
      <c r="U662" s="30"/>
      <c r="V662" s="30"/>
      <c r="W662" s="30"/>
      <c r="X662" s="72"/>
      <c r="Y662" s="31"/>
      <c r="Z662" s="72"/>
      <c r="AA662" s="31"/>
      <c r="AB662" s="30"/>
      <c r="AC662" s="30"/>
      <c r="AD662" s="30"/>
      <c r="AE662" s="30"/>
      <c r="AF662" s="30"/>
      <c r="AG662" s="72"/>
      <c r="AH662" s="31"/>
      <c r="AI662" s="30"/>
      <c r="AJ662" s="30"/>
      <c r="AK662" s="30"/>
      <c r="AL662" s="30"/>
      <c r="AM662" s="30"/>
      <c r="AN662" s="30"/>
      <c r="AO662" s="30"/>
      <c r="AP662" s="72"/>
      <c r="AQ662" s="31"/>
      <c r="AR662" s="30"/>
      <c r="AS662" s="30"/>
      <c r="AT662" s="30"/>
      <c r="AU662" s="30"/>
      <c r="AV662" s="30"/>
      <c r="AW662" s="30"/>
      <c r="AX662" s="30"/>
      <c r="AY662" s="30"/>
      <c r="AZ662" s="31"/>
      <c r="BA662" s="30"/>
      <c r="BB662" s="30"/>
      <c r="BC662" s="30"/>
      <c r="BD662" s="30"/>
      <c r="BE662" s="30"/>
      <c r="BF662" s="30"/>
      <c r="BG662" s="30"/>
      <c r="BH662" s="30"/>
    </row>
    <row r="663" spans="3:60" ht="13.5" x14ac:dyDescent="0.35">
      <c r="C663" s="31"/>
      <c r="D663" s="30"/>
      <c r="E663" s="30"/>
      <c r="F663" s="30"/>
      <c r="G663" s="30"/>
      <c r="H663" s="72"/>
      <c r="I663" s="31"/>
      <c r="J663" s="30"/>
      <c r="K663" s="30"/>
      <c r="L663" s="30"/>
      <c r="M663" s="30"/>
      <c r="N663" s="30"/>
      <c r="O663" s="30"/>
      <c r="P663" s="73"/>
      <c r="Q663" s="31"/>
      <c r="R663" s="30"/>
      <c r="S663" s="30"/>
      <c r="T663" s="30"/>
      <c r="U663" s="30"/>
      <c r="V663" s="30"/>
      <c r="W663" s="30"/>
      <c r="X663" s="72"/>
      <c r="Y663" s="31"/>
      <c r="Z663" s="72"/>
      <c r="AA663" s="31"/>
      <c r="AB663" s="30"/>
      <c r="AC663" s="30"/>
      <c r="AD663" s="30"/>
      <c r="AE663" s="30"/>
      <c r="AF663" s="30"/>
      <c r="AG663" s="72"/>
      <c r="AH663" s="31"/>
      <c r="AI663" s="30"/>
      <c r="AJ663" s="30"/>
      <c r="AK663" s="30"/>
      <c r="AL663" s="30"/>
      <c r="AM663" s="30"/>
      <c r="AN663" s="30"/>
      <c r="AO663" s="30"/>
      <c r="AP663" s="72"/>
      <c r="AQ663" s="31"/>
      <c r="AR663" s="30"/>
      <c r="AS663" s="30"/>
      <c r="AT663" s="30"/>
      <c r="AU663" s="30"/>
      <c r="AV663" s="30"/>
      <c r="AW663" s="30"/>
      <c r="AX663" s="30"/>
      <c r="AY663" s="30"/>
      <c r="AZ663" s="31"/>
      <c r="BA663" s="30"/>
      <c r="BB663" s="30"/>
      <c r="BC663" s="30"/>
      <c r="BD663" s="30"/>
      <c r="BE663" s="30"/>
      <c r="BF663" s="30"/>
      <c r="BG663" s="30"/>
      <c r="BH663" s="30"/>
    </row>
    <row r="664" spans="3:60" ht="13.5" x14ac:dyDescent="0.35">
      <c r="C664" s="31"/>
      <c r="D664" s="30"/>
      <c r="E664" s="30"/>
      <c r="F664" s="30"/>
      <c r="G664" s="30"/>
      <c r="H664" s="72"/>
      <c r="I664" s="31"/>
      <c r="J664" s="30"/>
      <c r="K664" s="30"/>
      <c r="L664" s="30"/>
      <c r="M664" s="30"/>
      <c r="N664" s="30"/>
      <c r="O664" s="30"/>
      <c r="P664" s="73"/>
      <c r="Q664" s="31"/>
      <c r="R664" s="30"/>
      <c r="S664" s="30"/>
      <c r="T664" s="30"/>
      <c r="U664" s="30"/>
      <c r="V664" s="30"/>
      <c r="W664" s="30"/>
      <c r="X664" s="72"/>
      <c r="Y664" s="31"/>
      <c r="Z664" s="72"/>
      <c r="AA664" s="31"/>
      <c r="AB664" s="30"/>
      <c r="AC664" s="30"/>
      <c r="AD664" s="30"/>
      <c r="AE664" s="30"/>
      <c r="AF664" s="30"/>
      <c r="AG664" s="72"/>
      <c r="AH664" s="31"/>
      <c r="AI664" s="30"/>
      <c r="AJ664" s="30"/>
      <c r="AK664" s="30"/>
      <c r="AL664" s="30"/>
      <c r="AM664" s="30"/>
      <c r="AN664" s="30"/>
      <c r="AO664" s="30"/>
      <c r="AP664" s="72"/>
      <c r="AQ664" s="31"/>
      <c r="AR664" s="30"/>
      <c r="AS664" s="30"/>
      <c r="AT664" s="30"/>
      <c r="AU664" s="30"/>
      <c r="AV664" s="30"/>
      <c r="AW664" s="30"/>
      <c r="AX664" s="30"/>
      <c r="AY664" s="30"/>
      <c r="AZ664" s="31"/>
      <c r="BA664" s="30"/>
      <c r="BB664" s="30"/>
      <c r="BC664" s="30"/>
      <c r="BD664" s="30"/>
      <c r="BE664" s="30"/>
      <c r="BF664" s="30"/>
      <c r="BG664" s="30"/>
      <c r="BH664" s="30"/>
    </row>
    <row r="665" spans="3:60" ht="13.5" x14ac:dyDescent="0.35">
      <c r="C665" s="31"/>
      <c r="D665" s="30"/>
      <c r="E665" s="30"/>
      <c r="F665" s="30"/>
      <c r="G665" s="30"/>
      <c r="H665" s="72"/>
      <c r="I665" s="31"/>
      <c r="J665" s="30"/>
      <c r="K665" s="30"/>
      <c r="L665" s="30"/>
      <c r="M665" s="30"/>
      <c r="N665" s="30"/>
      <c r="O665" s="30"/>
      <c r="P665" s="73"/>
      <c r="Q665" s="31"/>
      <c r="R665" s="30"/>
      <c r="S665" s="30"/>
      <c r="T665" s="30"/>
      <c r="U665" s="30"/>
      <c r="V665" s="30"/>
      <c r="W665" s="30"/>
      <c r="X665" s="72"/>
      <c r="Y665" s="31"/>
      <c r="Z665" s="72"/>
      <c r="AA665" s="31"/>
      <c r="AB665" s="30"/>
      <c r="AC665" s="30"/>
      <c r="AD665" s="30"/>
      <c r="AE665" s="30"/>
      <c r="AF665" s="30"/>
      <c r="AG665" s="72"/>
      <c r="AH665" s="31"/>
      <c r="AI665" s="30"/>
      <c r="AJ665" s="30"/>
      <c r="AK665" s="30"/>
      <c r="AL665" s="30"/>
      <c r="AM665" s="30"/>
      <c r="AN665" s="30"/>
      <c r="AO665" s="30"/>
      <c r="AP665" s="72"/>
      <c r="AQ665" s="31"/>
      <c r="AR665" s="30"/>
      <c r="AS665" s="30"/>
      <c r="AT665" s="30"/>
      <c r="AU665" s="30"/>
      <c r="AV665" s="30"/>
      <c r="AW665" s="30"/>
      <c r="AX665" s="30"/>
      <c r="AY665" s="30"/>
      <c r="AZ665" s="31"/>
      <c r="BA665" s="30"/>
      <c r="BB665" s="30"/>
      <c r="BC665" s="30"/>
      <c r="BD665" s="30"/>
      <c r="BE665" s="30"/>
      <c r="BF665" s="30"/>
      <c r="BG665" s="30"/>
      <c r="BH665" s="30"/>
    </row>
    <row r="666" spans="3:60" ht="13.5" x14ac:dyDescent="0.35">
      <c r="C666" s="31"/>
      <c r="D666" s="30"/>
      <c r="E666" s="30"/>
      <c r="F666" s="30"/>
      <c r="G666" s="30"/>
      <c r="H666" s="72"/>
      <c r="I666" s="31"/>
      <c r="J666" s="30"/>
      <c r="K666" s="30"/>
      <c r="L666" s="30"/>
      <c r="M666" s="30"/>
      <c r="N666" s="30"/>
      <c r="O666" s="30"/>
      <c r="P666" s="73"/>
      <c r="Q666" s="31"/>
      <c r="R666" s="30"/>
      <c r="S666" s="30"/>
      <c r="T666" s="30"/>
      <c r="U666" s="30"/>
      <c r="V666" s="30"/>
      <c r="W666" s="30"/>
      <c r="X666" s="72"/>
      <c r="Y666" s="31"/>
      <c r="Z666" s="72"/>
      <c r="AA666" s="31"/>
      <c r="AB666" s="30"/>
      <c r="AC666" s="30"/>
      <c r="AD666" s="30"/>
      <c r="AE666" s="30"/>
      <c r="AF666" s="30"/>
      <c r="AG666" s="72"/>
      <c r="AH666" s="31"/>
      <c r="AI666" s="30"/>
      <c r="AJ666" s="30"/>
      <c r="AK666" s="30"/>
      <c r="AL666" s="30"/>
      <c r="AM666" s="30"/>
      <c r="AN666" s="30"/>
      <c r="AO666" s="30"/>
      <c r="AP666" s="72"/>
      <c r="AQ666" s="31"/>
      <c r="AR666" s="30"/>
      <c r="AS666" s="30"/>
      <c r="AT666" s="30"/>
      <c r="AU666" s="30"/>
      <c r="AV666" s="30"/>
      <c r="AW666" s="30"/>
      <c r="AX666" s="30"/>
      <c r="AY666" s="30"/>
      <c r="AZ666" s="31"/>
      <c r="BA666" s="30"/>
      <c r="BB666" s="30"/>
      <c r="BC666" s="30"/>
      <c r="BD666" s="30"/>
      <c r="BE666" s="30"/>
      <c r="BF666" s="30"/>
      <c r="BG666" s="30"/>
      <c r="BH666" s="30"/>
    </row>
    <row r="667" spans="3:60" ht="13.5" x14ac:dyDescent="0.35">
      <c r="C667" s="31"/>
      <c r="D667" s="30"/>
      <c r="E667" s="30"/>
      <c r="F667" s="30"/>
      <c r="G667" s="30"/>
      <c r="H667" s="72"/>
      <c r="I667" s="31"/>
      <c r="J667" s="30"/>
      <c r="K667" s="30"/>
      <c r="L667" s="30"/>
      <c r="M667" s="30"/>
      <c r="N667" s="30"/>
      <c r="O667" s="30"/>
      <c r="P667" s="73"/>
      <c r="Q667" s="31"/>
      <c r="R667" s="30"/>
      <c r="S667" s="30"/>
      <c r="T667" s="30"/>
      <c r="U667" s="30"/>
      <c r="V667" s="30"/>
      <c r="W667" s="30"/>
      <c r="X667" s="72"/>
      <c r="Y667" s="31"/>
      <c r="Z667" s="72"/>
      <c r="AA667" s="31"/>
      <c r="AB667" s="30"/>
      <c r="AC667" s="30"/>
      <c r="AD667" s="30"/>
      <c r="AE667" s="30"/>
      <c r="AF667" s="30"/>
      <c r="AG667" s="72"/>
      <c r="AH667" s="31"/>
      <c r="AI667" s="30"/>
      <c r="AJ667" s="30"/>
      <c r="AK667" s="30"/>
      <c r="AL667" s="30"/>
      <c r="AM667" s="30"/>
      <c r="AN667" s="30"/>
      <c r="AO667" s="30"/>
      <c r="AP667" s="72"/>
      <c r="AQ667" s="31"/>
      <c r="AR667" s="30"/>
      <c r="AS667" s="30"/>
      <c r="AT667" s="30"/>
      <c r="AU667" s="30"/>
      <c r="AV667" s="30"/>
      <c r="AW667" s="30"/>
      <c r="AX667" s="30"/>
      <c r="AY667" s="30"/>
      <c r="AZ667" s="31"/>
      <c r="BA667" s="30"/>
      <c r="BB667" s="30"/>
      <c r="BC667" s="30"/>
      <c r="BD667" s="30"/>
      <c r="BE667" s="30"/>
      <c r="BF667" s="30"/>
      <c r="BG667" s="30"/>
      <c r="BH667" s="30"/>
    </row>
    <row r="668" spans="3:60" ht="13.5" x14ac:dyDescent="0.35">
      <c r="C668" s="31"/>
      <c r="D668" s="30"/>
      <c r="E668" s="30"/>
      <c r="F668" s="30"/>
      <c r="G668" s="30"/>
      <c r="H668" s="72"/>
      <c r="I668" s="31"/>
      <c r="J668" s="30"/>
      <c r="K668" s="30"/>
      <c r="L668" s="30"/>
      <c r="M668" s="30"/>
      <c r="N668" s="30"/>
      <c r="O668" s="30"/>
      <c r="P668" s="73"/>
      <c r="Q668" s="31"/>
      <c r="R668" s="30"/>
      <c r="S668" s="30"/>
      <c r="T668" s="30"/>
      <c r="U668" s="30"/>
      <c r="V668" s="30"/>
      <c r="W668" s="30"/>
      <c r="X668" s="72"/>
      <c r="Y668" s="31"/>
      <c r="Z668" s="72"/>
      <c r="AA668" s="31"/>
      <c r="AB668" s="30"/>
      <c r="AC668" s="30"/>
      <c r="AD668" s="30"/>
      <c r="AE668" s="30"/>
      <c r="AF668" s="30"/>
      <c r="AG668" s="72"/>
      <c r="AH668" s="31"/>
      <c r="AI668" s="30"/>
      <c r="AJ668" s="30"/>
      <c r="AK668" s="30"/>
      <c r="AL668" s="30"/>
      <c r="AM668" s="30"/>
      <c r="AN668" s="30"/>
      <c r="AO668" s="30"/>
      <c r="AP668" s="72"/>
      <c r="AQ668" s="31"/>
      <c r="AR668" s="30"/>
      <c r="AS668" s="30"/>
      <c r="AT668" s="30"/>
      <c r="AU668" s="30"/>
      <c r="AV668" s="30"/>
      <c r="AW668" s="30"/>
      <c r="AX668" s="30"/>
      <c r="AY668" s="30"/>
      <c r="AZ668" s="31"/>
      <c r="BA668" s="30"/>
      <c r="BB668" s="30"/>
      <c r="BC668" s="30"/>
      <c r="BD668" s="30"/>
      <c r="BE668" s="30"/>
      <c r="BF668" s="30"/>
      <c r="BG668" s="30"/>
      <c r="BH668" s="30"/>
    </row>
    <row r="669" spans="3:60" ht="13.5" x14ac:dyDescent="0.35">
      <c r="C669" s="31"/>
      <c r="D669" s="30"/>
      <c r="E669" s="30"/>
      <c r="F669" s="30"/>
      <c r="G669" s="30"/>
      <c r="H669" s="72"/>
      <c r="I669" s="31"/>
      <c r="J669" s="30"/>
      <c r="K669" s="30"/>
      <c r="L669" s="30"/>
      <c r="M669" s="30"/>
      <c r="N669" s="30"/>
      <c r="O669" s="30"/>
      <c r="P669" s="73"/>
      <c r="Q669" s="31"/>
      <c r="R669" s="30"/>
      <c r="S669" s="30"/>
      <c r="T669" s="30"/>
      <c r="U669" s="30"/>
      <c r="V669" s="30"/>
      <c r="W669" s="30"/>
      <c r="X669" s="72"/>
      <c r="Y669" s="31"/>
      <c r="Z669" s="72"/>
      <c r="AA669" s="31"/>
      <c r="AB669" s="30"/>
      <c r="AC669" s="30"/>
      <c r="AD669" s="30"/>
      <c r="AE669" s="30"/>
      <c r="AF669" s="30"/>
      <c r="AG669" s="72"/>
      <c r="AH669" s="31"/>
      <c r="AI669" s="30"/>
      <c r="AJ669" s="30"/>
      <c r="AK669" s="30"/>
      <c r="AL669" s="30"/>
      <c r="AM669" s="30"/>
      <c r="AN669" s="30"/>
      <c r="AO669" s="30"/>
      <c r="AP669" s="72"/>
      <c r="AQ669" s="31"/>
      <c r="AR669" s="30"/>
      <c r="AS669" s="30"/>
      <c r="AT669" s="30"/>
      <c r="AU669" s="30"/>
      <c r="AV669" s="30"/>
      <c r="AW669" s="30"/>
      <c r="AX669" s="30"/>
      <c r="AY669" s="30"/>
      <c r="AZ669" s="31"/>
      <c r="BA669" s="30"/>
      <c r="BB669" s="30"/>
      <c r="BC669" s="30"/>
      <c r="BD669" s="30"/>
      <c r="BE669" s="30"/>
      <c r="BF669" s="30"/>
      <c r="BG669" s="30"/>
      <c r="BH669" s="30"/>
    </row>
    <row r="670" spans="3:60" ht="13.5" x14ac:dyDescent="0.35">
      <c r="C670" s="31"/>
      <c r="D670" s="30"/>
      <c r="E670" s="30"/>
      <c r="F670" s="30"/>
      <c r="G670" s="30"/>
      <c r="H670" s="72"/>
      <c r="I670" s="31"/>
      <c r="J670" s="30"/>
      <c r="K670" s="30"/>
      <c r="L670" s="30"/>
      <c r="M670" s="30"/>
      <c r="N670" s="30"/>
      <c r="O670" s="30"/>
      <c r="P670" s="73"/>
      <c r="Q670" s="31"/>
      <c r="R670" s="30"/>
      <c r="S670" s="30"/>
      <c r="T670" s="30"/>
      <c r="U670" s="30"/>
      <c r="V670" s="30"/>
      <c r="W670" s="30"/>
      <c r="X670" s="72"/>
      <c r="Y670" s="31"/>
      <c r="Z670" s="72"/>
      <c r="AA670" s="31"/>
      <c r="AB670" s="30"/>
      <c r="AC670" s="30"/>
      <c r="AD670" s="30"/>
      <c r="AE670" s="30"/>
      <c r="AF670" s="30"/>
      <c r="AG670" s="72"/>
      <c r="AH670" s="31"/>
      <c r="AI670" s="30"/>
      <c r="AJ670" s="30"/>
      <c r="AK670" s="30"/>
      <c r="AL670" s="30"/>
      <c r="AM670" s="30"/>
      <c r="AN670" s="30"/>
      <c r="AO670" s="30"/>
      <c r="AP670" s="72"/>
      <c r="AQ670" s="31"/>
      <c r="AR670" s="30"/>
      <c r="AS670" s="30"/>
      <c r="AT670" s="30"/>
      <c r="AU670" s="30"/>
      <c r="AV670" s="30"/>
      <c r="AW670" s="30"/>
      <c r="AX670" s="30"/>
      <c r="AY670" s="30"/>
      <c r="AZ670" s="31"/>
      <c r="BA670" s="30"/>
      <c r="BB670" s="30"/>
      <c r="BC670" s="30"/>
      <c r="BD670" s="30"/>
      <c r="BE670" s="30"/>
      <c r="BF670" s="30"/>
      <c r="BG670" s="30"/>
      <c r="BH670" s="30"/>
    </row>
    <row r="671" spans="3:60" ht="13.5" x14ac:dyDescent="0.35">
      <c r="C671" s="31"/>
      <c r="D671" s="30"/>
      <c r="E671" s="30"/>
      <c r="F671" s="30"/>
      <c r="G671" s="30"/>
      <c r="H671" s="72"/>
      <c r="I671" s="31"/>
      <c r="J671" s="30"/>
      <c r="K671" s="30"/>
      <c r="L671" s="30"/>
      <c r="M671" s="30"/>
      <c r="N671" s="30"/>
      <c r="O671" s="30"/>
      <c r="P671" s="73"/>
      <c r="Q671" s="31"/>
      <c r="R671" s="30"/>
      <c r="S671" s="30"/>
      <c r="T671" s="30"/>
      <c r="U671" s="30"/>
      <c r="V671" s="30"/>
      <c r="W671" s="30"/>
      <c r="X671" s="72"/>
      <c r="Y671" s="31"/>
      <c r="Z671" s="72"/>
      <c r="AA671" s="31"/>
      <c r="AB671" s="30"/>
      <c r="AC671" s="30"/>
      <c r="AD671" s="30"/>
      <c r="AE671" s="30"/>
      <c r="AF671" s="30"/>
      <c r="AG671" s="72"/>
      <c r="AH671" s="31"/>
      <c r="AI671" s="30"/>
      <c r="AJ671" s="30"/>
      <c r="AK671" s="30"/>
      <c r="AL671" s="30"/>
      <c r="AM671" s="30"/>
      <c r="AN671" s="30"/>
      <c r="AO671" s="30"/>
      <c r="AP671" s="72"/>
      <c r="AQ671" s="31"/>
      <c r="AR671" s="30"/>
      <c r="AS671" s="30"/>
      <c r="AT671" s="30"/>
      <c r="AU671" s="30"/>
      <c r="AV671" s="30"/>
      <c r="AW671" s="30"/>
      <c r="AX671" s="30"/>
      <c r="AY671" s="30"/>
      <c r="AZ671" s="31"/>
      <c r="BA671" s="30"/>
      <c r="BB671" s="30"/>
      <c r="BC671" s="30"/>
      <c r="BD671" s="30"/>
      <c r="BE671" s="30"/>
      <c r="BF671" s="30"/>
      <c r="BG671" s="30"/>
      <c r="BH671" s="30"/>
    </row>
    <row r="672" spans="3:60" ht="13.5" x14ac:dyDescent="0.35">
      <c r="C672" s="31"/>
      <c r="D672" s="30"/>
      <c r="E672" s="30"/>
      <c r="F672" s="30"/>
      <c r="G672" s="30"/>
      <c r="H672" s="72"/>
      <c r="I672" s="31"/>
      <c r="J672" s="30"/>
      <c r="K672" s="30"/>
      <c r="L672" s="30"/>
      <c r="M672" s="30"/>
      <c r="N672" s="30"/>
      <c r="O672" s="30"/>
      <c r="P672" s="73"/>
      <c r="Q672" s="31"/>
      <c r="R672" s="30"/>
      <c r="S672" s="30"/>
      <c r="T672" s="30"/>
      <c r="U672" s="30"/>
      <c r="V672" s="30"/>
      <c r="W672" s="30"/>
      <c r="X672" s="72"/>
      <c r="Y672" s="31"/>
      <c r="Z672" s="72"/>
      <c r="AA672" s="31"/>
      <c r="AB672" s="30"/>
      <c r="AC672" s="30"/>
      <c r="AD672" s="30"/>
      <c r="AE672" s="30"/>
      <c r="AF672" s="30"/>
      <c r="AG672" s="72"/>
      <c r="AH672" s="31"/>
      <c r="AI672" s="30"/>
      <c r="AJ672" s="30"/>
      <c r="AK672" s="30"/>
      <c r="AL672" s="30"/>
      <c r="AM672" s="30"/>
      <c r="AN672" s="30"/>
      <c r="AO672" s="30"/>
      <c r="AP672" s="72"/>
      <c r="AQ672" s="31"/>
      <c r="AR672" s="30"/>
      <c r="AS672" s="30"/>
      <c r="AT672" s="30"/>
      <c r="AU672" s="30"/>
      <c r="AV672" s="30"/>
      <c r="AW672" s="30"/>
      <c r="AX672" s="30"/>
      <c r="AY672" s="30"/>
      <c r="AZ672" s="31"/>
      <c r="BA672" s="30"/>
      <c r="BB672" s="30"/>
      <c r="BC672" s="30"/>
      <c r="BD672" s="30"/>
      <c r="BE672" s="30"/>
      <c r="BF672" s="30"/>
      <c r="BG672" s="30"/>
      <c r="BH672" s="30"/>
    </row>
    <row r="673" spans="3:60" ht="13.5" x14ac:dyDescent="0.35">
      <c r="C673" s="31"/>
      <c r="D673" s="30"/>
      <c r="E673" s="30"/>
      <c r="F673" s="30"/>
      <c r="G673" s="30"/>
      <c r="H673" s="72"/>
      <c r="I673" s="31"/>
      <c r="J673" s="30"/>
      <c r="K673" s="30"/>
      <c r="L673" s="30"/>
      <c r="M673" s="30"/>
      <c r="N673" s="30"/>
      <c r="O673" s="30"/>
      <c r="P673" s="73"/>
      <c r="Q673" s="31"/>
      <c r="R673" s="30"/>
      <c r="S673" s="30"/>
      <c r="T673" s="30"/>
      <c r="U673" s="30"/>
      <c r="V673" s="30"/>
      <c r="W673" s="30"/>
      <c r="X673" s="72"/>
      <c r="Y673" s="31"/>
      <c r="Z673" s="72"/>
      <c r="AA673" s="31"/>
      <c r="AB673" s="30"/>
      <c r="AC673" s="30"/>
      <c r="AD673" s="30"/>
      <c r="AE673" s="30"/>
      <c r="AF673" s="30"/>
      <c r="AG673" s="72"/>
      <c r="AH673" s="31"/>
      <c r="AI673" s="30"/>
      <c r="AJ673" s="30"/>
      <c r="AK673" s="30"/>
      <c r="AL673" s="30"/>
      <c r="AM673" s="30"/>
      <c r="AN673" s="30"/>
      <c r="AO673" s="30"/>
      <c r="AP673" s="72"/>
      <c r="AQ673" s="31"/>
      <c r="AR673" s="30"/>
      <c r="AS673" s="30"/>
      <c r="AT673" s="30"/>
      <c r="AU673" s="30"/>
      <c r="AV673" s="30"/>
      <c r="AW673" s="30"/>
      <c r="AX673" s="30"/>
      <c r="AY673" s="30"/>
      <c r="AZ673" s="31"/>
      <c r="BA673" s="30"/>
      <c r="BB673" s="30"/>
      <c r="BC673" s="30"/>
      <c r="BD673" s="30"/>
      <c r="BE673" s="30"/>
      <c r="BF673" s="30"/>
      <c r="BG673" s="30"/>
      <c r="BH673" s="30"/>
    </row>
    <row r="674" spans="3:60" ht="13.5" x14ac:dyDescent="0.35">
      <c r="C674" s="31"/>
      <c r="D674" s="30"/>
      <c r="E674" s="30"/>
      <c r="F674" s="30"/>
      <c r="G674" s="30"/>
      <c r="H674" s="72"/>
      <c r="I674" s="31"/>
      <c r="J674" s="30"/>
      <c r="K674" s="30"/>
      <c r="L674" s="30"/>
      <c r="M674" s="30"/>
      <c r="N674" s="30"/>
      <c r="O674" s="30"/>
      <c r="P674" s="73"/>
      <c r="Q674" s="31"/>
      <c r="R674" s="30"/>
      <c r="S674" s="30"/>
      <c r="T674" s="30"/>
      <c r="U674" s="30"/>
      <c r="V674" s="30"/>
      <c r="W674" s="30"/>
      <c r="X674" s="72"/>
      <c r="Y674" s="31"/>
      <c r="Z674" s="72"/>
      <c r="AA674" s="31"/>
      <c r="AB674" s="30"/>
      <c r="AC674" s="30"/>
      <c r="AD674" s="30"/>
      <c r="AE674" s="30"/>
      <c r="AF674" s="30"/>
      <c r="AG674" s="72"/>
      <c r="AH674" s="31"/>
      <c r="AI674" s="30"/>
      <c r="AJ674" s="30"/>
      <c r="AK674" s="30"/>
      <c r="AL674" s="30"/>
      <c r="AM674" s="30"/>
      <c r="AN674" s="30"/>
      <c r="AO674" s="30"/>
      <c r="AP674" s="72"/>
      <c r="AQ674" s="31"/>
      <c r="AR674" s="30"/>
      <c r="AS674" s="30"/>
      <c r="AT674" s="30"/>
      <c r="AU674" s="30"/>
      <c r="AV674" s="30"/>
      <c r="AW674" s="30"/>
      <c r="AX674" s="30"/>
      <c r="AY674" s="30"/>
      <c r="AZ674" s="31"/>
      <c r="BA674" s="30"/>
      <c r="BB674" s="30"/>
      <c r="BC674" s="30"/>
      <c r="BD674" s="30"/>
      <c r="BE674" s="30"/>
      <c r="BF674" s="30"/>
      <c r="BG674" s="30"/>
      <c r="BH674" s="30"/>
    </row>
    <row r="675" spans="3:60" ht="13.5" x14ac:dyDescent="0.35">
      <c r="C675" s="31"/>
      <c r="D675" s="30"/>
      <c r="E675" s="30"/>
      <c r="F675" s="30"/>
      <c r="G675" s="30"/>
      <c r="H675" s="72"/>
      <c r="I675" s="31"/>
      <c r="J675" s="30"/>
      <c r="K675" s="30"/>
      <c r="L675" s="30"/>
      <c r="M675" s="30"/>
      <c r="N675" s="30"/>
      <c r="O675" s="30"/>
      <c r="P675" s="73"/>
      <c r="Q675" s="31"/>
      <c r="R675" s="30"/>
      <c r="S675" s="30"/>
      <c r="T675" s="30"/>
      <c r="U675" s="30"/>
      <c r="V675" s="30"/>
      <c r="W675" s="30"/>
      <c r="X675" s="72"/>
      <c r="Y675" s="31"/>
      <c r="Z675" s="72"/>
      <c r="AA675" s="31"/>
      <c r="AB675" s="30"/>
      <c r="AC675" s="30"/>
      <c r="AD675" s="30"/>
      <c r="AE675" s="30"/>
      <c r="AF675" s="30"/>
      <c r="AG675" s="72"/>
      <c r="AH675" s="31"/>
      <c r="AI675" s="30"/>
      <c r="AJ675" s="30"/>
      <c r="AK675" s="30"/>
      <c r="AL675" s="30"/>
      <c r="AM675" s="30"/>
      <c r="AN675" s="30"/>
      <c r="AO675" s="30"/>
      <c r="AP675" s="72"/>
      <c r="AQ675" s="31"/>
      <c r="AR675" s="30"/>
      <c r="AS675" s="30"/>
      <c r="AT675" s="30"/>
      <c r="AU675" s="30"/>
      <c r="AV675" s="30"/>
      <c r="AW675" s="30"/>
      <c r="AX675" s="30"/>
      <c r="AY675" s="30"/>
      <c r="AZ675" s="31"/>
      <c r="BA675" s="30"/>
      <c r="BB675" s="30"/>
      <c r="BC675" s="30"/>
      <c r="BD675" s="30"/>
      <c r="BE675" s="30"/>
      <c r="BF675" s="30"/>
      <c r="BG675" s="30"/>
      <c r="BH675" s="30"/>
    </row>
    <row r="676" spans="3:60" ht="13.5" x14ac:dyDescent="0.35">
      <c r="C676" s="31"/>
      <c r="D676" s="30"/>
      <c r="E676" s="30"/>
      <c r="F676" s="30"/>
      <c r="G676" s="30"/>
      <c r="H676" s="72"/>
      <c r="I676" s="31"/>
      <c r="J676" s="30"/>
      <c r="K676" s="30"/>
      <c r="L676" s="30"/>
      <c r="M676" s="30"/>
      <c r="N676" s="30"/>
      <c r="O676" s="30"/>
      <c r="P676" s="73"/>
      <c r="Q676" s="31"/>
      <c r="R676" s="30"/>
      <c r="S676" s="30"/>
      <c r="T676" s="30"/>
      <c r="U676" s="30"/>
      <c r="V676" s="30"/>
      <c r="W676" s="30"/>
      <c r="X676" s="72"/>
      <c r="Y676" s="31"/>
      <c r="Z676" s="72"/>
      <c r="AA676" s="31"/>
      <c r="AB676" s="30"/>
      <c r="AC676" s="30"/>
      <c r="AD676" s="30"/>
      <c r="AE676" s="30"/>
      <c r="AF676" s="30"/>
      <c r="AG676" s="72"/>
      <c r="AH676" s="31"/>
      <c r="AI676" s="30"/>
      <c r="AJ676" s="30"/>
      <c r="AK676" s="30"/>
      <c r="AL676" s="30"/>
      <c r="AM676" s="30"/>
      <c r="AN676" s="30"/>
      <c r="AO676" s="30"/>
      <c r="AP676" s="72"/>
      <c r="AQ676" s="31"/>
      <c r="AR676" s="30"/>
      <c r="AS676" s="30"/>
      <c r="AT676" s="30"/>
      <c r="AU676" s="30"/>
      <c r="AV676" s="30"/>
      <c r="AW676" s="30"/>
      <c r="AX676" s="30"/>
      <c r="AY676" s="30"/>
      <c r="AZ676" s="31"/>
      <c r="BA676" s="30"/>
      <c r="BB676" s="30"/>
      <c r="BC676" s="30"/>
      <c r="BD676" s="30"/>
      <c r="BE676" s="30"/>
      <c r="BF676" s="30"/>
      <c r="BG676" s="30"/>
      <c r="BH676" s="30"/>
    </row>
    <row r="677" spans="3:60" ht="13.5" x14ac:dyDescent="0.35">
      <c r="C677" s="31"/>
      <c r="D677" s="30"/>
      <c r="E677" s="30"/>
      <c r="F677" s="30"/>
      <c r="G677" s="30"/>
      <c r="H677" s="72"/>
      <c r="I677" s="31"/>
      <c r="J677" s="30"/>
      <c r="K677" s="30"/>
      <c r="L677" s="30"/>
      <c r="M677" s="30"/>
      <c r="N677" s="30"/>
      <c r="O677" s="30"/>
      <c r="P677" s="73"/>
      <c r="Q677" s="31"/>
      <c r="R677" s="30"/>
      <c r="S677" s="30"/>
      <c r="T677" s="30"/>
      <c r="U677" s="30"/>
      <c r="V677" s="30"/>
      <c r="W677" s="30"/>
      <c r="X677" s="72"/>
      <c r="Y677" s="31"/>
      <c r="Z677" s="72"/>
      <c r="AA677" s="31"/>
      <c r="AB677" s="30"/>
      <c r="AC677" s="30"/>
      <c r="AD677" s="30"/>
      <c r="AE677" s="30"/>
      <c r="AF677" s="30"/>
      <c r="AG677" s="72"/>
      <c r="AH677" s="31"/>
      <c r="AI677" s="30"/>
      <c r="AJ677" s="30"/>
      <c r="AK677" s="30"/>
      <c r="AL677" s="30"/>
      <c r="AM677" s="30"/>
      <c r="AN677" s="30"/>
      <c r="AO677" s="30"/>
      <c r="AP677" s="72"/>
      <c r="AQ677" s="31"/>
      <c r="AR677" s="30"/>
      <c r="AS677" s="30"/>
      <c r="AT677" s="30"/>
      <c r="AU677" s="30"/>
      <c r="AV677" s="30"/>
      <c r="AW677" s="30"/>
      <c r="AX677" s="30"/>
      <c r="AY677" s="30"/>
      <c r="AZ677" s="31"/>
      <c r="BA677" s="30"/>
      <c r="BB677" s="30"/>
      <c r="BC677" s="30"/>
      <c r="BD677" s="30"/>
      <c r="BE677" s="30"/>
      <c r="BF677" s="30"/>
      <c r="BG677" s="30"/>
      <c r="BH677" s="30"/>
    </row>
    <row r="678" spans="3:60" ht="13.5" x14ac:dyDescent="0.35">
      <c r="C678" s="31"/>
      <c r="D678" s="30"/>
      <c r="E678" s="30"/>
      <c r="F678" s="30"/>
      <c r="G678" s="30"/>
      <c r="H678" s="72"/>
      <c r="I678" s="31"/>
      <c r="J678" s="30"/>
      <c r="K678" s="30"/>
      <c r="L678" s="30"/>
      <c r="M678" s="30"/>
      <c r="N678" s="30"/>
      <c r="O678" s="30"/>
      <c r="P678" s="73"/>
      <c r="Q678" s="31"/>
      <c r="R678" s="30"/>
      <c r="S678" s="30"/>
      <c r="T678" s="30"/>
      <c r="U678" s="30"/>
      <c r="V678" s="30"/>
      <c r="W678" s="30"/>
      <c r="X678" s="72"/>
      <c r="Y678" s="31"/>
      <c r="Z678" s="72"/>
      <c r="AA678" s="31"/>
      <c r="AB678" s="30"/>
      <c r="AC678" s="30"/>
      <c r="AD678" s="30"/>
      <c r="AE678" s="30"/>
      <c r="AF678" s="30"/>
      <c r="AG678" s="72"/>
      <c r="AH678" s="31"/>
      <c r="AI678" s="30"/>
      <c r="AJ678" s="30"/>
      <c r="AK678" s="30"/>
      <c r="AL678" s="30"/>
      <c r="AM678" s="30"/>
      <c r="AN678" s="30"/>
      <c r="AO678" s="30"/>
      <c r="AP678" s="72"/>
      <c r="AQ678" s="31"/>
      <c r="AR678" s="30"/>
      <c r="AS678" s="30"/>
      <c r="AT678" s="30"/>
      <c r="AU678" s="30"/>
      <c r="AV678" s="30"/>
      <c r="AW678" s="30"/>
      <c r="AX678" s="30"/>
      <c r="AY678" s="30"/>
      <c r="AZ678" s="31"/>
      <c r="BA678" s="30"/>
      <c r="BB678" s="30"/>
      <c r="BC678" s="30"/>
      <c r="BD678" s="30"/>
      <c r="BE678" s="30"/>
      <c r="BF678" s="30"/>
      <c r="BG678" s="30"/>
      <c r="BH678" s="30"/>
    </row>
    <row r="679" spans="3:60" ht="13.5" x14ac:dyDescent="0.35">
      <c r="C679" s="31"/>
      <c r="D679" s="30"/>
      <c r="E679" s="30"/>
      <c r="F679" s="30"/>
      <c r="G679" s="30"/>
      <c r="H679" s="72"/>
      <c r="I679" s="31"/>
      <c r="J679" s="30"/>
      <c r="K679" s="30"/>
      <c r="L679" s="30"/>
      <c r="M679" s="30"/>
      <c r="N679" s="30"/>
      <c r="O679" s="30"/>
      <c r="P679" s="73"/>
      <c r="Q679" s="31"/>
      <c r="R679" s="30"/>
      <c r="S679" s="30"/>
      <c r="T679" s="30"/>
      <c r="U679" s="30"/>
      <c r="V679" s="30"/>
      <c r="W679" s="30"/>
      <c r="X679" s="72"/>
      <c r="Y679" s="31"/>
      <c r="Z679" s="72"/>
      <c r="AA679" s="31"/>
      <c r="AB679" s="30"/>
      <c r="AC679" s="30"/>
      <c r="AD679" s="30"/>
      <c r="AE679" s="30"/>
      <c r="AF679" s="30"/>
      <c r="AG679" s="72"/>
      <c r="AH679" s="31"/>
      <c r="AI679" s="30"/>
      <c r="AJ679" s="30"/>
      <c r="AK679" s="30"/>
      <c r="AL679" s="30"/>
      <c r="AM679" s="30"/>
      <c r="AN679" s="30"/>
      <c r="AO679" s="30"/>
      <c r="AP679" s="72"/>
      <c r="AQ679" s="31"/>
      <c r="AR679" s="30"/>
      <c r="AS679" s="30"/>
      <c r="AT679" s="30"/>
      <c r="AU679" s="30"/>
      <c r="AV679" s="30"/>
      <c r="AW679" s="30"/>
      <c r="AX679" s="30"/>
      <c r="AY679" s="30"/>
      <c r="AZ679" s="31"/>
      <c r="BA679" s="30"/>
      <c r="BB679" s="30"/>
      <c r="BC679" s="30"/>
      <c r="BD679" s="30"/>
      <c r="BE679" s="30"/>
      <c r="BF679" s="30"/>
      <c r="BG679" s="30"/>
      <c r="BH679" s="30"/>
    </row>
    <row r="680" spans="3:60" ht="13.5" x14ac:dyDescent="0.35">
      <c r="C680" s="31"/>
      <c r="D680" s="30"/>
      <c r="E680" s="30"/>
      <c r="F680" s="30"/>
      <c r="G680" s="30"/>
      <c r="H680" s="72"/>
      <c r="I680" s="31"/>
      <c r="J680" s="30"/>
      <c r="K680" s="30"/>
      <c r="L680" s="30"/>
      <c r="M680" s="30"/>
      <c r="N680" s="30"/>
      <c r="O680" s="30"/>
      <c r="P680" s="73"/>
      <c r="Q680" s="31"/>
      <c r="R680" s="30"/>
      <c r="S680" s="30"/>
      <c r="T680" s="30"/>
      <c r="U680" s="30"/>
      <c r="V680" s="30"/>
      <c r="W680" s="30"/>
      <c r="X680" s="72"/>
      <c r="Y680" s="31"/>
      <c r="Z680" s="72"/>
      <c r="AA680" s="31"/>
      <c r="AB680" s="30"/>
      <c r="AC680" s="30"/>
      <c r="AD680" s="30"/>
      <c r="AE680" s="30"/>
      <c r="AF680" s="30"/>
      <c r="AG680" s="72"/>
      <c r="AH680" s="31"/>
      <c r="AI680" s="30"/>
      <c r="AJ680" s="30"/>
      <c r="AK680" s="30"/>
      <c r="AL680" s="30"/>
      <c r="AM680" s="30"/>
      <c r="AN680" s="30"/>
      <c r="AO680" s="30"/>
      <c r="AP680" s="72"/>
      <c r="AQ680" s="31"/>
      <c r="AR680" s="30"/>
      <c r="AS680" s="30"/>
      <c r="AT680" s="30"/>
      <c r="AU680" s="30"/>
      <c r="AV680" s="30"/>
      <c r="AW680" s="30"/>
      <c r="AX680" s="30"/>
      <c r="AY680" s="30"/>
      <c r="AZ680" s="31"/>
      <c r="BA680" s="30"/>
      <c r="BB680" s="30"/>
      <c r="BC680" s="30"/>
      <c r="BD680" s="30"/>
      <c r="BE680" s="30"/>
      <c r="BF680" s="30"/>
      <c r="BG680" s="30"/>
      <c r="BH680" s="30"/>
    </row>
    <row r="681" spans="3:60" ht="13.5" x14ac:dyDescent="0.35">
      <c r="C681" s="31"/>
      <c r="D681" s="30"/>
      <c r="E681" s="30"/>
      <c r="F681" s="30"/>
      <c r="G681" s="30"/>
      <c r="H681" s="72"/>
      <c r="I681" s="31"/>
      <c r="J681" s="30"/>
      <c r="K681" s="30"/>
      <c r="L681" s="30"/>
      <c r="M681" s="30"/>
      <c r="N681" s="30"/>
      <c r="O681" s="30"/>
      <c r="P681" s="73"/>
      <c r="Q681" s="31"/>
      <c r="R681" s="30"/>
      <c r="S681" s="30"/>
      <c r="T681" s="30"/>
      <c r="U681" s="30"/>
      <c r="V681" s="30"/>
      <c r="W681" s="30"/>
      <c r="X681" s="72"/>
      <c r="Y681" s="31"/>
      <c r="Z681" s="72"/>
      <c r="AA681" s="31"/>
      <c r="AB681" s="30"/>
      <c r="AC681" s="30"/>
      <c r="AD681" s="30"/>
      <c r="AE681" s="30"/>
      <c r="AF681" s="30"/>
      <c r="AG681" s="72"/>
      <c r="AH681" s="31"/>
      <c r="AI681" s="30"/>
      <c r="AJ681" s="30"/>
      <c r="AK681" s="30"/>
      <c r="AL681" s="30"/>
      <c r="AM681" s="30"/>
      <c r="AN681" s="30"/>
      <c r="AO681" s="30"/>
      <c r="AP681" s="72"/>
      <c r="AQ681" s="31"/>
      <c r="AR681" s="30"/>
      <c r="AS681" s="30"/>
      <c r="AT681" s="30"/>
      <c r="AU681" s="30"/>
      <c r="AV681" s="30"/>
      <c r="AW681" s="30"/>
      <c r="AX681" s="30"/>
      <c r="AY681" s="30"/>
      <c r="AZ681" s="31"/>
      <c r="BA681" s="30"/>
      <c r="BB681" s="30"/>
      <c r="BC681" s="30"/>
      <c r="BD681" s="30"/>
      <c r="BE681" s="30"/>
      <c r="BF681" s="30"/>
      <c r="BG681" s="30"/>
      <c r="BH681" s="30"/>
    </row>
    <row r="682" spans="3:60" ht="13.5" x14ac:dyDescent="0.35">
      <c r="C682" s="31"/>
      <c r="D682" s="30"/>
      <c r="E682" s="30"/>
      <c r="F682" s="30"/>
      <c r="G682" s="30"/>
      <c r="H682" s="72"/>
      <c r="I682" s="31"/>
      <c r="J682" s="30"/>
      <c r="K682" s="30"/>
      <c r="L682" s="30"/>
      <c r="M682" s="30"/>
      <c r="N682" s="30"/>
      <c r="O682" s="30"/>
      <c r="P682" s="73"/>
      <c r="Q682" s="31"/>
      <c r="R682" s="30"/>
      <c r="S682" s="30"/>
      <c r="T682" s="30"/>
      <c r="U682" s="30"/>
      <c r="V682" s="30"/>
      <c r="W682" s="30"/>
      <c r="X682" s="72"/>
      <c r="Y682" s="31"/>
      <c r="Z682" s="72"/>
      <c r="AA682" s="31"/>
      <c r="AB682" s="30"/>
      <c r="AC682" s="30"/>
      <c r="AD682" s="30"/>
      <c r="AE682" s="30"/>
      <c r="AF682" s="30"/>
      <c r="AG682" s="72"/>
      <c r="AH682" s="31"/>
      <c r="AI682" s="30"/>
      <c r="AJ682" s="30"/>
      <c r="AK682" s="30"/>
      <c r="AL682" s="30"/>
      <c r="AM682" s="30"/>
      <c r="AN682" s="30"/>
      <c r="AO682" s="30"/>
      <c r="AP682" s="72"/>
      <c r="AQ682" s="31"/>
      <c r="AR682" s="30"/>
      <c r="AS682" s="30"/>
      <c r="AT682" s="30"/>
      <c r="AU682" s="30"/>
      <c r="AV682" s="30"/>
      <c r="AW682" s="30"/>
      <c r="AX682" s="30"/>
      <c r="AY682" s="30"/>
      <c r="AZ682" s="31"/>
      <c r="BA682" s="30"/>
      <c r="BB682" s="30"/>
      <c r="BC682" s="30"/>
      <c r="BD682" s="30"/>
      <c r="BE682" s="30"/>
      <c r="BF682" s="30"/>
      <c r="BG682" s="30"/>
      <c r="BH682" s="30"/>
    </row>
    <row r="683" spans="3:60" ht="13.5" x14ac:dyDescent="0.35">
      <c r="C683" s="31"/>
      <c r="D683" s="30"/>
      <c r="E683" s="30"/>
      <c r="F683" s="30"/>
      <c r="G683" s="30"/>
      <c r="H683" s="72"/>
      <c r="I683" s="31"/>
      <c r="J683" s="30"/>
      <c r="K683" s="30"/>
      <c r="L683" s="30"/>
      <c r="M683" s="30"/>
      <c r="N683" s="30"/>
      <c r="O683" s="30"/>
      <c r="P683" s="73"/>
      <c r="Q683" s="31"/>
      <c r="R683" s="30"/>
      <c r="S683" s="30"/>
      <c r="T683" s="30"/>
      <c r="U683" s="30"/>
      <c r="V683" s="30"/>
      <c r="W683" s="30"/>
      <c r="X683" s="72"/>
      <c r="Y683" s="31"/>
      <c r="Z683" s="72"/>
      <c r="AA683" s="31"/>
      <c r="AB683" s="30"/>
      <c r="AC683" s="30"/>
      <c r="AD683" s="30"/>
      <c r="AE683" s="30"/>
      <c r="AF683" s="30"/>
      <c r="AG683" s="72"/>
      <c r="AH683" s="31"/>
      <c r="AI683" s="30"/>
      <c r="AJ683" s="30"/>
      <c r="AK683" s="30"/>
      <c r="AL683" s="30"/>
      <c r="AM683" s="30"/>
      <c r="AN683" s="30"/>
      <c r="AO683" s="30"/>
      <c r="AP683" s="72"/>
      <c r="AQ683" s="31"/>
      <c r="AR683" s="30"/>
      <c r="AS683" s="30"/>
      <c r="AT683" s="30"/>
      <c r="AU683" s="30"/>
      <c r="AV683" s="30"/>
      <c r="AW683" s="30"/>
      <c r="AX683" s="30"/>
      <c r="AY683" s="30"/>
      <c r="AZ683" s="31"/>
      <c r="BA683" s="30"/>
      <c r="BB683" s="30"/>
      <c r="BC683" s="30"/>
      <c r="BD683" s="30"/>
      <c r="BE683" s="30"/>
      <c r="BF683" s="30"/>
      <c r="BG683" s="30"/>
      <c r="BH683" s="30"/>
    </row>
    <row r="684" spans="3:60" ht="13.5" x14ac:dyDescent="0.35">
      <c r="C684" s="31"/>
      <c r="D684" s="30"/>
      <c r="E684" s="30"/>
      <c r="F684" s="30"/>
      <c r="G684" s="30"/>
      <c r="H684" s="72"/>
      <c r="I684" s="31"/>
      <c r="J684" s="30"/>
      <c r="K684" s="30"/>
      <c r="L684" s="30"/>
      <c r="M684" s="30"/>
      <c r="N684" s="30"/>
      <c r="O684" s="30"/>
      <c r="P684" s="73"/>
      <c r="Q684" s="31"/>
      <c r="R684" s="30"/>
      <c r="S684" s="30"/>
      <c r="T684" s="30"/>
      <c r="U684" s="30"/>
      <c r="V684" s="30"/>
      <c r="W684" s="30"/>
      <c r="X684" s="72"/>
      <c r="Y684" s="31"/>
      <c r="Z684" s="72"/>
      <c r="AA684" s="31"/>
      <c r="AB684" s="30"/>
      <c r="AC684" s="30"/>
      <c r="AD684" s="30"/>
      <c r="AE684" s="30"/>
      <c r="AF684" s="30"/>
      <c r="AG684" s="72"/>
      <c r="AH684" s="31"/>
      <c r="AI684" s="30"/>
      <c r="AJ684" s="30"/>
      <c r="AK684" s="30"/>
      <c r="AL684" s="30"/>
      <c r="AM684" s="30"/>
      <c r="AN684" s="30"/>
      <c r="AO684" s="30"/>
      <c r="AP684" s="72"/>
      <c r="AQ684" s="31"/>
      <c r="AR684" s="30"/>
      <c r="AS684" s="30"/>
      <c r="AT684" s="30"/>
      <c r="AU684" s="30"/>
      <c r="AV684" s="30"/>
      <c r="AW684" s="30"/>
      <c r="AX684" s="30"/>
      <c r="AY684" s="30"/>
      <c r="AZ684" s="31"/>
      <c r="BA684" s="30"/>
      <c r="BB684" s="30"/>
      <c r="BC684" s="30"/>
      <c r="BD684" s="30"/>
      <c r="BE684" s="30"/>
      <c r="BF684" s="30"/>
      <c r="BG684" s="30"/>
      <c r="BH684" s="30"/>
    </row>
    <row r="685" spans="3:60" ht="13.5" x14ac:dyDescent="0.35">
      <c r="C685" s="31"/>
      <c r="D685" s="30"/>
      <c r="E685" s="30"/>
      <c r="F685" s="30"/>
      <c r="G685" s="30"/>
      <c r="H685" s="72"/>
      <c r="I685" s="31"/>
      <c r="J685" s="30"/>
      <c r="K685" s="30"/>
      <c r="L685" s="30"/>
      <c r="M685" s="30"/>
      <c r="N685" s="30"/>
      <c r="O685" s="30"/>
      <c r="P685" s="73"/>
      <c r="Q685" s="31"/>
      <c r="R685" s="30"/>
      <c r="S685" s="30"/>
      <c r="T685" s="30"/>
      <c r="U685" s="30"/>
      <c r="V685" s="30"/>
      <c r="W685" s="30"/>
      <c r="X685" s="72"/>
      <c r="Y685" s="31"/>
      <c r="Z685" s="72"/>
      <c r="AA685" s="31"/>
      <c r="AB685" s="30"/>
      <c r="AC685" s="30"/>
      <c r="AD685" s="30"/>
      <c r="AE685" s="30"/>
      <c r="AF685" s="30"/>
      <c r="AG685" s="72"/>
      <c r="AH685" s="31"/>
      <c r="AI685" s="30"/>
      <c r="AJ685" s="30"/>
      <c r="AK685" s="30"/>
      <c r="AL685" s="30"/>
      <c r="AM685" s="30"/>
      <c r="AN685" s="30"/>
      <c r="AO685" s="30"/>
      <c r="AP685" s="72"/>
      <c r="AQ685" s="31"/>
      <c r="AR685" s="30"/>
      <c r="AS685" s="30"/>
      <c r="AT685" s="30"/>
      <c r="AU685" s="30"/>
      <c r="AV685" s="30"/>
      <c r="AW685" s="30"/>
      <c r="AX685" s="30"/>
      <c r="AY685" s="30"/>
      <c r="AZ685" s="31"/>
      <c r="BA685" s="30"/>
      <c r="BB685" s="30"/>
      <c r="BC685" s="30"/>
      <c r="BD685" s="30"/>
      <c r="BE685" s="30"/>
      <c r="BF685" s="30"/>
      <c r="BG685" s="30"/>
      <c r="BH685" s="30"/>
    </row>
    <row r="686" spans="3:60" ht="13.5" x14ac:dyDescent="0.35">
      <c r="C686" s="31"/>
      <c r="D686" s="30"/>
      <c r="E686" s="30"/>
      <c r="F686" s="30"/>
      <c r="G686" s="30"/>
      <c r="H686" s="72"/>
      <c r="I686" s="31"/>
      <c r="J686" s="30"/>
      <c r="K686" s="30"/>
      <c r="L686" s="30"/>
      <c r="M686" s="30"/>
      <c r="N686" s="30"/>
      <c r="O686" s="30"/>
      <c r="P686" s="73"/>
      <c r="Q686" s="31"/>
      <c r="R686" s="30"/>
      <c r="S686" s="30"/>
      <c r="T686" s="30"/>
      <c r="U686" s="30"/>
      <c r="V686" s="30"/>
      <c r="W686" s="30"/>
      <c r="X686" s="72"/>
      <c r="Y686" s="31"/>
      <c r="Z686" s="72"/>
      <c r="AA686" s="31"/>
      <c r="AB686" s="30"/>
      <c r="AC686" s="30"/>
      <c r="AD686" s="30"/>
      <c r="AE686" s="30"/>
      <c r="AF686" s="30"/>
      <c r="AG686" s="72"/>
      <c r="AH686" s="31"/>
      <c r="AI686" s="30"/>
      <c r="AJ686" s="30"/>
      <c r="AK686" s="30"/>
      <c r="AL686" s="30"/>
      <c r="AM686" s="30"/>
      <c r="AN686" s="30"/>
      <c r="AO686" s="30"/>
      <c r="AP686" s="72"/>
      <c r="AQ686" s="31"/>
      <c r="AR686" s="30"/>
      <c r="AS686" s="30"/>
      <c r="AT686" s="30"/>
      <c r="AU686" s="30"/>
      <c r="AV686" s="30"/>
      <c r="AW686" s="30"/>
      <c r="AX686" s="30"/>
      <c r="AY686" s="30"/>
      <c r="AZ686" s="31"/>
      <c r="BA686" s="30"/>
      <c r="BB686" s="30"/>
      <c r="BC686" s="30"/>
      <c r="BD686" s="30"/>
      <c r="BE686" s="30"/>
      <c r="BF686" s="30"/>
      <c r="BG686" s="30"/>
      <c r="BH686" s="30"/>
    </row>
    <row r="687" spans="3:60" ht="13.5" x14ac:dyDescent="0.35">
      <c r="C687" s="31"/>
      <c r="D687" s="30"/>
      <c r="E687" s="30"/>
      <c r="F687" s="30"/>
      <c r="G687" s="30"/>
      <c r="H687" s="72"/>
      <c r="I687" s="31"/>
      <c r="J687" s="30"/>
      <c r="K687" s="30"/>
      <c r="L687" s="30"/>
      <c r="M687" s="30"/>
      <c r="N687" s="30"/>
      <c r="O687" s="30"/>
      <c r="P687" s="73"/>
      <c r="Q687" s="31"/>
      <c r="R687" s="30"/>
      <c r="S687" s="30"/>
      <c r="T687" s="30"/>
      <c r="U687" s="30"/>
      <c r="V687" s="30"/>
      <c r="W687" s="30"/>
      <c r="X687" s="72"/>
      <c r="Y687" s="31"/>
      <c r="Z687" s="72"/>
      <c r="AA687" s="31"/>
      <c r="AB687" s="30"/>
      <c r="AC687" s="30"/>
      <c r="AD687" s="30"/>
      <c r="AE687" s="30"/>
      <c r="AF687" s="30"/>
      <c r="AG687" s="72"/>
      <c r="AH687" s="31"/>
      <c r="AI687" s="30"/>
      <c r="AJ687" s="30"/>
      <c r="AK687" s="30"/>
      <c r="AL687" s="30"/>
      <c r="AM687" s="30"/>
      <c r="AN687" s="30"/>
      <c r="AO687" s="30"/>
      <c r="AP687" s="72"/>
      <c r="AQ687" s="31"/>
      <c r="AR687" s="30"/>
      <c r="AS687" s="30"/>
      <c r="AT687" s="30"/>
      <c r="AU687" s="30"/>
      <c r="AV687" s="30"/>
      <c r="AW687" s="30"/>
      <c r="AX687" s="30"/>
      <c r="AY687" s="30"/>
      <c r="AZ687" s="31"/>
      <c r="BA687" s="30"/>
      <c r="BB687" s="30"/>
      <c r="BC687" s="30"/>
      <c r="BD687" s="30"/>
      <c r="BE687" s="30"/>
      <c r="BF687" s="30"/>
      <c r="BG687" s="30"/>
      <c r="BH687" s="30"/>
    </row>
    <row r="688" spans="3:60" ht="13.5" x14ac:dyDescent="0.35">
      <c r="C688" s="31"/>
      <c r="D688" s="30"/>
      <c r="E688" s="30"/>
      <c r="F688" s="30"/>
      <c r="G688" s="30"/>
      <c r="H688" s="72"/>
      <c r="I688" s="31"/>
      <c r="J688" s="30"/>
      <c r="K688" s="30"/>
      <c r="L688" s="30"/>
      <c r="M688" s="30"/>
      <c r="N688" s="30"/>
      <c r="O688" s="30"/>
      <c r="P688" s="73"/>
      <c r="Q688" s="31"/>
      <c r="R688" s="30"/>
      <c r="S688" s="30"/>
      <c r="T688" s="30"/>
      <c r="U688" s="30"/>
      <c r="V688" s="30"/>
      <c r="W688" s="30"/>
      <c r="X688" s="72"/>
      <c r="Y688" s="31"/>
      <c r="Z688" s="72"/>
      <c r="AA688" s="31"/>
      <c r="AB688" s="30"/>
      <c r="AC688" s="30"/>
      <c r="AD688" s="30"/>
      <c r="AE688" s="30"/>
      <c r="AF688" s="30"/>
      <c r="AG688" s="72"/>
      <c r="AH688" s="31"/>
      <c r="AI688" s="30"/>
      <c r="AJ688" s="30"/>
      <c r="AK688" s="30"/>
      <c r="AL688" s="30"/>
      <c r="AM688" s="30"/>
      <c r="AN688" s="30"/>
      <c r="AO688" s="30"/>
      <c r="AP688" s="72"/>
      <c r="AQ688" s="31"/>
      <c r="AR688" s="30"/>
      <c r="AS688" s="30"/>
      <c r="AT688" s="30"/>
      <c r="AU688" s="30"/>
      <c r="AV688" s="30"/>
      <c r="AW688" s="30"/>
      <c r="AX688" s="30"/>
      <c r="AY688" s="30"/>
      <c r="AZ688" s="31"/>
      <c r="BA688" s="30"/>
      <c r="BB688" s="30"/>
      <c r="BC688" s="30"/>
      <c r="BD688" s="30"/>
      <c r="BE688" s="30"/>
      <c r="BF688" s="30"/>
      <c r="BG688" s="30"/>
      <c r="BH688" s="30"/>
    </row>
    <row r="689" spans="3:60" ht="13.5" x14ac:dyDescent="0.35">
      <c r="C689" s="31"/>
      <c r="D689" s="30"/>
      <c r="E689" s="30"/>
      <c r="F689" s="30"/>
      <c r="G689" s="30"/>
      <c r="H689" s="72"/>
      <c r="I689" s="31"/>
      <c r="J689" s="30"/>
      <c r="K689" s="30"/>
      <c r="L689" s="30"/>
      <c r="M689" s="30"/>
      <c r="N689" s="30"/>
      <c r="O689" s="30"/>
      <c r="P689" s="73"/>
      <c r="Q689" s="31"/>
      <c r="R689" s="30"/>
      <c r="S689" s="30"/>
      <c r="T689" s="30"/>
      <c r="U689" s="30"/>
      <c r="V689" s="30"/>
      <c r="W689" s="30"/>
      <c r="X689" s="72"/>
      <c r="Y689" s="31"/>
      <c r="Z689" s="72"/>
      <c r="AA689" s="31"/>
      <c r="AB689" s="30"/>
      <c r="AC689" s="30"/>
      <c r="AD689" s="30"/>
      <c r="AE689" s="30"/>
      <c r="AF689" s="30"/>
      <c r="AG689" s="72"/>
      <c r="AH689" s="31"/>
      <c r="AI689" s="30"/>
      <c r="AJ689" s="30"/>
      <c r="AK689" s="30"/>
      <c r="AL689" s="30"/>
      <c r="AM689" s="30"/>
      <c r="AN689" s="30"/>
      <c r="AO689" s="30"/>
      <c r="AP689" s="72"/>
      <c r="AQ689" s="31"/>
      <c r="AR689" s="30"/>
      <c r="AS689" s="30"/>
      <c r="AT689" s="30"/>
      <c r="AU689" s="30"/>
      <c r="AV689" s="30"/>
      <c r="AW689" s="30"/>
      <c r="AX689" s="30"/>
      <c r="AY689" s="30"/>
      <c r="AZ689" s="31"/>
      <c r="BA689" s="30"/>
      <c r="BB689" s="30"/>
      <c r="BC689" s="30"/>
      <c r="BD689" s="30"/>
      <c r="BE689" s="30"/>
      <c r="BF689" s="30"/>
      <c r="BG689" s="30"/>
      <c r="BH689" s="30"/>
    </row>
    <row r="690" spans="3:60" ht="13.5" x14ac:dyDescent="0.35">
      <c r="C690" s="31"/>
      <c r="D690" s="30"/>
      <c r="E690" s="30"/>
      <c r="F690" s="30"/>
      <c r="G690" s="30"/>
      <c r="H690" s="72"/>
      <c r="I690" s="31"/>
      <c r="J690" s="30"/>
      <c r="K690" s="30"/>
      <c r="L690" s="30"/>
      <c r="M690" s="30"/>
      <c r="N690" s="30"/>
      <c r="O690" s="30"/>
      <c r="P690" s="73"/>
      <c r="Q690" s="31"/>
      <c r="R690" s="30"/>
      <c r="S690" s="30"/>
      <c r="T690" s="30"/>
      <c r="U690" s="30"/>
      <c r="V690" s="30"/>
      <c r="W690" s="30"/>
      <c r="X690" s="72"/>
      <c r="Y690" s="31"/>
      <c r="Z690" s="72"/>
      <c r="AA690" s="31"/>
      <c r="AB690" s="30"/>
      <c r="AC690" s="30"/>
      <c r="AD690" s="30"/>
      <c r="AE690" s="30"/>
      <c r="AF690" s="30"/>
      <c r="AG690" s="72"/>
      <c r="AH690" s="31"/>
      <c r="AI690" s="30"/>
      <c r="AJ690" s="30"/>
      <c r="AK690" s="30"/>
      <c r="AL690" s="30"/>
      <c r="AM690" s="30"/>
      <c r="AN690" s="30"/>
      <c r="AO690" s="30"/>
      <c r="AP690" s="72"/>
      <c r="AQ690" s="31"/>
      <c r="AR690" s="30"/>
      <c r="AS690" s="30"/>
      <c r="AT690" s="30"/>
      <c r="AU690" s="30"/>
      <c r="AV690" s="30"/>
      <c r="AW690" s="30"/>
      <c r="AX690" s="30"/>
      <c r="AY690" s="30"/>
      <c r="AZ690" s="31"/>
      <c r="BA690" s="30"/>
      <c r="BB690" s="30"/>
      <c r="BC690" s="30"/>
      <c r="BD690" s="30"/>
      <c r="BE690" s="30"/>
      <c r="BF690" s="30"/>
      <c r="BG690" s="30"/>
      <c r="BH690" s="30"/>
    </row>
    <row r="691" spans="3:60" ht="13.5" x14ac:dyDescent="0.35">
      <c r="C691" s="31"/>
      <c r="D691" s="30"/>
      <c r="E691" s="30"/>
      <c r="F691" s="30"/>
      <c r="G691" s="30"/>
      <c r="H691" s="72"/>
      <c r="I691" s="31"/>
      <c r="J691" s="30"/>
      <c r="K691" s="30"/>
      <c r="L691" s="30"/>
      <c r="M691" s="30"/>
      <c r="N691" s="30"/>
      <c r="O691" s="30"/>
      <c r="P691" s="73"/>
      <c r="Q691" s="31"/>
      <c r="R691" s="30"/>
      <c r="S691" s="30"/>
      <c r="T691" s="30"/>
      <c r="U691" s="30"/>
      <c r="V691" s="30"/>
      <c r="W691" s="30"/>
      <c r="X691" s="72"/>
      <c r="Y691" s="31"/>
      <c r="Z691" s="72"/>
      <c r="AA691" s="31"/>
      <c r="AB691" s="30"/>
      <c r="AC691" s="30"/>
      <c r="AD691" s="30"/>
      <c r="AE691" s="30"/>
      <c r="AF691" s="30"/>
      <c r="AG691" s="72"/>
      <c r="AH691" s="31"/>
      <c r="AI691" s="30"/>
      <c r="AJ691" s="30"/>
      <c r="AK691" s="30"/>
      <c r="AL691" s="30"/>
      <c r="AM691" s="30"/>
      <c r="AN691" s="30"/>
      <c r="AO691" s="30"/>
      <c r="AP691" s="72"/>
      <c r="AQ691" s="31"/>
      <c r="AR691" s="30"/>
      <c r="AS691" s="30"/>
      <c r="AT691" s="30"/>
      <c r="AU691" s="30"/>
      <c r="AV691" s="30"/>
      <c r="AW691" s="30"/>
      <c r="AX691" s="30"/>
      <c r="AY691" s="30"/>
      <c r="AZ691" s="31"/>
      <c r="BA691" s="30"/>
      <c r="BB691" s="30"/>
      <c r="BC691" s="30"/>
      <c r="BD691" s="30"/>
      <c r="BE691" s="30"/>
      <c r="BF691" s="30"/>
      <c r="BG691" s="30"/>
      <c r="BH691" s="30"/>
    </row>
    <row r="692" spans="3:60" ht="13.5" x14ac:dyDescent="0.35">
      <c r="C692" s="31"/>
      <c r="D692" s="30"/>
      <c r="E692" s="30"/>
      <c r="F692" s="30"/>
      <c r="G692" s="30"/>
      <c r="H692" s="72"/>
      <c r="I692" s="31"/>
      <c r="J692" s="30"/>
      <c r="K692" s="30"/>
      <c r="L692" s="30"/>
      <c r="M692" s="30"/>
      <c r="N692" s="30"/>
      <c r="O692" s="30"/>
      <c r="P692" s="73"/>
      <c r="Q692" s="31"/>
      <c r="R692" s="30"/>
      <c r="S692" s="30"/>
      <c r="T692" s="30"/>
      <c r="U692" s="30"/>
      <c r="V692" s="30"/>
      <c r="W692" s="30"/>
      <c r="X692" s="72"/>
      <c r="Y692" s="31"/>
      <c r="Z692" s="72"/>
      <c r="AA692" s="31"/>
      <c r="AB692" s="30"/>
      <c r="AC692" s="30"/>
      <c r="AD692" s="30"/>
      <c r="AE692" s="30"/>
      <c r="AF692" s="30"/>
      <c r="AG692" s="72"/>
      <c r="AH692" s="31"/>
      <c r="AI692" s="30"/>
      <c r="AJ692" s="30"/>
      <c r="AK692" s="30"/>
      <c r="AL692" s="30"/>
      <c r="AM692" s="30"/>
      <c r="AN692" s="30"/>
      <c r="AO692" s="30"/>
      <c r="AP692" s="72"/>
      <c r="AQ692" s="31"/>
      <c r="AR692" s="30"/>
      <c r="AS692" s="30"/>
      <c r="AT692" s="30"/>
      <c r="AU692" s="30"/>
      <c r="AV692" s="30"/>
      <c r="AW692" s="30"/>
      <c r="AX692" s="30"/>
      <c r="AY692" s="30"/>
      <c r="AZ692" s="31"/>
      <c r="BA692" s="30"/>
      <c r="BB692" s="30"/>
      <c r="BC692" s="30"/>
      <c r="BD692" s="30"/>
      <c r="BE692" s="30"/>
      <c r="BF692" s="30"/>
      <c r="BG692" s="30"/>
      <c r="BH692" s="30"/>
    </row>
    <row r="693" spans="3:60" ht="13.5" x14ac:dyDescent="0.35">
      <c r="C693" s="31"/>
      <c r="D693" s="30"/>
      <c r="E693" s="30"/>
      <c r="F693" s="30"/>
      <c r="G693" s="30"/>
      <c r="H693" s="72"/>
      <c r="I693" s="31"/>
      <c r="J693" s="30"/>
      <c r="K693" s="30"/>
      <c r="L693" s="30"/>
      <c r="M693" s="30"/>
      <c r="N693" s="30"/>
      <c r="O693" s="30"/>
      <c r="P693" s="73"/>
      <c r="Q693" s="31"/>
      <c r="R693" s="30"/>
      <c r="S693" s="30"/>
      <c r="T693" s="30"/>
      <c r="U693" s="30"/>
      <c r="V693" s="30"/>
      <c r="W693" s="30"/>
      <c r="X693" s="72"/>
      <c r="Y693" s="31"/>
      <c r="Z693" s="72"/>
      <c r="AA693" s="31"/>
      <c r="AB693" s="30"/>
      <c r="AC693" s="30"/>
      <c r="AD693" s="30"/>
      <c r="AE693" s="30"/>
      <c r="AF693" s="30"/>
      <c r="AG693" s="72"/>
      <c r="AH693" s="31"/>
      <c r="AI693" s="30"/>
      <c r="AJ693" s="30"/>
      <c r="AK693" s="30"/>
      <c r="AL693" s="30"/>
      <c r="AM693" s="30"/>
      <c r="AN693" s="30"/>
      <c r="AO693" s="30"/>
      <c r="AP693" s="72"/>
      <c r="AQ693" s="31"/>
      <c r="AR693" s="30"/>
      <c r="AS693" s="30"/>
      <c r="AT693" s="30"/>
      <c r="AU693" s="30"/>
      <c r="AV693" s="30"/>
      <c r="AW693" s="30"/>
      <c r="AX693" s="30"/>
      <c r="AY693" s="30"/>
      <c r="AZ693" s="31"/>
      <c r="BA693" s="30"/>
      <c r="BB693" s="30"/>
      <c r="BC693" s="30"/>
      <c r="BD693" s="30"/>
      <c r="BE693" s="30"/>
      <c r="BF693" s="30"/>
      <c r="BG693" s="30"/>
      <c r="BH693" s="30"/>
    </row>
    <row r="694" spans="3:60" ht="13.5" x14ac:dyDescent="0.35">
      <c r="C694" s="31"/>
      <c r="D694" s="30"/>
      <c r="E694" s="30"/>
      <c r="F694" s="30"/>
      <c r="G694" s="30"/>
      <c r="H694" s="72"/>
      <c r="I694" s="31"/>
      <c r="J694" s="30"/>
      <c r="K694" s="30"/>
      <c r="L694" s="30"/>
      <c r="M694" s="30"/>
      <c r="N694" s="30"/>
      <c r="O694" s="30"/>
      <c r="P694" s="73"/>
      <c r="Q694" s="31"/>
      <c r="R694" s="30"/>
      <c r="S694" s="30"/>
      <c r="T694" s="30"/>
      <c r="U694" s="30"/>
      <c r="V694" s="30"/>
      <c r="W694" s="30"/>
      <c r="X694" s="72"/>
      <c r="Y694" s="31"/>
      <c r="Z694" s="72"/>
      <c r="AA694" s="31"/>
      <c r="AB694" s="30"/>
      <c r="AC694" s="30"/>
      <c r="AD694" s="30"/>
      <c r="AE694" s="30"/>
      <c r="AF694" s="30"/>
      <c r="AG694" s="72"/>
      <c r="AH694" s="31"/>
      <c r="AI694" s="30"/>
      <c r="AJ694" s="30"/>
      <c r="AK694" s="30"/>
      <c r="AL694" s="30"/>
      <c r="AM694" s="30"/>
      <c r="AN694" s="30"/>
      <c r="AO694" s="30"/>
      <c r="AP694" s="72"/>
      <c r="AQ694" s="31"/>
      <c r="AR694" s="30"/>
      <c r="AS694" s="30"/>
      <c r="AT694" s="30"/>
      <c r="AU694" s="30"/>
      <c r="AV694" s="30"/>
      <c r="AW694" s="30"/>
      <c r="AX694" s="30"/>
      <c r="AY694" s="30"/>
      <c r="AZ694" s="31"/>
      <c r="BA694" s="30"/>
      <c r="BB694" s="30"/>
      <c r="BC694" s="30"/>
      <c r="BD694" s="30"/>
      <c r="BE694" s="30"/>
      <c r="BF694" s="30"/>
      <c r="BG694" s="30"/>
      <c r="BH694" s="30"/>
    </row>
    <row r="695" spans="3:60" ht="13.5" x14ac:dyDescent="0.35">
      <c r="C695" s="31"/>
      <c r="D695" s="30"/>
      <c r="E695" s="30"/>
      <c r="F695" s="30"/>
      <c r="G695" s="30"/>
      <c r="H695" s="72"/>
      <c r="I695" s="31"/>
      <c r="J695" s="30"/>
      <c r="K695" s="30"/>
      <c r="L695" s="30"/>
      <c r="M695" s="30"/>
      <c r="N695" s="30"/>
      <c r="O695" s="30"/>
      <c r="P695" s="73"/>
      <c r="Q695" s="31"/>
      <c r="R695" s="30"/>
      <c r="S695" s="30"/>
      <c r="T695" s="30"/>
      <c r="U695" s="30"/>
      <c r="V695" s="30"/>
      <c r="W695" s="30"/>
      <c r="X695" s="72"/>
      <c r="Y695" s="31"/>
      <c r="Z695" s="72"/>
      <c r="AA695" s="31"/>
      <c r="AB695" s="30"/>
      <c r="AC695" s="30"/>
      <c r="AD695" s="30"/>
      <c r="AE695" s="30"/>
      <c r="AF695" s="30"/>
      <c r="AG695" s="72"/>
      <c r="AH695" s="31"/>
      <c r="AI695" s="30"/>
      <c r="AJ695" s="30"/>
      <c r="AK695" s="30"/>
      <c r="AL695" s="30"/>
      <c r="AM695" s="30"/>
      <c r="AN695" s="30"/>
      <c r="AO695" s="30"/>
      <c r="AP695" s="72"/>
      <c r="AQ695" s="31"/>
      <c r="AR695" s="30"/>
      <c r="AS695" s="30"/>
      <c r="AT695" s="30"/>
      <c r="AU695" s="30"/>
      <c r="AV695" s="30"/>
      <c r="AW695" s="30"/>
      <c r="AX695" s="30"/>
      <c r="AY695" s="30"/>
      <c r="AZ695" s="31"/>
      <c r="BA695" s="30"/>
      <c r="BB695" s="30"/>
      <c r="BC695" s="30"/>
      <c r="BD695" s="30"/>
      <c r="BE695" s="30"/>
      <c r="BF695" s="30"/>
      <c r="BG695" s="30"/>
      <c r="BH695" s="30"/>
    </row>
    <row r="696" spans="3:60" ht="13.5" x14ac:dyDescent="0.35">
      <c r="C696" s="31"/>
      <c r="D696" s="30"/>
      <c r="E696" s="30"/>
      <c r="F696" s="30"/>
      <c r="G696" s="30"/>
      <c r="H696" s="72"/>
      <c r="I696" s="31"/>
      <c r="J696" s="30"/>
      <c r="K696" s="30"/>
      <c r="L696" s="30"/>
      <c r="M696" s="30"/>
      <c r="N696" s="30"/>
      <c r="O696" s="30"/>
      <c r="P696" s="73"/>
      <c r="Q696" s="31"/>
      <c r="R696" s="30"/>
      <c r="S696" s="30"/>
      <c r="T696" s="30"/>
      <c r="U696" s="30"/>
      <c r="V696" s="30"/>
      <c r="W696" s="30"/>
      <c r="X696" s="72"/>
      <c r="Y696" s="31"/>
      <c r="Z696" s="72"/>
      <c r="AA696" s="31"/>
      <c r="AB696" s="30"/>
      <c r="AC696" s="30"/>
      <c r="AD696" s="30"/>
      <c r="AE696" s="30"/>
      <c r="AF696" s="30"/>
      <c r="AG696" s="72"/>
      <c r="AH696" s="31"/>
      <c r="AI696" s="30"/>
      <c r="AJ696" s="30"/>
      <c r="AK696" s="30"/>
      <c r="AL696" s="30"/>
      <c r="AM696" s="30"/>
      <c r="AN696" s="30"/>
      <c r="AO696" s="30"/>
      <c r="AP696" s="72"/>
      <c r="AQ696" s="31"/>
      <c r="AR696" s="30"/>
      <c r="AS696" s="30"/>
      <c r="AT696" s="30"/>
      <c r="AU696" s="30"/>
      <c r="AV696" s="30"/>
      <c r="AW696" s="30"/>
      <c r="AX696" s="30"/>
      <c r="AY696" s="30"/>
      <c r="AZ696" s="31"/>
      <c r="BA696" s="30"/>
      <c r="BB696" s="30"/>
      <c r="BC696" s="30"/>
      <c r="BD696" s="30"/>
      <c r="BE696" s="30"/>
      <c r="BF696" s="30"/>
      <c r="BG696" s="30"/>
      <c r="BH696" s="30"/>
    </row>
    <row r="697" spans="3:60" ht="13.5" x14ac:dyDescent="0.35">
      <c r="C697" s="31"/>
      <c r="D697" s="30"/>
      <c r="E697" s="30"/>
      <c r="F697" s="30"/>
      <c r="G697" s="30"/>
      <c r="H697" s="72"/>
      <c r="I697" s="31"/>
      <c r="J697" s="30"/>
      <c r="K697" s="30"/>
      <c r="L697" s="30"/>
      <c r="M697" s="30"/>
      <c r="N697" s="30"/>
      <c r="O697" s="30"/>
      <c r="P697" s="73"/>
      <c r="Q697" s="31"/>
      <c r="R697" s="30"/>
      <c r="S697" s="30"/>
      <c r="T697" s="30"/>
      <c r="U697" s="30"/>
      <c r="V697" s="30"/>
      <c r="W697" s="30"/>
      <c r="X697" s="72"/>
      <c r="Y697" s="31"/>
      <c r="Z697" s="72"/>
      <c r="AA697" s="31"/>
      <c r="AB697" s="30"/>
      <c r="AC697" s="30"/>
      <c r="AD697" s="30"/>
      <c r="AE697" s="30"/>
      <c r="AF697" s="30"/>
      <c r="AG697" s="72"/>
      <c r="AH697" s="31"/>
      <c r="AI697" s="30"/>
      <c r="AJ697" s="30"/>
      <c r="AK697" s="30"/>
      <c r="AL697" s="30"/>
      <c r="AM697" s="30"/>
      <c r="AN697" s="30"/>
      <c r="AO697" s="30"/>
      <c r="AP697" s="72"/>
      <c r="AQ697" s="31"/>
      <c r="AR697" s="30"/>
      <c r="AS697" s="30"/>
      <c r="AT697" s="30"/>
      <c r="AU697" s="30"/>
      <c r="AV697" s="30"/>
      <c r="AW697" s="30"/>
      <c r="AX697" s="30"/>
      <c r="AY697" s="30"/>
      <c r="AZ697" s="31"/>
      <c r="BA697" s="30"/>
      <c r="BB697" s="30"/>
      <c r="BC697" s="30"/>
      <c r="BD697" s="30"/>
      <c r="BE697" s="30"/>
      <c r="BF697" s="30"/>
      <c r="BG697" s="30"/>
      <c r="BH697" s="30"/>
    </row>
    <row r="698" spans="3:60" ht="13.5" x14ac:dyDescent="0.35">
      <c r="C698" s="31"/>
      <c r="D698" s="30"/>
      <c r="E698" s="30"/>
      <c r="F698" s="30"/>
      <c r="G698" s="30"/>
      <c r="H698" s="72"/>
      <c r="I698" s="31"/>
      <c r="J698" s="30"/>
      <c r="K698" s="30"/>
      <c r="L698" s="30"/>
      <c r="M698" s="30"/>
      <c r="N698" s="30"/>
      <c r="O698" s="30"/>
      <c r="P698" s="73"/>
      <c r="Q698" s="31"/>
      <c r="R698" s="30"/>
      <c r="S698" s="30"/>
      <c r="T698" s="30"/>
      <c r="U698" s="30"/>
      <c r="V698" s="30"/>
      <c r="W698" s="30"/>
      <c r="X698" s="72"/>
      <c r="Y698" s="31"/>
      <c r="Z698" s="72"/>
      <c r="AA698" s="31"/>
      <c r="AB698" s="30"/>
      <c r="AC698" s="30"/>
      <c r="AD698" s="30"/>
      <c r="AE698" s="30"/>
      <c r="AF698" s="30"/>
      <c r="AG698" s="72"/>
      <c r="AH698" s="31"/>
      <c r="AI698" s="30"/>
      <c r="AJ698" s="30"/>
      <c r="AK698" s="30"/>
      <c r="AL698" s="30"/>
      <c r="AM698" s="30"/>
      <c r="AN698" s="30"/>
      <c r="AO698" s="30"/>
      <c r="AP698" s="72"/>
      <c r="AQ698" s="31"/>
      <c r="AR698" s="30"/>
      <c r="AS698" s="30"/>
      <c r="AT698" s="30"/>
      <c r="AU698" s="30"/>
      <c r="AV698" s="30"/>
      <c r="AW698" s="30"/>
      <c r="AX698" s="30"/>
      <c r="AY698" s="30"/>
      <c r="AZ698" s="31"/>
      <c r="BA698" s="30"/>
      <c r="BB698" s="30"/>
      <c r="BC698" s="30"/>
      <c r="BD698" s="30"/>
      <c r="BE698" s="30"/>
      <c r="BF698" s="30"/>
      <c r="BG698" s="30"/>
      <c r="BH698" s="30"/>
    </row>
    <row r="699" spans="3:60" ht="13.5" x14ac:dyDescent="0.35">
      <c r="C699" s="31"/>
      <c r="D699" s="30"/>
      <c r="E699" s="30"/>
      <c r="F699" s="30"/>
      <c r="G699" s="30"/>
      <c r="H699" s="72"/>
      <c r="I699" s="31"/>
      <c r="J699" s="30"/>
      <c r="K699" s="30"/>
      <c r="L699" s="30"/>
      <c r="M699" s="30"/>
      <c r="N699" s="30"/>
      <c r="O699" s="30"/>
      <c r="P699" s="73"/>
      <c r="Q699" s="31"/>
      <c r="R699" s="30"/>
      <c r="S699" s="30"/>
      <c r="T699" s="30"/>
      <c r="U699" s="30"/>
      <c r="V699" s="30"/>
      <c r="W699" s="30"/>
      <c r="X699" s="72"/>
      <c r="Y699" s="31"/>
      <c r="Z699" s="72"/>
      <c r="AA699" s="31"/>
      <c r="AB699" s="30"/>
      <c r="AC699" s="30"/>
      <c r="AD699" s="30"/>
      <c r="AE699" s="30"/>
      <c r="AF699" s="30"/>
      <c r="AG699" s="72"/>
      <c r="AH699" s="31"/>
      <c r="AI699" s="30"/>
      <c r="AJ699" s="30"/>
      <c r="AK699" s="30"/>
      <c r="AL699" s="30"/>
      <c r="AM699" s="30"/>
      <c r="AN699" s="30"/>
      <c r="AO699" s="30"/>
      <c r="AP699" s="72"/>
      <c r="AQ699" s="31"/>
      <c r="AR699" s="30"/>
      <c r="AS699" s="30"/>
      <c r="AT699" s="30"/>
      <c r="AU699" s="30"/>
      <c r="AV699" s="30"/>
      <c r="AW699" s="30"/>
      <c r="AX699" s="30"/>
      <c r="AY699" s="30"/>
      <c r="AZ699" s="31"/>
      <c r="BA699" s="30"/>
      <c r="BB699" s="30"/>
      <c r="BC699" s="30"/>
      <c r="BD699" s="30"/>
      <c r="BE699" s="30"/>
      <c r="BF699" s="30"/>
      <c r="BG699" s="30"/>
      <c r="BH699" s="30"/>
    </row>
    <row r="700" spans="3:60" ht="13.5" x14ac:dyDescent="0.35">
      <c r="C700" s="31"/>
      <c r="D700" s="30"/>
      <c r="E700" s="30"/>
      <c r="F700" s="30"/>
      <c r="G700" s="30"/>
      <c r="H700" s="72"/>
      <c r="I700" s="31"/>
      <c r="J700" s="30"/>
      <c r="K700" s="30"/>
      <c r="L700" s="30"/>
      <c r="M700" s="30"/>
      <c r="N700" s="30"/>
      <c r="O700" s="30"/>
      <c r="P700" s="73"/>
      <c r="Q700" s="31"/>
      <c r="R700" s="30"/>
      <c r="S700" s="30"/>
      <c r="T700" s="30"/>
      <c r="U700" s="30"/>
      <c r="V700" s="30"/>
      <c r="W700" s="30"/>
      <c r="X700" s="72"/>
      <c r="Y700" s="31"/>
      <c r="Z700" s="72"/>
      <c r="AA700" s="31"/>
      <c r="AB700" s="30"/>
      <c r="AC700" s="30"/>
      <c r="AD700" s="30"/>
      <c r="AE700" s="30"/>
      <c r="AF700" s="30"/>
      <c r="AG700" s="72"/>
      <c r="AH700" s="31"/>
      <c r="AI700" s="30"/>
      <c r="AJ700" s="30"/>
      <c r="AK700" s="30"/>
      <c r="AL700" s="30"/>
      <c r="AM700" s="30"/>
      <c r="AN700" s="30"/>
      <c r="AO700" s="30"/>
      <c r="AP700" s="72"/>
      <c r="AQ700" s="31"/>
      <c r="AR700" s="30"/>
      <c r="AS700" s="30"/>
      <c r="AT700" s="30"/>
      <c r="AU700" s="30"/>
      <c r="AV700" s="30"/>
      <c r="AW700" s="30"/>
      <c r="AX700" s="30"/>
      <c r="AY700" s="30"/>
      <c r="AZ700" s="31"/>
      <c r="BA700" s="30"/>
      <c r="BB700" s="30"/>
      <c r="BC700" s="30"/>
      <c r="BD700" s="30"/>
      <c r="BE700" s="30"/>
      <c r="BF700" s="30"/>
      <c r="BG700" s="30"/>
      <c r="BH700" s="30"/>
    </row>
    <row r="701" spans="3:60" ht="13.5" x14ac:dyDescent="0.35">
      <c r="C701" s="31"/>
      <c r="D701" s="30"/>
      <c r="E701" s="30"/>
      <c r="F701" s="30"/>
      <c r="G701" s="30"/>
      <c r="H701" s="72"/>
      <c r="I701" s="31"/>
      <c r="J701" s="30"/>
      <c r="K701" s="30"/>
      <c r="L701" s="30"/>
      <c r="M701" s="30"/>
      <c r="N701" s="30"/>
      <c r="O701" s="30"/>
      <c r="P701" s="73"/>
      <c r="Q701" s="31"/>
      <c r="R701" s="30"/>
      <c r="S701" s="30"/>
      <c r="T701" s="30"/>
      <c r="U701" s="30"/>
      <c r="V701" s="30"/>
      <c r="W701" s="30"/>
      <c r="X701" s="72"/>
      <c r="Y701" s="31"/>
      <c r="Z701" s="72"/>
      <c r="AA701" s="31"/>
      <c r="AB701" s="30"/>
      <c r="AC701" s="30"/>
      <c r="AD701" s="30"/>
      <c r="AE701" s="30"/>
      <c r="AF701" s="30"/>
      <c r="AG701" s="72"/>
      <c r="AH701" s="31"/>
      <c r="AI701" s="30"/>
      <c r="AJ701" s="30"/>
      <c r="AK701" s="30"/>
      <c r="AL701" s="30"/>
      <c r="AM701" s="30"/>
      <c r="AN701" s="30"/>
      <c r="AO701" s="30"/>
      <c r="AP701" s="72"/>
      <c r="AQ701" s="31"/>
      <c r="AR701" s="30"/>
      <c r="AS701" s="30"/>
      <c r="AT701" s="30"/>
      <c r="AU701" s="30"/>
      <c r="AV701" s="30"/>
      <c r="AW701" s="30"/>
      <c r="AX701" s="30"/>
      <c r="AY701" s="30"/>
      <c r="AZ701" s="31"/>
      <c r="BA701" s="30"/>
      <c r="BB701" s="30"/>
      <c r="BC701" s="30"/>
      <c r="BD701" s="30"/>
      <c r="BE701" s="30"/>
      <c r="BF701" s="30"/>
      <c r="BG701" s="30"/>
      <c r="BH701" s="30"/>
    </row>
    <row r="702" spans="3:60" ht="13.5" x14ac:dyDescent="0.35">
      <c r="C702" s="31"/>
      <c r="D702" s="30"/>
      <c r="E702" s="30"/>
      <c r="F702" s="30"/>
      <c r="G702" s="30"/>
      <c r="H702" s="72"/>
      <c r="I702" s="31"/>
      <c r="J702" s="30"/>
      <c r="K702" s="30"/>
      <c r="L702" s="30"/>
      <c r="M702" s="30"/>
      <c r="N702" s="30"/>
      <c r="O702" s="30"/>
      <c r="P702" s="73"/>
      <c r="Q702" s="31"/>
      <c r="R702" s="30"/>
      <c r="S702" s="30"/>
      <c r="T702" s="30"/>
      <c r="U702" s="30"/>
      <c r="V702" s="30"/>
      <c r="W702" s="30"/>
      <c r="X702" s="72"/>
      <c r="Y702" s="31"/>
      <c r="Z702" s="72"/>
      <c r="AA702" s="31"/>
      <c r="AB702" s="30"/>
      <c r="AC702" s="30"/>
      <c r="AD702" s="30"/>
      <c r="AE702" s="30"/>
      <c r="AF702" s="30"/>
      <c r="AG702" s="72"/>
      <c r="AH702" s="31"/>
      <c r="AI702" s="30"/>
      <c r="AJ702" s="30"/>
      <c r="AK702" s="30"/>
      <c r="AL702" s="30"/>
      <c r="AM702" s="30"/>
      <c r="AN702" s="30"/>
      <c r="AO702" s="30"/>
      <c r="AP702" s="72"/>
      <c r="AQ702" s="31"/>
      <c r="AR702" s="30"/>
      <c r="AS702" s="30"/>
      <c r="AT702" s="30"/>
      <c r="AU702" s="30"/>
      <c r="AV702" s="30"/>
      <c r="AW702" s="30"/>
      <c r="AX702" s="30"/>
      <c r="AY702" s="30"/>
      <c r="AZ702" s="31"/>
      <c r="BA702" s="30"/>
      <c r="BB702" s="30"/>
      <c r="BC702" s="30"/>
      <c r="BD702" s="30"/>
      <c r="BE702" s="30"/>
      <c r="BF702" s="30"/>
      <c r="BG702" s="30"/>
      <c r="BH702" s="30"/>
    </row>
    <row r="703" spans="3:60" ht="13.5" x14ac:dyDescent="0.35">
      <c r="C703" s="31"/>
      <c r="D703" s="30"/>
      <c r="E703" s="30"/>
      <c r="F703" s="30"/>
      <c r="G703" s="30"/>
      <c r="H703" s="72"/>
      <c r="I703" s="31"/>
      <c r="J703" s="30"/>
      <c r="K703" s="30"/>
      <c r="L703" s="30"/>
      <c r="M703" s="30"/>
      <c r="N703" s="30"/>
      <c r="O703" s="30"/>
      <c r="P703" s="73"/>
      <c r="Q703" s="31"/>
      <c r="R703" s="30"/>
      <c r="S703" s="30"/>
      <c r="T703" s="30"/>
      <c r="U703" s="30"/>
      <c r="V703" s="30"/>
      <c r="W703" s="30"/>
      <c r="X703" s="72"/>
      <c r="Y703" s="31"/>
      <c r="Z703" s="72"/>
      <c r="AA703" s="31"/>
      <c r="AB703" s="30"/>
      <c r="AC703" s="30"/>
      <c r="AD703" s="30"/>
      <c r="AE703" s="30"/>
      <c r="AF703" s="30"/>
      <c r="AG703" s="72"/>
      <c r="AH703" s="31"/>
      <c r="AI703" s="30"/>
      <c r="AJ703" s="30"/>
      <c r="AK703" s="30"/>
      <c r="AL703" s="30"/>
      <c r="AM703" s="30"/>
      <c r="AN703" s="30"/>
      <c r="AO703" s="30"/>
      <c r="AP703" s="72"/>
      <c r="AQ703" s="31"/>
      <c r="AR703" s="30"/>
      <c r="AS703" s="30"/>
      <c r="AT703" s="30"/>
      <c r="AU703" s="30"/>
      <c r="AV703" s="30"/>
      <c r="AW703" s="30"/>
      <c r="AX703" s="30"/>
      <c r="AY703" s="30"/>
      <c r="AZ703" s="31"/>
      <c r="BA703" s="30"/>
      <c r="BB703" s="30"/>
      <c r="BC703" s="30"/>
      <c r="BD703" s="30"/>
      <c r="BE703" s="30"/>
      <c r="BF703" s="30"/>
      <c r="BG703" s="30"/>
      <c r="BH703" s="30"/>
    </row>
    <row r="704" spans="3:60" ht="13.5" x14ac:dyDescent="0.35">
      <c r="C704" s="31"/>
      <c r="D704" s="30"/>
      <c r="E704" s="30"/>
      <c r="F704" s="30"/>
      <c r="G704" s="30"/>
      <c r="H704" s="72"/>
      <c r="I704" s="31"/>
      <c r="J704" s="30"/>
      <c r="K704" s="30"/>
      <c r="L704" s="30"/>
      <c r="M704" s="30"/>
      <c r="N704" s="30"/>
      <c r="O704" s="30"/>
      <c r="P704" s="73"/>
      <c r="Q704" s="31"/>
      <c r="R704" s="30"/>
      <c r="S704" s="30"/>
      <c r="T704" s="30"/>
      <c r="U704" s="30"/>
      <c r="V704" s="30"/>
      <c r="W704" s="30"/>
      <c r="X704" s="72"/>
      <c r="Y704" s="31"/>
      <c r="Z704" s="72"/>
      <c r="AA704" s="31"/>
      <c r="AB704" s="30"/>
      <c r="AC704" s="30"/>
      <c r="AD704" s="30"/>
      <c r="AE704" s="30"/>
      <c r="AF704" s="30"/>
      <c r="AG704" s="72"/>
      <c r="AH704" s="31"/>
      <c r="AI704" s="30"/>
      <c r="AJ704" s="30"/>
      <c r="AK704" s="30"/>
      <c r="AL704" s="30"/>
      <c r="AM704" s="30"/>
      <c r="AN704" s="30"/>
      <c r="AO704" s="30"/>
      <c r="AP704" s="72"/>
      <c r="AQ704" s="31"/>
      <c r="AR704" s="30"/>
      <c r="AS704" s="30"/>
      <c r="AT704" s="30"/>
      <c r="AU704" s="30"/>
      <c r="AV704" s="30"/>
      <c r="AW704" s="30"/>
      <c r="AX704" s="30"/>
      <c r="AY704" s="30"/>
      <c r="AZ704" s="31"/>
      <c r="BA704" s="30"/>
      <c r="BB704" s="30"/>
      <c r="BC704" s="30"/>
      <c r="BD704" s="30"/>
      <c r="BE704" s="30"/>
      <c r="BF704" s="30"/>
      <c r="BG704" s="30"/>
      <c r="BH704" s="30"/>
    </row>
    <row r="705" spans="3:60" ht="13.5" x14ac:dyDescent="0.35">
      <c r="C705" s="31"/>
      <c r="D705" s="30"/>
      <c r="E705" s="30"/>
      <c r="F705" s="30"/>
      <c r="G705" s="30"/>
      <c r="H705" s="72"/>
      <c r="I705" s="31"/>
      <c r="J705" s="30"/>
      <c r="K705" s="30"/>
      <c r="L705" s="30"/>
      <c r="M705" s="30"/>
      <c r="N705" s="30"/>
      <c r="O705" s="30"/>
      <c r="P705" s="73"/>
      <c r="Q705" s="31"/>
      <c r="R705" s="30"/>
      <c r="S705" s="30"/>
      <c r="T705" s="30"/>
      <c r="U705" s="30"/>
      <c r="V705" s="30"/>
      <c r="W705" s="30"/>
      <c r="X705" s="72"/>
      <c r="Y705" s="31"/>
      <c r="Z705" s="72"/>
      <c r="AA705" s="31"/>
      <c r="AB705" s="30"/>
      <c r="AC705" s="30"/>
      <c r="AD705" s="30"/>
      <c r="AE705" s="30"/>
      <c r="AF705" s="30"/>
      <c r="AG705" s="72"/>
      <c r="AH705" s="31"/>
      <c r="AI705" s="30"/>
      <c r="AJ705" s="30"/>
      <c r="AK705" s="30"/>
      <c r="AL705" s="30"/>
      <c r="AM705" s="30"/>
      <c r="AN705" s="30"/>
      <c r="AO705" s="30"/>
      <c r="AP705" s="72"/>
      <c r="AQ705" s="31"/>
      <c r="AR705" s="30"/>
      <c r="AS705" s="30"/>
      <c r="AT705" s="30"/>
      <c r="AU705" s="30"/>
      <c r="AV705" s="30"/>
      <c r="AW705" s="30"/>
      <c r="AX705" s="30"/>
      <c r="AY705" s="30"/>
      <c r="AZ705" s="31"/>
      <c r="BA705" s="30"/>
      <c r="BB705" s="30"/>
      <c r="BC705" s="30"/>
      <c r="BD705" s="30"/>
      <c r="BE705" s="30"/>
      <c r="BF705" s="30"/>
      <c r="BG705" s="30"/>
      <c r="BH705" s="30"/>
    </row>
    <row r="706" spans="3:60" ht="13.5" x14ac:dyDescent="0.35">
      <c r="C706" s="31"/>
      <c r="D706" s="30"/>
      <c r="E706" s="30"/>
      <c r="F706" s="30"/>
      <c r="G706" s="30"/>
      <c r="H706" s="72"/>
      <c r="I706" s="31"/>
      <c r="J706" s="30"/>
      <c r="K706" s="30"/>
      <c r="L706" s="30"/>
      <c r="M706" s="30"/>
      <c r="N706" s="30"/>
      <c r="O706" s="30"/>
      <c r="P706" s="73"/>
      <c r="Q706" s="31"/>
      <c r="R706" s="30"/>
      <c r="S706" s="30"/>
      <c r="T706" s="30"/>
      <c r="U706" s="30"/>
      <c r="V706" s="30"/>
      <c r="W706" s="30"/>
      <c r="X706" s="72"/>
      <c r="Y706" s="31"/>
      <c r="Z706" s="72"/>
      <c r="AA706" s="31"/>
      <c r="AB706" s="30"/>
      <c r="AC706" s="30"/>
      <c r="AD706" s="30"/>
      <c r="AE706" s="30"/>
      <c r="AF706" s="30"/>
      <c r="AG706" s="72"/>
      <c r="AH706" s="31"/>
      <c r="AI706" s="30"/>
      <c r="AJ706" s="30"/>
      <c r="AK706" s="30"/>
      <c r="AL706" s="30"/>
      <c r="AM706" s="30"/>
      <c r="AN706" s="30"/>
      <c r="AO706" s="30"/>
      <c r="AP706" s="72"/>
      <c r="AQ706" s="31"/>
      <c r="AR706" s="30"/>
      <c r="AS706" s="30"/>
      <c r="AT706" s="30"/>
      <c r="AU706" s="30"/>
      <c r="AV706" s="30"/>
      <c r="AW706" s="30"/>
      <c r="AX706" s="30"/>
      <c r="AY706" s="30"/>
      <c r="AZ706" s="31"/>
      <c r="BA706" s="30"/>
      <c r="BB706" s="30"/>
      <c r="BC706" s="30"/>
      <c r="BD706" s="30"/>
      <c r="BE706" s="30"/>
      <c r="BF706" s="30"/>
      <c r="BG706" s="30"/>
      <c r="BH706" s="30"/>
    </row>
    <row r="707" spans="3:60" ht="13.5" x14ac:dyDescent="0.35">
      <c r="C707" s="31"/>
      <c r="D707" s="30"/>
      <c r="E707" s="30"/>
      <c r="F707" s="30"/>
      <c r="G707" s="30"/>
      <c r="H707" s="72"/>
      <c r="I707" s="31"/>
      <c r="J707" s="30"/>
      <c r="K707" s="30"/>
      <c r="L707" s="30"/>
      <c r="M707" s="30"/>
      <c r="N707" s="30"/>
      <c r="O707" s="30"/>
      <c r="P707" s="73"/>
      <c r="Q707" s="31"/>
      <c r="R707" s="30"/>
      <c r="S707" s="30"/>
      <c r="T707" s="30"/>
      <c r="U707" s="30"/>
      <c r="V707" s="30"/>
      <c r="W707" s="30"/>
      <c r="X707" s="72"/>
      <c r="Y707" s="31"/>
      <c r="Z707" s="72"/>
      <c r="AA707" s="31"/>
      <c r="AB707" s="30"/>
      <c r="AC707" s="30"/>
      <c r="AD707" s="30"/>
      <c r="AE707" s="30"/>
      <c r="AF707" s="30"/>
      <c r="AG707" s="72"/>
      <c r="AH707" s="31"/>
      <c r="AI707" s="30"/>
      <c r="AJ707" s="30"/>
      <c r="AK707" s="30"/>
      <c r="AL707" s="30"/>
      <c r="AM707" s="30"/>
      <c r="AN707" s="30"/>
      <c r="AO707" s="30"/>
      <c r="AP707" s="72"/>
      <c r="AQ707" s="31"/>
      <c r="AR707" s="30"/>
      <c r="AS707" s="30"/>
      <c r="AT707" s="30"/>
      <c r="AU707" s="30"/>
      <c r="AV707" s="30"/>
      <c r="AW707" s="30"/>
      <c r="AX707" s="30"/>
      <c r="AY707" s="30"/>
      <c r="AZ707" s="31"/>
      <c r="BA707" s="30"/>
      <c r="BB707" s="30"/>
      <c r="BC707" s="30"/>
      <c r="BD707" s="30"/>
      <c r="BE707" s="30"/>
      <c r="BF707" s="30"/>
      <c r="BG707" s="30"/>
      <c r="BH707" s="30"/>
    </row>
    <row r="708" spans="3:60" ht="13.5" x14ac:dyDescent="0.35">
      <c r="C708" s="31"/>
      <c r="D708" s="30"/>
      <c r="E708" s="30"/>
      <c r="F708" s="30"/>
      <c r="G708" s="30"/>
      <c r="H708" s="72"/>
      <c r="I708" s="31"/>
      <c r="J708" s="30"/>
      <c r="K708" s="30"/>
      <c r="L708" s="30"/>
      <c r="M708" s="30"/>
      <c r="N708" s="30"/>
      <c r="O708" s="30"/>
      <c r="P708" s="73"/>
      <c r="Q708" s="31"/>
      <c r="R708" s="30"/>
      <c r="S708" s="30"/>
      <c r="T708" s="30"/>
      <c r="U708" s="30"/>
      <c r="V708" s="30"/>
      <c r="W708" s="30"/>
      <c r="X708" s="72"/>
      <c r="Y708" s="31"/>
      <c r="Z708" s="72"/>
      <c r="AA708" s="31"/>
      <c r="AB708" s="30"/>
      <c r="AC708" s="30"/>
      <c r="AD708" s="30"/>
      <c r="AE708" s="30"/>
      <c r="AF708" s="30"/>
      <c r="AG708" s="72"/>
      <c r="AH708" s="31"/>
      <c r="AI708" s="30"/>
      <c r="AJ708" s="30"/>
      <c r="AK708" s="30"/>
      <c r="AL708" s="30"/>
      <c r="AM708" s="30"/>
      <c r="AN708" s="30"/>
      <c r="AO708" s="30"/>
      <c r="AP708" s="72"/>
      <c r="AQ708" s="31"/>
      <c r="AR708" s="30"/>
      <c r="AS708" s="30"/>
      <c r="AT708" s="30"/>
      <c r="AU708" s="30"/>
      <c r="AV708" s="30"/>
      <c r="AW708" s="30"/>
      <c r="AX708" s="30"/>
      <c r="AY708" s="30"/>
      <c r="AZ708" s="31"/>
      <c r="BA708" s="30"/>
      <c r="BB708" s="30"/>
      <c r="BC708" s="30"/>
      <c r="BD708" s="30"/>
      <c r="BE708" s="30"/>
      <c r="BF708" s="30"/>
      <c r="BG708" s="30"/>
      <c r="BH708" s="30"/>
    </row>
    <row r="709" spans="3:60" ht="13.5" x14ac:dyDescent="0.35">
      <c r="C709" s="31"/>
      <c r="D709" s="30"/>
      <c r="E709" s="30"/>
      <c r="F709" s="30"/>
      <c r="G709" s="30"/>
      <c r="H709" s="72"/>
      <c r="I709" s="31"/>
      <c r="J709" s="30"/>
      <c r="K709" s="30"/>
      <c r="L709" s="30"/>
      <c r="M709" s="30"/>
      <c r="N709" s="30"/>
      <c r="O709" s="30"/>
      <c r="P709" s="73"/>
      <c r="Q709" s="31"/>
      <c r="R709" s="30"/>
      <c r="S709" s="30"/>
      <c r="T709" s="30"/>
      <c r="U709" s="30"/>
      <c r="V709" s="30"/>
      <c r="W709" s="30"/>
      <c r="X709" s="72"/>
      <c r="Y709" s="31"/>
      <c r="Z709" s="72"/>
      <c r="AA709" s="31"/>
      <c r="AB709" s="30"/>
      <c r="AC709" s="30"/>
      <c r="AD709" s="30"/>
      <c r="AE709" s="30"/>
      <c r="AF709" s="30"/>
      <c r="AG709" s="72"/>
      <c r="AH709" s="31"/>
      <c r="AI709" s="30"/>
      <c r="AJ709" s="30"/>
      <c r="AK709" s="30"/>
      <c r="AL709" s="30"/>
      <c r="AM709" s="30"/>
      <c r="AN709" s="30"/>
      <c r="AO709" s="30"/>
      <c r="AP709" s="72"/>
      <c r="AQ709" s="31"/>
      <c r="AR709" s="30"/>
      <c r="AS709" s="30"/>
      <c r="AT709" s="30"/>
      <c r="AU709" s="30"/>
      <c r="AV709" s="30"/>
      <c r="AW709" s="30"/>
      <c r="AX709" s="30"/>
      <c r="AY709" s="30"/>
      <c r="AZ709" s="31"/>
      <c r="BA709" s="30"/>
      <c r="BB709" s="30"/>
      <c r="BC709" s="30"/>
      <c r="BD709" s="30"/>
      <c r="BE709" s="30"/>
      <c r="BF709" s="30"/>
      <c r="BG709" s="30"/>
      <c r="BH709" s="30"/>
    </row>
    <row r="710" spans="3:60" ht="13.5" x14ac:dyDescent="0.35">
      <c r="C710" s="31"/>
      <c r="D710" s="30"/>
      <c r="E710" s="30"/>
      <c r="F710" s="30"/>
      <c r="G710" s="30"/>
      <c r="H710" s="72"/>
      <c r="I710" s="31"/>
      <c r="J710" s="30"/>
      <c r="K710" s="30"/>
      <c r="L710" s="30"/>
      <c r="M710" s="30"/>
      <c r="N710" s="30"/>
      <c r="O710" s="30"/>
      <c r="P710" s="73"/>
      <c r="Q710" s="31"/>
      <c r="R710" s="30"/>
      <c r="S710" s="30"/>
      <c r="T710" s="30"/>
      <c r="U710" s="30"/>
      <c r="V710" s="30"/>
      <c r="W710" s="30"/>
      <c r="X710" s="72"/>
      <c r="Y710" s="31"/>
      <c r="Z710" s="72"/>
      <c r="AA710" s="31"/>
      <c r="AB710" s="30"/>
      <c r="AC710" s="30"/>
      <c r="AD710" s="30"/>
      <c r="AE710" s="30"/>
      <c r="AF710" s="30"/>
      <c r="AG710" s="72"/>
      <c r="AH710" s="31"/>
      <c r="AI710" s="30"/>
      <c r="AJ710" s="30"/>
      <c r="AK710" s="30"/>
      <c r="AL710" s="30"/>
      <c r="AM710" s="30"/>
      <c r="AN710" s="30"/>
      <c r="AO710" s="30"/>
      <c r="AP710" s="72"/>
      <c r="AQ710" s="31"/>
      <c r="AR710" s="30"/>
      <c r="AS710" s="30"/>
      <c r="AT710" s="30"/>
      <c r="AU710" s="30"/>
      <c r="AV710" s="30"/>
      <c r="AW710" s="30"/>
      <c r="AX710" s="30"/>
      <c r="AY710" s="30"/>
      <c r="AZ710" s="31"/>
      <c r="BA710" s="30"/>
      <c r="BB710" s="30"/>
      <c r="BC710" s="30"/>
      <c r="BD710" s="30"/>
      <c r="BE710" s="30"/>
      <c r="BF710" s="30"/>
      <c r="BG710" s="30"/>
      <c r="BH710" s="30"/>
    </row>
    <row r="711" spans="3:60" ht="13.5" x14ac:dyDescent="0.35">
      <c r="C711" s="31"/>
      <c r="D711" s="30"/>
      <c r="E711" s="30"/>
      <c r="F711" s="30"/>
      <c r="G711" s="30"/>
      <c r="H711" s="72"/>
      <c r="I711" s="31"/>
      <c r="J711" s="30"/>
      <c r="K711" s="30"/>
      <c r="L711" s="30"/>
      <c r="M711" s="30"/>
      <c r="N711" s="30"/>
      <c r="O711" s="30"/>
      <c r="P711" s="73"/>
      <c r="Q711" s="31"/>
      <c r="R711" s="30"/>
      <c r="S711" s="30"/>
      <c r="T711" s="30"/>
      <c r="U711" s="30"/>
      <c r="V711" s="30"/>
      <c r="W711" s="30"/>
      <c r="X711" s="72"/>
      <c r="Y711" s="31"/>
      <c r="Z711" s="72"/>
      <c r="AA711" s="31"/>
      <c r="AB711" s="30"/>
      <c r="AC711" s="30"/>
      <c r="AD711" s="30"/>
      <c r="AE711" s="30"/>
      <c r="AF711" s="30"/>
      <c r="AG711" s="72"/>
      <c r="AH711" s="31"/>
      <c r="AI711" s="30"/>
      <c r="AJ711" s="30"/>
      <c r="AK711" s="30"/>
      <c r="AL711" s="30"/>
      <c r="AM711" s="30"/>
      <c r="AN711" s="30"/>
      <c r="AO711" s="30"/>
      <c r="AP711" s="72"/>
      <c r="AQ711" s="31"/>
      <c r="AR711" s="30"/>
      <c r="AS711" s="30"/>
      <c r="AT711" s="30"/>
      <c r="AU711" s="30"/>
      <c r="AV711" s="30"/>
      <c r="AW711" s="30"/>
      <c r="AX711" s="30"/>
      <c r="AY711" s="30"/>
      <c r="AZ711" s="31"/>
      <c r="BA711" s="30"/>
      <c r="BB711" s="30"/>
      <c r="BC711" s="30"/>
      <c r="BD711" s="30"/>
      <c r="BE711" s="30"/>
      <c r="BF711" s="30"/>
      <c r="BG711" s="30"/>
      <c r="BH711" s="30"/>
    </row>
    <row r="712" spans="3:60" ht="13.5" x14ac:dyDescent="0.35">
      <c r="C712" s="31"/>
      <c r="D712" s="30"/>
      <c r="E712" s="30"/>
      <c r="F712" s="30"/>
      <c r="G712" s="30"/>
      <c r="H712" s="72"/>
      <c r="I712" s="31"/>
      <c r="J712" s="30"/>
      <c r="K712" s="30"/>
      <c r="L712" s="30"/>
      <c r="M712" s="30"/>
      <c r="N712" s="30"/>
      <c r="O712" s="30"/>
      <c r="P712" s="73"/>
      <c r="Q712" s="31"/>
      <c r="R712" s="30"/>
      <c r="S712" s="30"/>
      <c r="T712" s="30"/>
      <c r="U712" s="30"/>
      <c r="V712" s="30"/>
      <c r="W712" s="30"/>
      <c r="X712" s="72"/>
      <c r="Y712" s="31"/>
      <c r="Z712" s="72"/>
      <c r="AA712" s="31"/>
      <c r="AB712" s="30"/>
      <c r="AC712" s="30"/>
      <c r="AD712" s="30"/>
      <c r="AE712" s="30"/>
      <c r="AF712" s="30"/>
      <c r="AG712" s="72"/>
      <c r="AH712" s="31"/>
      <c r="AI712" s="30"/>
      <c r="AJ712" s="30"/>
      <c r="AK712" s="30"/>
      <c r="AL712" s="30"/>
      <c r="AM712" s="30"/>
      <c r="AN712" s="30"/>
      <c r="AO712" s="30"/>
      <c r="AP712" s="72"/>
      <c r="AQ712" s="31"/>
      <c r="AR712" s="30"/>
      <c r="AS712" s="30"/>
      <c r="AT712" s="30"/>
      <c r="AU712" s="30"/>
      <c r="AV712" s="30"/>
      <c r="AW712" s="30"/>
      <c r="AX712" s="30"/>
      <c r="AY712" s="30"/>
      <c r="AZ712" s="31"/>
      <c r="BA712" s="30"/>
      <c r="BB712" s="30"/>
      <c r="BC712" s="30"/>
      <c r="BD712" s="30"/>
      <c r="BE712" s="30"/>
      <c r="BF712" s="30"/>
      <c r="BG712" s="30"/>
      <c r="BH712" s="30"/>
    </row>
    <row r="713" spans="3:60" ht="13.5" x14ac:dyDescent="0.35">
      <c r="C713" s="31"/>
      <c r="D713" s="30"/>
      <c r="E713" s="30"/>
      <c r="F713" s="30"/>
      <c r="G713" s="30"/>
      <c r="H713" s="72"/>
      <c r="I713" s="31"/>
      <c r="J713" s="30"/>
      <c r="K713" s="30"/>
      <c r="L713" s="30"/>
      <c r="M713" s="30"/>
      <c r="N713" s="30"/>
      <c r="O713" s="30"/>
      <c r="P713" s="73"/>
      <c r="Q713" s="31"/>
      <c r="R713" s="30"/>
      <c r="S713" s="30"/>
      <c r="T713" s="30"/>
      <c r="U713" s="30"/>
      <c r="V713" s="30"/>
      <c r="W713" s="30"/>
      <c r="X713" s="72"/>
      <c r="Y713" s="31"/>
      <c r="Z713" s="72"/>
      <c r="AA713" s="31"/>
      <c r="AB713" s="30"/>
      <c r="AC713" s="30"/>
      <c r="AD713" s="30"/>
      <c r="AE713" s="30"/>
      <c r="AF713" s="30"/>
      <c r="AG713" s="72"/>
      <c r="AH713" s="31"/>
      <c r="AI713" s="30"/>
      <c r="AJ713" s="30"/>
      <c r="AK713" s="30"/>
      <c r="AL713" s="30"/>
      <c r="AM713" s="30"/>
      <c r="AN713" s="30"/>
      <c r="AO713" s="30"/>
      <c r="AP713" s="72"/>
      <c r="AQ713" s="31"/>
      <c r="AR713" s="30"/>
      <c r="AS713" s="30"/>
      <c r="AT713" s="30"/>
      <c r="AU713" s="30"/>
      <c r="AV713" s="30"/>
      <c r="AW713" s="30"/>
      <c r="AX713" s="30"/>
      <c r="AY713" s="30"/>
      <c r="AZ713" s="31"/>
      <c r="BA713" s="30"/>
      <c r="BB713" s="30"/>
      <c r="BC713" s="30"/>
      <c r="BD713" s="30"/>
      <c r="BE713" s="30"/>
      <c r="BF713" s="30"/>
      <c r="BG713" s="30"/>
      <c r="BH713" s="30"/>
    </row>
    <row r="714" spans="3:60" ht="13.5" x14ac:dyDescent="0.35">
      <c r="C714" s="31"/>
      <c r="D714" s="30"/>
      <c r="E714" s="30"/>
      <c r="F714" s="30"/>
      <c r="G714" s="30"/>
      <c r="H714" s="72"/>
      <c r="I714" s="31"/>
      <c r="J714" s="30"/>
      <c r="K714" s="30"/>
      <c r="L714" s="30"/>
      <c r="M714" s="30"/>
      <c r="N714" s="30"/>
      <c r="O714" s="30"/>
      <c r="P714" s="73"/>
      <c r="Q714" s="31"/>
      <c r="R714" s="30"/>
      <c r="S714" s="30"/>
      <c r="T714" s="30"/>
      <c r="U714" s="30"/>
      <c r="V714" s="30"/>
      <c r="W714" s="30"/>
      <c r="X714" s="72"/>
      <c r="Y714" s="31"/>
      <c r="Z714" s="72"/>
      <c r="AA714" s="31"/>
      <c r="AB714" s="30"/>
      <c r="AC714" s="30"/>
      <c r="AD714" s="30"/>
      <c r="AE714" s="30"/>
      <c r="AF714" s="30"/>
      <c r="AG714" s="72"/>
      <c r="AH714" s="31"/>
      <c r="AI714" s="30"/>
      <c r="AJ714" s="30"/>
      <c r="AK714" s="30"/>
      <c r="AL714" s="30"/>
      <c r="AM714" s="30"/>
      <c r="AN714" s="30"/>
      <c r="AO714" s="30"/>
      <c r="AP714" s="72"/>
      <c r="AQ714" s="31"/>
      <c r="AR714" s="30"/>
      <c r="AS714" s="30"/>
      <c r="AT714" s="30"/>
      <c r="AU714" s="30"/>
      <c r="AV714" s="30"/>
      <c r="AW714" s="30"/>
      <c r="AX714" s="30"/>
      <c r="AY714" s="30"/>
      <c r="AZ714" s="31"/>
      <c r="BA714" s="30"/>
      <c r="BB714" s="30"/>
      <c r="BC714" s="30"/>
      <c r="BD714" s="30"/>
      <c r="BE714" s="30"/>
      <c r="BF714" s="30"/>
      <c r="BG714" s="30"/>
      <c r="BH714" s="30"/>
    </row>
    <row r="715" spans="3:60" ht="13.5" x14ac:dyDescent="0.35">
      <c r="C715" s="31"/>
      <c r="D715" s="30"/>
      <c r="E715" s="30"/>
      <c r="F715" s="30"/>
      <c r="G715" s="30"/>
      <c r="H715" s="72"/>
      <c r="I715" s="31"/>
      <c r="J715" s="30"/>
      <c r="K715" s="30"/>
      <c r="L715" s="30"/>
      <c r="M715" s="30"/>
      <c r="N715" s="30"/>
      <c r="O715" s="30"/>
      <c r="P715" s="73"/>
      <c r="Q715" s="31"/>
      <c r="R715" s="30"/>
      <c r="S715" s="30"/>
      <c r="T715" s="30"/>
      <c r="U715" s="30"/>
      <c r="V715" s="30"/>
      <c r="W715" s="30"/>
      <c r="X715" s="72"/>
      <c r="Y715" s="31"/>
      <c r="Z715" s="72"/>
      <c r="AA715" s="31"/>
      <c r="AB715" s="30"/>
      <c r="AC715" s="30"/>
      <c r="AD715" s="30"/>
      <c r="AE715" s="30"/>
      <c r="AF715" s="30"/>
      <c r="AG715" s="72"/>
      <c r="AH715" s="31"/>
      <c r="AI715" s="30"/>
      <c r="AJ715" s="30"/>
      <c r="AK715" s="30"/>
      <c r="AL715" s="30"/>
      <c r="AM715" s="30"/>
      <c r="AN715" s="30"/>
      <c r="AO715" s="30"/>
      <c r="AP715" s="72"/>
      <c r="AQ715" s="31"/>
      <c r="AR715" s="30"/>
      <c r="AS715" s="30"/>
      <c r="AT715" s="30"/>
      <c r="AU715" s="30"/>
      <c r="AV715" s="30"/>
      <c r="AW715" s="30"/>
      <c r="AX715" s="30"/>
      <c r="AY715" s="30"/>
      <c r="AZ715" s="31"/>
      <c r="BA715" s="30"/>
      <c r="BB715" s="30"/>
      <c r="BC715" s="30"/>
      <c r="BD715" s="30"/>
      <c r="BE715" s="30"/>
      <c r="BF715" s="30"/>
      <c r="BG715" s="30"/>
      <c r="BH715" s="30"/>
    </row>
    <row r="716" spans="3:60" ht="13.5" x14ac:dyDescent="0.35">
      <c r="C716" s="31"/>
      <c r="D716" s="30"/>
      <c r="E716" s="30"/>
      <c r="F716" s="30"/>
      <c r="G716" s="30"/>
      <c r="H716" s="72"/>
      <c r="I716" s="31"/>
      <c r="J716" s="30"/>
      <c r="K716" s="30"/>
      <c r="L716" s="30"/>
      <c r="M716" s="30"/>
      <c r="N716" s="30"/>
      <c r="O716" s="30"/>
      <c r="P716" s="73"/>
      <c r="Q716" s="31"/>
      <c r="R716" s="30"/>
      <c r="S716" s="30"/>
      <c r="T716" s="30"/>
      <c r="U716" s="30"/>
      <c r="V716" s="30"/>
      <c r="W716" s="30"/>
      <c r="X716" s="72"/>
      <c r="Y716" s="31"/>
      <c r="Z716" s="72"/>
      <c r="AA716" s="31"/>
      <c r="AB716" s="30"/>
      <c r="AC716" s="30"/>
      <c r="AD716" s="30"/>
      <c r="AE716" s="30"/>
      <c r="AF716" s="30"/>
      <c r="AG716" s="72"/>
      <c r="AH716" s="31"/>
      <c r="AI716" s="30"/>
      <c r="AJ716" s="30"/>
      <c r="AK716" s="30"/>
      <c r="AL716" s="30"/>
      <c r="AM716" s="30"/>
      <c r="AN716" s="30"/>
      <c r="AO716" s="30"/>
      <c r="AP716" s="72"/>
      <c r="AQ716" s="31"/>
      <c r="AR716" s="30"/>
      <c r="AS716" s="30"/>
      <c r="AT716" s="30"/>
      <c r="AU716" s="30"/>
      <c r="AV716" s="30"/>
      <c r="AW716" s="30"/>
      <c r="AX716" s="30"/>
      <c r="AY716" s="30"/>
      <c r="AZ716" s="31"/>
      <c r="BA716" s="30"/>
      <c r="BB716" s="30"/>
      <c r="BC716" s="30"/>
      <c r="BD716" s="30"/>
      <c r="BE716" s="30"/>
      <c r="BF716" s="30"/>
      <c r="BG716" s="30"/>
      <c r="BH716" s="30"/>
    </row>
    <row r="717" spans="3:60" ht="13.5" x14ac:dyDescent="0.35">
      <c r="C717" s="31"/>
      <c r="D717" s="30"/>
      <c r="E717" s="30"/>
      <c r="F717" s="30"/>
      <c r="G717" s="30"/>
      <c r="H717" s="72"/>
      <c r="I717" s="31"/>
      <c r="J717" s="30"/>
      <c r="K717" s="30"/>
      <c r="L717" s="30"/>
      <c r="M717" s="30"/>
      <c r="N717" s="30"/>
      <c r="O717" s="30"/>
      <c r="P717" s="73"/>
      <c r="Q717" s="31"/>
      <c r="R717" s="30"/>
      <c r="S717" s="30"/>
      <c r="T717" s="30"/>
      <c r="U717" s="30"/>
      <c r="V717" s="30"/>
      <c r="W717" s="30"/>
      <c r="X717" s="72"/>
      <c r="Y717" s="31"/>
      <c r="Z717" s="72"/>
      <c r="AA717" s="31"/>
      <c r="AB717" s="30"/>
      <c r="AC717" s="30"/>
      <c r="AD717" s="30"/>
      <c r="AE717" s="30"/>
      <c r="AF717" s="30"/>
      <c r="AG717" s="72"/>
      <c r="AH717" s="31"/>
      <c r="AI717" s="30"/>
      <c r="AJ717" s="30"/>
      <c r="AK717" s="30"/>
      <c r="AL717" s="30"/>
      <c r="AM717" s="30"/>
      <c r="AN717" s="30"/>
      <c r="AO717" s="30"/>
      <c r="AP717" s="72"/>
      <c r="AQ717" s="31"/>
      <c r="AR717" s="30"/>
      <c r="AS717" s="30"/>
      <c r="AT717" s="30"/>
      <c r="AU717" s="30"/>
      <c r="AV717" s="30"/>
      <c r="AW717" s="30"/>
      <c r="AX717" s="30"/>
      <c r="AY717" s="30"/>
      <c r="AZ717" s="31"/>
      <c r="BA717" s="30"/>
      <c r="BB717" s="30"/>
      <c r="BC717" s="30"/>
      <c r="BD717" s="30"/>
      <c r="BE717" s="30"/>
      <c r="BF717" s="30"/>
      <c r="BG717" s="30"/>
      <c r="BH717" s="30"/>
    </row>
    <row r="718" spans="3:60" ht="13.5" x14ac:dyDescent="0.35">
      <c r="C718" s="31"/>
      <c r="D718" s="30"/>
      <c r="E718" s="30"/>
      <c r="F718" s="30"/>
      <c r="G718" s="30"/>
      <c r="H718" s="72"/>
      <c r="I718" s="31"/>
      <c r="J718" s="30"/>
      <c r="K718" s="30"/>
      <c r="L718" s="30"/>
      <c r="M718" s="30"/>
      <c r="N718" s="30"/>
      <c r="O718" s="30"/>
      <c r="P718" s="73"/>
      <c r="Q718" s="31"/>
      <c r="R718" s="30"/>
      <c r="S718" s="30"/>
      <c r="T718" s="30"/>
      <c r="U718" s="30"/>
      <c r="V718" s="30"/>
      <c r="W718" s="30"/>
      <c r="X718" s="72"/>
      <c r="Y718" s="31"/>
      <c r="Z718" s="72"/>
      <c r="AA718" s="31"/>
      <c r="AB718" s="30"/>
      <c r="AC718" s="30"/>
      <c r="AD718" s="30"/>
      <c r="AE718" s="30"/>
      <c r="AF718" s="30"/>
      <c r="AG718" s="72"/>
      <c r="AH718" s="31"/>
      <c r="AI718" s="30"/>
      <c r="AJ718" s="30"/>
      <c r="AK718" s="30"/>
      <c r="AL718" s="30"/>
      <c r="AM718" s="30"/>
      <c r="AN718" s="30"/>
      <c r="AO718" s="30"/>
      <c r="AP718" s="72"/>
      <c r="AQ718" s="31"/>
      <c r="AR718" s="30"/>
      <c r="AS718" s="30"/>
      <c r="AT718" s="30"/>
      <c r="AU718" s="30"/>
      <c r="AV718" s="30"/>
      <c r="AW718" s="30"/>
      <c r="AX718" s="30"/>
      <c r="AY718" s="30"/>
      <c r="AZ718" s="31"/>
      <c r="BA718" s="30"/>
      <c r="BB718" s="30"/>
      <c r="BC718" s="30"/>
      <c r="BD718" s="30"/>
      <c r="BE718" s="30"/>
      <c r="BF718" s="30"/>
      <c r="BG718" s="30"/>
      <c r="BH718" s="30"/>
    </row>
    <row r="719" spans="3:60" ht="13.5" x14ac:dyDescent="0.35">
      <c r="C719" s="31"/>
      <c r="D719" s="30"/>
      <c r="E719" s="30"/>
      <c r="F719" s="30"/>
      <c r="G719" s="30"/>
      <c r="H719" s="72"/>
      <c r="I719" s="31"/>
      <c r="J719" s="30"/>
      <c r="K719" s="30"/>
      <c r="L719" s="30"/>
      <c r="M719" s="30"/>
      <c r="N719" s="30"/>
      <c r="O719" s="30"/>
      <c r="P719" s="73"/>
      <c r="Q719" s="31"/>
      <c r="R719" s="30"/>
      <c r="S719" s="30"/>
      <c r="T719" s="30"/>
      <c r="U719" s="30"/>
      <c r="V719" s="30"/>
      <c r="W719" s="30"/>
      <c r="X719" s="72"/>
      <c r="Y719" s="31"/>
      <c r="Z719" s="72"/>
      <c r="AA719" s="31"/>
      <c r="AB719" s="30"/>
      <c r="AC719" s="30"/>
      <c r="AD719" s="30"/>
      <c r="AE719" s="30"/>
      <c r="AF719" s="30"/>
      <c r="AG719" s="72"/>
      <c r="AH719" s="31"/>
      <c r="AI719" s="30"/>
      <c r="AJ719" s="30"/>
      <c r="AK719" s="30"/>
      <c r="AL719" s="30"/>
      <c r="AM719" s="30"/>
      <c r="AN719" s="30"/>
      <c r="AO719" s="30"/>
      <c r="AP719" s="72"/>
      <c r="AQ719" s="31"/>
      <c r="AR719" s="30"/>
      <c r="AS719" s="30"/>
      <c r="AT719" s="30"/>
      <c r="AU719" s="30"/>
      <c r="AV719" s="30"/>
      <c r="AW719" s="30"/>
      <c r="AX719" s="30"/>
      <c r="AY719" s="30"/>
      <c r="AZ719" s="31"/>
      <c r="BA719" s="30"/>
      <c r="BB719" s="30"/>
      <c r="BC719" s="30"/>
      <c r="BD719" s="30"/>
      <c r="BE719" s="30"/>
      <c r="BF719" s="30"/>
      <c r="BG719" s="30"/>
      <c r="BH719" s="30"/>
    </row>
    <row r="720" spans="3:60" ht="13.5" x14ac:dyDescent="0.35">
      <c r="C720" s="31"/>
      <c r="D720" s="30"/>
      <c r="E720" s="30"/>
      <c r="F720" s="30"/>
      <c r="G720" s="30"/>
      <c r="H720" s="72"/>
      <c r="I720" s="31"/>
      <c r="J720" s="30"/>
      <c r="K720" s="30"/>
      <c r="L720" s="30"/>
      <c r="M720" s="30"/>
      <c r="N720" s="30"/>
      <c r="O720" s="30"/>
      <c r="P720" s="73"/>
      <c r="Q720" s="31"/>
      <c r="R720" s="30"/>
      <c r="S720" s="30"/>
      <c r="T720" s="30"/>
      <c r="U720" s="30"/>
      <c r="V720" s="30"/>
      <c r="W720" s="30"/>
      <c r="X720" s="72"/>
      <c r="Y720" s="31"/>
      <c r="Z720" s="72"/>
      <c r="AA720" s="31"/>
      <c r="AB720" s="30"/>
      <c r="AC720" s="30"/>
      <c r="AD720" s="30"/>
      <c r="AE720" s="30"/>
      <c r="AF720" s="30"/>
      <c r="AG720" s="72"/>
      <c r="AH720" s="31"/>
      <c r="AI720" s="30"/>
      <c r="AJ720" s="30"/>
      <c r="AK720" s="30"/>
      <c r="AL720" s="30"/>
      <c r="AM720" s="30"/>
      <c r="AN720" s="30"/>
      <c r="AO720" s="30"/>
      <c r="AP720" s="72"/>
      <c r="AQ720" s="31"/>
      <c r="AR720" s="30"/>
      <c r="AS720" s="30"/>
      <c r="AT720" s="30"/>
      <c r="AU720" s="30"/>
      <c r="AV720" s="30"/>
      <c r="AW720" s="30"/>
      <c r="AX720" s="30"/>
      <c r="AY720" s="30"/>
      <c r="AZ720" s="31"/>
      <c r="BA720" s="30"/>
      <c r="BB720" s="30"/>
      <c r="BC720" s="30"/>
      <c r="BD720" s="30"/>
      <c r="BE720" s="30"/>
      <c r="BF720" s="30"/>
      <c r="BG720" s="30"/>
      <c r="BH720" s="30"/>
    </row>
    <row r="721" spans="3:60" ht="13.5" x14ac:dyDescent="0.35">
      <c r="C721" s="31"/>
      <c r="D721" s="30"/>
      <c r="E721" s="30"/>
      <c r="F721" s="30"/>
      <c r="G721" s="30"/>
      <c r="H721" s="72"/>
      <c r="I721" s="31"/>
      <c r="J721" s="30"/>
      <c r="K721" s="30"/>
      <c r="L721" s="30"/>
      <c r="M721" s="30"/>
      <c r="N721" s="30"/>
      <c r="O721" s="30"/>
      <c r="P721" s="73"/>
      <c r="Q721" s="31"/>
      <c r="R721" s="30"/>
      <c r="S721" s="30"/>
      <c r="T721" s="30"/>
      <c r="U721" s="30"/>
      <c r="V721" s="30"/>
      <c r="W721" s="30"/>
      <c r="X721" s="72"/>
      <c r="Y721" s="31"/>
      <c r="Z721" s="72"/>
      <c r="AA721" s="31"/>
      <c r="AB721" s="30"/>
      <c r="AC721" s="30"/>
      <c r="AD721" s="30"/>
      <c r="AE721" s="30"/>
      <c r="AF721" s="30"/>
      <c r="AG721" s="72"/>
      <c r="AH721" s="31"/>
      <c r="AI721" s="30"/>
      <c r="AJ721" s="30"/>
      <c r="AK721" s="30"/>
      <c r="AL721" s="30"/>
      <c r="AM721" s="30"/>
      <c r="AN721" s="30"/>
      <c r="AO721" s="30"/>
      <c r="AP721" s="72"/>
      <c r="AQ721" s="31"/>
      <c r="AR721" s="30"/>
      <c r="AS721" s="30"/>
      <c r="AT721" s="30"/>
      <c r="AU721" s="30"/>
      <c r="AV721" s="30"/>
      <c r="AW721" s="30"/>
      <c r="AX721" s="30"/>
      <c r="AY721" s="30"/>
      <c r="AZ721" s="31"/>
      <c r="BA721" s="30"/>
      <c r="BB721" s="30"/>
      <c r="BC721" s="30"/>
      <c r="BD721" s="30"/>
      <c r="BE721" s="30"/>
      <c r="BF721" s="30"/>
      <c r="BG721" s="30"/>
      <c r="BH721" s="30"/>
    </row>
    <row r="722" spans="3:60" ht="13.5" x14ac:dyDescent="0.35">
      <c r="C722" s="31"/>
      <c r="D722" s="30"/>
      <c r="E722" s="30"/>
      <c r="F722" s="30"/>
      <c r="G722" s="30"/>
      <c r="H722" s="72"/>
      <c r="I722" s="31"/>
      <c r="J722" s="30"/>
      <c r="K722" s="30"/>
      <c r="L722" s="30"/>
      <c r="M722" s="30"/>
      <c r="N722" s="30"/>
      <c r="O722" s="30"/>
      <c r="P722" s="73"/>
      <c r="Q722" s="31"/>
      <c r="R722" s="30"/>
      <c r="S722" s="30"/>
      <c r="T722" s="30"/>
      <c r="U722" s="30"/>
      <c r="V722" s="30"/>
      <c r="W722" s="30"/>
      <c r="X722" s="72"/>
      <c r="Y722" s="31"/>
      <c r="Z722" s="72"/>
      <c r="AA722" s="31"/>
      <c r="AB722" s="30"/>
      <c r="AC722" s="30"/>
      <c r="AD722" s="30"/>
      <c r="AE722" s="30"/>
      <c r="AF722" s="30"/>
      <c r="AG722" s="72"/>
      <c r="AH722" s="31"/>
      <c r="AI722" s="30"/>
      <c r="AJ722" s="30"/>
      <c r="AK722" s="30"/>
      <c r="AL722" s="30"/>
      <c r="AM722" s="30"/>
      <c r="AN722" s="30"/>
      <c r="AO722" s="30"/>
      <c r="AP722" s="72"/>
      <c r="AQ722" s="31"/>
      <c r="AR722" s="30"/>
      <c r="AS722" s="30"/>
      <c r="AT722" s="30"/>
      <c r="AU722" s="30"/>
      <c r="AV722" s="30"/>
      <c r="AW722" s="30"/>
      <c r="AX722" s="30"/>
      <c r="AY722" s="30"/>
      <c r="AZ722" s="31"/>
      <c r="BA722" s="30"/>
      <c r="BB722" s="30"/>
      <c r="BC722" s="30"/>
      <c r="BD722" s="30"/>
      <c r="BE722" s="30"/>
      <c r="BF722" s="30"/>
      <c r="BG722" s="30"/>
      <c r="BH722" s="30"/>
    </row>
    <row r="723" spans="3:60" ht="13.5" x14ac:dyDescent="0.35">
      <c r="C723" s="31"/>
      <c r="D723" s="30"/>
      <c r="E723" s="30"/>
      <c r="F723" s="30"/>
      <c r="G723" s="30"/>
      <c r="H723" s="72"/>
      <c r="I723" s="31"/>
      <c r="J723" s="30"/>
      <c r="K723" s="30"/>
      <c r="L723" s="30"/>
      <c r="M723" s="30"/>
      <c r="N723" s="30"/>
      <c r="O723" s="30"/>
      <c r="P723" s="73"/>
      <c r="Q723" s="31"/>
      <c r="R723" s="30"/>
      <c r="S723" s="30"/>
      <c r="T723" s="30"/>
      <c r="U723" s="30"/>
      <c r="V723" s="30"/>
      <c r="W723" s="30"/>
      <c r="X723" s="72"/>
      <c r="Y723" s="31"/>
      <c r="Z723" s="72"/>
      <c r="AA723" s="31"/>
      <c r="AB723" s="30"/>
      <c r="AC723" s="30"/>
      <c r="AD723" s="30"/>
      <c r="AE723" s="30"/>
      <c r="AF723" s="30"/>
      <c r="AG723" s="72"/>
      <c r="AH723" s="31"/>
      <c r="AI723" s="30"/>
      <c r="AJ723" s="30"/>
      <c r="AK723" s="30"/>
      <c r="AL723" s="30"/>
      <c r="AM723" s="30"/>
      <c r="AN723" s="30"/>
      <c r="AO723" s="30"/>
      <c r="AP723" s="72"/>
      <c r="AQ723" s="31"/>
      <c r="AR723" s="30"/>
      <c r="AS723" s="30"/>
      <c r="AT723" s="30"/>
      <c r="AU723" s="30"/>
      <c r="AV723" s="30"/>
      <c r="AW723" s="30"/>
      <c r="AX723" s="30"/>
      <c r="AY723" s="30"/>
      <c r="AZ723" s="31"/>
      <c r="BA723" s="30"/>
      <c r="BB723" s="30"/>
      <c r="BC723" s="30"/>
      <c r="BD723" s="30"/>
      <c r="BE723" s="30"/>
      <c r="BF723" s="30"/>
      <c r="BG723" s="30"/>
      <c r="BH723" s="30"/>
    </row>
    <row r="724" spans="3:60" ht="13.5" x14ac:dyDescent="0.35">
      <c r="C724" s="31"/>
      <c r="D724" s="30"/>
      <c r="E724" s="30"/>
      <c r="F724" s="30"/>
      <c r="G724" s="30"/>
      <c r="H724" s="72"/>
      <c r="I724" s="31"/>
      <c r="J724" s="30"/>
      <c r="K724" s="30"/>
      <c r="L724" s="30"/>
      <c r="M724" s="30"/>
      <c r="N724" s="30"/>
      <c r="O724" s="30"/>
      <c r="P724" s="73"/>
      <c r="Q724" s="31"/>
      <c r="R724" s="30"/>
      <c r="S724" s="30"/>
      <c r="T724" s="30"/>
      <c r="U724" s="30"/>
      <c r="V724" s="30"/>
      <c r="W724" s="30"/>
      <c r="X724" s="72"/>
      <c r="Y724" s="31"/>
      <c r="Z724" s="72"/>
      <c r="AA724" s="31"/>
      <c r="AB724" s="30"/>
      <c r="AC724" s="30"/>
      <c r="AD724" s="30"/>
      <c r="AE724" s="30"/>
      <c r="AF724" s="30"/>
      <c r="AG724" s="72"/>
      <c r="AH724" s="31"/>
      <c r="AI724" s="30"/>
      <c r="AJ724" s="30"/>
      <c r="AK724" s="30"/>
      <c r="AL724" s="30"/>
      <c r="AM724" s="30"/>
      <c r="AN724" s="30"/>
      <c r="AO724" s="30"/>
      <c r="AP724" s="72"/>
      <c r="AQ724" s="31"/>
      <c r="AR724" s="30"/>
      <c r="AS724" s="30"/>
      <c r="AT724" s="30"/>
      <c r="AU724" s="30"/>
      <c r="AV724" s="30"/>
      <c r="AW724" s="30"/>
      <c r="AX724" s="30"/>
      <c r="AY724" s="30"/>
      <c r="AZ724" s="31"/>
      <c r="BA724" s="30"/>
      <c r="BB724" s="30"/>
      <c r="BC724" s="30"/>
      <c r="BD724" s="30"/>
      <c r="BE724" s="30"/>
      <c r="BF724" s="30"/>
      <c r="BG724" s="30"/>
      <c r="BH724" s="30"/>
    </row>
    <row r="725" spans="3:60" ht="13.5" x14ac:dyDescent="0.35">
      <c r="C725" s="31"/>
      <c r="D725" s="30"/>
      <c r="E725" s="30"/>
      <c r="F725" s="30"/>
      <c r="G725" s="30"/>
      <c r="H725" s="72"/>
      <c r="I725" s="31"/>
      <c r="J725" s="30"/>
      <c r="K725" s="30"/>
      <c r="L725" s="30"/>
      <c r="M725" s="30"/>
      <c r="N725" s="30"/>
      <c r="O725" s="30"/>
      <c r="P725" s="73"/>
      <c r="Q725" s="31"/>
      <c r="R725" s="30"/>
      <c r="S725" s="30"/>
      <c r="T725" s="30"/>
      <c r="U725" s="30"/>
      <c r="V725" s="30"/>
      <c r="W725" s="30"/>
      <c r="X725" s="72"/>
      <c r="Y725" s="31"/>
      <c r="Z725" s="72"/>
      <c r="AA725" s="31"/>
      <c r="AB725" s="30"/>
      <c r="AC725" s="30"/>
      <c r="AD725" s="30"/>
      <c r="AE725" s="30"/>
      <c r="AF725" s="30"/>
      <c r="AG725" s="72"/>
      <c r="AH725" s="31"/>
      <c r="AI725" s="30"/>
      <c r="AJ725" s="30"/>
      <c r="AK725" s="30"/>
      <c r="AL725" s="30"/>
      <c r="AM725" s="30"/>
      <c r="AN725" s="30"/>
      <c r="AO725" s="30"/>
      <c r="AP725" s="72"/>
      <c r="AQ725" s="31"/>
      <c r="AR725" s="30"/>
      <c r="AS725" s="30"/>
      <c r="AT725" s="30"/>
      <c r="AU725" s="30"/>
      <c r="AV725" s="30"/>
      <c r="AW725" s="30"/>
      <c r="AX725" s="30"/>
      <c r="AY725" s="30"/>
      <c r="AZ725" s="31"/>
      <c r="BA725" s="30"/>
      <c r="BB725" s="30"/>
      <c r="BC725" s="30"/>
      <c r="BD725" s="30"/>
      <c r="BE725" s="30"/>
      <c r="BF725" s="30"/>
      <c r="BG725" s="30"/>
      <c r="BH725" s="30"/>
    </row>
    <row r="726" spans="3:60" ht="13.5" x14ac:dyDescent="0.35">
      <c r="C726" s="31"/>
      <c r="D726" s="30"/>
      <c r="E726" s="30"/>
      <c r="F726" s="30"/>
      <c r="G726" s="30"/>
      <c r="H726" s="72"/>
      <c r="I726" s="31"/>
      <c r="J726" s="30"/>
      <c r="K726" s="30"/>
      <c r="L726" s="30"/>
      <c r="M726" s="30"/>
      <c r="N726" s="30"/>
      <c r="O726" s="30"/>
      <c r="P726" s="73"/>
      <c r="Q726" s="31"/>
      <c r="R726" s="30"/>
      <c r="S726" s="30"/>
      <c r="T726" s="30"/>
      <c r="U726" s="30"/>
      <c r="V726" s="30"/>
      <c r="W726" s="30"/>
      <c r="X726" s="72"/>
      <c r="Y726" s="31"/>
      <c r="Z726" s="72"/>
      <c r="AA726" s="31"/>
      <c r="AB726" s="30"/>
      <c r="AC726" s="30"/>
      <c r="AD726" s="30"/>
      <c r="AE726" s="30"/>
      <c r="AF726" s="30"/>
      <c r="AG726" s="72"/>
      <c r="AH726" s="31"/>
      <c r="AI726" s="30"/>
      <c r="AJ726" s="30"/>
      <c r="AK726" s="30"/>
      <c r="AL726" s="30"/>
      <c r="AM726" s="30"/>
      <c r="AN726" s="30"/>
      <c r="AO726" s="30"/>
      <c r="AP726" s="72"/>
      <c r="AQ726" s="31"/>
      <c r="AR726" s="30"/>
      <c r="AS726" s="30"/>
      <c r="AT726" s="30"/>
      <c r="AU726" s="30"/>
      <c r="AV726" s="30"/>
      <c r="AW726" s="30"/>
      <c r="AX726" s="30"/>
      <c r="AY726" s="30"/>
      <c r="AZ726" s="31"/>
      <c r="BA726" s="30"/>
      <c r="BB726" s="30"/>
      <c r="BC726" s="30"/>
      <c r="BD726" s="30"/>
      <c r="BE726" s="30"/>
      <c r="BF726" s="30"/>
      <c r="BG726" s="30"/>
      <c r="BH726" s="30"/>
    </row>
    <row r="727" spans="3:60" ht="13.5" x14ac:dyDescent="0.35">
      <c r="C727" s="31"/>
      <c r="D727" s="30"/>
      <c r="E727" s="30"/>
      <c r="F727" s="30"/>
      <c r="G727" s="30"/>
      <c r="H727" s="72"/>
      <c r="I727" s="31"/>
      <c r="J727" s="30"/>
      <c r="K727" s="30"/>
      <c r="L727" s="30"/>
      <c r="M727" s="30"/>
      <c r="N727" s="30"/>
      <c r="O727" s="30"/>
      <c r="P727" s="73"/>
      <c r="Q727" s="31"/>
      <c r="R727" s="30"/>
      <c r="S727" s="30"/>
      <c r="T727" s="30"/>
      <c r="U727" s="30"/>
      <c r="V727" s="30"/>
      <c r="W727" s="30"/>
      <c r="X727" s="72"/>
      <c r="Y727" s="31"/>
      <c r="Z727" s="72"/>
      <c r="AA727" s="31"/>
      <c r="AB727" s="30"/>
      <c r="AC727" s="30"/>
      <c r="AD727" s="30"/>
      <c r="AE727" s="30"/>
      <c r="AF727" s="30"/>
      <c r="AG727" s="72"/>
      <c r="AH727" s="31"/>
      <c r="AI727" s="30"/>
      <c r="AJ727" s="30"/>
      <c r="AK727" s="30"/>
      <c r="AL727" s="30"/>
      <c r="AM727" s="30"/>
      <c r="AN727" s="30"/>
      <c r="AO727" s="30"/>
      <c r="AP727" s="72"/>
      <c r="AQ727" s="31"/>
      <c r="AR727" s="30"/>
      <c r="AS727" s="30"/>
      <c r="AT727" s="30"/>
      <c r="AU727" s="30"/>
      <c r="AV727" s="30"/>
      <c r="AW727" s="30"/>
      <c r="AX727" s="30"/>
      <c r="AY727" s="30"/>
      <c r="AZ727" s="31"/>
      <c r="BA727" s="30"/>
      <c r="BB727" s="30"/>
      <c r="BC727" s="30"/>
      <c r="BD727" s="30"/>
      <c r="BE727" s="30"/>
      <c r="BF727" s="30"/>
      <c r="BG727" s="30"/>
      <c r="BH727" s="30"/>
    </row>
    <row r="728" spans="3:60" ht="13.5" x14ac:dyDescent="0.35">
      <c r="C728" s="31"/>
      <c r="D728" s="30"/>
      <c r="E728" s="30"/>
      <c r="F728" s="30"/>
      <c r="G728" s="30"/>
      <c r="H728" s="72"/>
      <c r="I728" s="31"/>
      <c r="J728" s="30"/>
      <c r="K728" s="30"/>
      <c r="L728" s="30"/>
      <c r="M728" s="30"/>
      <c r="N728" s="30"/>
      <c r="O728" s="30"/>
      <c r="P728" s="73"/>
      <c r="Q728" s="31"/>
      <c r="R728" s="30"/>
      <c r="S728" s="30"/>
      <c r="T728" s="30"/>
      <c r="U728" s="30"/>
      <c r="V728" s="30"/>
      <c r="W728" s="30"/>
      <c r="X728" s="72"/>
      <c r="Y728" s="31"/>
      <c r="Z728" s="72"/>
      <c r="AA728" s="31"/>
      <c r="AB728" s="30"/>
      <c r="AC728" s="30"/>
      <c r="AD728" s="30"/>
      <c r="AE728" s="30"/>
      <c r="AF728" s="30"/>
      <c r="AG728" s="72"/>
      <c r="AH728" s="31"/>
      <c r="AI728" s="30"/>
      <c r="AJ728" s="30"/>
      <c r="AK728" s="30"/>
      <c r="AL728" s="30"/>
      <c r="AM728" s="30"/>
      <c r="AN728" s="30"/>
      <c r="AO728" s="30"/>
      <c r="AP728" s="72"/>
      <c r="AQ728" s="31"/>
      <c r="AR728" s="30"/>
      <c r="AS728" s="30"/>
      <c r="AT728" s="30"/>
      <c r="AU728" s="30"/>
      <c r="AV728" s="30"/>
      <c r="AW728" s="30"/>
      <c r="AX728" s="30"/>
      <c r="AY728" s="30"/>
      <c r="AZ728" s="31"/>
      <c r="BA728" s="30"/>
      <c r="BB728" s="30"/>
      <c r="BC728" s="30"/>
      <c r="BD728" s="30"/>
      <c r="BE728" s="30"/>
      <c r="BF728" s="30"/>
      <c r="BG728" s="30"/>
      <c r="BH728" s="30"/>
    </row>
    <row r="729" spans="3:60" ht="13.5" x14ac:dyDescent="0.35">
      <c r="C729" s="31"/>
      <c r="D729" s="30"/>
      <c r="E729" s="30"/>
      <c r="F729" s="30"/>
      <c r="G729" s="30"/>
      <c r="H729" s="72"/>
      <c r="I729" s="31"/>
      <c r="J729" s="30"/>
      <c r="K729" s="30"/>
      <c r="L729" s="30"/>
      <c r="M729" s="30"/>
      <c r="N729" s="30"/>
      <c r="O729" s="30"/>
      <c r="P729" s="73"/>
      <c r="Q729" s="31"/>
      <c r="R729" s="30"/>
      <c r="S729" s="30"/>
      <c r="T729" s="30"/>
      <c r="U729" s="30"/>
      <c r="V729" s="30"/>
      <c r="W729" s="30"/>
      <c r="X729" s="72"/>
      <c r="Y729" s="31"/>
      <c r="Z729" s="72"/>
      <c r="AA729" s="31"/>
      <c r="AB729" s="30"/>
      <c r="AC729" s="30"/>
      <c r="AD729" s="30"/>
      <c r="AE729" s="30"/>
      <c r="AF729" s="30"/>
      <c r="AG729" s="72"/>
      <c r="AH729" s="31"/>
      <c r="AI729" s="30"/>
      <c r="AJ729" s="30"/>
      <c r="AK729" s="30"/>
      <c r="AL729" s="30"/>
      <c r="AM729" s="30"/>
      <c r="AN729" s="30"/>
      <c r="AO729" s="30"/>
      <c r="AP729" s="72"/>
      <c r="AQ729" s="31"/>
      <c r="AR729" s="30"/>
      <c r="AS729" s="30"/>
      <c r="AT729" s="30"/>
      <c r="AU729" s="30"/>
      <c r="AV729" s="30"/>
      <c r="AW729" s="30"/>
      <c r="AX729" s="30"/>
      <c r="AY729" s="30"/>
      <c r="AZ729" s="31"/>
      <c r="BA729" s="30"/>
      <c r="BB729" s="30"/>
      <c r="BC729" s="30"/>
      <c r="BD729" s="30"/>
      <c r="BE729" s="30"/>
      <c r="BF729" s="30"/>
      <c r="BG729" s="30"/>
      <c r="BH729" s="30"/>
    </row>
    <row r="730" spans="3:60" ht="13.5" x14ac:dyDescent="0.35">
      <c r="C730" s="31"/>
      <c r="D730" s="30"/>
      <c r="E730" s="30"/>
      <c r="F730" s="30"/>
      <c r="G730" s="30"/>
      <c r="H730" s="72"/>
      <c r="I730" s="31"/>
      <c r="J730" s="30"/>
      <c r="K730" s="30"/>
      <c r="L730" s="30"/>
      <c r="M730" s="30"/>
      <c r="N730" s="30"/>
      <c r="O730" s="30"/>
      <c r="P730" s="73"/>
      <c r="Q730" s="31"/>
      <c r="R730" s="30"/>
      <c r="S730" s="30"/>
      <c r="T730" s="30"/>
      <c r="U730" s="30"/>
      <c r="V730" s="30"/>
      <c r="W730" s="30"/>
      <c r="X730" s="72"/>
      <c r="Y730" s="31"/>
      <c r="Z730" s="72"/>
      <c r="AA730" s="31"/>
      <c r="AB730" s="30"/>
      <c r="AC730" s="30"/>
      <c r="AD730" s="30"/>
      <c r="AE730" s="30"/>
      <c r="AF730" s="30"/>
      <c r="AG730" s="72"/>
      <c r="AH730" s="31"/>
      <c r="AI730" s="30"/>
      <c r="AJ730" s="30"/>
      <c r="AK730" s="30"/>
      <c r="AL730" s="30"/>
      <c r="AM730" s="30"/>
      <c r="AN730" s="30"/>
      <c r="AO730" s="30"/>
      <c r="AP730" s="72"/>
      <c r="AQ730" s="31"/>
      <c r="AR730" s="30"/>
      <c r="AS730" s="30"/>
      <c r="AT730" s="30"/>
      <c r="AU730" s="30"/>
      <c r="AV730" s="30"/>
      <c r="AW730" s="30"/>
      <c r="AX730" s="30"/>
      <c r="AY730" s="30"/>
      <c r="AZ730" s="31"/>
      <c r="BA730" s="30"/>
      <c r="BB730" s="30"/>
      <c r="BC730" s="30"/>
      <c r="BD730" s="30"/>
      <c r="BE730" s="30"/>
      <c r="BF730" s="30"/>
      <c r="BG730" s="30"/>
      <c r="BH730" s="30"/>
    </row>
    <row r="731" spans="3:60" ht="13.5" x14ac:dyDescent="0.35">
      <c r="C731" s="31"/>
      <c r="D731" s="30"/>
      <c r="E731" s="30"/>
      <c r="F731" s="30"/>
      <c r="G731" s="30"/>
      <c r="H731" s="72"/>
      <c r="I731" s="31"/>
      <c r="J731" s="30"/>
      <c r="K731" s="30"/>
      <c r="L731" s="30"/>
      <c r="M731" s="30"/>
      <c r="N731" s="30"/>
      <c r="O731" s="30"/>
      <c r="P731" s="73"/>
      <c r="Q731" s="31"/>
      <c r="R731" s="30"/>
      <c r="S731" s="30"/>
      <c r="T731" s="30"/>
      <c r="U731" s="30"/>
      <c r="V731" s="30"/>
      <c r="W731" s="30"/>
      <c r="X731" s="72"/>
      <c r="Y731" s="31"/>
      <c r="Z731" s="72"/>
      <c r="AA731" s="31"/>
      <c r="AB731" s="30"/>
      <c r="AC731" s="30"/>
      <c r="AD731" s="30"/>
      <c r="AE731" s="30"/>
      <c r="AF731" s="30"/>
      <c r="AG731" s="72"/>
      <c r="AH731" s="31"/>
      <c r="AI731" s="30"/>
      <c r="AJ731" s="30"/>
      <c r="AK731" s="30"/>
      <c r="AL731" s="30"/>
      <c r="AM731" s="30"/>
      <c r="AN731" s="30"/>
      <c r="AO731" s="30"/>
      <c r="AP731" s="72"/>
      <c r="AQ731" s="31"/>
      <c r="AR731" s="30"/>
      <c r="AS731" s="30"/>
      <c r="AT731" s="30"/>
      <c r="AU731" s="30"/>
      <c r="AV731" s="30"/>
      <c r="AW731" s="30"/>
      <c r="AX731" s="30"/>
      <c r="AY731" s="30"/>
      <c r="AZ731" s="31"/>
      <c r="BA731" s="30"/>
      <c r="BB731" s="30"/>
      <c r="BC731" s="30"/>
      <c r="BD731" s="30"/>
      <c r="BE731" s="30"/>
      <c r="BF731" s="30"/>
      <c r="BG731" s="30"/>
      <c r="BH731" s="30"/>
    </row>
    <row r="732" spans="3:60" ht="13.5" x14ac:dyDescent="0.35">
      <c r="C732" s="31"/>
      <c r="D732" s="30"/>
      <c r="E732" s="30"/>
      <c r="F732" s="30"/>
      <c r="G732" s="30"/>
      <c r="H732" s="72"/>
      <c r="I732" s="31"/>
      <c r="J732" s="30"/>
      <c r="K732" s="30"/>
      <c r="L732" s="30"/>
      <c r="M732" s="30"/>
      <c r="N732" s="30"/>
      <c r="O732" s="30"/>
      <c r="P732" s="73"/>
      <c r="Q732" s="31"/>
      <c r="R732" s="30"/>
      <c r="S732" s="30"/>
      <c r="T732" s="30"/>
      <c r="U732" s="30"/>
      <c r="V732" s="30"/>
      <c r="W732" s="30"/>
      <c r="X732" s="72"/>
      <c r="Y732" s="31"/>
      <c r="Z732" s="72"/>
      <c r="AA732" s="31"/>
      <c r="AB732" s="30"/>
      <c r="AC732" s="30"/>
      <c r="AD732" s="30"/>
      <c r="AE732" s="30"/>
      <c r="AF732" s="30"/>
      <c r="AG732" s="72"/>
      <c r="AH732" s="31"/>
      <c r="AI732" s="30"/>
      <c r="AJ732" s="30"/>
      <c r="AK732" s="30"/>
      <c r="AL732" s="30"/>
      <c r="AM732" s="30"/>
      <c r="AN732" s="30"/>
      <c r="AO732" s="30"/>
      <c r="AP732" s="72"/>
      <c r="AQ732" s="31"/>
      <c r="AR732" s="30"/>
      <c r="AS732" s="30"/>
      <c r="AT732" s="30"/>
      <c r="AU732" s="30"/>
      <c r="AV732" s="30"/>
      <c r="AW732" s="30"/>
      <c r="AX732" s="30"/>
      <c r="AY732" s="30"/>
      <c r="AZ732" s="31"/>
      <c r="BA732" s="30"/>
      <c r="BB732" s="30"/>
      <c r="BC732" s="30"/>
      <c r="BD732" s="30"/>
      <c r="BE732" s="30"/>
      <c r="BF732" s="30"/>
      <c r="BG732" s="30"/>
      <c r="BH732" s="30"/>
    </row>
    <row r="733" spans="3:60" ht="13.5" x14ac:dyDescent="0.35">
      <c r="C733" s="31"/>
      <c r="D733" s="30"/>
      <c r="E733" s="30"/>
      <c r="F733" s="30"/>
      <c r="G733" s="30"/>
      <c r="H733" s="72"/>
      <c r="I733" s="31"/>
      <c r="J733" s="30"/>
      <c r="K733" s="30"/>
      <c r="L733" s="30"/>
      <c r="M733" s="30"/>
      <c r="N733" s="30"/>
      <c r="O733" s="30"/>
      <c r="P733" s="73"/>
      <c r="Q733" s="31"/>
      <c r="R733" s="30"/>
      <c r="S733" s="30"/>
      <c r="T733" s="30"/>
      <c r="U733" s="30"/>
      <c r="V733" s="30"/>
      <c r="W733" s="30"/>
      <c r="X733" s="72"/>
      <c r="Y733" s="31"/>
      <c r="Z733" s="72"/>
      <c r="AA733" s="31"/>
      <c r="AB733" s="30"/>
      <c r="AC733" s="30"/>
      <c r="AD733" s="30"/>
      <c r="AE733" s="30"/>
      <c r="AF733" s="30"/>
      <c r="AG733" s="72"/>
      <c r="AH733" s="31"/>
      <c r="AI733" s="30"/>
      <c r="AJ733" s="30"/>
      <c r="AK733" s="30"/>
      <c r="AL733" s="30"/>
      <c r="AM733" s="30"/>
      <c r="AN733" s="30"/>
      <c r="AO733" s="30"/>
      <c r="AP733" s="72"/>
      <c r="AQ733" s="31"/>
      <c r="AR733" s="30"/>
      <c r="AS733" s="30"/>
      <c r="AT733" s="30"/>
      <c r="AU733" s="30"/>
      <c r="AV733" s="30"/>
      <c r="AW733" s="30"/>
      <c r="AX733" s="30"/>
      <c r="AY733" s="30"/>
      <c r="AZ733" s="31"/>
      <c r="BA733" s="30"/>
      <c r="BB733" s="30"/>
      <c r="BC733" s="30"/>
      <c r="BD733" s="30"/>
      <c r="BE733" s="30"/>
      <c r="BF733" s="30"/>
      <c r="BG733" s="30"/>
      <c r="BH733" s="30"/>
    </row>
    <row r="734" spans="3:60" ht="13.5" x14ac:dyDescent="0.35">
      <c r="C734" s="31"/>
      <c r="D734" s="30"/>
      <c r="E734" s="30"/>
      <c r="F734" s="30"/>
      <c r="G734" s="30"/>
      <c r="H734" s="72"/>
      <c r="I734" s="31"/>
      <c r="J734" s="30"/>
      <c r="K734" s="30"/>
      <c r="L734" s="30"/>
      <c r="M734" s="30"/>
      <c r="N734" s="30"/>
      <c r="O734" s="30"/>
      <c r="P734" s="73"/>
      <c r="Q734" s="31"/>
      <c r="R734" s="30"/>
      <c r="S734" s="30"/>
      <c r="T734" s="30"/>
      <c r="U734" s="30"/>
      <c r="V734" s="30"/>
      <c r="W734" s="30"/>
      <c r="X734" s="72"/>
      <c r="Y734" s="31"/>
      <c r="Z734" s="72"/>
      <c r="AA734" s="31"/>
      <c r="AB734" s="30"/>
      <c r="AC734" s="30"/>
      <c r="AD734" s="30"/>
      <c r="AE734" s="30"/>
      <c r="AF734" s="30"/>
      <c r="AG734" s="72"/>
      <c r="AH734" s="31"/>
      <c r="AI734" s="30"/>
      <c r="AJ734" s="30"/>
      <c r="AK734" s="30"/>
      <c r="AL734" s="30"/>
      <c r="AM734" s="30"/>
      <c r="AN734" s="30"/>
      <c r="AO734" s="30"/>
      <c r="AP734" s="72"/>
      <c r="AQ734" s="31"/>
      <c r="AR734" s="30"/>
      <c r="AS734" s="30"/>
      <c r="AT734" s="30"/>
      <c r="AU734" s="30"/>
      <c r="AV734" s="30"/>
      <c r="AW734" s="30"/>
      <c r="AX734" s="30"/>
      <c r="AY734" s="30"/>
      <c r="AZ734" s="31"/>
      <c r="BA734" s="30"/>
      <c r="BB734" s="30"/>
      <c r="BC734" s="30"/>
      <c r="BD734" s="30"/>
      <c r="BE734" s="30"/>
      <c r="BF734" s="30"/>
      <c r="BG734" s="30"/>
      <c r="BH734" s="30"/>
    </row>
    <row r="735" spans="3:60" ht="13.5" x14ac:dyDescent="0.35">
      <c r="C735" s="31"/>
      <c r="D735" s="30"/>
      <c r="E735" s="30"/>
      <c r="F735" s="30"/>
      <c r="G735" s="30"/>
      <c r="H735" s="72"/>
      <c r="I735" s="31"/>
      <c r="J735" s="30"/>
      <c r="K735" s="30"/>
      <c r="L735" s="30"/>
      <c r="M735" s="30"/>
      <c r="N735" s="30"/>
      <c r="O735" s="30"/>
      <c r="P735" s="73"/>
      <c r="Q735" s="31"/>
      <c r="R735" s="30"/>
      <c r="S735" s="30"/>
      <c r="T735" s="30"/>
      <c r="U735" s="30"/>
      <c r="V735" s="30"/>
      <c r="W735" s="30"/>
      <c r="X735" s="72"/>
      <c r="Y735" s="31"/>
      <c r="Z735" s="72"/>
      <c r="AA735" s="31"/>
      <c r="AB735" s="30"/>
      <c r="AC735" s="30"/>
      <c r="AD735" s="30"/>
      <c r="AE735" s="30"/>
      <c r="AF735" s="30"/>
      <c r="AG735" s="72"/>
      <c r="AH735" s="31"/>
      <c r="AI735" s="30"/>
      <c r="AJ735" s="30"/>
      <c r="AK735" s="30"/>
      <c r="AL735" s="30"/>
      <c r="AM735" s="30"/>
      <c r="AN735" s="30"/>
      <c r="AO735" s="30"/>
      <c r="AP735" s="72"/>
      <c r="AQ735" s="31"/>
      <c r="AR735" s="30"/>
      <c r="AS735" s="30"/>
      <c r="AT735" s="30"/>
      <c r="AU735" s="30"/>
      <c r="AV735" s="30"/>
      <c r="AW735" s="30"/>
      <c r="AX735" s="30"/>
      <c r="AY735" s="30"/>
      <c r="AZ735" s="31"/>
      <c r="BA735" s="30"/>
      <c r="BB735" s="30"/>
      <c r="BC735" s="30"/>
      <c r="BD735" s="30"/>
      <c r="BE735" s="30"/>
      <c r="BF735" s="30"/>
      <c r="BG735" s="30"/>
      <c r="BH735" s="30"/>
    </row>
    <row r="736" spans="3:60" ht="13.5" x14ac:dyDescent="0.35">
      <c r="C736" s="31"/>
      <c r="D736" s="30"/>
      <c r="E736" s="30"/>
      <c r="F736" s="30"/>
      <c r="G736" s="30"/>
      <c r="H736" s="72"/>
      <c r="I736" s="31"/>
      <c r="J736" s="30"/>
      <c r="K736" s="30"/>
      <c r="L736" s="30"/>
      <c r="M736" s="30"/>
      <c r="N736" s="30"/>
      <c r="O736" s="30"/>
      <c r="P736" s="73"/>
      <c r="Q736" s="31"/>
      <c r="R736" s="30"/>
      <c r="S736" s="30"/>
      <c r="T736" s="30"/>
      <c r="U736" s="30"/>
      <c r="V736" s="30"/>
      <c r="W736" s="30"/>
      <c r="X736" s="72"/>
      <c r="Y736" s="31"/>
      <c r="Z736" s="72"/>
      <c r="AA736" s="31"/>
      <c r="AB736" s="30"/>
      <c r="AC736" s="30"/>
      <c r="AD736" s="30"/>
      <c r="AE736" s="30"/>
      <c r="AF736" s="30"/>
      <c r="AG736" s="72"/>
      <c r="AH736" s="31"/>
      <c r="AI736" s="30"/>
      <c r="AJ736" s="30"/>
      <c r="AK736" s="30"/>
      <c r="AL736" s="30"/>
      <c r="AM736" s="30"/>
      <c r="AN736" s="30"/>
      <c r="AO736" s="30"/>
      <c r="AP736" s="72"/>
      <c r="AQ736" s="31"/>
      <c r="AR736" s="30"/>
      <c r="AS736" s="30"/>
      <c r="AT736" s="30"/>
      <c r="AU736" s="30"/>
      <c r="AV736" s="30"/>
      <c r="AW736" s="30"/>
      <c r="AX736" s="30"/>
      <c r="AY736" s="30"/>
      <c r="AZ736" s="31"/>
      <c r="BA736" s="30"/>
      <c r="BB736" s="30"/>
      <c r="BC736" s="30"/>
      <c r="BD736" s="30"/>
      <c r="BE736" s="30"/>
      <c r="BF736" s="30"/>
      <c r="BG736" s="30"/>
      <c r="BH736" s="30"/>
    </row>
    <row r="737" spans="3:60" ht="13.5" x14ac:dyDescent="0.35">
      <c r="C737" s="31"/>
      <c r="D737" s="30"/>
      <c r="E737" s="30"/>
      <c r="F737" s="30"/>
      <c r="G737" s="30"/>
      <c r="H737" s="72"/>
      <c r="I737" s="31"/>
      <c r="J737" s="30"/>
      <c r="K737" s="30"/>
      <c r="L737" s="30"/>
      <c r="M737" s="30"/>
      <c r="N737" s="30"/>
      <c r="O737" s="30"/>
      <c r="P737" s="73"/>
      <c r="Q737" s="31"/>
      <c r="R737" s="30"/>
      <c r="S737" s="30"/>
      <c r="T737" s="30"/>
      <c r="U737" s="30"/>
      <c r="V737" s="30"/>
      <c r="W737" s="30"/>
      <c r="X737" s="72"/>
      <c r="Y737" s="31"/>
      <c r="Z737" s="72"/>
      <c r="AA737" s="31"/>
      <c r="AB737" s="30"/>
      <c r="AC737" s="30"/>
      <c r="AD737" s="30"/>
      <c r="AE737" s="30"/>
      <c r="AF737" s="30"/>
      <c r="AG737" s="72"/>
      <c r="AH737" s="31"/>
      <c r="AI737" s="30"/>
      <c r="AJ737" s="30"/>
      <c r="AK737" s="30"/>
      <c r="AL737" s="30"/>
      <c r="AM737" s="30"/>
      <c r="AN737" s="30"/>
      <c r="AO737" s="30"/>
      <c r="AP737" s="72"/>
      <c r="AQ737" s="31"/>
      <c r="AR737" s="30"/>
      <c r="AS737" s="30"/>
      <c r="AT737" s="30"/>
      <c r="AU737" s="30"/>
      <c r="AV737" s="30"/>
      <c r="AW737" s="30"/>
      <c r="AX737" s="30"/>
      <c r="AY737" s="30"/>
      <c r="AZ737" s="31"/>
      <c r="BA737" s="30"/>
      <c r="BB737" s="30"/>
      <c r="BC737" s="30"/>
      <c r="BD737" s="30"/>
      <c r="BE737" s="30"/>
      <c r="BF737" s="30"/>
      <c r="BG737" s="30"/>
      <c r="BH737" s="30"/>
    </row>
    <row r="738" spans="3:60" ht="13.5" x14ac:dyDescent="0.35">
      <c r="C738" s="31"/>
      <c r="D738" s="30"/>
      <c r="E738" s="30"/>
      <c r="F738" s="30"/>
      <c r="G738" s="30"/>
      <c r="H738" s="72"/>
      <c r="I738" s="31"/>
      <c r="J738" s="30"/>
      <c r="K738" s="30"/>
      <c r="L738" s="30"/>
      <c r="M738" s="30"/>
      <c r="N738" s="30"/>
      <c r="O738" s="30"/>
      <c r="P738" s="73"/>
      <c r="Q738" s="31"/>
      <c r="R738" s="30"/>
      <c r="S738" s="30"/>
      <c r="T738" s="30"/>
      <c r="U738" s="30"/>
      <c r="V738" s="30"/>
      <c r="W738" s="30"/>
      <c r="X738" s="72"/>
      <c r="Y738" s="31"/>
      <c r="Z738" s="72"/>
      <c r="AA738" s="31"/>
      <c r="AB738" s="30"/>
      <c r="AC738" s="30"/>
      <c r="AD738" s="30"/>
      <c r="AE738" s="30"/>
      <c r="AF738" s="30"/>
      <c r="AG738" s="72"/>
      <c r="AH738" s="31"/>
      <c r="AI738" s="30"/>
      <c r="AJ738" s="30"/>
      <c r="AK738" s="30"/>
      <c r="AL738" s="30"/>
      <c r="AM738" s="30"/>
      <c r="AN738" s="30"/>
      <c r="AO738" s="30"/>
      <c r="AP738" s="72"/>
      <c r="AQ738" s="31"/>
      <c r="AR738" s="30"/>
      <c r="AS738" s="30"/>
      <c r="AT738" s="30"/>
      <c r="AU738" s="30"/>
      <c r="AV738" s="30"/>
      <c r="AW738" s="30"/>
      <c r="AX738" s="30"/>
      <c r="AY738" s="30"/>
      <c r="AZ738" s="31"/>
      <c r="BA738" s="30"/>
      <c r="BB738" s="30"/>
      <c r="BC738" s="30"/>
      <c r="BD738" s="30"/>
      <c r="BE738" s="30"/>
      <c r="BF738" s="30"/>
      <c r="BG738" s="30"/>
      <c r="BH738" s="30"/>
    </row>
    <row r="739" spans="3:60" ht="13.5" x14ac:dyDescent="0.35">
      <c r="C739" s="31"/>
      <c r="D739" s="30"/>
      <c r="E739" s="30"/>
      <c r="F739" s="30"/>
      <c r="G739" s="30"/>
      <c r="H739" s="72"/>
      <c r="I739" s="31"/>
      <c r="J739" s="30"/>
      <c r="K739" s="30"/>
      <c r="L739" s="30"/>
      <c r="M739" s="30"/>
      <c r="N739" s="30"/>
      <c r="O739" s="30"/>
      <c r="P739" s="73"/>
      <c r="Q739" s="31"/>
      <c r="R739" s="30"/>
      <c r="S739" s="30"/>
      <c r="T739" s="30"/>
      <c r="U739" s="30"/>
      <c r="V739" s="30"/>
      <c r="W739" s="30"/>
      <c r="X739" s="72"/>
      <c r="Y739" s="31"/>
      <c r="Z739" s="72"/>
      <c r="AA739" s="31"/>
      <c r="AB739" s="30"/>
      <c r="AC739" s="30"/>
      <c r="AD739" s="30"/>
      <c r="AE739" s="30"/>
      <c r="AF739" s="30"/>
      <c r="AG739" s="72"/>
      <c r="AH739" s="31"/>
      <c r="AI739" s="30"/>
      <c r="AJ739" s="30"/>
      <c r="AK739" s="30"/>
      <c r="AL739" s="30"/>
      <c r="AM739" s="30"/>
      <c r="AN739" s="30"/>
      <c r="AO739" s="30"/>
      <c r="AP739" s="72"/>
      <c r="AQ739" s="31"/>
      <c r="AR739" s="30"/>
      <c r="AS739" s="30"/>
      <c r="AT739" s="30"/>
      <c r="AU739" s="30"/>
      <c r="AV739" s="30"/>
      <c r="AW739" s="30"/>
      <c r="AX739" s="30"/>
      <c r="AY739" s="30"/>
      <c r="AZ739" s="31"/>
      <c r="BA739" s="30"/>
      <c r="BB739" s="30"/>
      <c r="BC739" s="30"/>
      <c r="BD739" s="30"/>
      <c r="BE739" s="30"/>
      <c r="BF739" s="30"/>
      <c r="BG739" s="30"/>
      <c r="BH739" s="30"/>
    </row>
    <row r="740" spans="3:60" ht="13.5" x14ac:dyDescent="0.35">
      <c r="C740" s="31"/>
      <c r="D740" s="30"/>
      <c r="E740" s="30"/>
      <c r="F740" s="30"/>
      <c r="G740" s="30"/>
      <c r="H740" s="72"/>
      <c r="I740" s="31"/>
      <c r="J740" s="30"/>
      <c r="K740" s="30"/>
      <c r="L740" s="30"/>
      <c r="M740" s="30"/>
      <c r="N740" s="30"/>
      <c r="O740" s="30"/>
      <c r="P740" s="73"/>
      <c r="Q740" s="31"/>
      <c r="R740" s="30"/>
      <c r="S740" s="30"/>
      <c r="T740" s="30"/>
      <c r="U740" s="30"/>
      <c r="V740" s="30"/>
      <c r="W740" s="30"/>
      <c r="X740" s="72"/>
      <c r="Y740" s="31"/>
      <c r="Z740" s="72"/>
      <c r="AA740" s="31"/>
      <c r="AB740" s="30"/>
      <c r="AC740" s="30"/>
      <c r="AD740" s="30"/>
      <c r="AE740" s="30"/>
      <c r="AF740" s="30"/>
      <c r="AG740" s="72"/>
      <c r="AH740" s="31"/>
      <c r="AI740" s="30"/>
      <c r="AJ740" s="30"/>
      <c r="AK740" s="30"/>
      <c r="AL740" s="30"/>
      <c r="AM740" s="30"/>
      <c r="AN740" s="30"/>
      <c r="AO740" s="30"/>
      <c r="AP740" s="72"/>
      <c r="AQ740" s="31"/>
      <c r="AR740" s="30"/>
      <c r="AS740" s="30"/>
      <c r="AT740" s="30"/>
      <c r="AU740" s="30"/>
      <c r="AV740" s="30"/>
      <c r="AW740" s="30"/>
      <c r="AX740" s="30"/>
      <c r="AY740" s="30"/>
      <c r="AZ740" s="31"/>
      <c r="BA740" s="30"/>
      <c r="BB740" s="30"/>
      <c r="BC740" s="30"/>
      <c r="BD740" s="30"/>
      <c r="BE740" s="30"/>
      <c r="BF740" s="30"/>
      <c r="BG740" s="30"/>
      <c r="BH740" s="30"/>
    </row>
    <row r="741" spans="3:60" ht="13.5" x14ac:dyDescent="0.35">
      <c r="C741" s="31"/>
      <c r="D741" s="30"/>
      <c r="E741" s="30"/>
      <c r="F741" s="30"/>
      <c r="G741" s="30"/>
      <c r="H741" s="72"/>
      <c r="I741" s="31"/>
      <c r="J741" s="30"/>
      <c r="K741" s="30"/>
      <c r="L741" s="30"/>
      <c r="M741" s="30"/>
      <c r="N741" s="30"/>
      <c r="O741" s="30"/>
      <c r="P741" s="73"/>
      <c r="Q741" s="31"/>
      <c r="R741" s="30"/>
      <c r="S741" s="30"/>
      <c r="T741" s="30"/>
      <c r="U741" s="30"/>
      <c r="V741" s="30"/>
      <c r="W741" s="30"/>
      <c r="X741" s="72"/>
      <c r="Y741" s="31"/>
      <c r="Z741" s="72"/>
      <c r="AA741" s="31"/>
      <c r="AB741" s="30"/>
      <c r="AC741" s="30"/>
      <c r="AD741" s="30"/>
      <c r="AE741" s="30"/>
      <c r="AF741" s="30"/>
      <c r="AG741" s="72"/>
      <c r="AH741" s="31"/>
      <c r="AI741" s="30"/>
      <c r="AJ741" s="30"/>
      <c r="AK741" s="30"/>
      <c r="AL741" s="30"/>
      <c r="AM741" s="30"/>
      <c r="AN741" s="30"/>
      <c r="AO741" s="30"/>
      <c r="AP741" s="72"/>
      <c r="AQ741" s="31"/>
      <c r="AR741" s="30"/>
      <c r="AS741" s="30"/>
      <c r="AT741" s="30"/>
      <c r="AU741" s="30"/>
      <c r="AV741" s="30"/>
      <c r="AW741" s="30"/>
      <c r="AX741" s="30"/>
      <c r="AY741" s="30"/>
      <c r="AZ741" s="31"/>
      <c r="BA741" s="30"/>
      <c r="BB741" s="30"/>
      <c r="BC741" s="30"/>
      <c r="BD741" s="30"/>
      <c r="BE741" s="30"/>
      <c r="BF741" s="30"/>
      <c r="BG741" s="30"/>
      <c r="BH741" s="30"/>
    </row>
    <row r="742" spans="3:60" ht="13.5" x14ac:dyDescent="0.35">
      <c r="C742" s="31"/>
      <c r="D742" s="30"/>
      <c r="E742" s="30"/>
      <c r="F742" s="30"/>
      <c r="G742" s="30"/>
      <c r="H742" s="72"/>
      <c r="I742" s="31"/>
      <c r="J742" s="30"/>
      <c r="K742" s="30"/>
      <c r="L742" s="30"/>
      <c r="M742" s="30"/>
      <c r="N742" s="30"/>
      <c r="O742" s="30"/>
      <c r="P742" s="73"/>
      <c r="Q742" s="31"/>
      <c r="R742" s="30"/>
      <c r="S742" s="30"/>
      <c r="T742" s="30"/>
      <c r="U742" s="30"/>
      <c r="V742" s="30"/>
      <c r="W742" s="30"/>
      <c r="X742" s="72"/>
      <c r="Y742" s="31"/>
      <c r="Z742" s="72"/>
      <c r="AA742" s="31"/>
      <c r="AB742" s="30"/>
      <c r="AC742" s="30"/>
      <c r="AD742" s="30"/>
      <c r="AE742" s="30"/>
      <c r="AF742" s="30"/>
      <c r="AG742" s="72"/>
      <c r="AH742" s="31"/>
      <c r="AI742" s="30"/>
      <c r="AJ742" s="30"/>
      <c r="AK742" s="30"/>
      <c r="AL742" s="30"/>
      <c r="AM742" s="30"/>
      <c r="AN742" s="30"/>
      <c r="AO742" s="30"/>
      <c r="AP742" s="72"/>
      <c r="AQ742" s="31"/>
      <c r="AR742" s="30"/>
      <c r="AS742" s="30"/>
      <c r="AT742" s="30"/>
      <c r="AU742" s="30"/>
      <c r="AV742" s="30"/>
      <c r="AW742" s="30"/>
      <c r="AX742" s="30"/>
      <c r="AY742" s="30"/>
      <c r="AZ742" s="31"/>
      <c r="BA742" s="30"/>
      <c r="BB742" s="30"/>
      <c r="BC742" s="30"/>
      <c r="BD742" s="30"/>
      <c r="BE742" s="30"/>
      <c r="BF742" s="30"/>
      <c r="BG742" s="30"/>
      <c r="BH742" s="30"/>
    </row>
    <row r="743" spans="3:60" ht="13.5" x14ac:dyDescent="0.35">
      <c r="C743" s="31"/>
      <c r="D743" s="30"/>
      <c r="E743" s="30"/>
      <c r="F743" s="30"/>
      <c r="G743" s="30"/>
      <c r="H743" s="72"/>
      <c r="I743" s="31"/>
      <c r="J743" s="30"/>
      <c r="K743" s="30"/>
      <c r="L743" s="30"/>
      <c r="M743" s="30"/>
      <c r="N743" s="30"/>
      <c r="O743" s="30"/>
      <c r="P743" s="73"/>
      <c r="Q743" s="31"/>
      <c r="R743" s="30"/>
      <c r="S743" s="30"/>
      <c r="T743" s="30"/>
      <c r="U743" s="30"/>
      <c r="V743" s="30"/>
      <c r="W743" s="30"/>
      <c r="X743" s="72"/>
      <c r="Y743" s="31"/>
      <c r="Z743" s="72"/>
      <c r="AA743" s="31"/>
      <c r="AB743" s="30"/>
      <c r="AC743" s="30"/>
      <c r="AD743" s="30"/>
      <c r="AE743" s="30"/>
      <c r="AF743" s="30"/>
      <c r="AG743" s="72"/>
      <c r="AH743" s="31"/>
      <c r="AI743" s="30"/>
      <c r="AJ743" s="30"/>
      <c r="AK743" s="30"/>
      <c r="AL743" s="30"/>
      <c r="AM743" s="30"/>
      <c r="AN743" s="30"/>
      <c r="AO743" s="30"/>
      <c r="AP743" s="72"/>
      <c r="AQ743" s="31"/>
      <c r="AR743" s="30"/>
      <c r="AS743" s="30"/>
      <c r="AT743" s="30"/>
      <c r="AU743" s="30"/>
      <c r="AV743" s="30"/>
      <c r="AW743" s="30"/>
      <c r="AX743" s="30"/>
      <c r="AY743" s="30"/>
      <c r="AZ743" s="31"/>
      <c r="BA743" s="30"/>
      <c r="BB743" s="30"/>
      <c r="BC743" s="30"/>
      <c r="BD743" s="30"/>
      <c r="BE743" s="30"/>
      <c r="BF743" s="30"/>
      <c r="BG743" s="30"/>
      <c r="BH743" s="30"/>
    </row>
    <row r="744" spans="3:60" ht="13.5" x14ac:dyDescent="0.35">
      <c r="C744" s="31"/>
      <c r="D744" s="30"/>
      <c r="E744" s="30"/>
      <c r="F744" s="30"/>
      <c r="G744" s="30"/>
      <c r="H744" s="72"/>
      <c r="I744" s="31"/>
      <c r="J744" s="30"/>
      <c r="K744" s="30"/>
      <c r="L744" s="30"/>
      <c r="M744" s="30"/>
      <c r="N744" s="30"/>
      <c r="O744" s="30"/>
      <c r="P744" s="73"/>
      <c r="Q744" s="31"/>
      <c r="R744" s="30"/>
      <c r="S744" s="30"/>
      <c r="T744" s="30"/>
      <c r="U744" s="30"/>
      <c r="V744" s="30"/>
      <c r="W744" s="30"/>
      <c r="X744" s="72"/>
      <c r="Y744" s="31"/>
      <c r="Z744" s="72"/>
      <c r="AA744" s="31"/>
      <c r="AB744" s="30"/>
      <c r="AC744" s="30"/>
      <c r="AD744" s="30"/>
      <c r="AE744" s="30"/>
      <c r="AF744" s="30"/>
      <c r="AG744" s="72"/>
      <c r="AH744" s="31"/>
      <c r="AI744" s="30"/>
      <c r="AJ744" s="30"/>
      <c r="AK744" s="30"/>
      <c r="AL744" s="30"/>
      <c r="AM744" s="30"/>
      <c r="AN744" s="30"/>
      <c r="AO744" s="30"/>
      <c r="AP744" s="72"/>
      <c r="AQ744" s="31"/>
      <c r="AR744" s="30"/>
      <c r="AS744" s="30"/>
      <c r="AT744" s="30"/>
      <c r="AU744" s="30"/>
      <c r="AV744" s="30"/>
      <c r="AW744" s="30"/>
      <c r="AX744" s="30"/>
      <c r="AY744" s="30"/>
      <c r="AZ744" s="31"/>
      <c r="BA744" s="30"/>
      <c r="BB744" s="30"/>
      <c r="BC744" s="30"/>
      <c r="BD744" s="30"/>
      <c r="BE744" s="30"/>
      <c r="BF744" s="30"/>
      <c r="BG744" s="30"/>
      <c r="BH744" s="30"/>
    </row>
    <row r="745" spans="3:60" ht="13.5" x14ac:dyDescent="0.35">
      <c r="C745" s="31"/>
      <c r="D745" s="30"/>
      <c r="E745" s="30"/>
      <c r="F745" s="30"/>
      <c r="G745" s="30"/>
      <c r="H745" s="72"/>
      <c r="I745" s="31"/>
      <c r="J745" s="30"/>
      <c r="K745" s="30"/>
      <c r="L745" s="30"/>
      <c r="M745" s="30"/>
      <c r="N745" s="30"/>
      <c r="O745" s="30"/>
      <c r="P745" s="73"/>
      <c r="Q745" s="31"/>
      <c r="R745" s="30"/>
      <c r="S745" s="30"/>
      <c r="T745" s="30"/>
      <c r="U745" s="30"/>
      <c r="V745" s="30"/>
      <c r="W745" s="30"/>
      <c r="X745" s="72"/>
      <c r="Y745" s="31"/>
      <c r="Z745" s="72"/>
      <c r="AA745" s="31"/>
      <c r="AB745" s="30"/>
      <c r="AC745" s="30"/>
      <c r="AD745" s="30"/>
      <c r="AE745" s="30"/>
      <c r="AF745" s="30"/>
      <c r="AG745" s="72"/>
      <c r="AH745" s="31"/>
      <c r="AI745" s="30"/>
      <c r="AJ745" s="30"/>
      <c r="AK745" s="30"/>
      <c r="AL745" s="30"/>
      <c r="AM745" s="30"/>
      <c r="AN745" s="30"/>
      <c r="AO745" s="30"/>
      <c r="AP745" s="72"/>
      <c r="AQ745" s="31"/>
      <c r="AR745" s="30"/>
      <c r="AS745" s="30"/>
      <c r="AT745" s="30"/>
      <c r="AU745" s="30"/>
      <c r="AV745" s="30"/>
      <c r="AW745" s="30"/>
      <c r="AX745" s="30"/>
      <c r="AY745" s="30"/>
      <c r="AZ745" s="31"/>
      <c r="BA745" s="30"/>
      <c r="BB745" s="30"/>
      <c r="BC745" s="30"/>
      <c r="BD745" s="30"/>
      <c r="BE745" s="30"/>
      <c r="BF745" s="30"/>
      <c r="BG745" s="30"/>
      <c r="BH745" s="30"/>
    </row>
    <row r="746" spans="3:60" ht="13.5" x14ac:dyDescent="0.35">
      <c r="C746" s="31"/>
      <c r="D746" s="30"/>
      <c r="E746" s="30"/>
      <c r="F746" s="30"/>
      <c r="G746" s="30"/>
      <c r="H746" s="72"/>
      <c r="I746" s="31"/>
      <c r="J746" s="30"/>
      <c r="K746" s="30"/>
      <c r="L746" s="30"/>
      <c r="M746" s="30"/>
      <c r="N746" s="30"/>
      <c r="O746" s="30"/>
      <c r="P746" s="73"/>
      <c r="Q746" s="31"/>
      <c r="R746" s="30"/>
      <c r="S746" s="30"/>
      <c r="T746" s="30"/>
      <c r="U746" s="30"/>
      <c r="V746" s="30"/>
      <c r="W746" s="30"/>
      <c r="X746" s="72"/>
      <c r="Y746" s="31"/>
      <c r="Z746" s="72"/>
      <c r="AA746" s="31"/>
      <c r="AB746" s="30"/>
      <c r="AC746" s="30"/>
      <c r="AD746" s="30"/>
      <c r="AE746" s="30"/>
      <c r="AF746" s="30"/>
      <c r="AG746" s="72"/>
      <c r="AH746" s="31"/>
      <c r="AI746" s="30"/>
      <c r="AJ746" s="30"/>
      <c r="AK746" s="30"/>
      <c r="AL746" s="30"/>
      <c r="AM746" s="30"/>
      <c r="AN746" s="30"/>
      <c r="AO746" s="30"/>
      <c r="AP746" s="72"/>
      <c r="AQ746" s="31"/>
      <c r="AR746" s="30"/>
      <c r="AS746" s="30"/>
      <c r="AT746" s="30"/>
      <c r="AU746" s="30"/>
      <c r="AV746" s="30"/>
      <c r="AW746" s="30"/>
      <c r="AX746" s="30"/>
      <c r="AY746" s="30"/>
      <c r="AZ746" s="31"/>
      <c r="BA746" s="30"/>
      <c r="BB746" s="30"/>
      <c r="BC746" s="30"/>
      <c r="BD746" s="30"/>
      <c r="BE746" s="30"/>
      <c r="BF746" s="30"/>
      <c r="BG746" s="30"/>
      <c r="BH746" s="30"/>
    </row>
    <row r="747" spans="3:60" ht="13.5" x14ac:dyDescent="0.35">
      <c r="C747" s="31"/>
      <c r="D747" s="30"/>
      <c r="E747" s="30"/>
      <c r="F747" s="30"/>
      <c r="G747" s="30"/>
      <c r="H747" s="72"/>
      <c r="I747" s="31"/>
      <c r="J747" s="30"/>
      <c r="K747" s="30"/>
      <c r="L747" s="30"/>
      <c r="M747" s="30"/>
      <c r="N747" s="30"/>
      <c r="O747" s="30"/>
      <c r="P747" s="73"/>
      <c r="Q747" s="31"/>
      <c r="R747" s="30"/>
      <c r="S747" s="30"/>
      <c r="T747" s="30"/>
      <c r="U747" s="30"/>
      <c r="V747" s="30"/>
      <c r="W747" s="30"/>
      <c r="X747" s="72"/>
      <c r="Y747" s="31"/>
      <c r="Z747" s="72"/>
      <c r="AA747" s="31"/>
      <c r="AB747" s="30"/>
      <c r="AC747" s="30"/>
      <c r="AD747" s="30"/>
      <c r="AE747" s="30"/>
      <c r="AF747" s="30"/>
      <c r="AG747" s="72"/>
      <c r="AH747" s="31"/>
      <c r="AI747" s="30"/>
      <c r="AJ747" s="30"/>
      <c r="AK747" s="30"/>
      <c r="AL747" s="30"/>
      <c r="AM747" s="30"/>
      <c r="AN747" s="30"/>
      <c r="AO747" s="30"/>
      <c r="AP747" s="72"/>
      <c r="AQ747" s="31"/>
      <c r="AR747" s="30"/>
      <c r="AS747" s="30"/>
      <c r="AT747" s="30"/>
      <c r="AU747" s="30"/>
      <c r="AV747" s="30"/>
      <c r="AW747" s="30"/>
      <c r="AX747" s="30"/>
      <c r="AY747" s="30"/>
      <c r="AZ747" s="31"/>
      <c r="BA747" s="30"/>
      <c r="BB747" s="30"/>
      <c r="BC747" s="30"/>
      <c r="BD747" s="30"/>
      <c r="BE747" s="30"/>
      <c r="BF747" s="30"/>
      <c r="BG747" s="30"/>
      <c r="BH747" s="30"/>
    </row>
    <row r="748" spans="3:60" ht="13.5" x14ac:dyDescent="0.35">
      <c r="C748" s="31"/>
      <c r="D748" s="30"/>
      <c r="E748" s="30"/>
      <c r="F748" s="30"/>
      <c r="G748" s="30"/>
      <c r="H748" s="72"/>
      <c r="I748" s="31"/>
      <c r="J748" s="30"/>
      <c r="K748" s="30"/>
      <c r="L748" s="30"/>
      <c r="M748" s="30"/>
      <c r="N748" s="30"/>
      <c r="O748" s="30"/>
      <c r="P748" s="73"/>
      <c r="Q748" s="31"/>
      <c r="R748" s="30"/>
      <c r="S748" s="30"/>
      <c r="T748" s="30"/>
      <c r="U748" s="30"/>
      <c r="V748" s="30"/>
      <c r="W748" s="30"/>
      <c r="X748" s="72"/>
      <c r="Y748" s="31"/>
      <c r="Z748" s="72"/>
      <c r="AA748" s="31"/>
      <c r="AB748" s="30"/>
      <c r="AC748" s="30"/>
      <c r="AD748" s="30"/>
      <c r="AE748" s="30"/>
      <c r="AF748" s="30"/>
      <c r="AG748" s="72"/>
      <c r="AH748" s="31"/>
      <c r="AI748" s="30"/>
      <c r="AJ748" s="30"/>
      <c r="AK748" s="30"/>
      <c r="AL748" s="30"/>
      <c r="AM748" s="30"/>
      <c r="AN748" s="30"/>
      <c r="AO748" s="30"/>
      <c r="AP748" s="72"/>
      <c r="AQ748" s="31"/>
      <c r="AR748" s="30"/>
      <c r="AS748" s="30"/>
      <c r="AT748" s="30"/>
      <c r="AU748" s="30"/>
      <c r="AV748" s="30"/>
      <c r="AW748" s="30"/>
      <c r="AX748" s="30"/>
      <c r="AY748" s="30"/>
      <c r="AZ748" s="31"/>
      <c r="BA748" s="30"/>
      <c r="BB748" s="30"/>
      <c r="BC748" s="30"/>
      <c r="BD748" s="30"/>
      <c r="BE748" s="30"/>
      <c r="BF748" s="30"/>
      <c r="BG748" s="30"/>
      <c r="BH748" s="30"/>
    </row>
    <row r="749" spans="3:60" ht="13.5" x14ac:dyDescent="0.35">
      <c r="C749" s="31"/>
      <c r="D749" s="30"/>
      <c r="E749" s="30"/>
      <c r="F749" s="30"/>
      <c r="G749" s="30"/>
      <c r="H749" s="72"/>
      <c r="I749" s="31"/>
      <c r="J749" s="30"/>
      <c r="K749" s="30"/>
      <c r="L749" s="30"/>
      <c r="M749" s="30"/>
      <c r="N749" s="30"/>
      <c r="O749" s="30"/>
      <c r="P749" s="73"/>
      <c r="Q749" s="31"/>
      <c r="R749" s="30"/>
      <c r="S749" s="30"/>
      <c r="T749" s="30"/>
      <c r="U749" s="30"/>
      <c r="V749" s="30"/>
      <c r="W749" s="30"/>
      <c r="X749" s="72"/>
      <c r="Y749" s="31"/>
      <c r="Z749" s="72"/>
      <c r="AA749" s="31"/>
      <c r="AB749" s="30"/>
      <c r="AC749" s="30"/>
      <c r="AD749" s="30"/>
      <c r="AE749" s="30"/>
      <c r="AF749" s="30"/>
      <c r="AG749" s="72"/>
      <c r="AH749" s="31"/>
      <c r="AI749" s="30"/>
      <c r="AJ749" s="30"/>
      <c r="AK749" s="30"/>
      <c r="AL749" s="30"/>
      <c r="AM749" s="30"/>
      <c r="AN749" s="30"/>
      <c r="AO749" s="30"/>
      <c r="AP749" s="72"/>
      <c r="AQ749" s="31"/>
      <c r="AR749" s="30"/>
      <c r="AS749" s="30"/>
      <c r="AT749" s="30"/>
      <c r="AU749" s="30"/>
      <c r="AV749" s="30"/>
      <c r="AW749" s="30"/>
      <c r="AX749" s="30"/>
      <c r="AY749" s="30"/>
      <c r="AZ749" s="31"/>
      <c r="BA749" s="30"/>
      <c r="BB749" s="30"/>
      <c r="BC749" s="30"/>
      <c r="BD749" s="30"/>
      <c r="BE749" s="30"/>
      <c r="BF749" s="30"/>
      <c r="BG749" s="30"/>
      <c r="BH749" s="30"/>
    </row>
    <row r="750" spans="3:60" ht="13.5" x14ac:dyDescent="0.35">
      <c r="C750" s="31"/>
      <c r="D750" s="30"/>
      <c r="E750" s="30"/>
      <c r="F750" s="30"/>
      <c r="G750" s="30"/>
      <c r="H750" s="72"/>
      <c r="I750" s="31"/>
      <c r="J750" s="30"/>
      <c r="K750" s="30"/>
      <c r="L750" s="30"/>
      <c r="M750" s="30"/>
      <c r="N750" s="30"/>
      <c r="O750" s="30"/>
      <c r="P750" s="73"/>
      <c r="Q750" s="31"/>
      <c r="R750" s="30"/>
      <c r="S750" s="30"/>
      <c r="T750" s="30"/>
      <c r="U750" s="30"/>
      <c r="V750" s="30"/>
      <c r="W750" s="30"/>
      <c r="X750" s="72"/>
      <c r="Y750" s="31"/>
      <c r="Z750" s="72"/>
      <c r="AA750" s="31"/>
      <c r="AB750" s="30"/>
      <c r="AC750" s="30"/>
      <c r="AD750" s="30"/>
      <c r="AE750" s="30"/>
      <c r="AF750" s="30"/>
      <c r="AG750" s="72"/>
      <c r="AH750" s="31"/>
      <c r="AI750" s="30"/>
      <c r="AJ750" s="30"/>
      <c r="AK750" s="30"/>
      <c r="AL750" s="30"/>
      <c r="AM750" s="30"/>
      <c r="AN750" s="30"/>
      <c r="AO750" s="30"/>
      <c r="AP750" s="72"/>
      <c r="AQ750" s="31"/>
      <c r="AR750" s="30"/>
      <c r="AS750" s="30"/>
      <c r="AT750" s="30"/>
      <c r="AU750" s="30"/>
      <c r="AV750" s="30"/>
      <c r="AW750" s="30"/>
      <c r="AX750" s="30"/>
      <c r="AY750" s="30"/>
      <c r="AZ750" s="31"/>
      <c r="BA750" s="30"/>
      <c r="BB750" s="30"/>
      <c r="BC750" s="30"/>
      <c r="BD750" s="30"/>
      <c r="BE750" s="30"/>
      <c r="BF750" s="30"/>
      <c r="BG750" s="30"/>
      <c r="BH750" s="30"/>
    </row>
    <row r="751" spans="3:60" ht="13.5" x14ac:dyDescent="0.35">
      <c r="C751" s="31"/>
      <c r="D751" s="30"/>
      <c r="E751" s="30"/>
      <c r="F751" s="30"/>
      <c r="G751" s="30"/>
      <c r="H751" s="72"/>
      <c r="I751" s="31"/>
      <c r="J751" s="30"/>
      <c r="K751" s="30"/>
      <c r="L751" s="30"/>
      <c r="M751" s="30"/>
      <c r="N751" s="30"/>
      <c r="O751" s="30"/>
      <c r="P751" s="73"/>
      <c r="Q751" s="31"/>
      <c r="R751" s="30"/>
      <c r="S751" s="30"/>
      <c r="T751" s="30"/>
      <c r="U751" s="30"/>
      <c r="V751" s="30"/>
      <c r="W751" s="30"/>
      <c r="X751" s="72"/>
      <c r="Y751" s="31"/>
      <c r="Z751" s="72"/>
      <c r="AA751" s="31"/>
      <c r="AB751" s="30"/>
      <c r="AC751" s="30"/>
      <c r="AD751" s="30"/>
      <c r="AE751" s="30"/>
      <c r="AF751" s="30"/>
      <c r="AG751" s="72"/>
      <c r="AH751" s="31"/>
      <c r="AI751" s="30"/>
      <c r="AJ751" s="30"/>
      <c r="AK751" s="30"/>
      <c r="AL751" s="30"/>
      <c r="AM751" s="30"/>
      <c r="AN751" s="30"/>
      <c r="AO751" s="30"/>
      <c r="AP751" s="72"/>
      <c r="AQ751" s="31"/>
      <c r="AR751" s="30"/>
      <c r="AS751" s="30"/>
      <c r="AT751" s="30"/>
      <c r="AU751" s="30"/>
      <c r="AV751" s="30"/>
      <c r="AW751" s="30"/>
      <c r="AX751" s="30"/>
      <c r="AY751" s="30"/>
      <c r="AZ751" s="31"/>
      <c r="BA751" s="30"/>
      <c r="BB751" s="30"/>
      <c r="BC751" s="30"/>
      <c r="BD751" s="30"/>
      <c r="BE751" s="30"/>
      <c r="BF751" s="30"/>
      <c r="BG751" s="30"/>
      <c r="BH751" s="30"/>
    </row>
    <row r="752" spans="3:60" ht="13.5" x14ac:dyDescent="0.35">
      <c r="C752" s="31"/>
      <c r="D752" s="30"/>
      <c r="E752" s="30"/>
      <c r="F752" s="30"/>
      <c r="G752" s="30"/>
      <c r="H752" s="72"/>
      <c r="I752" s="31"/>
      <c r="J752" s="30"/>
      <c r="K752" s="30"/>
      <c r="L752" s="30"/>
      <c r="M752" s="30"/>
      <c r="N752" s="30"/>
      <c r="O752" s="30"/>
      <c r="P752" s="73"/>
      <c r="Q752" s="31"/>
      <c r="R752" s="30"/>
      <c r="S752" s="30"/>
      <c r="T752" s="30"/>
      <c r="U752" s="30"/>
      <c r="V752" s="30"/>
      <c r="W752" s="30"/>
      <c r="X752" s="72"/>
      <c r="Y752" s="31"/>
      <c r="Z752" s="72"/>
      <c r="AA752" s="31"/>
      <c r="AB752" s="30"/>
      <c r="AC752" s="30"/>
      <c r="AD752" s="30"/>
      <c r="AE752" s="30"/>
      <c r="AF752" s="30"/>
      <c r="AG752" s="72"/>
      <c r="AH752" s="31"/>
      <c r="AI752" s="30"/>
      <c r="AJ752" s="30"/>
      <c r="AK752" s="30"/>
      <c r="AL752" s="30"/>
      <c r="AM752" s="30"/>
      <c r="AN752" s="30"/>
      <c r="AO752" s="30"/>
      <c r="AP752" s="72"/>
      <c r="AQ752" s="31"/>
      <c r="AR752" s="30"/>
      <c r="AS752" s="30"/>
      <c r="AT752" s="30"/>
      <c r="AU752" s="30"/>
      <c r="AV752" s="30"/>
      <c r="AW752" s="30"/>
      <c r="AX752" s="30"/>
      <c r="AY752" s="30"/>
      <c r="AZ752" s="31"/>
      <c r="BA752" s="30"/>
      <c r="BB752" s="30"/>
      <c r="BC752" s="30"/>
      <c r="BD752" s="30"/>
      <c r="BE752" s="30"/>
      <c r="BF752" s="30"/>
      <c r="BG752" s="30"/>
      <c r="BH752" s="30"/>
    </row>
    <row r="753" spans="3:60" ht="13.5" x14ac:dyDescent="0.35">
      <c r="C753" s="31"/>
      <c r="D753" s="30"/>
      <c r="E753" s="30"/>
      <c r="F753" s="30"/>
      <c r="G753" s="30"/>
      <c r="H753" s="72"/>
      <c r="I753" s="31"/>
      <c r="J753" s="30"/>
      <c r="K753" s="30"/>
      <c r="L753" s="30"/>
      <c r="M753" s="30"/>
      <c r="N753" s="30"/>
      <c r="O753" s="30"/>
      <c r="P753" s="73"/>
      <c r="Q753" s="31"/>
      <c r="R753" s="30"/>
      <c r="S753" s="30"/>
      <c r="T753" s="30"/>
      <c r="U753" s="30"/>
      <c r="V753" s="30"/>
      <c r="W753" s="30"/>
      <c r="X753" s="72"/>
      <c r="Y753" s="31"/>
      <c r="Z753" s="72"/>
      <c r="AA753" s="31"/>
      <c r="AB753" s="30"/>
      <c r="AC753" s="30"/>
      <c r="AD753" s="30"/>
      <c r="AE753" s="30"/>
      <c r="AF753" s="30"/>
      <c r="AG753" s="72"/>
      <c r="AH753" s="31"/>
      <c r="AI753" s="30"/>
      <c r="AJ753" s="30"/>
      <c r="AK753" s="30"/>
      <c r="AL753" s="30"/>
      <c r="AM753" s="30"/>
      <c r="AN753" s="30"/>
      <c r="AO753" s="30"/>
      <c r="AP753" s="72"/>
      <c r="AQ753" s="31"/>
      <c r="AR753" s="30"/>
      <c r="AS753" s="30"/>
      <c r="AT753" s="30"/>
      <c r="AU753" s="30"/>
      <c r="AV753" s="30"/>
      <c r="AW753" s="30"/>
      <c r="AX753" s="30"/>
      <c r="AY753" s="30"/>
      <c r="AZ753" s="31"/>
      <c r="BA753" s="30"/>
      <c r="BB753" s="30"/>
      <c r="BC753" s="30"/>
      <c r="BD753" s="30"/>
      <c r="BE753" s="30"/>
      <c r="BF753" s="30"/>
      <c r="BG753" s="30"/>
      <c r="BH753" s="30"/>
    </row>
    <row r="754" spans="3:60" ht="13.5" x14ac:dyDescent="0.35">
      <c r="C754" s="31"/>
      <c r="D754" s="30"/>
      <c r="E754" s="30"/>
      <c r="F754" s="30"/>
      <c r="G754" s="30"/>
      <c r="H754" s="72"/>
      <c r="I754" s="31"/>
      <c r="J754" s="30"/>
      <c r="K754" s="30"/>
      <c r="L754" s="30"/>
      <c r="M754" s="30"/>
      <c r="N754" s="30"/>
      <c r="O754" s="30"/>
      <c r="P754" s="73"/>
      <c r="Q754" s="31"/>
      <c r="R754" s="30"/>
      <c r="S754" s="30"/>
      <c r="T754" s="30"/>
      <c r="U754" s="30"/>
      <c r="V754" s="30"/>
      <c r="W754" s="30"/>
      <c r="X754" s="72"/>
      <c r="Y754" s="31"/>
      <c r="Z754" s="72"/>
      <c r="AA754" s="31"/>
      <c r="AB754" s="30"/>
      <c r="AC754" s="30"/>
      <c r="AD754" s="30"/>
      <c r="AE754" s="30"/>
      <c r="AF754" s="30"/>
      <c r="AG754" s="72"/>
      <c r="AH754" s="31"/>
      <c r="AI754" s="30"/>
      <c r="AJ754" s="30"/>
      <c r="AK754" s="30"/>
      <c r="AL754" s="30"/>
      <c r="AM754" s="30"/>
      <c r="AN754" s="30"/>
      <c r="AO754" s="30"/>
      <c r="AP754" s="72"/>
      <c r="AQ754" s="31"/>
      <c r="AR754" s="30"/>
      <c r="AS754" s="30"/>
      <c r="AT754" s="30"/>
      <c r="AU754" s="30"/>
      <c r="AV754" s="30"/>
      <c r="AW754" s="30"/>
      <c r="AX754" s="30"/>
      <c r="AY754" s="30"/>
      <c r="AZ754" s="31"/>
      <c r="BA754" s="30"/>
      <c r="BB754" s="30"/>
      <c r="BC754" s="30"/>
      <c r="BD754" s="30"/>
      <c r="BE754" s="30"/>
      <c r="BF754" s="30"/>
      <c r="BG754" s="30"/>
      <c r="BH754" s="30"/>
    </row>
    <row r="755" spans="3:60" ht="13.5" x14ac:dyDescent="0.35">
      <c r="C755" s="31"/>
      <c r="D755" s="30"/>
      <c r="E755" s="30"/>
      <c r="F755" s="30"/>
      <c r="G755" s="30"/>
      <c r="H755" s="72"/>
      <c r="I755" s="31"/>
      <c r="J755" s="30"/>
      <c r="K755" s="30"/>
      <c r="L755" s="30"/>
      <c r="M755" s="30"/>
      <c r="N755" s="30"/>
      <c r="O755" s="30"/>
      <c r="P755" s="73"/>
      <c r="Q755" s="31"/>
      <c r="R755" s="30"/>
      <c r="S755" s="30"/>
      <c r="T755" s="30"/>
      <c r="U755" s="30"/>
      <c r="V755" s="30"/>
      <c r="W755" s="30"/>
      <c r="X755" s="72"/>
      <c r="Y755" s="31"/>
      <c r="Z755" s="72"/>
      <c r="AA755" s="31"/>
      <c r="AB755" s="30"/>
      <c r="AC755" s="30"/>
      <c r="AD755" s="30"/>
      <c r="AE755" s="30"/>
      <c r="AF755" s="30"/>
      <c r="AG755" s="72"/>
      <c r="AH755" s="31"/>
      <c r="AI755" s="30"/>
      <c r="AJ755" s="30"/>
      <c r="AK755" s="30"/>
      <c r="AL755" s="30"/>
      <c r="AM755" s="30"/>
      <c r="AN755" s="30"/>
      <c r="AO755" s="30"/>
      <c r="AP755" s="72"/>
      <c r="AQ755" s="31"/>
      <c r="AR755" s="30"/>
      <c r="AS755" s="30"/>
      <c r="AT755" s="30"/>
      <c r="AU755" s="30"/>
      <c r="AV755" s="30"/>
      <c r="AW755" s="30"/>
      <c r="AX755" s="30"/>
      <c r="AY755" s="30"/>
      <c r="AZ755" s="31"/>
      <c r="BA755" s="30"/>
      <c r="BB755" s="30"/>
      <c r="BC755" s="30"/>
      <c r="BD755" s="30"/>
      <c r="BE755" s="30"/>
      <c r="BF755" s="30"/>
      <c r="BG755" s="30"/>
      <c r="BH755" s="30"/>
    </row>
    <row r="756" spans="3:60" ht="13.5" x14ac:dyDescent="0.35">
      <c r="C756" s="31"/>
      <c r="D756" s="30"/>
      <c r="E756" s="30"/>
      <c r="F756" s="30"/>
      <c r="G756" s="30"/>
      <c r="H756" s="72"/>
      <c r="I756" s="31"/>
      <c r="J756" s="30"/>
      <c r="K756" s="30"/>
      <c r="L756" s="30"/>
      <c r="M756" s="30"/>
      <c r="N756" s="30"/>
      <c r="O756" s="30"/>
      <c r="P756" s="73"/>
      <c r="Q756" s="31"/>
      <c r="R756" s="30"/>
      <c r="S756" s="30"/>
      <c r="T756" s="30"/>
      <c r="U756" s="30"/>
      <c r="V756" s="30"/>
      <c r="W756" s="30"/>
      <c r="X756" s="72"/>
      <c r="Y756" s="31"/>
      <c r="Z756" s="72"/>
      <c r="AA756" s="31"/>
      <c r="AB756" s="30"/>
      <c r="AC756" s="30"/>
      <c r="AD756" s="30"/>
      <c r="AE756" s="30"/>
      <c r="AF756" s="30"/>
      <c r="AG756" s="72"/>
      <c r="AH756" s="31"/>
      <c r="AI756" s="30"/>
      <c r="AJ756" s="30"/>
      <c r="AK756" s="30"/>
      <c r="AL756" s="30"/>
      <c r="AM756" s="30"/>
      <c r="AN756" s="30"/>
      <c r="AO756" s="30"/>
      <c r="AP756" s="72"/>
      <c r="AQ756" s="31"/>
      <c r="AR756" s="30"/>
      <c r="AS756" s="30"/>
      <c r="AT756" s="30"/>
      <c r="AU756" s="30"/>
      <c r="AV756" s="30"/>
      <c r="AW756" s="30"/>
      <c r="AX756" s="30"/>
      <c r="AY756" s="30"/>
      <c r="AZ756" s="31"/>
      <c r="BA756" s="30"/>
      <c r="BB756" s="30"/>
      <c r="BC756" s="30"/>
      <c r="BD756" s="30"/>
      <c r="BE756" s="30"/>
      <c r="BF756" s="30"/>
      <c r="BG756" s="30"/>
      <c r="BH756" s="30"/>
    </row>
    <row r="757" spans="3:60" ht="13.5" x14ac:dyDescent="0.35">
      <c r="C757" s="31"/>
      <c r="D757" s="30"/>
      <c r="E757" s="30"/>
      <c r="F757" s="30"/>
      <c r="G757" s="30"/>
      <c r="H757" s="72"/>
      <c r="I757" s="31"/>
      <c r="J757" s="30"/>
      <c r="K757" s="30"/>
      <c r="L757" s="30"/>
      <c r="M757" s="30"/>
      <c r="N757" s="30"/>
      <c r="O757" s="30"/>
      <c r="P757" s="73"/>
      <c r="Q757" s="31"/>
      <c r="R757" s="30"/>
      <c r="S757" s="30"/>
      <c r="T757" s="30"/>
      <c r="U757" s="30"/>
      <c r="V757" s="30"/>
      <c r="W757" s="30"/>
      <c r="X757" s="72"/>
      <c r="Y757" s="31"/>
      <c r="Z757" s="72"/>
      <c r="AA757" s="31"/>
      <c r="AB757" s="30"/>
      <c r="AC757" s="30"/>
      <c r="AD757" s="30"/>
      <c r="AE757" s="30"/>
      <c r="AF757" s="30"/>
      <c r="AG757" s="72"/>
      <c r="AH757" s="31"/>
      <c r="AI757" s="30"/>
      <c r="AJ757" s="30"/>
      <c r="AK757" s="30"/>
      <c r="AL757" s="30"/>
      <c r="AM757" s="30"/>
      <c r="AN757" s="30"/>
      <c r="AO757" s="30"/>
      <c r="AP757" s="72"/>
      <c r="AQ757" s="31"/>
      <c r="AR757" s="30"/>
      <c r="AS757" s="30"/>
      <c r="AT757" s="30"/>
      <c r="AU757" s="30"/>
      <c r="AV757" s="30"/>
      <c r="AW757" s="30"/>
      <c r="AX757" s="30"/>
      <c r="AY757" s="30"/>
      <c r="AZ757" s="31"/>
      <c r="BA757" s="30"/>
      <c r="BB757" s="30"/>
      <c r="BC757" s="30"/>
      <c r="BD757" s="30"/>
      <c r="BE757" s="30"/>
      <c r="BF757" s="30"/>
      <c r="BG757" s="30"/>
      <c r="BH757" s="30"/>
    </row>
    <row r="758" spans="3:60" ht="13.5" x14ac:dyDescent="0.35">
      <c r="C758" s="31"/>
      <c r="D758" s="30"/>
      <c r="E758" s="30"/>
      <c r="F758" s="30"/>
      <c r="G758" s="30"/>
      <c r="H758" s="72"/>
      <c r="I758" s="31"/>
      <c r="J758" s="30"/>
      <c r="K758" s="30"/>
      <c r="L758" s="30"/>
      <c r="M758" s="30"/>
      <c r="N758" s="30"/>
      <c r="O758" s="30"/>
      <c r="P758" s="73"/>
      <c r="Q758" s="31"/>
      <c r="R758" s="30"/>
      <c r="S758" s="30"/>
      <c r="T758" s="30"/>
      <c r="U758" s="30"/>
      <c r="V758" s="30"/>
      <c r="W758" s="30"/>
      <c r="X758" s="72"/>
      <c r="Y758" s="31"/>
      <c r="Z758" s="72"/>
      <c r="AA758" s="31"/>
      <c r="AB758" s="30"/>
      <c r="AC758" s="30"/>
      <c r="AD758" s="30"/>
      <c r="AE758" s="30"/>
      <c r="AF758" s="30"/>
      <c r="AG758" s="72"/>
      <c r="AH758" s="31"/>
      <c r="AI758" s="30"/>
      <c r="AJ758" s="30"/>
      <c r="AK758" s="30"/>
      <c r="AL758" s="30"/>
      <c r="AM758" s="30"/>
      <c r="AN758" s="30"/>
      <c r="AO758" s="30"/>
      <c r="AP758" s="72"/>
      <c r="AQ758" s="31"/>
      <c r="AR758" s="30"/>
      <c r="AS758" s="30"/>
      <c r="AT758" s="30"/>
      <c r="AU758" s="30"/>
      <c r="AV758" s="30"/>
      <c r="AW758" s="30"/>
      <c r="AX758" s="30"/>
      <c r="AY758" s="30"/>
      <c r="AZ758" s="31"/>
      <c r="BA758" s="30"/>
      <c r="BB758" s="30"/>
      <c r="BC758" s="30"/>
      <c r="BD758" s="30"/>
      <c r="BE758" s="30"/>
      <c r="BF758" s="30"/>
      <c r="BG758" s="30"/>
      <c r="BH758" s="30"/>
    </row>
    <row r="759" spans="3:60" ht="13.5" x14ac:dyDescent="0.35">
      <c r="C759" s="31"/>
      <c r="D759" s="30"/>
      <c r="E759" s="30"/>
      <c r="F759" s="30"/>
      <c r="G759" s="30"/>
      <c r="H759" s="72"/>
      <c r="I759" s="31"/>
      <c r="J759" s="30"/>
      <c r="K759" s="30"/>
      <c r="L759" s="30"/>
      <c r="M759" s="30"/>
      <c r="N759" s="30"/>
      <c r="O759" s="30"/>
      <c r="P759" s="73"/>
      <c r="Q759" s="31"/>
      <c r="R759" s="30"/>
      <c r="S759" s="30"/>
      <c r="T759" s="30"/>
      <c r="U759" s="30"/>
      <c r="V759" s="30"/>
      <c r="W759" s="30"/>
      <c r="X759" s="72"/>
      <c r="Y759" s="31"/>
      <c r="Z759" s="72"/>
      <c r="AA759" s="31"/>
      <c r="AB759" s="30"/>
      <c r="AC759" s="30"/>
      <c r="AD759" s="30"/>
      <c r="AE759" s="30"/>
      <c r="AF759" s="30"/>
      <c r="AG759" s="72"/>
      <c r="AH759" s="31"/>
      <c r="AI759" s="30"/>
      <c r="AJ759" s="30"/>
      <c r="AK759" s="30"/>
      <c r="AL759" s="30"/>
      <c r="AM759" s="30"/>
      <c r="AN759" s="30"/>
      <c r="AO759" s="30"/>
      <c r="AP759" s="72"/>
      <c r="AQ759" s="31"/>
      <c r="AR759" s="30"/>
      <c r="AS759" s="30"/>
      <c r="AT759" s="30"/>
      <c r="AU759" s="30"/>
      <c r="AV759" s="30"/>
      <c r="AW759" s="30"/>
      <c r="AX759" s="30"/>
      <c r="AY759" s="30"/>
      <c r="AZ759" s="31"/>
      <c r="BA759" s="30"/>
      <c r="BB759" s="30"/>
      <c r="BC759" s="30"/>
      <c r="BD759" s="30"/>
      <c r="BE759" s="30"/>
      <c r="BF759" s="30"/>
      <c r="BG759" s="30"/>
      <c r="BH759" s="30"/>
    </row>
    <row r="760" spans="3:60" ht="13.5" x14ac:dyDescent="0.35">
      <c r="C760" s="31"/>
      <c r="D760" s="30"/>
      <c r="E760" s="30"/>
      <c r="F760" s="30"/>
      <c r="G760" s="30"/>
      <c r="H760" s="72"/>
      <c r="I760" s="31"/>
      <c r="J760" s="30"/>
      <c r="K760" s="30"/>
      <c r="L760" s="30"/>
      <c r="M760" s="30"/>
      <c r="N760" s="30"/>
      <c r="O760" s="30"/>
      <c r="P760" s="73"/>
      <c r="Q760" s="31"/>
      <c r="R760" s="30"/>
      <c r="S760" s="30"/>
      <c r="T760" s="30"/>
      <c r="U760" s="30"/>
      <c r="V760" s="30"/>
      <c r="W760" s="30"/>
      <c r="X760" s="72"/>
      <c r="Y760" s="31"/>
      <c r="Z760" s="72"/>
      <c r="AA760" s="31"/>
      <c r="AB760" s="30"/>
      <c r="AC760" s="30"/>
      <c r="AD760" s="30"/>
      <c r="AE760" s="30"/>
      <c r="AF760" s="30"/>
      <c r="AG760" s="72"/>
      <c r="AH760" s="31"/>
      <c r="AI760" s="30"/>
      <c r="AJ760" s="30"/>
      <c r="AK760" s="30"/>
      <c r="AL760" s="30"/>
      <c r="AM760" s="30"/>
      <c r="AN760" s="30"/>
      <c r="AO760" s="30"/>
      <c r="AP760" s="72"/>
      <c r="AQ760" s="31"/>
      <c r="AR760" s="30"/>
      <c r="AS760" s="30"/>
      <c r="AT760" s="30"/>
      <c r="AU760" s="30"/>
      <c r="AV760" s="30"/>
      <c r="AW760" s="30"/>
      <c r="AX760" s="30"/>
      <c r="AY760" s="30"/>
      <c r="AZ760" s="31"/>
      <c r="BA760" s="30"/>
      <c r="BB760" s="30"/>
      <c r="BC760" s="30"/>
      <c r="BD760" s="30"/>
      <c r="BE760" s="30"/>
      <c r="BF760" s="30"/>
      <c r="BG760" s="30"/>
      <c r="BH760" s="30"/>
    </row>
    <row r="761" spans="3:60" ht="13.5" x14ac:dyDescent="0.35">
      <c r="C761" s="31"/>
      <c r="D761" s="30"/>
      <c r="E761" s="30"/>
      <c r="F761" s="30"/>
      <c r="G761" s="30"/>
      <c r="H761" s="72"/>
      <c r="I761" s="31"/>
      <c r="J761" s="30"/>
      <c r="K761" s="30"/>
      <c r="L761" s="30"/>
      <c r="M761" s="30"/>
      <c r="N761" s="30"/>
      <c r="O761" s="30"/>
      <c r="P761" s="73"/>
      <c r="Q761" s="31"/>
      <c r="R761" s="30"/>
      <c r="S761" s="30"/>
      <c r="T761" s="30"/>
      <c r="U761" s="30"/>
      <c r="V761" s="30"/>
      <c r="W761" s="30"/>
      <c r="X761" s="72"/>
      <c r="Y761" s="31"/>
      <c r="Z761" s="72"/>
      <c r="AA761" s="31"/>
      <c r="AB761" s="30"/>
      <c r="AC761" s="30"/>
      <c r="AD761" s="30"/>
      <c r="AE761" s="30"/>
      <c r="AF761" s="30"/>
      <c r="AG761" s="72"/>
      <c r="AH761" s="31"/>
      <c r="AI761" s="30"/>
      <c r="AJ761" s="30"/>
      <c r="AK761" s="30"/>
      <c r="AL761" s="30"/>
      <c r="AM761" s="30"/>
      <c r="AN761" s="30"/>
      <c r="AO761" s="30"/>
      <c r="AP761" s="72"/>
      <c r="AQ761" s="31"/>
      <c r="AR761" s="30"/>
      <c r="AS761" s="30"/>
      <c r="AT761" s="30"/>
      <c r="AU761" s="30"/>
      <c r="AV761" s="30"/>
      <c r="AW761" s="30"/>
      <c r="AX761" s="30"/>
      <c r="AY761" s="30"/>
      <c r="AZ761" s="31"/>
      <c r="BA761" s="30"/>
      <c r="BB761" s="30"/>
      <c r="BC761" s="30"/>
      <c r="BD761" s="30"/>
      <c r="BE761" s="30"/>
      <c r="BF761" s="30"/>
      <c r="BG761" s="30"/>
      <c r="BH761" s="30"/>
    </row>
    <row r="762" spans="3:60" ht="13.5" x14ac:dyDescent="0.35">
      <c r="C762" s="31"/>
      <c r="D762" s="30"/>
      <c r="E762" s="30"/>
      <c r="F762" s="30"/>
      <c r="G762" s="30"/>
      <c r="H762" s="72"/>
      <c r="I762" s="31"/>
      <c r="J762" s="30"/>
      <c r="K762" s="30"/>
      <c r="L762" s="30"/>
      <c r="M762" s="30"/>
      <c r="N762" s="30"/>
      <c r="O762" s="30"/>
      <c r="P762" s="73"/>
      <c r="Q762" s="31"/>
      <c r="R762" s="30"/>
      <c r="S762" s="30"/>
      <c r="T762" s="30"/>
      <c r="U762" s="30"/>
      <c r="V762" s="30"/>
      <c r="W762" s="30"/>
      <c r="X762" s="72"/>
      <c r="Y762" s="31"/>
      <c r="Z762" s="72"/>
      <c r="AA762" s="31"/>
      <c r="AB762" s="30"/>
      <c r="AC762" s="30"/>
      <c r="AD762" s="30"/>
      <c r="AE762" s="30"/>
      <c r="AF762" s="30"/>
      <c r="AG762" s="72"/>
      <c r="AH762" s="31"/>
      <c r="AI762" s="30"/>
      <c r="AJ762" s="30"/>
      <c r="AK762" s="30"/>
      <c r="AL762" s="30"/>
      <c r="AM762" s="30"/>
      <c r="AN762" s="30"/>
      <c r="AO762" s="30"/>
      <c r="AP762" s="72"/>
      <c r="AQ762" s="31"/>
      <c r="AR762" s="30"/>
      <c r="AS762" s="30"/>
      <c r="AT762" s="30"/>
      <c r="AU762" s="30"/>
      <c r="AV762" s="30"/>
      <c r="AW762" s="30"/>
      <c r="AX762" s="30"/>
      <c r="AY762" s="30"/>
      <c r="AZ762" s="31"/>
      <c r="BA762" s="30"/>
      <c r="BB762" s="30"/>
      <c r="BC762" s="30"/>
      <c r="BD762" s="30"/>
      <c r="BE762" s="30"/>
      <c r="BF762" s="30"/>
      <c r="BG762" s="30"/>
      <c r="BH762" s="30"/>
    </row>
    <row r="763" spans="3:60" ht="13.5" x14ac:dyDescent="0.35">
      <c r="C763" s="31"/>
      <c r="D763" s="30"/>
      <c r="E763" s="30"/>
      <c r="F763" s="30"/>
      <c r="G763" s="30"/>
      <c r="H763" s="72"/>
      <c r="I763" s="31"/>
      <c r="J763" s="30"/>
      <c r="K763" s="30"/>
      <c r="L763" s="30"/>
      <c r="M763" s="30"/>
      <c r="N763" s="30"/>
      <c r="O763" s="30"/>
      <c r="P763" s="73"/>
      <c r="Q763" s="31"/>
      <c r="R763" s="30"/>
      <c r="S763" s="30"/>
      <c r="T763" s="30"/>
      <c r="U763" s="30"/>
      <c r="V763" s="30"/>
      <c r="W763" s="30"/>
      <c r="X763" s="72"/>
      <c r="Y763" s="31"/>
      <c r="Z763" s="72"/>
      <c r="AA763" s="31"/>
      <c r="AB763" s="30"/>
      <c r="AC763" s="30"/>
      <c r="AD763" s="30"/>
      <c r="AE763" s="30"/>
      <c r="AF763" s="30"/>
      <c r="AG763" s="72"/>
      <c r="AH763" s="31"/>
      <c r="AI763" s="30"/>
      <c r="AJ763" s="30"/>
      <c r="AK763" s="30"/>
      <c r="AL763" s="30"/>
      <c r="AM763" s="30"/>
      <c r="AN763" s="30"/>
      <c r="AO763" s="30"/>
      <c r="AP763" s="72"/>
      <c r="AQ763" s="31"/>
      <c r="AR763" s="30"/>
      <c r="AS763" s="30"/>
      <c r="AT763" s="30"/>
      <c r="AU763" s="30"/>
      <c r="AV763" s="30"/>
      <c r="AW763" s="30"/>
      <c r="AX763" s="30"/>
      <c r="AY763" s="30"/>
      <c r="AZ763" s="31"/>
      <c r="BA763" s="30"/>
      <c r="BB763" s="30"/>
      <c r="BC763" s="30"/>
      <c r="BD763" s="30"/>
      <c r="BE763" s="30"/>
      <c r="BF763" s="30"/>
      <c r="BG763" s="30"/>
      <c r="BH763" s="30"/>
    </row>
    <row r="764" spans="3:60" ht="13.5" x14ac:dyDescent="0.35">
      <c r="C764" s="31"/>
      <c r="D764" s="30"/>
      <c r="E764" s="30"/>
      <c r="F764" s="30"/>
      <c r="G764" s="30"/>
      <c r="H764" s="72"/>
      <c r="I764" s="31"/>
      <c r="J764" s="30"/>
      <c r="K764" s="30"/>
      <c r="L764" s="30"/>
      <c r="M764" s="30"/>
      <c r="N764" s="30"/>
      <c r="O764" s="30"/>
      <c r="P764" s="73"/>
      <c r="Q764" s="31"/>
      <c r="R764" s="30"/>
      <c r="S764" s="30"/>
      <c r="T764" s="30"/>
      <c r="U764" s="30"/>
      <c r="V764" s="30"/>
      <c r="W764" s="30"/>
      <c r="X764" s="72"/>
      <c r="Y764" s="31"/>
      <c r="Z764" s="72"/>
      <c r="AA764" s="31"/>
      <c r="AB764" s="30"/>
      <c r="AC764" s="30"/>
      <c r="AD764" s="30"/>
      <c r="AE764" s="30"/>
      <c r="AF764" s="30"/>
      <c r="AG764" s="72"/>
      <c r="AH764" s="31"/>
      <c r="AI764" s="30"/>
      <c r="AJ764" s="30"/>
      <c r="AK764" s="30"/>
      <c r="AL764" s="30"/>
      <c r="AM764" s="30"/>
      <c r="AN764" s="30"/>
      <c r="AO764" s="30"/>
      <c r="AP764" s="72"/>
      <c r="AQ764" s="31"/>
      <c r="AR764" s="30"/>
      <c r="AS764" s="30"/>
      <c r="AT764" s="30"/>
      <c r="AU764" s="30"/>
      <c r="AV764" s="30"/>
      <c r="AW764" s="30"/>
      <c r="AX764" s="30"/>
      <c r="AY764" s="30"/>
      <c r="AZ764" s="31"/>
      <c r="BA764" s="30"/>
      <c r="BB764" s="30"/>
      <c r="BC764" s="30"/>
      <c r="BD764" s="30"/>
      <c r="BE764" s="30"/>
      <c r="BF764" s="30"/>
      <c r="BG764" s="30"/>
      <c r="BH764" s="30"/>
    </row>
    <row r="765" spans="3:60" ht="13.5" x14ac:dyDescent="0.35">
      <c r="C765" s="31"/>
      <c r="D765" s="30"/>
      <c r="E765" s="30"/>
      <c r="F765" s="30"/>
      <c r="G765" s="30"/>
      <c r="H765" s="72"/>
      <c r="I765" s="31"/>
      <c r="J765" s="30"/>
      <c r="K765" s="30"/>
      <c r="L765" s="30"/>
      <c r="M765" s="30"/>
      <c r="N765" s="30"/>
      <c r="O765" s="30"/>
      <c r="P765" s="73"/>
      <c r="Q765" s="31"/>
      <c r="R765" s="30"/>
      <c r="S765" s="30"/>
      <c r="T765" s="30"/>
      <c r="U765" s="30"/>
      <c r="V765" s="30"/>
      <c r="W765" s="30"/>
      <c r="X765" s="72"/>
      <c r="Y765" s="31"/>
      <c r="Z765" s="72"/>
      <c r="AA765" s="31"/>
      <c r="AB765" s="30"/>
      <c r="AC765" s="30"/>
      <c r="AD765" s="30"/>
      <c r="AE765" s="30"/>
      <c r="AF765" s="30"/>
      <c r="AG765" s="72"/>
      <c r="AH765" s="31"/>
      <c r="AI765" s="30"/>
      <c r="AJ765" s="30"/>
      <c r="AK765" s="30"/>
      <c r="AL765" s="30"/>
      <c r="AM765" s="30"/>
      <c r="AN765" s="30"/>
      <c r="AO765" s="30"/>
      <c r="AP765" s="72"/>
      <c r="AQ765" s="31"/>
      <c r="AR765" s="30"/>
      <c r="AS765" s="30"/>
      <c r="AT765" s="30"/>
      <c r="AU765" s="30"/>
      <c r="AV765" s="30"/>
      <c r="AW765" s="30"/>
      <c r="AX765" s="30"/>
      <c r="AY765" s="30"/>
      <c r="AZ765" s="31"/>
      <c r="BA765" s="30"/>
      <c r="BB765" s="30"/>
      <c r="BC765" s="30"/>
      <c r="BD765" s="30"/>
      <c r="BE765" s="30"/>
      <c r="BF765" s="30"/>
      <c r="BG765" s="30"/>
      <c r="BH765" s="30"/>
    </row>
    <row r="766" spans="3:60" ht="13.5" x14ac:dyDescent="0.35">
      <c r="C766" s="31"/>
      <c r="D766" s="30"/>
      <c r="E766" s="30"/>
      <c r="F766" s="30"/>
      <c r="G766" s="30"/>
      <c r="H766" s="72"/>
      <c r="I766" s="31"/>
      <c r="J766" s="30"/>
      <c r="K766" s="30"/>
      <c r="L766" s="30"/>
      <c r="M766" s="30"/>
      <c r="N766" s="30"/>
      <c r="O766" s="30"/>
      <c r="P766" s="73"/>
      <c r="Q766" s="31"/>
      <c r="R766" s="30"/>
      <c r="S766" s="30"/>
      <c r="T766" s="30"/>
      <c r="U766" s="30"/>
      <c r="V766" s="30"/>
      <c r="W766" s="30"/>
      <c r="X766" s="72"/>
      <c r="Y766" s="31"/>
      <c r="Z766" s="72"/>
      <c r="AA766" s="31"/>
      <c r="AB766" s="30"/>
      <c r="AC766" s="30"/>
      <c r="AD766" s="30"/>
      <c r="AE766" s="30"/>
      <c r="AF766" s="30"/>
      <c r="AG766" s="72"/>
      <c r="AH766" s="31"/>
      <c r="AI766" s="30"/>
      <c r="AJ766" s="30"/>
      <c r="AK766" s="30"/>
      <c r="AL766" s="30"/>
      <c r="AM766" s="30"/>
      <c r="AN766" s="30"/>
      <c r="AO766" s="30"/>
      <c r="AP766" s="72"/>
      <c r="AQ766" s="31"/>
      <c r="AR766" s="30"/>
      <c r="AS766" s="30"/>
      <c r="AT766" s="30"/>
      <c r="AU766" s="30"/>
      <c r="AV766" s="30"/>
      <c r="AW766" s="30"/>
      <c r="AX766" s="30"/>
      <c r="AY766" s="30"/>
      <c r="AZ766" s="31"/>
      <c r="BA766" s="30"/>
      <c r="BB766" s="30"/>
      <c r="BC766" s="30"/>
      <c r="BD766" s="30"/>
      <c r="BE766" s="30"/>
      <c r="BF766" s="30"/>
      <c r="BG766" s="30"/>
      <c r="BH766" s="30"/>
    </row>
    <row r="767" spans="3:60" ht="13.5" x14ac:dyDescent="0.35">
      <c r="C767" s="31"/>
      <c r="D767" s="30"/>
      <c r="E767" s="30"/>
      <c r="F767" s="30"/>
      <c r="G767" s="30"/>
      <c r="H767" s="72"/>
      <c r="I767" s="31"/>
      <c r="J767" s="30"/>
      <c r="K767" s="30"/>
      <c r="L767" s="30"/>
      <c r="M767" s="30"/>
      <c r="N767" s="30"/>
      <c r="O767" s="30"/>
      <c r="P767" s="73"/>
      <c r="Q767" s="31"/>
      <c r="R767" s="30"/>
      <c r="S767" s="30"/>
      <c r="T767" s="30"/>
      <c r="U767" s="30"/>
      <c r="V767" s="30"/>
      <c r="W767" s="30"/>
      <c r="X767" s="72"/>
      <c r="Y767" s="31"/>
      <c r="Z767" s="72"/>
      <c r="AA767" s="31"/>
      <c r="AB767" s="30"/>
      <c r="AC767" s="30"/>
      <c r="AD767" s="30"/>
      <c r="AE767" s="30"/>
      <c r="AF767" s="30"/>
      <c r="AG767" s="72"/>
      <c r="AH767" s="31"/>
      <c r="AI767" s="30"/>
      <c r="AJ767" s="30"/>
      <c r="AK767" s="30"/>
      <c r="AL767" s="30"/>
      <c r="AM767" s="30"/>
      <c r="AN767" s="30"/>
      <c r="AO767" s="30"/>
      <c r="AP767" s="72"/>
      <c r="AQ767" s="31"/>
      <c r="AR767" s="30"/>
      <c r="AS767" s="30"/>
      <c r="AT767" s="30"/>
      <c r="AU767" s="30"/>
      <c r="AV767" s="30"/>
      <c r="AW767" s="30"/>
      <c r="AX767" s="30"/>
      <c r="AY767" s="30"/>
      <c r="AZ767" s="31"/>
      <c r="BA767" s="30"/>
      <c r="BB767" s="30"/>
      <c r="BC767" s="30"/>
      <c r="BD767" s="30"/>
      <c r="BE767" s="30"/>
      <c r="BF767" s="30"/>
      <c r="BG767" s="30"/>
      <c r="BH767" s="30"/>
    </row>
    <row r="768" spans="3:60" ht="13.5" x14ac:dyDescent="0.35">
      <c r="C768" s="31"/>
      <c r="D768" s="30"/>
      <c r="E768" s="30"/>
      <c r="F768" s="30"/>
      <c r="G768" s="30"/>
      <c r="H768" s="72"/>
      <c r="I768" s="31"/>
      <c r="J768" s="30"/>
      <c r="K768" s="30"/>
      <c r="L768" s="30"/>
      <c r="M768" s="30"/>
      <c r="N768" s="30"/>
      <c r="O768" s="30"/>
      <c r="P768" s="73"/>
      <c r="Q768" s="31"/>
      <c r="R768" s="30"/>
      <c r="S768" s="30"/>
      <c r="T768" s="30"/>
      <c r="U768" s="30"/>
      <c r="V768" s="30"/>
      <c r="W768" s="30"/>
      <c r="X768" s="72"/>
      <c r="Y768" s="31"/>
      <c r="Z768" s="72"/>
      <c r="AA768" s="31"/>
      <c r="AB768" s="30"/>
      <c r="AC768" s="30"/>
      <c r="AD768" s="30"/>
      <c r="AE768" s="30"/>
      <c r="AF768" s="30"/>
      <c r="AG768" s="72"/>
      <c r="AH768" s="31"/>
      <c r="AI768" s="30"/>
      <c r="AJ768" s="30"/>
      <c r="AK768" s="30"/>
      <c r="AL768" s="30"/>
      <c r="AM768" s="30"/>
      <c r="AN768" s="30"/>
      <c r="AO768" s="30"/>
      <c r="AP768" s="72"/>
      <c r="AQ768" s="31"/>
      <c r="AR768" s="30"/>
      <c r="AS768" s="30"/>
      <c r="AT768" s="30"/>
      <c r="AU768" s="30"/>
      <c r="AV768" s="30"/>
      <c r="AW768" s="30"/>
      <c r="AX768" s="30"/>
      <c r="AY768" s="30"/>
      <c r="AZ768" s="31"/>
      <c r="BA768" s="30"/>
      <c r="BB768" s="30"/>
      <c r="BC768" s="30"/>
      <c r="BD768" s="30"/>
      <c r="BE768" s="30"/>
      <c r="BF768" s="30"/>
      <c r="BG768" s="30"/>
      <c r="BH768" s="30"/>
    </row>
    <row r="769" spans="3:60" ht="13.5" x14ac:dyDescent="0.35">
      <c r="C769" s="31"/>
      <c r="D769" s="30"/>
      <c r="E769" s="30"/>
      <c r="F769" s="30"/>
      <c r="G769" s="30"/>
      <c r="H769" s="72"/>
      <c r="I769" s="31"/>
      <c r="J769" s="30"/>
      <c r="K769" s="30"/>
      <c r="L769" s="30"/>
      <c r="M769" s="30"/>
      <c r="N769" s="30"/>
      <c r="O769" s="30"/>
      <c r="P769" s="73"/>
      <c r="Q769" s="31"/>
      <c r="R769" s="30"/>
      <c r="S769" s="30"/>
      <c r="T769" s="30"/>
      <c r="U769" s="30"/>
      <c r="V769" s="30"/>
      <c r="W769" s="30"/>
      <c r="X769" s="72"/>
      <c r="Y769" s="31"/>
      <c r="Z769" s="72"/>
      <c r="AA769" s="31"/>
      <c r="AB769" s="30"/>
      <c r="AC769" s="30"/>
      <c r="AD769" s="30"/>
      <c r="AE769" s="30"/>
      <c r="AF769" s="30"/>
      <c r="AG769" s="72"/>
      <c r="AH769" s="31"/>
      <c r="AI769" s="30"/>
      <c r="AJ769" s="30"/>
      <c r="AK769" s="30"/>
      <c r="AL769" s="30"/>
      <c r="AM769" s="30"/>
      <c r="AN769" s="30"/>
      <c r="AO769" s="30"/>
      <c r="AP769" s="72"/>
      <c r="AQ769" s="31"/>
      <c r="AR769" s="30"/>
      <c r="AS769" s="30"/>
      <c r="AT769" s="30"/>
      <c r="AU769" s="30"/>
      <c r="AV769" s="30"/>
      <c r="AW769" s="30"/>
      <c r="AX769" s="30"/>
      <c r="AY769" s="30"/>
      <c r="AZ769" s="31"/>
      <c r="BA769" s="30"/>
      <c r="BB769" s="30"/>
      <c r="BC769" s="30"/>
      <c r="BD769" s="30"/>
      <c r="BE769" s="30"/>
      <c r="BF769" s="30"/>
      <c r="BG769" s="30"/>
      <c r="BH769" s="30"/>
    </row>
    <row r="770" spans="3:60" ht="13.5" x14ac:dyDescent="0.35">
      <c r="C770" s="31"/>
      <c r="D770" s="30"/>
      <c r="E770" s="30"/>
      <c r="F770" s="30"/>
      <c r="G770" s="30"/>
      <c r="H770" s="72"/>
      <c r="I770" s="31"/>
      <c r="J770" s="30"/>
      <c r="K770" s="30"/>
      <c r="L770" s="30"/>
      <c r="M770" s="30"/>
      <c r="N770" s="30"/>
      <c r="O770" s="30"/>
      <c r="P770" s="73"/>
      <c r="Q770" s="31"/>
      <c r="R770" s="30"/>
      <c r="S770" s="30"/>
      <c r="T770" s="30"/>
      <c r="U770" s="30"/>
      <c r="V770" s="30"/>
      <c r="W770" s="30"/>
      <c r="X770" s="72"/>
      <c r="Y770" s="31"/>
      <c r="Z770" s="72"/>
      <c r="AA770" s="31"/>
      <c r="AB770" s="30"/>
      <c r="AC770" s="30"/>
      <c r="AD770" s="30"/>
      <c r="AE770" s="30"/>
      <c r="AF770" s="30"/>
      <c r="AG770" s="72"/>
      <c r="AH770" s="31"/>
      <c r="AI770" s="30"/>
      <c r="AJ770" s="30"/>
      <c r="AK770" s="30"/>
      <c r="AL770" s="30"/>
      <c r="AM770" s="30"/>
      <c r="AN770" s="30"/>
      <c r="AO770" s="30"/>
      <c r="AP770" s="72"/>
      <c r="AQ770" s="31"/>
      <c r="AR770" s="30"/>
      <c r="AS770" s="30"/>
      <c r="AT770" s="30"/>
      <c r="AU770" s="30"/>
      <c r="AV770" s="30"/>
      <c r="AW770" s="30"/>
      <c r="AX770" s="30"/>
      <c r="AY770" s="30"/>
      <c r="AZ770" s="31"/>
      <c r="BA770" s="30"/>
      <c r="BB770" s="30"/>
      <c r="BC770" s="30"/>
      <c r="BD770" s="30"/>
      <c r="BE770" s="30"/>
      <c r="BF770" s="30"/>
      <c r="BG770" s="30"/>
      <c r="BH770" s="30"/>
    </row>
    <row r="771" spans="3:60" ht="13.5" x14ac:dyDescent="0.35">
      <c r="C771" s="31"/>
      <c r="D771" s="30"/>
      <c r="E771" s="30"/>
      <c r="F771" s="30"/>
      <c r="G771" s="30"/>
      <c r="H771" s="72"/>
      <c r="I771" s="31"/>
      <c r="J771" s="30"/>
      <c r="K771" s="30"/>
      <c r="L771" s="30"/>
      <c r="M771" s="30"/>
      <c r="N771" s="30"/>
      <c r="O771" s="30"/>
      <c r="P771" s="73"/>
      <c r="Q771" s="31"/>
      <c r="R771" s="30"/>
      <c r="S771" s="30"/>
      <c r="T771" s="30"/>
      <c r="U771" s="30"/>
      <c r="V771" s="30"/>
      <c r="W771" s="30"/>
      <c r="X771" s="72"/>
      <c r="Y771" s="31"/>
      <c r="Z771" s="72"/>
      <c r="AA771" s="31"/>
      <c r="AB771" s="30"/>
      <c r="AC771" s="30"/>
      <c r="AD771" s="30"/>
      <c r="AE771" s="30"/>
      <c r="AF771" s="30"/>
      <c r="AG771" s="72"/>
      <c r="AH771" s="31"/>
      <c r="AI771" s="30"/>
      <c r="AJ771" s="30"/>
      <c r="AK771" s="30"/>
      <c r="AL771" s="30"/>
      <c r="AM771" s="30"/>
      <c r="AN771" s="30"/>
      <c r="AO771" s="30"/>
      <c r="AP771" s="72"/>
      <c r="AQ771" s="31"/>
      <c r="AR771" s="30"/>
      <c r="AS771" s="30"/>
      <c r="AT771" s="30"/>
      <c r="AU771" s="30"/>
      <c r="AV771" s="30"/>
      <c r="AW771" s="30"/>
      <c r="AX771" s="30"/>
      <c r="AY771" s="30"/>
      <c r="AZ771" s="31"/>
      <c r="BA771" s="30"/>
      <c r="BB771" s="30"/>
      <c r="BC771" s="30"/>
      <c r="BD771" s="30"/>
      <c r="BE771" s="30"/>
      <c r="BF771" s="30"/>
      <c r="BG771" s="30"/>
      <c r="BH771" s="30"/>
    </row>
    <row r="772" spans="3:60" ht="13.5" x14ac:dyDescent="0.35">
      <c r="C772" s="31"/>
      <c r="D772" s="30"/>
      <c r="E772" s="30"/>
      <c r="F772" s="30"/>
      <c r="G772" s="30"/>
      <c r="H772" s="72"/>
      <c r="I772" s="31"/>
      <c r="J772" s="30"/>
      <c r="K772" s="30"/>
      <c r="L772" s="30"/>
      <c r="M772" s="30"/>
      <c r="N772" s="30"/>
      <c r="O772" s="30"/>
      <c r="P772" s="73"/>
      <c r="Q772" s="31"/>
      <c r="R772" s="30"/>
      <c r="S772" s="30"/>
      <c r="T772" s="30"/>
      <c r="U772" s="30"/>
      <c r="V772" s="30"/>
      <c r="W772" s="30"/>
      <c r="X772" s="72"/>
      <c r="Y772" s="31"/>
      <c r="Z772" s="72"/>
      <c r="AA772" s="31"/>
      <c r="AB772" s="30"/>
      <c r="AC772" s="30"/>
      <c r="AD772" s="30"/>
      <c r="AE772" s="30"/>
      <c r="AF772" s="30"/>
      <c r="AG772" s="72"/>
      <c r="AH772" s="31"/>
      <c r="AI772" s="30"/>
      <c r="AJ772" s="30"/>
      <c r="AK772" s="30"/>
      <c r="AL772" s="30"/>
      <c r="AM772" s="30"/>
      <c r="AN772" s="30"/>
      <c r="AO772" s="30"/>
      <c r="AP772" s="72"/>
      <c r="AQ772" s="31"/>
      <c r="AR772" s="30"/>
      <c r="AS772" s="30"/>
      <c r="AT772" s="30"/>
      <c r="AU772" s="30"/>
      <c r="AV772" s="30"/>
      <c r="AW772" s="30"/>
      <c r="AX772" s="30"/>
      <c r="AY772" s="30"/>
      <c r="AZ772" s="31"/>
      <c r="BA772" s="30"/>
      <c r="BB772" s="30"/>
      <c r="BC772" s="30"/>
      <c r="BD772" s="30"/>
      <c r="BE772" s="30"/>
      <c r="BF772" s="30"/>
      <c r="BG772" s="30"/>
      <c r="BH772" s="30"/>
    </row>
    <row r="773" spans="3:60" ht="13.5" x14ac:dyDescent="0.35">
      <c r="C773" s="31"/>
      <c r="D773" s="30"/>
      <c r="E773" s="30"/>
      <c r="F773" s="30"/>
      <c r="G773" s="30"/>
      <c r="H773" s="72"/>
      <c r="I773" s="31"/>
      <c r="J773" s="30"/>
      <c r="K773" s="30"/>
      <c r="L773" s="30"/>
      <c r="M773" s="30"/>
      <c r="N773" s="30"/>
      <c r="O773" s="30"/>
      <c r="P773" s="73"/>
      <c r="Q773" s="31"/>
      <c r="R773" s="30"/>
      <c r="S773" s="30"/>
      <c r="T773" s="30"/>
      <c r="U773" s="30"/>
      <c r="V773" s="30"/>
      <c r="W773" s="30"/>
      <c r="X773" s="72"/>
      <c r="Y773" s="31"/>
      <c r="Z773" s="72"/>
      <c r="AA773" s="31"/>
      <c r="AB773" s="30"/>
      <c r="AC773" s="30"/>
      <c r="AD773" s="30"/>
      <c r="AE773" s="30"/>
      <c r="AF773" s="30"/>
      <c r="AG773" s="72"/>
      <c r="AH773" s="31"/>
      <c r="AI773" s="30"/>
      <c r="AJ773" s="30"/>
      <c r="AK773" s="30"/>
      <c r="AL773" s="30"/>
      <c r="AM773" s="30"/>
      <c r="AN773" s="30"/>
      <c r="AO773" s="30"/>
      <c r="AP773" s="72"/>
      <c r="AQ773" s="31"/>
      <c r="AR773" s="30"/>
      <c r="AS773" s="30"/>
      <c r="AT773" s="30"/>
      <c r="AU773" s="30"/>
      <c r="AV773" s="30"/>
      <c r="AW773" s="30"/>
      <c r="AX773" s="30"/>
      <c r="AY773" s="30"/>
      <c r="AZ773" s="31"/>
      <c r="BA773" s="30"/>
      <c r="BB773" s="30"/>
      <c r="BC773" s="30"/>
      <c r="BD773" s="30"/>
      <c r="BE773" s="30"/>
      <c r="BF773" s="30"/>
      <c r="BG773" s="30"/>
      <c r="BH773" s="30"/>
    </row>
    <row r="774" spans="3:60" ht="13.5" x14ac:dyDescent="0.35">
      <c r="C774" s="31"/>
      <c r="D774" s="30"/>
      <c r="E774" s="30"/>
      <c r="F774" s="30"/>
      <c r="G774" s="30"/>
      <c r="H774" s="72"/>
      <c r="I774" s="31"/>
      <c r="J774" s="30"/>
      <c r="K774" s="30"/>
      <c r="L774" s="30"/>
      <c r="M774" s="30"/>
      <c r="N774" s="30"/>
      <c r="O774" s="30"/>
      <c r="P774" s="73"/>
      <c r="Q774" s="31"/>
      <c r="R774" s="30"/>
      <c r="S774" s="30"/>
      <c r="T774" s="30"/>
      <c r="U774" s="30"/>
      <c r="V774" s="30"/>
      <c r="W774" s="30"/>
      <c r="X774" s="72"/>
      <c r="Y774" s="31"/>
      <c r="Z774" s="72"/>
      <c r="AA774" s="31"/>
      <c r="AB774" s="30"/>
      <c r="AC774" s="30"/>
      <c r="AD774" s="30"/>
      <c r="AE774" s="30"/>
      <c r="AF774" s="30"/>
      <c r="AG774" s="72"/>
      <c r="AH774" s="31"/>
      <c r="AI774" s="30"/>
      <c r="AJ774" s="30"/>
      <c r="AK774" s="30"/>
      <c r="AL774" s="30"/>
      <c r="AM774" s="30"/>
      <c r="AN774" s="30"/>
      <c r="AO774" s="30"/>
      <c r="AP774" s="72"/>
      <c r="AQ774" s="31"/>
      <c r="AR774" s="30"/>
      <c r="AS774" s="30"/>
      <c r="AT774" s="30"/>
      <c r="AU774" s="30"/>
      <c r="AV774" s="30"/>
      <c r="AW774" s="30"/>
      <c r="AX774" s="30"/>
      <c r="AY774" s="30"/>
      <c r="AZ774" s="31"/>
      <c r="BA774" s="30"/>
      <c r="BB774" s="30"/>
      <c r="BC774" s="30"/>
      <c r="BD774" s="30"/>
      <c r="BE774" s="30"/>
      <c r="BF774" s="30"/>
      <c r="BG774" s="30"/>
      <c r="BH774" s="30"/>
    </row>
    <row r="775" spans="3:60" ht="13.5" x14ac:dyDescent="0.35">
      <c r="C775" s="31"/>
      <c r="D775" s="30"/>
      <c r="E775" s="30"/>
      <c r="F775" s="30"/>
      <c r="G775" s="30"/>
      <c r="H775" s="72"/>
      <c r="I775" s="31"/>
      <c r="J775" s="30"/>
      <c r="K775" s="30"/>
      <c r="L775" s="30"/>
      <c r="M775" s="30"/>
      <c r="N775" s="30"/>
      <c r="O775" s="30"/>
      <c r="P775" s="73"/>
      <c r="Q775" s="31"/>
      <c r="R775" s="30"/>
      <c r="S775" s="30"/>
      <c r="T775" s="30"/>
      <c r="U775" s="30"/>
      <c r="V775" s="30"/>
      <c r="W775" s="30"/>
      <c r="X775" s="72"/>
      <c r="Y775" s="31"/>
      <c r="Z775" s="72"/>
      <c r="AA775" s="31"/>
      <c r="AB775" s="30"/>
      <c r="AC775" s="30"/>
      <c r="AD775" s="30"/>
      <c r="AE775" s="30"/>
      <c r="AF775" s="30"/>
      <c r="AG775" s="72"/>
      <c r="AH775" s="31"/>
      <c r="AI775" s="30"/>
      <c r="AJ775" s="30"/>
      <c r="AK775" s="30"/>
      <c r="AL775" s="30"/>
      <c r="AM775" s="30"/>
      <c r="AN775" s="30"/>
      <c r="AO775" s="30"/>
      <c r="AP775" s="72"/>
      <c r="AQ775" s="31"/>
      <c r="AR775" s="30"/>
      <c r="AS775" s="30"/>
      <c r="AT775" s="30"/>
      <c r="AU775" s="30"/>
      <c r="AV775" s="30"/>
      <c r="AW775" s="30"/>
      <c r="AX775" s="30"/>
      <c r="AY775" s="30"/>
      <c r="AZ775" s="31"/>
      <c r="BA775" s="30"/>
      <c r="BB775" s="30"/>
      <c r="BC775" s="30"/>
      <c r="BD775" s="30"/>
      <c r="BE775" s="30"/>
      <c r="BF775" s="30"/>
      <c r="BG775" s="30"/>
      <c r="BH775" s="30"/>
    </row>
    <row r="776" spans="3:60" ht="13.5" x14ac:dyDescent="0.35">
      <c r="C776" s="31"/>
      <c r="D776" s="30"/>
      <c r="E776" s="30"/>
      <c r="F776" s="30"/>
      <c r="G776" s="30"/>
      <c r="H776" s="72"/>
      <c r="I776" s="31"/>
      <c r="J776" s="30"/>
      <c r="K776" s="30"/>
      <c r="L776" s="30"/>
      <c r="M776" s="30"/>
      <c r="N776" s="30"/>
      <c r="O776" s="30"/>
      <c r="P776" s="73"/>
      <c r="Q776" s="31"/>
      <c r="R776" s="30"/>
      <c r="S776" s="30"/>
      <c r="T776" s="30"/>
      <c r="U776" s="30"/>
      <c r="V776" s="30"/>
      <c r="W776" s="30"/>
      <c r="X776" s="72"/>
      <c r="Y776" s="31"/>
      <c r="Z776" s="72"/>
      <c r="AA776" s="31"/>
      <c r="AB776" s="30"/>
      <c r="AC776" s="30"/>
      <c r="AD776" s="30"/>
      <c r="AE776" s="30"/>
      <c r="AF776" s="30"/>
      <c r="AG776" s="72"/>
      <c r="AH776" s="31"/>
      <c r="AI776" s="30"/>
      <c r="AJ776" s="30"/>
      <c r="AK776" s="30"/>
      <c r="AL776" s="30"/>
      <c r="AM776" s="30"/>
      <c r="AN776" s="30"/>
      <c r="AO776" s="30"/>
      <c r="AP776" s="72"/>
      <c r="AQ776" s="31"/>
      <c r="AR776" s="30"/>
      <c r="AS776" s="30"/>
      <c r="AT776" s="30"/>
      <c r="AU776" s="30"/>
      <c r="AV776" s="30"/>
      <c r="AW776" s="30"/>
      <c r="AX776" s="30"/>
      <c r="AY776" s="30"/>
      <c r="AZ776" s="31"/>
      <c r="BA776" s="30"/>
      <c r="BB776" s="30"/>
      <c r="BC776" s="30"/>
      <c r="BD776" s="30"/>
      <c r="BE776" s="30"/>
      <c r="BF776" s="30"/>
      <c r="BG776" s="30"/>
      <c r="BH776" s="30"/>
    </row>
    <row r="777" spans="3:60" ht="13.5" x14ac:dyDescent="0.35">
      <c r="C777" s="31"/>
      <c r="D777" s="30"/>
      <c r="E777" s="30"/>
      <c r="F777" s="30"/>
      <c r="G777" s="30"/>
      <c r="H777" s="72"/>
      <c r="I777" s="31"/>
      <c r="J777" s="30"/>
      <c r="K777" s="30"/>
      <c r="L777" s="30"/>
      <c r="M777" s="30"/>
      <c r="N777" s="30"/>
      <c r="O777" s="30"/>
      <c r="P777" s="73"/>
      <c r="Q777" s="31"/>
      <c r="R777" s="30"/>
      <c r="S777" s="30"/>
      <c r="T777" s="30"/>
      <c r="U777" s="30"/>
      <c r="V777" s="30"/>
      <c r="W777" s="30"/>
      <c r="X777" s="72"/>
      <c r="Y777" s="31"/>
      <c r="Z777" s="72"/>
      <c r="AA777" s="31"/>
      <c r="AB777" s="30"/>
      <c r="AC777" s="30"/>
      <c r="AD777" s="30"/>
      <c r="AE777" s="30"/>
      <c r="AF777" s="30"/>
      <c r="AG777" s="72"/>
      <c r="AH777" s="31"/>
      <c r="AI777" s="30"/>
      <c r="AJ777" s="30"/>
      <c r="AK777" s="30"/>
      <c r="AL777" s="30"/>
      <c r="AM777" s="30"/>
      <c r="AN777" s="30"/>
      <c r="AO777" s="30"/>
      <c r="AP777" s="72"/>
      <c r="AQ777" s="31"/>
      <c r="AR777" s="30"/>
      <c r="AS777" s="30"/>
      <c r="AT777" s="30"/>
      <c r="AU777" s="30"/>
      <c r="AV777" s="30"/>
      <c r="AW777" s="30"/>
      <c r="AX777" s="30"/>
      <c r="AY777" s="30"/>
      <c r="AZ777" s="31"/>
      <c r="BA777" s="30"/>
      <c r="BB777" s="30"/>
      <c r="BC777" s="30"/>
      <c r="BD777" s="30"/>
      <c r="BE777" s="30"/>
      <c r="BF777" s="30"/>
      <c r="BG777" s="30"/>
      <c r="BH777" s="30"/>
    </row>
    <row r="778" spans="3:60" ht="13.5" x14ac:dyDescent="0.35">
      <c r="C778" s="31"/>
      <c r="D778" s="30"/>
      <c r="E778" s="30"/>
      <c r="F778" s="30"/>
      <c r="G778" s="30"/>
      <c r="H778" s="72"/>
      <c r="I778" s="31"/>
      <c r="J778" s="30"/>
      <c r="K778" s="30"/>
      <c r="L778" s="30"/>
      <c r="M778" s="30"/>
      <c r="N778" s="30"/>
      <c r="O778" s="30"/>
      <c r="P778" s="73"/>
      <c r="Q778" s="31"/>
      <c r="R778" s="30"/>
      <c r="S778" s="30"/>
      <c r="T778" s="30"/>
      <c r="U778" s="30"/>
      <c r="V778" s="30"/>
      <c r="W778" s="30"/>
      <c r="X778" s="72"/>
      <c r="Y778" s="31"/>
      <c r="Z778" s="72"/>
      <c r="AA778" s="31"/>
      <c r="AB778" s="30"/>
      <c r="AC778" s="30"/>
      <c r="AD778" s="30"/>
      <c r="AE778" s="30"/>
      <c r="AF778" s="30"/>
      <c r="AG778" s="72"/>
      <c r="AH778" s="31"/>
      <c r="AI778" s="30"/>
      <c r="AJ778" s="30"/>
      <c r="AK778" s="30"/>
      <c r="AL778" s="30"/>
      <c r="AM778" s="30"/>
      <c r="AN778" s="30"/>
      <c r="AO778" s="30"/>
      <c r="AP778" s="72"/>
      <c r="AQ778" s="31"/>
      <c r="AR778" s="30"/>
      <c r="AS778" s="30"/>
      <c r="AT778" s="30"/>
      <c r="AU778" s="30"/>
      <c r="AV778" s="30"/>
      <c r="AW778" s="30"/>
      <c r="AX778" s="30"/>
      <c r="AY778" s="30"/>
      <c r="AZ778" s="31"/>
      <c r="BA778" s="30"/>
      <c r="BB778" s="30"/>
      <c r="BC778" s="30"/>
      <c r="BD778" s="30"/>
      <c r="BE778" s="30"/>
      <c r="BF778" s="30"/>
      <c r="BG778" s="30"/>
      <c r="BH778" s="30"/>
    </row>
    <row r="779" spans="3:60" ht="13.5" x14ac:dyDescent="0.35">
      <c r="C779" s="31"/>
      <c r="D779" s="30"/>
      <c r="E779" s="30"/>
      <c r="F779" s="30"/>
      <c r="G779" s="30"/>
      <c r="H779" s="72"/>
      <c r="I779" s="31"/>
      <c r="J779" s="30"/>
      <c r="K779" s="30"/>
      <c r="L779" s="30"/>
      <c r="M779" s="30"/>
      <c r="N779" s="30"/>
      <c r="O779" s="30"/>
      <c r="P779" s="73"/>
      <c r="Q779" s="31"/>
      <c r="R779" s="30"/>
      <c r="S779" s="30"/>
      <c r="T779" s="30"/>
      <c r="U779" s="30"/>
      <c r="V779" s="30"/>
      <c r="W779" s="30"/>
      <c r="X779" s="72"/>
      <c r="Y779" s="31"/>
      <c r="Z779" s="72"/>
      <c r="AA779" s="31"/>
      <c r="AB779" s="30"/>
      <c r="AC779" s="30"/>
      <c r="AD779" s="30"/>
      <c r="AE779" s="30"/>
      <c r="AF779" s="30"/>
      <c r="AG779" s="72"/>
      <c r="AH779" s="31"/>
      <c r="AI779" s="30"/>
      <c r="AJ779" s="30"/>
      <c r="AK779" s="30"/>
      <c r="AL779" s="30"/>
      <c r="AM779" s="30"/>
      <c r="AN779" s="30"/>
      <c r="AO779" s="30"/>
      <c r="AP779" s="72"/>
      <c r="AQ779" s="31"/>
      <c r="AR779" s="30"/>
      <c r="AS779" s="30"/>
      <c r="AT779" s="30"/>
      <c r="AU779" s="30"/>
      <c r="AV779" s="30"/>
      <c r="AW779" s="30"/>
      <c r="AX779" s="30"/>
      <c r="AY779" s="30"/>
      <c r="AZ779" s="31"/>
      <c r="BA779" s="30"/>
      <c r="BB779" s="30"/>
      <c r="BC779" s="30"/>
      <c r="BD779" s="30"/>
      <c r="BE779" s="30"/>
      <c r="BF779" s="30"/>
      <c r="BG779" s="30"/>
      <c r="BH779" s="30"/>
    </row>
    <row r="780" spans="3:60" ht="13.5" x14ac:dyDescent="0.35">
      <c r="C780" s="31"/>
      <c r="D780" s="30"/>
      <c r="E780" s="30"/>
      <c r="F780" s="30"/>
      <c r="G780" s="30"/>
      <c r="H780" s="72"/>
      <c r="I780" s="31"/>
      <c r="J780" s="30"/>
      <c r="K780" s="30"/>
      <c r="L780" s="30"/>
      <c r="M780" s="30"/>
      <c r="N780" s="30"/>
      <c r="O780" s="30"/>
      <c r="P780" s="73"/>
      <c r="Q780" s="31"/>
      <c r="R780" s="30"/>
      <c r="S780" s="30"/>
      <c r="T780" s="30"/>
      <c r="U780" s="30"/>
      <c r="V780" s="30"/>
      <c r="W780" s="30"/>
      <c r="X780" s="72"/>
      <c r="Y780" s="31"/>
      <c r="Z780" s="72"/>
      <c r="AA780" s="31"/>
      <c r="AB780" s="30"/>
      <c r="AC780" s="30"/>
      <c r="AD780" s="30"/>
      <c r="AE780" s="30"/>
      <c r="AF780" s="30"/>
      <c r="AG780" s="72"/>
      <c r="AH780" s="31"/>
      <c r="AI780" s="30"/>
      <c r="AJ780" s="30"/>
      <c r="AK780" s="30"/>
      <c r="AL780" s="30"/>
      <c r="AM780" s="30"/>
      <c r="AN780" s="30"/>
      <c r="AO780" s="30"/>
      <c r="AP780" s="72"/>
      <c r="AQ780" s="31"/>
      <c r="AR780" s="30"/>
      <c r="AS780" s="30"/>
      <c r="AT780" s="30"/>
      <c r="AU780" s="30"/>
      <c r="AV780" s="30"/>
      <c r="AW780" s="30"/>
      <c r="AX780" s="30"/>
      <c r="AY780" s="30"/>
      <c r="AZ780" s="31"/>
      <c r="BA780" s="30"/>
      <c r="BB780" s="30"/>
      <c r="BC780" s="30"/>
      <c r="BD780" s="30"/>
      <c r="BE780" s="30"/>
      <c r="BF780" s="30"/>
      <c r="BG780" s="30"/>
      <c r="BH780" s="30"/>
    </row>
    <row r="781" spans="3:60" ht="13.5" x14ac:dyDescent="0.35">
      <c r="C781" s="31"/>
      <c r="D781" s="30"/>
      <c r="E781" s="30"/>
      <c r="F781" s="30"/>
      <c r="G781" s="30"/>
      <c r="H781" s="72"/>
      <c r="I781" s="31"/>
      <c r="J781" s="30"/>
      <c r="K781" s="30"/>
      <c r="L781" s="30"/>
      <c r="M781" s="30"/>
      <c r="N781" s="30"/>
      <c r="O781" s="30"/>
      <c r="P781" s="73"/>
      <c r="Q781" s="31"/>
      <c r="R781" s="30"/>
      <c r="S781" s="30"/>
      <c r="T781" s="30"/>
      <c r="U781" s="30"/>
      <c r="V781" s="30"/>
      <c r="W781" s="30"/>
      <c r="X781" s="72"/>
      <c r="Y781" s="31"/>
      <c r="Z781" s="72"/>
      <c r="AA781" s="31"/>
      <c r="AB781" s="30"/>
      <c r="AC781" s="30"/>
      <c r="AD781" s="30"/>
      <c r="AE781" s="30"/>
      <c r="AF781" s="30"/>
      <c r="AG781" s="72"/>
      <c r="AH781" s="31"/>
      <c r="AI781" s="30"/>
      <c r="AJ781" s="30"/>
      <c r="AK781" s="30"/>
      <c r="AL781" s="30"/>
      <c r="AM781" s="30"/>
      <c r="AN781" s="30"/>
      <c r="AO781" s="30"/>
      <c r="AP781" s="72"/>
      <c r="AQ781" s="31"/>
      <c r="AR781" s="30"/>
      <c r="AS781" s="30"/>
      <c r="AT781" s="30"/>
      <c r="AU781" s="30"/>
      <c r="AV781" s="30"/>
      <c r="AW781" s="30"/>
      <c r="AX781" s="30"/>
      <c r="AY781" s="30"/>
      <c r="AZ781" s="31"/>
      <c r="BA781" s="30"/>
      <c r="BB781" s="30"/>
      <c r="BC781" s="30"/>
      <c r="BD781" s="30"/>
      <c r="BE781" s="30"/>
      <c r="BF781" s="30"/>
      <c r="BG781" s="30"/>
      <c r="BH781" s="30"/>
    </row>
    <row r="782" spans="3:60" ht="13.5" x14ac:dyDescent="0.35">
      <c r="C782" s="31"/>
      <c r="D782" s="30"/>
      <c r="E782" s="30"/>
      <c r="F782" s="30"/>
      <c r="G782" s="30"/>
      <c r="H782" s="72"/>
      <c r="I782" s="31"/>
      <c r="J782" s="30"/>
      <c r="K782" s="30"/>
      <c r="L782" s="30"/>
      <c r="M782" s="30"/>
      <c r="N782" s="30"/>
      <c r="O782" s="30"/>
      <c r="P782" s="73"/>
      <c r="Q782" s="31"/>
      <c r="R782" s="30"/>
      <c r="S782" s="30"/>
      <c r="T782" s="30"/>
      <c r="U782" s="30"/>
      <c r="V782" s="30"/>
      <c r="W782" s="30"/>
      <c r="X782" s="72"/>
      <c r="Y782" s="31"/>
      <c r="Z782" s="72"/>
      <c r="AA782" s="31"/>
      <c r="AB782" s="30"/>
      <c r="AC782" s="30"/>
      <c r="AD782" s="30"/>
      <c r="AE782" s="30"/>
      <c r="AF782" s="30"/>
      <c r="AG782" s="72"/>
      <c r="AH782" s="31"/>
      <c r="AI782" s="30"/>
      <c r="AJ782" s="30"/>
      <c r="AK782" s="30"/>
      <c r="AL782" s="30"/>
      <c r="AM782" s="30"/>
      <c r="AN782" s="30"/>
      <c r="AO782" s="30"/>
      <c r="AP782" s="72"/>
      <c r="AQ782" s="31"/>
      <c r="AR782" s="30"/>
      <c r="AS782" s="30"/>
      <c r="AT782" s="30"/>
      <c r="AU782" s="30"/>
      <c r="AV782" s="30"/>
      <c r="AW782" s="30"/>
      <c r="AX782" s="30"/>
      <c r="AY782" s="30"/>
      <c r="AZ782" s="31"/>
      <c r="BA782" s="30"/>
      <c r="BB782" s="30"/>
      <c r="BC782" s="30"/>
      <c r="BD782" s="30"/>
      <c r="BE782" s="30"/>
      <c r="BF782" s="30"/>
      <c r="BG782" s="30"/>
      <c r="BH782" s="30"/>
    </row>
    <row r="783" spans="3:60" ht="13.5" x14ac:dyDescent="0.35">
      <c r="C783" s="31"/>
      <c r="D783" s="30"/>
      <c r="E783" s="30"/>
      <c r="F783" s="30"/>
      <c r="G783" s="30"/>
      <c r="H783" s="72"/>
      <c r="I783" s="31"/>
      <c r="J783" s="30"/>
      <c r="K783" s="30"/>
      <c r="L783" s="30"/>
      <c r="M783" s="30"/>
      <c r="N783" s="30"/>
      <c r="O783" s="30"/>
      <c r="P783" s="73"/>
      <c r="Q783" s="31"/>
      <c r="R783" s="30"/>
      <c r="S783" s="30"/>
      <c r="T783" s="30"/>
      <c r="U783" s="30"/>
      <c r="V783" s="30"/>
      <c r="W783" s="30"/>
      <c r="X783" s="72"/>
      <c r="Y783" s="31"/>
      <c r="Z783" s="72"/>
      <c r="AA783" s="31"/>
      <c r="AB783" s="30"/>
      <c r="AC783" s="30"/>
      <c r="AD783" s="30"/>
      <c r="AE783" s="30"/>
      <c r="AF783" s="30"/>
      <c r="AG783" s="72"/>
      <c r="AH783" s="31"/>
      <c r="AI783" s="30"/>
      <c r="AJ783" s="30"/>
      <c r="AK783" s="30"/>
      <c r="AL783" s="30"/>
      <c r="AM783" s="30"/>
      <c r="AN783" s="30"/>
      <c r="AO783" s="30"/>
      <c r="AP783" s="72"/>
      <c r="AQ783" s="31"/>
      <c r="AR783" s="30"/>
      <c r="AS783" s="30"/>
      <c r="AT783" s="30"/>
      <c r="AU783" s="30"/>
      <c r="AV783" s="30"/>
      <c r="AW783" s="30"/>
      <c r="AX783" s="30"/>
      <c r="AY783" s="30"/>
      <c r="AZ783" s="31"/>
      <c r="BA783" s="30"/>
      <c r="BB783" s="30"/>
      <c r="BC783" s="30"/>
      <c r="BD783" s="30"/>
      <c r="BE783" s="30"/>
      <c r="BF783" s="30"/>
      <c r="BG783" s="30"/>
      <c r="BH783" s="30"/>
    </row>
    <row r="784" spans="3:60" ht="13.5" x14ac:dyDescent="0.35">
      <c r="C784" s="31"/>
      <c r="D784" s="30"/>
      <c r="E784" s="30"/>
      <c r="F784" s="30"/>
      <c r="G784" s="30"/>
      <c r="H784" s="72"/>
      <c r="I784" s="31"/>
      <c r="J784" s="30"/>
      <c r="K784" s="30"/>
      <c r="L784" s="30"/>
      <c r="M784" s="30"/>
      <c r="N784" s="30"/>
      <c r="O784" s="30"/>
      <c r="P784" s="73"/>
      <c r="Q784" s="31"/>
      <c r="R784" s="30"/>
      <c r="S784" s="30"/>
      <c r="T784" s="30"/>
      <c r="U784" s="30"/>
      <c r="V784" s="30"/>
      <c r="W784" s="30"/>
      <c r="X784" s="72"/>
      <c r="Y784" s="31"/>
      <c r="Z784" s="72"/>
      <c r="AA784" s="31"/>
      <c r="AB784" s="30"/>
      <c r="AC784" s="30"/>
      <c r="AD784" s="30"/>
      <c r="AE784" s="30"/>
      <c r="AF784" s="30"/>
      <c r="AG784" s="72"/>
      <c r="AH784" s="31"/>
      <c r="AI784" s="30"/>
      <c r="AJ784" s="30"/>
      <c r="AK784" s="30"/>
      <c r="AL784" s="30"/>
      <c r="AM784" s="30"/>
      <c r="AN784" s="30"/>
      <c r="AO784" s="30"/>
      <c r="AP784" s="72"/>
      <c r="AQ784" s="31"/>
      <c r="AR784" s="30"/>
      <c r="AS784" s="30"/>
      <c r="AT784" s="30"/>
      <c r="AU784" s="30"/>
      <c r="AV784" s="30"/>
      <c r="AW784" s="30"/>
      <c r="AX784" s="30"/>
      <c r="AY784" s="30"/>
      <c r="AZ784" s="31"/>
      <c r="BA784" s="30"/>
      <c r="BB784" s="30"/>
      <c r="BC784" s="30"/>
      <c r="BD784" s="30"/>
      <c r="BE784" s="30"/>
      <c r="BF784" s="30"/>
      <c r="BG784" s="30"/>
      <c r="BH784" s="30"/>
    </row>
    <row r="785" spans="3:60" ht="13.5" x14ac:dyDescent="0.35">
      <c r="C785" s="31"/>
      <c r="D785" s="30"/>
      <c r="E785" s="30"/>
      <c r="F785" s="30"/>
      <c r="G785" s="30"/>
      <c r="H785" s="72"/>
      <c r="I785" s="31"/>
      <c r="J785" s="30"/>
      <c r="K785" s="30"/>
      <c r="L785" s="30"/>
      <c r="M785" s="30"/>
      <c r="N785" s="30"/>
      <c r="O785" s="30"/>
      <c r="P785" s="73"/>
      <c r="Q785" s="31"/>
      <c r="R785" s="30"/>
      <c r="S785" s="30"/>
      <c r="T785" s="30"/>
      <c r="U785" s="30"/>
      <c r="V785" s="30"/>
      <c r="W785" s="30"/>
      <c r="X785" s="72"/>
      <c r="Y785" s="31"/>
      <c r="Z785" s="72"/>
      <c r="AA785" s="31"/>
      <c r="AB785" s="30"/>
      <c r="AC785" s="30"/>
      <c r="AD785" s="30"/>
      <c r="AE785" s="30"/>
      <c r="AF785" s="30"/>
      <c r="AG785" s="72"/>
      <c r="AH785" s="31"/>
      <c r="AI785" s="30"/>
      <c r="AJ785" s="30"/>
      <c r="AK785" s="30"/>
      <c r="AL785" s="30"/>
      <c r="AM785" s="30"/>
      <c r="AN785" s="30"/>
      <c r="AO785" s="30"/>
      <c r="AP785" s="72"/>
      <c r="AQ785" s="31"/>
      <c r="AR785" s="30"/>
      <c r="AS785" s="30"/>
      <c r="AT785" s="30"/>
      <c r="AU785" s="30"/>
      <c r="AV785" s="30"/>
      <c r="AW785" s="30"/>
      <c r="AX785" s="30"/>
      <c r="AY785" s="30"/>
      <c r="AZ785" s="31"/>
      <c r="BA785" s="30"/>
      <c r="BB785" s="30"/>
      <c r="BC785" s="30"/>
      <c r="BD785" s="30"/>
      <c r="BE785" s="30"/>
      <c r="BF785" s="30"/>
      <c r="BG785" s="30"/>
      <c r="BH785" s="30"/>
    </row>
    <row r="786" spans="3:60" ht="13.5" x14ac:dyDescent="0.35">
      <c r="C786" s="31"/>
      <c r="D786" s="30"/>
      <c r="E786" s="30"/>
      <c r="F786" s="30"/>
      <c r="G786" s="30"/>
      <c r="H786" s="72"/>
      <c r="I786" s="31"/>
      <c r="J786" s="30"/>
      <c r="K786" s="30"/>
      <c r="L786" s="30"/>
      <c r="M786" s="30"/>
      <c r="N786" s="30"/>
      <c r="O786" s="30"/>
      <c r="P786" s="73"/>
      <c r="Q786" s="31"/>
      <c r="R786" s="30"/>
      <c r="S786" s="30"/>
      <c r="T786" s="30"/>
      <c r="U786" s="30"/>
      <c r="V786" s="30"/>
      <c r="W786" s="30"/>
      <c r="X786" s="72"/>
      <c r="Y786" s="31"/>
      <c r="Z786" s="72"/>
      <c r="AA786" s="31"/>
      <c r="AB786" s="30"/>
      <c r="AC786" s="30"/>
      <c r="AD786" s="30"/>
      <c r="AE786" s="30"/>
      <c r="AF786" s="30"/>
      <c r="AG786" s="72"/>
      <c r="AH786" s="31"/>
      <c r="AI786" s="30"/>
      <c r="AJ786" s="30"/>
      <c r="AK786" s="30"/>
      <c r="AL786" s="30"/>
      <c r="AM786" s="30"/>
      <c r="AN786" s="30"/>
      <c r="AO786" s="30"/>
      <c r="AP786" s="72"/>
      <c r="AQ786" s="31"/>
      <c r="AR786" s="30"/>
      <c r="AS786" s="30"/>
      <c r="AT786" s="30"/>
      <c r="AU786" s="30"/>
      <c r="AV786" s="30"/>
      <c r="AW786" s="30"/>
      <c r="AX786" s="30"/>
      <c r="AY786" s="30"/>
      <c r="AZ786" s="31"/>
      <c r="BA786" s="30"/>
      <c r="BB786" s="30"/>
      <c r="BC786" s="30"/>
      <c r="BD786" s="30"/>
      <c r="BE786" s="30"/>
      <c r="BF786" s="30"/>
      <c r="BG786" s="30"/>
      <c r="BH786" s="30"/>
    </row>
    <row r="787" spans="3:60" ht="13.5" x14ac:dyDescent="0.35">
      <c r="C787" s="31"/>
      <c r="D787" s="30"/>
      <c r="E787" s="30"/>
      <c r="F787" s="30"/>
      <c r="G787" s="30"/>
      <c r="H787" s="72"/>
      <c r="I787" s="31"/>
      <c r="J787" s="30"/>
      <c r="K787" s="30"/>
      <c r="L787" s="30"/>
      <c r="M787" s="30"/>
      <c r="N787" s="30"/>
      <c r="O787" s="30"/>
      <c r="P787" s="73"/>
      <c r="Q787" s="31"/>
      <c r="R787" s="30"/>
      <c r="S787" s="30"/>
      <c r="T787" s="30"/>
      <c r="U787" s="30"/>
      <c r="V787" s="30"/>
      <c r="W787" s="30"/>
      <c r="X787" s="72"/>
      <c r="Y787" s="31"/>
      <c r="Z787" s="72"/>
      <c r="AA787" s="31"/>
      <c r="AB787" s="30"/>
      <c r="AC787" s="30"/>
      <c r="AD787" s="30"/>
      <c r="AE787" s="30"/>
      <c r="AF787" s="30"/>
      <c r="AG787" s="72"/>
      <c r="AH787" s="31"/>
      <c r="AI787" s="30"/>
      <c r="AJ787" s="30"/>
      <c r="AK787" s="30"/>
      <c r="AL787" s="30"/>
      <c r="AM787" s="30"/>
      <c r="AN787" s="30"/>
      <c r="AO787" s="30"/>
      <c r="AP787" s="72"/>
      <c r="AQ787" s="31"/>
      <c r="AR787" s="30"/>
      <c r="AS787" s="30"/>
      <c r="AT787" s="30"/>
      <c r="AU787" s="30"/>
      <c r="AV787" s="30"/>
      <c r="AW787" s="30"/>
      <c r="AX787" s="30"/>
      <c r="AY787" s="30"/>
      <c r="AZ787" s="31"/>
      <c r="BA787" s="30"/>
      <c r="BB787" s="30"/>
      <c r="BC787" s="30"/>
      <c r="BD787" s="30"/>
      <c r="BE787" s="30"/>
      <c r="BF787" s="30"/>
      <c r="BG787" s="30"/>
      <c r="BH787" s="30"/>
    </row>
    <row r="788" spans="3:60" ht="13.5" x14ac:dyDescent="0.35">
      <c r="C788" s="31"/>
      <c r="D788" s="30"/>
      <c r="E788" s="30"/>
      <c r="F788" s="30"/>
      <c r="G788" s="30"/>
      <c r="H788" s="72"/>
      <c r="I788" s="31"/>
      <c r="J788" s="30"/>
      <c r="K788" s="30"/>
      <c r="L788" s="30"/>
      <c r="M788" s="30"/>
      <c r="N788" s="30"/>
      <c r="O788" s="30"/>
      <c r="P788" s="73"/>
      <c r="Q788" s="31"/>
      <c r="R788" s="30"/>
      <c r="S788" s="30"/>
      <c r="T788" s="30"/>
      <c r="U788" s="30"/>
      <c r="V788" s="30"/>
      <c r="W788" s="30"/>
      <c r="X788" s="72"/>
      <c r="Y788" s="31"/>
      <c r="Z788" s="72"/>
      <c r="AA788" s="31"/>
      <c r="AB788" s="30"/>
      <c r="AC788" s="30"/>
      <c r="AD788" s="30"/>
      <c r="AE788" s="30"/>
      <c r="AF788" s="30"/>
      <c r="AG788" s="72"/>
      <c r="AH788" s="31"/>
      <c r="AI788" s="30"/>
      <c r="AJ788" s="30"/>
      <c r="AK788" s="30"/>
      <c r="AL788" s="30"/>
      <c r="AM788" s="30"/>
      <c r="AN788" s="30"/>
      <c r="AO788" s="30"/>
      <c r="AP788" s="72"/>
      <c r="AQ788" s="31"/>
      <c r="AR788" s="30"/>
      <c r="AS788" s="30"/>
      <c r="AT788" s="30"/>
      <c r="AU788" s="30"/>
      <c r="AV788" s="30"/>
      <c r="AW788" s="30"/>
      <c r="AX788" s="30"/>
      <c r="AY788" s="30"/>
      <c r="AZ788" s="31"/>
      <c r="BA788" s="30"/>
      <c r="BB788" s="30"/>
      <c r="BC788" s="30"/>
      <c r="BD788" s="30"/>
      <c r="BE788" s="30"/>
      <c r="BF788" s="30"/>
      <c r="BG788" s="30"/>
      <c r="BH788" s="30"/>
    </row>
    <row r="789" spans="3:60" ht="13.5" x14ac:dyDescent="0.35">
      <c r="C789" s="31"/>
      <c r="D789" s="30"/>
      <c r="E789" s="30"/>
      <c r="F789" s="30"/>
      <c r="G789" s="30"/>
      <c r="H789" s="72"/>
      <c r="I789" s="31"/>
      <c r="J789" s="30"/>
      <c r="K789" s="30"/>
      <c r="L789" s="30"/>
      <c r="M789" s="30"/>
      <c r="N789" s="30"/>
      <c r="O789" s="30"/>
      <c r="P789" s="73"/>
      <c r="Q789" s="31"/>
      <c r="R789" s="30"/>
      <c r="S789" s="30"/>
      <c r="T789" s="30"/>
      <c r="U789" s="30"/>
      <c r="V789" s="30"/>
      <c r="W789" s="30"/>
      <c r="X789" s="72"/>
      <c r="Y789" s="31"/>
      <c r="Z789" s="72"/>
      <c r="AA789" s="31"/>
      <c r="AB789" s="30"/>
      <c r="AC789" s="30"/>
      <c r="AD789" s="30"/>
      <c r="AE789" s="30"/>
      <c r="AF789" s="30"/>
      <c r="AG789" s="72"/>
      <c r="AH789" s="31"/>
      <c r="AI789" s="30"/>
      <c r="AJ789" s="30"/>
      <c r="AK789" s="30"/>
      <c r="AL789" s="30"/>
      <c r="AM789" s="30"/>
      <c r="AN789" s="30"/>
      <c r="AO789" s="30"/>
      <c r="AP789" s="72"/>
      <c r="AQ789" s="31"/>
      <c r="AR789" s="30"/>
      <c r="AS789" s="30"/>
      <c r="AT789" s="30"/>
      <c r="AU789" s="30"/>
      <c r="AV789" s="30"/>
      <c r="AW789" s="30"/>
      <c r="AX789" s="30"/>
      <c r="AY789" s="30"/>
      <c r="AZ789" s="31"/>
      <c r="BA789" s="30"/>
      <c r="BB789" s="30"/>
      <c r="BC789" s="30"/>
      <c r="BD789" s="30"/>
      <c r="BE789" s="30"/>
      <c r="BF789" s="30"/>
      <c r="BG789" s="30"/>
      <c r="BH789" s="30"/>
    </row>
    <row r="790" spans="3:60" ht="13.5" x14ac:dyDescent="0.35">
      <c r="C790" s="31"/>
      <c r="D790" s="30"/>
      <c r="E790" s="30"/>
      <c r="F790" s="30"/>
      <c r="G790" s="30"/>
      <c r="H790" s="72"/>
      <c r="I790" s="31"/>
      <c r="J790" s="30"/>
      <c r="K790" s="30"/>
      <c r="L790" s="30"/>
      <c r="M790" s="30"/>
      <c r="N790" s="30"/>
      <c r="O790" s="30"/>
      <c r="P790" s="73"/>
      <c r="Q790" s="31"/>
      <c r="R790" s="30"/>
      <c r="S790" s="30"/>
      <c r="T790" s="30"/>
      <c r="U790" s="30"/>
      <c r="V790" s="30"/>
      <c r="W790" s="30"/>
      <c r="X790" s="72"/>
      <c r="Y790" s="31"/>
      <c r="Z790" s="72"/>
      <c r="AA790" s="31"/>
      <c r="AB790" s="30"/>
      <c r="AC790" s="30"/>
      <c r="AD790" s="30"/>
      <c r="AE790" s="30"/>
      <c r="AF790" s="30"/>
      <c r="AG790" s="72"/>
      <c r="AH790" s="31"/>
      <c r="AI790" s="30"/>
      <c r="AJ790" s="30"/>
      <c r="AK790" s="30"/>
      <c r="AL790" s="30"/>
      <c r="AM790" s="30"/>
      <c r="AN790" s="30"/>
      <c r="AO790" s="30"/>
      <c r="AP790" s="72"/>
      <c r="AQ790" s="31"/>
      <c r="AR790" s="30"/>
      <c r="AS790" s="30"/>
      <c r="AT790" s="30"/>
      <c r="AU790" s="30"/>
      <c r="AV790" s="30"/>
      <c r="AW790" s="30"/>
      <c r="AX790" s="30"/>
      <c r="AY790" s="30"/>
      <c r="AZ790" s="31"/>
      <c r="BA790" s="30"/>
      <c r="BB790" s="30"/>
      <c r="BC790" s="30"/>
      <c r="BD790" s="30"/>
      <c r="BE790" s="30"/>
      <c r="BF790" s="30"/>
      <c r="BG790" s="30"/>
      <c r="BH790" s="30"/>
    </row>
    <row r="791" spans="3:60" ht="13.5" x14ac:dyDescent="0.35">
      <c r="C791" s="31"/>
      <c r="D791" s="30"/>
      <c r="E791" s="30"/>
      <c r="F791" s="30"/>
      <c r="G791" s="30"/>
      <c r="H791" s="72"/>
      <c r="I791" s="31"/>
      <c r="J791" s="30"/>
      <c r="K791" s="30"/>
      <c r="L791" s="30"/>
      <c r="M791" s="30"/>
      <c r="N791" s="30"/>
      <c r="O791" s="30"/>
      <c r="P791" s="73"/>
      <c r="Q791" s="31"/>
      <c r="R791" s="30"/>
      <c r="S791" s="30"/>
      <c r="T791" s="30"/>
      <c r="U791" s="30"/>
      <c r="V791" s="30"/>
      <c r="W791" s="30"/>
      <c r="X791" s="72"/>
      <c r="Y791" s="31"/>
      <c r="Z791" s="72"/>
      <c r="AA791" s="31"/>
      <c r="AB791" s="30"/>
      <c r="AC791" s="30"/>
      <c r="AD791" s="30"/>
      <c r="AE791" s="30"/>
      <c r="AF791" s="30"/>
      <c r="AG791" s="72"/>
      <c r="AH791" s="31"/>
      <c r="AI791" s="30"/>
      <c r="AJ791" s="30"/>
      <c r="AK791" s="30"/>
      <c r="AL791" s="30"/>
      <c r="AM791" s="30"/>
      <c r="AN791" s="30"/>
      <c r="AO791" s="30"/>
      <c r="AP791" s="72"/>
      <c r="AQ791" s="31"/>
      <c r="AR791" s="30"/>
      <c r="AS791" s="30"/>
      <c r="AT791" s="30"/>
      <c r="AU791" s="30"/>
      <c r="AV791" s="30"/>
      <c r="AW791" s="30"/>
      <c r="AX791" s="30"/>
      <c r="AY791" s="30"/>
      <c r="AZ791" s="31"/>
      <c r="BA791" s="30"/>
      <c r="BB791" s="30"/>
      <c r="BC791" s="30"/>
      <c r="BD791" s="30"/>
      <c r="BE791" s="30"/>
      <c r="BF791" s="30"/>
      <c r="BG791" s="30"/>
      <c r="BH791" s="30"/>
    </row>
    <row r="792" spans="3:60" ht="13.5" x14ac:dyDescent="0.35">
      <c r="C792" s="31"/>
      <c r="D792" s="30"/>
      <c r="E792" s="30"/>
      <c r="F792" s="30"/>
      <c r="G792" s="30"/>
      <c r="H792" s="72"/>
      <c r="I792" s="31"/>
      <c r="J792" s="30"/>
      <c r="K792" s="30"/>
      <c r="L792" s="30"/>
      <c r="M792" s="30"/>
      <c r="N792" s="30"/>
      <c r="O792" s="30"/>
      <c r="P792" s="73"/>
      <c r="Q792" s="31"/>
      <c r="R792" s="30"/>
      <c r="S792" s="30"/>
      <c r="T792" s="30"/>
      <c r="U792" s="30"/>
      <c r="V792" s="30"/>
      <c r="W792" s="30"/>
      <c r="X792" s="72"/>
      <c r="Y792" s="31"/>
      <c r="Z792" s="72"/>
      <c r="AA792" s="31"/>
      <c r="AB792" s="30"/>
      <c r="AC792" s="30"/>
      <c r="AD792" s="30"/>
      <c r="AE792" s="30"/>
      <c r="AF792" s="30"/>
      <c r="AG792" s="72"/>
      <c r="AH792" s="31"/>
      <c r="AI792" s="30"/>
      <c r="AJ792" s="30"/>
      <c r="AK792" s="30"/>
      <c r="AL792" s="30"/>
      <c r="AM792" s="30"/>
      <c r="AN792" s="30"/>
      <c r="AO792" s="30"/>
      <c r="AP792" s="72"/>
      <c r="AQ792" s="31"/>
      <c r="AR792" s="30"/>
      <c r="AS792" s="30"/>
      <c r="AT792" s="30"/>
      <c r="AU792" s="30"/>
      <c r="AV792" s="30"/>
      <c r="AW792" s="30"/>
      <c r="AX792" s="30"/>
      <c r="AY792" s="30"/>
      <c r="AZ792" s="31"/>
      <c r="BA792" s="30"/>
      <c r="BB792" s="30"/>
      <c r="BC792" s="30"/>
      <c r="BD792" s="30"/>
      <c r="BE792" s="30"/>
      <c r="BF792" s="30"/>
      <c r="BG792" s="30"/>
      <c r="BH792" s="30"/>
    </row>
    <row r="793" spans="3:60" ht="13.5" x14ac:dyDescent="0.35">
      <c r="C793" s="31"/>
      <c r="D793" s="30"/>
      <c r="E793" s="30"/>
      <c r="F793" s="30"/>
      <c r="G793" s="30"/>
      <c r="H793" s="72"/>
      <c r="I793" s="31"/>
      <c r="J793" s="30"/>
      <c r="K793" s="30"/>
      <c r="L793" s="30"/>
      <c r="M793" s="30"/>
      <c r="N793" s="30"/>
      <c r="O793" s="30"/>
      <c r="P793" s="73"/>
      <c r="Q793" s="31"/>
      <c r="R793" s="30"/>
      <c r="S793" s="30"/>
      <c r="T793" s="30"/>
      <c r="U793" s="30"/>
      <c r="V793" s="30"/>
      <c r="W793" s="30"/>
      <c r="X793" s="72"/>
      <c r="Y793" s="31"/>
      <c r="Z793" s="72"/>
      <c r="AA793" s="31"/>
      <c r="AB793" s="30"/>
      <c r="AC793" s="30"/>
      <c r="AD793" s="30"/>
      <c r="AE793" s="30"/>
      <c r="AF793" s="30"/>
      <c r="AG793" s="72"/>
      <c r="AH793" s="31"/>
      <c r="AI793" s="30"/>
      <c r="AJ793" s="30"/>
      <c r="AK793" s="30"/>
      <c r="AL793" s="30"/>
      <c r="AM793" s="30"/>
      <c r="AN793" s="30"/>
      <c r="AO793" s="30"/>
      <c r="AP793" s="72"/>
      <c r="AQ793" s="31"/>
      <c r="AR793" s="30"/>
      <c r="AS793" s="30"/>
      <c r="AT793" s="30"/>
      <c r="AU793" s="30"/>
      <c r="AV793" s="30"/>
      <c r="AW793" s="30"/>
      <c r="AX793" s="30"/>
      <c r="AY793" s="30"/>
      <c r="AZ793" s="31"/>
      <c r="BA793" s="30"/>
      <c r="BB793" s="30"/>
      <c r="BC793" s="30"/>
      <c r="BD793" s="30"/>
      <c r="BE793" s="30"/>
      <c r="BF793" s="30"/>
      <c r="BG793" s="30"/>
      <c r="BH793" s="30"/>
    </row>
    <row r="794" spans="3:60" ht="13.5" x14ac:dyDescent="0.35">
      <c r="C794" s="31"/>
      <c r="D794" s="30"/>
      <c r="E794" s="30"/>
      <c r="F794" s="30"/>
      <c r="G794" s="30"/>
      <c r="H794" s="72"/>
      <c r="I794" s="31"/>
      <c r="J794" s="30"/>
      <c r="K794" s="30"/>
      <c r="L794" s="30"/>
      <c r="M794" s="30"/>
      <c r="N794" s="30"/>
      <c r="O794" s="30"/>
      <c r="P794" s="73"/>
      <c r="Q794" s="31"/>
      <c r="R794" s="30"/>
      <c r="S794" s="30"/>
      <c r="T794" s="30"/>
      <c r="U794" s="30"/>
      <c r="V794" s="30"/>
      <c r="W794" s="30"/>
      <c r="X794" s="72"/>
      <c r="Y794" s="31"/>
      <c r="Z794" s="72"/>
      <c r="AA794" s="31"/>
      <c r="AB794" s="30"/>
      <c r="AC794" s="30"/>
      <c r="AD794" s="30"/>
      <c r="AE794" s="30"/>
      <c r="AF794" s="30"/>
      <c r="AG794" s="72"/>
      <c r="AH794" s="31"/>
      <c r="AI794" s="30"/>
      <c r="AJ794" s="30"/>
      <c r="AK794" s="30"/>
      <c r="AL794" s="30"/>
      <c r="AM794" s="30"/>
      <c r="AN794" s="30"/>
      <c r="AO794" s="30"/>
      <c r="AP794" s="72"/>
      <c r="AQ794" s="31"/>
      <c r="AR794" s="30"/>
      <c r="AS794" s="30"/>
      <c r="AT794" s="30"/>
      <c r="AU794" s="30"/>
      <c r="AV794" s="30"/>
      <c r="AW794" s="30"/>
      <c r="AX794" s="30"/>
      <c r="AY794" s="30"/>
      <c r="AZ794" s="31"/>
      <c r="BA794" s="30"/>
      <c r="BB794" s="30"/>
      <c r="BC794" s="30"/>
      <c r="BD794" s="30"/>
      <c r="BE794" s="30"/>
      <c r="BF794" s="30"/>
      <c r="BG794" s="30"/>
      <c r="BH794" s="30"/>
    </row>
    <row r="795" spans="3:60" ht="13.5" x14ac:dyDescent="0.35">
      <c r="C795" s="31"/>
      <c r="D795" s="30"/>
      <c r="E795" s="30"/>
      <c r="F795" s="30"/>
      <c r="G795" s="30"/>
      <c r="H795" s="72"/>
      <c r="I795" s="31"/>
      <c r="J795" s="30"/>
      <c r="K795" s="30"/>
      <c r="L795" s="30"/>
      <c r="M795" s="30"/>
      <c r="N795" s="30"/>
      <c r="O795" s="30"/>
      <c r="P795" s="73"/>
      <c r="Q795" s="31"/>
      <c r="R795" s="30"/>
      <c r="S795" s="30"/>
      <c r="T795" s="30"/>
      <c r="U795" s="30"/>
      <c r="V795" s="30"/>
      <c r="W795" s="30"/>
      <c r="X795" s="72"/>
      <c r="Y795" s="31"/>
      <c r="Z795" s="72"/>
      <c r="AA795" s="31"/>
      <c r="AB795" s="30"/>
      <c r="AC795" s="30"/>
      <c r="AD795" s="30"/>
      <c r="AE795" s="30"/>
      <c r="AF795" s="30"/>
      <c r="AG795" s="72"/>
      <c r="AH795" s="31"/>
      <c r="AI795" s="30"/>
      <c r="AJ795" s="30"/>
      <c r="AK795" s="30"/>
      <c r="AL795" s="30"/>
      <c r="AM795" s="30"/>
      <c r="AN795" s="30"/>
      <c r="AO795" s="30"/>
      <c r="AP795" s="72"/>
      <c r="AQ795" s="31"/>
      <c r="AR795" s="30"/>
      <c r="AS795" s="30"/>
      <c r="AT795" s="30"/>
      <c r="AU795" s="30"/>
      <c r="AV795" s="30"/>
      <c r="AW795" s="30"/>
      <c r="AX795" s="30"/>
      <c r="AY795" s="30"/>
      <c r="AZ795" s="31"/>
      <c r="BA795" s="30"/>
      <c r="BB795" s="30"/>
      <c r="BC795" s="30"/>
      <c r="BD795" s="30"/>
      <c r="BE795" s="30"/>
      <c r="BF795" s="30"/>
      <c r="BG795" s="30"/>
      <c r="BH795" s="30"/>
    </row>
    <row r="796" spans="3:60" ht="13.5" x14ac:dyDescent="0.35">
      <c r="C796" s="31"/>
      <c r="D796" s="30"/>
      <c r="E796" s="30"/>
      <c r="F796" s="30"/>
      <c r="G796" s="30"/>
      <c r="H796" s="72"/>
      <c r="I796" s="31"/>
      <c r="J796" s="30"/>
      <c r="K796" s="30"/>
      <c r="L796" s="30"/>
      <c r="M796" s="30"/>
      <c r="N796" s="30"/>
      <c r="O796" s="30"/>
      <c r="P796" s="73"/>
      <c r="Q796" s="31"/>
      <c r="R796" s="30"/>
      <c r="S796" s="30"/>
      <c r="T796" s="30"/>
      <c r="U796" s="30"/>
      <c r="V796" s="30"/>
      <c r="W796" s="30"/>
      <c r="X796" s="72"/>
      <c r="Y796" s="31"/>
      <c r="Z796" s="72"/>
      <c r="AA796" s="31"/>
      <c r="AB796" s="30"/>
      <c r="AC796" s="30"/>
      <c r="AD796" s="30"/>
      <c r="AE796" s="30"/>
      <c r="AF796" s="30"/>
      <c r="AG796" s="72"/>
      <c r="AH796" s="31"/>
      <c r="AI796" s="30"/>
      <c r="AJ796" s="30"/>
      <c r="AK796" s="30"/>
      <c r="AL796" s="30"/>
      <c r="AM796" s="30"/>
      <c r="AN796" s="30"/>
      <c r="AO796" s="30"/>
      <c r="AP796" s="72"/>
      <c r="AQ796" s="31"/>
      <c r="AR796" s="30"/>
      <c r="AS796" s="30"/>
      <c r="AT796" s="30"/>
      <c r="AU796" s="30"/>
      <c r="AV796" s="30"/>
      <c r="AW796" s="30"/>
      <c r="AX796" s="30"/>
      <c r="AY796" s="30"/>
      <c r="AZ796" s="31"/>
      <c r="BA796" s="30"/>
      <c r="BB796" s="30"/>
      <c r="BC796" s="30"/>
      <c r="BD796" s="30"/>
      <c r="BE796" s="30"/>
      <c r="BF796" s="30"/>
      <c r="BG796" s="30"/>
      <c r="BH796" s="30"/>
    </row>
    <row r="797" spans="3:60" ht="13.5" x14ac:dyDescent="0.35">
      <c r="C797" s="31"/>
      <c r="D797" s="30"/>
      <c r="E797" s="30"/>
      <c r="F797" s="30"/>
      <c r="G797" s="30"/>
      <c r="H797" s="72"/>
      <c r="I797" s="31"/>
      <c r="J797" s="30"/>
      <c r="K797" s="30"/>
      <c r="L797" s="30"/>
      <c r="M797" s="30"/>
      <c r="N797" s="30"/>
      <c r="O797" s="30"/>
      <c r="P797" s="73"/>
      <c r="Q797" s="31"/>
      <c r="R797" s="30"/>
      <c r="S797" s="30"/>
      <c r="T797" s="30"/>
      <c r="U797" s="30"/>
      <c r="V797" s="30"/>
      <c r="W797" s="30"/>
      <c r="X797" s="72"/>
      <c r="Y797" s="31"/>
      <c r="Z797" s="72"/>
      <c r="AA797" s="31"/>
      <c r="AB797" s="30"/>
      <c r="AC797" s="30"/>
      <c r="AD797" s="30"/>
      <c r="AE797" s="30"/>
      <c r="AF797" s="30"/>
      <c r="AG797" s="72"/>
      <c r="AH797" s="31"/>
      <c r="AI797" s="30"/>
      <c r="AJ797" s="30"/>
      <c r="AK797" s="30"/>
      <c r="AL797" s="30"/>
      <c r="AM797" s="30"/>
      <c r="AN797" s="30"/>
      <c r="AO797" s="30"/>
      <c r="AP797" s="72"/>
      <c r="AQ797" s="31"/>
      <c r="AR797" s="30"/>
      <c r="AS797" s="30"/>
      <c r="AT797" s="30"/>
      <c r="AU797" s="30"/>
      <c r="AV797" s="30"/>
      <c r="AW797" s="30"/>
      <c r="AX797" s="30"/>
      <c r="AY797" s="30"/>
      <c r="AZ797" s="31"/>
      <c r="BA797" s="30"/>
      <c r="BB797" s="30"/>
      <c r="BC797" s="30"/>
      <c r="BD797" s="30"/>
      <c r="BE797" s="30"/>
      <c r="BF797" s="30"/>
      <c r="BG797" s="30"/>
      <c r="BH797" s="30"/>
    </row>
    <row r="798" spans="3:60" ht="13.5" x14ac:dyDescent="0.35">
      <c r="C798" s="31"/>
      <c r="D798" s="30"/>
      <c r="E798" s="30"/>
      <c r="F798" s="30"/>
      <c r="G798" s="30"/>
      <c r="H798" s="72"/>
      <c r="I798" s="31"/>
      <c r="J798" s="30"/>
      <c r="K798" s="30"/>
      <c r="L798" s="30"/>
      <c r="M798" s="30"/>
      <c r="N798" s="30"/>
      <c r="O798" s="30"/>
      <c r="P798" s="73"/>
      <c r="Q798" s="31"/>
      <c r="R798" s="30"/>
      <c r="S798" s="30"/>
      <c r="T798" s="30"/>
      <c r="U798" s="30"/>
      <c r="V798" s="30"/>
      <c r="W798" s="30"/>
      <c r="X798" s="72"/>
      <c r="Y798" s="31"/>
      <c r="Z798" s="72"/>
      <c r="AA798" s="31"/>
      <c r="AB798" s="30"/>
      <c r="AC798" s="30"/>
      <c r="AD798" s="30"/>
      <c r="AE798" s="30"/>
      <c r="AF798" s="30"/>
      <c r="AG798" s="72"/>
      <c r="AH798" s="31"/>
      <c r="AI798" s="30"/>
      <c r="AJ798" s="30"/>
      <c r="AK798" s="30"/>
      <c r="AL798" s="30"/>
      <c r="AM798" s="30"/>
      <c r="AN798" s="30"/>
      <c r="AO798" s="30"/>
      <c r="AP798" s="72"/>
      <c r="AQ798" s="31"/>
      <c r="AR798" s="30"/>
      <c r="AS798" s="30"/>
      <c r="AT798" s="30"/>
      <c r="AU798" s="30"/>
      <c r="AV798" s="30"/>
      <c r="AW798" s="30"/>
      <c r="AX798" s="30"/>
      <c r="AY798" s="30"/>
      <c r="AZ798" s="31"/>
      <c r="BA798" s="30"/>
      <c r="BB798" s="30"/>
      <c r="BC798" s="30"/>
      <c r="BD798" s="30"/>
      <c r="BE798" s="30"/>
      <c r="BF798" s="30"/>
      <c r="BG798" s="30"/>
      <c r="BH798" s="30"/>
    </row>
    <row r="799" spans="3:60" ht="13.5" x14ac:dyDescent="0.35">
      <c r="C799" s="31"/>
      <c r="D799" s="30"/>
      <c r="E799" s="30"/>
      <c r="F799" s="30"/>
      <c r="G799" s="30"/>
      <c r="H799" s="72"/>
      <c r="I799" s="31"/>
      <c r="J799" s="30"/>
      <c r="K799" s="30"/>
      <c r="L799" s="30"/>
      <c r="M799" s="30"/>
      <c r="N799" s="30"/>
      <c r="O799" s="30"/>
      <c r="P799" s="73"/>
      <c r="Q799" s="31"/>
      <c r="R799" s="30"/>
      <c r="S799" s="30"/>
      <c r="T799" s="30"/>
      <c r="U799" s="30"/>
      <c r="V799" s="30"/>
      <c r="W799" s="30"/>
      <c r="X799" s="72"/>
      <c r="Y799" s="31"/>
      <c r="Z799" s="72"/>
      <c r="AA799" s="31"/>
      <c r="AB799" s="30"/>
      <c r="AC799" s="30"/>
      <c r="AD799" s="30"/>
      <c r="AE799" s="30"/>
      <c r="AF799" s="30"/>
      <c r="AG799" s="72"/>
      <c r="AH799" s="31"/>
      <c r="AI799" s="30"/>
      <c r="AJ799" s="30"/>
      <c r="AK799" s="30"/>
      <c r="AL799" s="30"/>
      <c r="AM799" s="30"/>
      <c r="AN799" s="30"/>
      <c r="AO799" s="30"/>
      <c r="AP799" s="72"/>
      <c r="AQ799" s="31"/>
      <c r="AR799" s="30"/>
      <c r="AS799" s="30"/>
      <c r="AT799" s="30"/>
      <c r="AU799" s="30"/>
      <c r="AV799" s="30"/>
      <c r="AW799" s="30"/>
      <c r="AX799" s="30"/>
      <c r="AY799" s="30"/>
      <c r="AZ799" s="31"/>
      <c r="BA799" s="30"/>
      <c r="BB799" s="30"/>
      <c r="BC799" s="30"/>
      <c r="BD799" s="30"/>
      <c r="BE799" s="30"/>
      <c r="BF799" s="30"/>
      <c r="BG799" s="30"/>
      <c r="BH799" s="30"/>
    </row>
    <row r="800" spans="3:60" ht="13.5" x14ac:dyDescent="0.35">
      <c r="C800" s="31"/>
      <c r="D800" s="30"/>
      <c r="E800" s="30"/>
      <c r="F800" s="30"/>
      <c r="G800" s="30"/>
      <c r="H800" s="72"/>
      <c r="I800" s="31"/>
      <c r="J800" s="30"/>
      <c r="K800" s="30"/>
      <c r="L800" s="30"/>
      <c r="M800" s="30"/>
      <c r="N800" s="30"/>
      <c r="O800" s="30"/>
      <c r="P800" s="73"/>
      <c r="Q800" s="31"/>
      <c r="R800" s="30"/>
      <c r="S800" s="30"/>
      <c r="T800" s="30"/>
      <c r="U800" s="30"/>
      <c r="V800" s="30"/>
      <c r="W800" s="30"/>
      <c r="X800" s="72"/>
      <c r="Y800" s="31"/>
      <c r="Z800" s="72"/>
      <c r="AA800" s="31"/>
      <c r="AB800" s="30"/>
      <c r="AC800" s="30"/>
      <c r="AD800" s="30"/>
      <c r="AE800" s="30"/>
      <c r="AF800" s="30"/>
      <c r="AG800" s="72"/>
      <c r="AH800" s="31"/>
      <c r="AI800" s="30"/>
      <c r="AJ800" s="30"/>
      <c r="AK800" s="30"/>
      <c r="AL800" s="30"/>
      <c r="AM800" s="30"/>
      <c r="AN800" s="30"/>
      <c r="AO800" s="30"/>
      <c r="AP800" s="72"/>
      <c r="AQ800" s="31"/>
      <c r="AR800" s="30"/>
      <c r="AS800" s="30"/>
      <c r="AT800" s="30"/>
      <c r="AU800" s="30"/>
      <c r="AV800" s="30"/>
      <c r="AW800" s="30"/>
      <c r="AX800" s="30"/>
      <c r="AY800" s="30"/>
      <c r="AZ800" s="31"/>
      <c r="BA800" s="30"/>
      <c r="BB800" s="30"/>
      <c r="BC800" s="30"/>
      <c r="BD800" s="30"/>
      <c r="BE800" s="30"/>
      <c r="BF800" s="30"/>
      <c r="BG800" s="30"/>
      <c r="BH800" s="30"/>
    </row>
    <row r="801" spans="3:60" ht="13.5" x14ac:dyDescent="0.35">
      <c r="C801" s="31"/>
      <c r="D801" s="30"/>
      <c r="E801" s="30"/>
      <c r="F801" s="30"/>
      <c r="G801" s="30"/>
      <c r="H801" s="72"/>
      <c r="I801" s="31"/>
      <c r="J801" s="30"/>
      <c r="K801" s="30"/>
      <c r="L801" s="30"/>
      <c r="M801" s="30"/>
      <c r="N801" s="30"/>
      <c r="O801" s="30"/>
      <c r="P801" s="73"/>
      <c r="Q801" s="31"/>
      <c r="R801" s="30"/>
      <c r="S801" s="30"/>
      <c r="T801" s="30"/>
      <c r="U801" s="30"/>
      <c r="V801" s="30"/>
      <c r="W801" s="30"/>
      <c r="X801" s="72"/>
      <c r="Y801" s="31"/>
      <c r="Z801" s="72"/>
      <c r="AA801" s="31"/>
      <c r="AB801" s="30"/>
      <c r="AC801" s="30"/>
      <c r="AD801" s="30"/>
      <c r="AE801" s="30"/>
      <c r="AF801" s="30"/>
      <c r="AG801" s="72"/>
      <c r="AH801" s="31"/>
      <c r="AI801" s="30"/>
      <c r="AJ801" s="30"/>
      <c r="AK801" s="30"/>
      <c r="AL801" s="30"/>
      <c r="AM801" s="30"/>
      <c r="AN801" s="30"/>
      <c r="AO801" s="30"/>
      <c r="AP801" s="72"/>
      <c r="AQ801" s="31"/>
      <c r="AR801" s="30"/>
      <c r="AS801" s="30"/>
      <c r="AT801" s="30"/>
      <c r="AU801" s="30"/>
      <c r="AV801" s="30"/>
      <c r="AW801" s="30"/>
      <c r="AX801" s="30"/>
      <c r="AY801" s="30"/>
      <c r="AZ801" s="31"/>
      <c r="BA801" s="30"/>
      <c r="BB801" s="30"/>
      <c r="BC801" s="30"/>
      <c r="BD801" s="30"/>
      <c r="BE801" s="30"/>
      <c r="BF801" s="30"/>
      <c r="BG801" s="30"/>
      <c r="BH801" s="30"/>
    </row>
    <row r="802" spans="3:60" ht="13.5" x14ac:dyDescent="0.35">
      <c r="C802" s="31"/>
      <c r="D802" s="30"/>
      <c r="E802" s="30"/>
      <c r="F802" s="30"/>
      <c r="G802" s="30"/>
      <c r="H802" s="72"/>
      <c r="I802" s="31"/>
      <c r="J802" s="30"/>
      <c r="K802" s="30"/>
      <c r="L802" s="30"/>
      <c r="M802" s="30"/>
      <c r="N802" s="30"/>
      <c r="O802" s="30"/>
      <c r="P802" s="73"/>
      <c r="Q802" s="31"/>
      <c r="R802" s="30"/>
      <c r="S802" s="30"/>
      <c r="T802" s="30"/>
      <c r="U802" s="30"/>
      <c r="V802" s="30"/>
      <c r="W802" s="30"/>
      <c r="X802" s="72"/>
      <c r="Y802" s="31"/>
      <c r="Z802" s="72"/>
      <c r="AA802" s="31"/>
      <c r="AB802" s="30"/>
      <c r="AC802" s="30"/>
      <c r="AD802" s="30"/>
      <c r="AE802" s="30"/>
      <c r="AF802" s="30"/>
      <c r="AG802" s="72"/>
      <c r="AH802" s="31"/>
      <c r="AI802" s="30"/>
      <c r="AJ802" s="30"/>
      <c r="AK802" s="30"/>
      <c r="AL802" s="30"/>
      <c r="AM802" s="30"/>
      <c r="AN802" s="30"/>
      <c r="AO802" s="30"/>
      <c r="AP802" s="72"/>
      <c r="AQ802" s="31"/>
      <c r="AR802" s="30"/>
      <c r="AS802" s="30"/>
      <c r="AT802" s="30"/>
      <c r="AU802" s="30"/>
      <c r="AV802" s="30"/>
      <c r="AW802" s="30"/>
      <c r="AX802" s="30"/>
      <c r="AY802" s="30"/>
      <c r="AZ802" s="31"/>
      <c r="BA802" s="30"/>
      <c r="BB802" s="30"/>
      <c r="BC802" s="30"/>
      <c r="BD802" s="30"/>
      <c r="BE802" s="30"/>
      <c r="BF802" s="30"/>
      <c r="BG802" s="30"/>
      <c r="BH802" s="30"/>
    </row>
    <row r="803" spans="3:60" ht="13.5" x14ac:dyDescent="0.35">
      <c r="C803" s="31"/>
      <c r="D803" s="30"/>
      <c r="E803" s="30"/>
      <c r="F803" s="30"/>
      <c r="G803" s="30"/>
      <c r="H803" s="72"/>
      <c r="I803" s="31"/>
      <c r="J803" s="30"/>
      <c r="K803" s="30"/>
      <c r="L803" s="30"/>
      <c r="M803" s="30"/>
      <c r="N803" s="30"/>
      <c r="O803" s="30"/>
      <c r="P803" s="73"/>
      <c r="Q803" s="31"/>
      <c r="R803" s="30"/>
      <c r="S803" s="30"/>
      <c r="T803" s="30"/>
      <c r="U803" s="30"/>
      <c r="V803" s="30"/>
      <c r="W803" s="30"/>
      <c r="X803" s="72"/>
      <c r="Y803" s="31"/>
      <c r="Z803" s="72"/>
      <c r="AA803" s="31"/>
      <c r="AB803" s="30"/>
      <c r="AC803" s="30"/>
      <c r="AD803" s="30"/>
      <c r="AE803" s="30"/>
      <c r="AF803" s="30"/>
      <c r="AG803" s="72"/>
      <c r="AH803" s="31"/>
      <c r="AI803" s="30"/>
      <c r="AJ803" s="30"/>
      <c r="AK803" s="30"/>
      <c r="AL803" s="30"/>
      <c r="AM803" s="30"/>
      <c r="AN803" s="30"/>
      <c r="AO803" s="30"/>
      <c r="AP803" s="72"/>
      <c r="AQ803" s="31"/>
      <c r="AR803" s="30"/>
      <c r="AS803" s="30"/>
      <c r="AT803" s="30"/>
      <c r="AU803" s="30"/>
      <c r="AV803" s="30"/>
      <c r="AW803" s="30"/>
      <c r="AX803" s="30"/>
      <c r="AY803" s="30"/>
      <c r="AZ803" s="31"/>
      <c r="BA803" s="30"/>
      <c r="BB803" s="30"/>
      <c r="BC803" s="30"/>
      <c r="BD803" s="30"/>
      <c r="BE803" s="30"/>
      <c r="BF803" s="30"/>
      <c r="BG803" s="30"/>
      <c r="BH803" s="30"/>
    </row>
    <row r="804" spans="3:60" ht="13.5" x14ac:dyDescent="0.35">
      <c r="C804" s="31"/>
      <c r="D804" s="30"/>
      <c r="E804" s="30"/>
      <c r="F804" s="30"/>
      <c r="G804" s="30"/>
      <c r="H804" s="72"/>
      <c r="I804" s="31"/>
      <c r="J804" s="30"/>
      <c r="K804" s="30"/>
      <c r="L804" s="30"/>
      <c r="M804" s="30"/>
      <c r="N804" s="30"/>
      <c r="O804" s="30"/>
      <c r="P804" s="73"/>
      <c r="Q804" s="31"/>
      <c r="R804" s="30"/>
      <c r="S804" s="30"/>
      <c r="T804" s="30"/>
      <c r="U804" s="30"/>
      <c r="V804" s="30"/>
      <c r="W804" s="30"/>
      <c r="X804" s="72"/>
      <c r="Y804" s="31"/>
      <c r="Z804" s="72"/>
      <c r="AA804" s="31"/>
      <c r="AB804" s="30"/>
      <c r="AC804" s="30"/>
      <c r="AD804" s="30"/>
      <c r="AE804" s="30"/>
      <c r="AF804" s="30"/>
      <c r="AG804" s="72"/>
      <c r="AH804" s="31"/>
      <c r="AI804" s="30"/>
      <c r="AJ804" s="30"/>
      <c r="AK804" s="30"/>
      <c r="AL804" s="30"/>
      <c r="AM804" s="30"/>
      <c r="AN804" s="30"/>
      <c r="AO804" s="30"/>
      <c r="AP804" s="72"/>
      <c r="AQ804" s="31"/>
      <c r="AR804" s="30"/>
      <c r="AS804" s="30"/>
      <c r="AT804" s="30"/>
      <c r="AU804" s="30"/>
      <c r="AV804" s="30"/>
      <c r="AW804" s="30"/>
      <c r="AX804" s="30"/>
      <c r="AY804" s="30"/>
      <c r="AZ804" s="31"/>
      <c r="BA804" s="30"/>
      <c r="BB804" s="30"/>
      <c r="BC804" s="30"/>
      <c r="BD804" s="30"/>
      <c r="BE804" s="30"/>
      <c r="BF804" s="30"/>
      <c r="BG804" s="30"/>
      <c r="BH804" s="30"/>
    </row>
    <row r="805" spans="3:60" ht="13.5" x14ac:dyDescent="0.35">
      <c r="C805" s="31"/>
      <c r="D805" s="30"/>
      <c r="E805" s="30"/>
      <c r="F805" s="30"/>
      <c r="G805" s="30"/>
      <c r="H805" s="72"/>
      <c r="I805" s="31"/>
      <c r="J805" s="30"/>
      <c r="K805" s="30"/>
      <c r="L805" s="30"/>
      <c r="M805" s="30"/>
      <c r="N805" s="30"/>
      <c r="O805" s="30"/>
      <c r="P805" s="73"/>
      <c r="Q805" s="31"/>
      <c r="R805" s="30"/>
      <c r="S805" s="30"/>
      <c r="T805" s="30"/>
      <c r="U805" s="30"/>
      <c r="V805" s="30"/>
      <c r="W805" s="30"/>
      <c r="X805" s="72"/>
      <c r="Y805" s="31"/>
      <c r="Z805" s="72"/>
      <c r="AA805" s="31"/>
      <c r="AB805" s="30"/>
      <c r="AC805" s="30"/>
      <c r="AD805" s="30"/>
      <c r="AE805" s="30"/>
      <c r="AF805" s="30"/>
      <c r="AG805" s="72"/>
      <c r="AH805" s="31"/>
      <c r="AI805" s="30"/>
      <c r="AJ805" s="30"/>
      <c r="AK805" s="30"/>
      <c r="AL805" s="30"/>
      <c r="AM805" s="30"/>
      <c r="AN805" s="30"/>
      <c r="AO805" s="30"/>
      <c r="AP805" s="72"/>
      <c r="AQ805" s="31"/>
      <c r="AR805" s="30"/>
      <c r="AS805" s="30"/>
      <c r="AT805" s="30"/>
      <c r="AU805" s="30"/>
      <c r="AV805" s="30"/>
      <c r="AW805" s="30"/>
      <c r="AX805" s="30"/>
      <c r="AY805" s="30"/>
      <c r="AZ805" s="31"/>
      <c r="BA805" s="30"/>
      <c r="BB805" s="30"/>
      <c r="BC805" s="30"/>
      <c r="BD805" s="30"/>
      <c r="BE805" s="30"/>
      <c r="BF805" s="30"/>
      <c r="BG805" s="30"/>
      <c r="BH805" s="30"/>
    </row>
    <row r="806" spans="3:60" ht="13.5" x14ac:dyDescent="0.35">
      <c r="C806" s="31"/>
      <c r="D806" s="30"/>
      <c r="E806" s="30"/>
      <c r="F806" s="30"/>
      <c r="G806" s="30"/>
      <c r="H806" s="72"/>
      <c r="I806" s="31"/>
      <c r="J806" s="30"/>
      <c r="K806" s="30"/>
      <c r="L806" s="30"/>
      <c r="M806" s="30"/>
      <c r="N806" s="30"/>
      <c r="O806" s="30"/>
      <c r="P806" s="73"/>
      <c r="Q806" s="31"/>
      <c r="R806" s="30"/>
      <c r="S806" s="30"/>
      <c r="T806" s="30"/>
      <c r="U806" s="30"/>
      <c r="V806" s="30"/>
      <c r="W806" s="30"/>
      <c r="X806" s="72"/>
      <c r="Y806" s="31"/>
      <c r="Z806" s="72"/>
      <c r="AA806" s="31"/>
      <c r="AB806" s="30"/>
      <c r="AC806" s="30"/>
      <c r="AD806" s="30"/>
      <c r="AE806" s="30"/>
      <c r="AF806" s="30"/>
      <c r="AG806" s="72"/>
      <c r="AH806" s="31"/>
      <c r="AI806" s="30"/>
      <c r="AJ806" s="30"/>
      <c r="AK806" s="30"/>
      <c r="AL806" s="30"/>
      <c r="AM806" s="30"/>
      <c r="AN806" s="30"/>
      <c r="AO806" s="30"/>
      <c r="AP806" s="72"/>
      <c r="AQ806" s="31"/>
      <c r="AR806" s="30"/>
      <c r="AS806" s="30"/>
      <c r="AT806" s="30"/>
      <c r="AU806" s="30"/>
      <c r="AV806" s="30"/>
      <c r="AW806" s="30"/>
      <c r="AX806" s="30"/>
      <c r="AY806" s="30"/>
      <c r="AZ806" s="31"/>
      <c r="BA806" s="30"/>
      <c r="BB806" s="30"/>
      <c r="BC806" s="30"/>
      <c r="BD806" s="30"/>
      <c r="BE806" s="30"/>
      <c r="BF806" s="30"/>
      <c r="BG806" s="30"/>
      <c r="BH806" s="30"/>
    </row>
    <row r="807" spans="3:60" ht="13.5" x14ac:dyDescent="0.35">
      <c r="C807" s="31"/>
      <c r="D807" s="30"/>
      <c r="E807" s="30"/>
      <c r="F807" s="30"/>
      <c r="G807" s="30"/>
      <c r="H807" s="72"/>
      <c r="I807" s="31"/>
      <c r="J807" s="30"/>
      <c r="K807" s="30"/>
      <c r="L807" s="30"/>
      <c r="M807" s="30"/>
      <c r="N807" s="30"/>
      <c r="O807" s="30"/>
      <c r="P807" s="73"/>
      <c r="Q807" s="31"/>
      <c r="R807" s="30"/>
      <c r="S807" s="30"/>
      <c r="T807" s="30"/>
      <c r="U807" s="30"/>
      <c r="V807" s="30"/>
      <c r="W807" s="30"/>
      <c r="X807" s="72"/>
      <c r="Y807" s="31"/>
      <c r="Z807" s="72"/>
      <c r="AA807" s="31"/>
      <c r="AB807" s="30"/>
      <c r="AC807" s="30"/>
      <c r="AD807" s="30"/>
      <c r="AE807" s="30"/>
      <c r="AF807" s="30"/>
      <c r="AG807" s="72"/>
      <c r="AH807" s="31"/>
      <c r="AI807" s="30"/>
      <c r="AJ807" s="30"/>
      <c r="AK807" s="30"/>
      <c r="AL807" s="30"/>
      <c r="AM807" s="30"/>
      <c r="AN807" s="30"/>
      <c r="AO807" s="30"/>
      <c r="AP807" s="72"/>
      <c r="AQ807" s="31"/>
      <c r="AR807" s="30"/>
      <c r="AS807" s="30"/>
      <c r="AT807" s="30"/>
      <c r="AU807" s="30"/>
      <c r="AV807" s="30"/>
      <c r="AW807" s="30"/>
      <c r="AX807" s="30"/>
      <c r="AY807" s="30"/>
      <c r="AZ807" s="31"/>
      <c r="BA807" s="30"/>
      <c r="BB807" s="30"/>
      <c r="BC807" s="30"/>
      <c r="BD807" s="30"/>
      <c r="BE807" s="30"/>
      <c r="BF807" s="30"/>
      <c r="BG807" s="30"/>
      <c r="BH807" s="30"/>
    </row>
    <row r="808" spans="3:60" ht="13.5" x14ac:dyDescent="0.35">
      <c r="C808" s="31"/>
      <c r="D808" s="30"/>
      <c r="E808" s="30"/>
      <c r="F808" s="30"/>
      <c r="G808" s="30"/>
      <c r="H808" s="72"/>
      <c r="I808" s="31"/>
      <c r="J808" s="30"/>
      <c r="K808" s="30"/>
      <c r="L808" s="30"/>
      <c r="M808" s="30"/>
      <c r="N808" s="30"/>
      <c r="O808" s="30"/>
      <c r="P808" s="73"/>
      <c r="Q808" s="31"/>
      <c r="R808" s="30"/>
      <c r="S808" s="30"/>
      <c r="T808" s="30"/>
      <c r="U808" s="30"/>
      <c r="V808" s="30"/>
      <c r="W808" s="30"/>
      <c r="X808" s="72"/>
      <c r="Y808" s="31"/>
      <c r="Z808" s="72"/>
      <c r="AA808" s="31"/>
      <c r="AB808" s="30"/>
      <c r="AC808" s="30"/>
      <c r="AD808" s="30"/>
      <c r="AE808" s="30"/>
      <c r="AF808" s="30"/>
      <c r="AG808" s="72"/>
      <c r="AH808" s="31"/>
      <c r="AI808" s="30"/>
      <c r="AJ808" s="30"/>
      <c r="AK808" s="30"/>
      <c r="AL808" s="30"/>
      <c r="AM808" s="30"/>
      <c r="AN808" s="30"/>
      <c r="AO808" s="30"/>
      <c r="AP808" s="72"/>
      <c r="AQ808" s="31"/>
      <c r="AR808" s="30"/>
      <c r="AS808" s="30"/>
      <c r="AT808" s="30"/>
      <c r="AU808" s="30"/>
      <c r="AV808" s="30"/>
      <c r="AW808" s="30"/>
      <c r="AX808" s="30"/>
      <c r="AY808" s="30"/>
      <c r="AZ808" s="31"/>
      <c r="BA808" s="30"/>
      <c r="BB808" s="30"/>
      <c r="BC808" s="30"/>
      <c r="BD808" s="30"/>
      <c r="BE808" s="30"/>
      <c r="BF808" s="30"/>
      <c r="BG808" s="30"/>
      <c r="BH808" s="30"/>
    </row>
    <row r="809" spans="3:60" ht="13.5" x14ac:dyDescent="0.35">
      <c r="C809" s="31"/>
      <c r="D809" s="30"/>
      <c r="E809" s="30"/>
      <c r="F809" s="30"/>
      <c r="G809" s="30"/>
      <c r="H809" s="72"/>
      <c r="I809" s="31"/>
      <c r="J809" s="30"/>
      <c r="K809" s="30"/>
      <c r="L809" s="30"/>
      <c r="M809" s="30"/>
      <c r="N809" s="30"/>
      <c r="O809" s="30"/>
      <c r="P809" s="73"/>
      <c r="Q809" s="31"/>
      <c r="R809" s="30"/>
      <c r="S809" s="30"/>
      <c r="T809" s="30"/>
      <c r="U809" s="30"/>
      <c r="V809" s="30"/>
      <c r="W809" s="30"/>
      <c r="X809" s="72"/>
      <c r="Y809" s="31"/>
      <c r="Z809" s="72"/>
      <c r="AA809" s="31"/>
      <c r="AB809" s="30"/>
      <c r="AC809" s="30"/>
      <c r="AD809" s="30"/>
      <c r="AE809" s="30"/>
      <c r="AF809" s="30"/>
      <c r="AG809" s="72"/>
      <c r="AH809" s="31"/>
      <c r="AI809" s="30"/>
      <c r="AJ809" s="30"/>
      <c r="AK809" s="30"/>
      <c r="AL809" s="30"/>
      <c r="AM809" s="30"/>
      <c r="AN809" s="30"/>
      <c r="AO809" s="30"/>
      <c r="AP809" s="72"/>
      <c r="AQ809" s="31"/>
      <c r="AR809" s="30"/>
      <c r="AS809" s="30"/>
      <c r="AT809" s="30"/>
      <c r="AU809" s="30"/>
      <c r="AV809" s="30"/>
      <c r="AW809" s="30"/>
      <c r="AX809" s="30"/>
      <c r="AY809" s="30"/>
      <c r="AZ809" s="31"/>
      <c r="BA809" s="30"/>
      <c r="BB809" s="30"/>
      <c r="BC809" s="30"/>
      <c r="BD809" s="30"/>
      <c r="BE809" s="30"/>
      <c r="BF809" s="30"/>
      <c r="BG809" s="30"/>
      <c r="BH809" s="30"/>
    </row>
    <row r="810" spans="3:60" ht="13.5" x14ac:dyDescent="0.35">
      <c r="C810" s="31"/>
      <c r="D810" s="30"/>
      <c r="E810" s="30"/>
      <c r="F810" s="30"/>
      <c r="G810" s="30"/>
      <c r="H810" s="72"/>
      <c r="I810" s="31"/>
      <c r="J810" s="30"/>
      <c r="K810" s="30"/>
      <c r="L810" s="30"/>
      <c r="M810" s="30"/>
      <c r="N810" s="30"/>
      <c r="O810" s="30"/>
      <c r="P810" s="73"/>
      <c r="Q810" s="31"/>
      <c r="R810" s="30"/>
      <c r="S810" s="30"/>
      <c r="T810" s="30"/>
      <c r="U810" s="30"/>
      <c r="V810" s="30"/>
      <c r="W810" s="30"/>
      <c r="X810" s="72"/>
      <c r="Y810" s="31"/>
      <c r="Z810" s="72"/>
      <c r="AA810" s="31"/>
      <c r="AB810" s="30"/>
      <c r="AC810" s="30"/>
      <c r="AD810" s="30"/>
      <c r="AE810" s="30"/>
      <c r="AF810" s="30"/>
      <c r="AG810" s="72"/>
      <c r="AH810" s="31"/>
      <c r="AI810" s="30"/>
      <c r="AJ810" s="30"/>
      <c r="AK810" s="30"/>
      <c r="AL810" s="30"/>
      <c r="AM810" s="30"/>
      <c r="AN810" s="30"/>
      <c r="AO810" s="30"/>
      <c r="AP810" s="72"/>
      <c r="AQ810" s="31"/>
      <c r="AR810" s="30"/>
      <c r="AS810" s="30"/>
      <c r="AT810" s="30"/>
      <c r="AU810" s="30"/>
      <c r="AV810" s="30"/>
      <c r="AW810" s="30"/>
      <c r="AX810" s="30"/>
      <c r="AY810" s="30"/>
      <c r="AZ810" s="31"/>
      <c r="BA810" s="30"/>
      <c r="BB810" s="30"/>
      <c r="BC810" s="30"/>
      <c r="BD810" s="30"/>
      <c r="BE810" s="30"/>
      <c r="BF810" s="30"/>
      <c r="BG810" s="30"/>
      <c r="BH810" s="30"/>
    </row>
    <row r="811" spans="3:60" ht="13.5" x14ac:dyDescent="0.35">
      <c r="C811" s="31"/>
      <c r="D811" s="30"/>
      <c r="E811" s="30"/>
      <c r="F811" s="30"/>
      <c r="G811" s="30"/>
      <c r="H811" s="72"/>
      <c r="I811" s="31"/>
      <c r="J811" s="30"/>
      <c r="K811" s="30"/>
      <c r="L811" s="30"/>
      <c r="M811" s="30"/>
      <c r="N811" s="30"/>
      <c r="O811" s="30"/>
      <c r="P811" s="73"/>
      <c r="Q811" s="31"/>
      <c r="R811" s="30"/>
      <c r="S811" s="30"/>
      <c r="T811" s="30"/>
      <c r="U811" s="30"/>
      <c r="V811" s="30"/>
      <c r="W811" s="30"/>
      <c r="X811" s="72"/>
      <c r="Y811" s="31"/>
      <c r="Z811" s="72"/>
      <c r="AA811" s="31"/>
      <c r="AB811" s="30"/>
      <c r="AC811" s="30"/>
      <c r="AD811" s="30"/>
      <c r="AE811" s="30"/>
      <c r="AF811" s="30"/>
      <c r="AG811" s="72"/>
      <c r="AH811" s="31"/>
      <c r="AI811" s="30"/>
      <c r="AJ811" s="30"/>
      <c r="AK811" s="30"/>
      <c r="AL811" s="30"/>
      <c r="AM811" s="30"/>
      <c r="AN811" s="30"/>
      <c r="AO811" s="30"/>
      <c r="AP811" s="72"/>
      <c r="AQ811" s="31"/>
      <c r="AR811" s="30"/>
      <c r="AS811" s="30"/>
      <c r="AT811" s="30"/>
      <c r="AU811" s="30"/>
      <c r="AV811" s="30"/>
      <c r="AW811" s="30"/>
      <c r="AX811" s="30"/>
      <c r="AY811" s="30"/>
      <c r="AZ811" s="31"/>
      <c r="BA811" s="30"/>
      <c r="BB811" s="30"/>
      <c r="BC811" s="30"/>
      <c r="BD811" s="30"/>
      <c r="BE811" s="30"/>
      <c r="BF811" s="30"/>
      <c r="BG811" s="30"/>
      <c r="BH811" s="30"/>
    </row>
    <row r="812" spans="3:60" ht="13.5" x14ac:dyDescent="0.35">
      <c r="C812" s="31"/>
      <c r="D812" s="30"/>
      <c r="E812" s="30"/>
      <c r="F812" s="30"/>
      <c r="G812" s="30"/>
      <c r="H812" s="72"/>
      <c r="I812" s="31"/>
      <c r="J812" s="30"/>
      <c r="K812" s="30"/>
      <c r="L812" s="30"/>
      <c r="M812" s="30"/>
      <c r="N812" s="30"/>
      <c r="O812" s="30"/>
      <c r="P812" s="73"/>
      <c r="Q812" s="31"/>
      <c r="R812" s="30"/>
      <c r="S812" s="30"/>
      <c r="T812" s="30"/>
      <c r="U812" s="30"/>
      <c r="V812" s="30"/>
      <c r="W812" s="30"/>
      <c r="X812" s="72"/>
      <c r="Y812" s="31"/>
      <c r="Z812" s="72"/>
      <c r="AA812" s="31"/>
      <c r="AB812" s="30"/>
      <c r="AC812" s="30"/>
      <c r="AD812" s="30"/>
      <c r="AE812" s="30"/>
      <c r="AF812" s="30"/>
      <c r="AG812" s="72"/>
      <c r="AH812" s="31"/>
      <c r="AI812" s="30"/>
      <c r="AJ812" s="30"/>
      <c r="AK812" s="30"/>
      <c r="AL812" s="30"/>
      <c r="AM812" s="30"/>
      <c r="AN812" s="30"/>
      <c r="AO812" s="30"/>
      <c r="AP812" s="72"/>
      <c r="AQ812" s="31"/>
      <c r="AR812" s="30"/>
      <c r="AS812" s="30"/>
      <c r="AT812" s="30"/>
      <c r="AU812" s="30"/>
      <c r="AV812" s="30"/>
      <c r="AW812" s="30"/>
      <c r="AX812" s="30"/>
      <c r="AY812" s="30"/>
      <c r="AZ812" s="31"/>
      <c r="BA812" s="30"/>
      <c r="BB812" s="30"/>
      <c r="BC812" s="30"/>
      <c r="BD812" s="30"/>
      <c r="BE812" s="30"/>
      <c r="BF812" s="30"/>
      <c r="BG812" s="30"/>
      <c r="BH812" s="30"/>
    </row>
    <row r="813" spans="3:60" ht="13.5" x14ac:dyDescent="0.35">
      <c r="C813" s="31"/>
      <c r="D813" s="30"/>
      <c r="E813" s="30"/>
      <c r="F813" s="30"/>
      <c r="G813" s="30"/>
      <c r="H813" s="72"/>
      <c r="I813" s="31"/>
      <c r="J813" s="30"/>
      <c r="K813" s="30"/>
      <c r="L813" s="30"/>
      <c r="M813" s="30"/>
      <c r="N813" s="30"/>
      <c r="O813" s="30"/>
      <c r="P813" s="73"/>
      <c r="Q813" s="31"/>
      <c r="R813" s="30"/>
      <c r="S813" s="30"/>
      <c r="T813" s="30"/>
      <c r="U813" s="30"/>
      <c r="V813" s="30"/>
      <c r="W813" s="30"/>
      <c r="X813" s="72"/>
      <c r="Y813" s="31"/>
      <c r="Z813" s="72"/>
      <c r="AA813" s="31"/>
      <c r="AB813" s="30"/>
      <c r="AC813" s="30"/>
      <c r="AD813" s="30"/>
      <c r="AE813" s="30"/>
      <c r="AF813" s="30"/>
      <c r="AG813" s="72"/>
      <c r="AH813" s="31"/>
      <c r="AI813" s="30"/>
      <c r="AJ813" s="30"/>
      <c r="AK813" s="30"/>
      <c r="AL813" s="30"/>
      <c r="AM813" s="30"/>
      <c r="AN813" s="30"/>
      <c r="AO813" s="30"/>
      <c r="AP813" s="72"/>
      <c r="AQ813" s="31"/>
      <c r="AR813" s="30"/>
      <c r="AS813" s="30"/>
      <c r="AT813" s="30"/>
      <c r="AU813" s="30"/>
      <c r="AV813" s="30"/>
      <c r="AW813" s="30"/>
      <c r="AX813" s="30"/>
      <c r="AY813" s="30"/>
      <c r="AZ813" s="31"/>
      <c r="BA813" s="30"/>
      <c r="BB813" s="30"/>
      <c r="BC813" s="30"/>
      <c r="BD813" s="30"/>
      <c r="BE813" s="30"/>
      <c r="BF813" s="30"/>
      <c r="BG813" s="30"/>
      <c r="BH813" s="30"/>
    </row>
    <row r="814" spans="3:60" ht="13.5" x14ac:dyDescent="0.35">
      <c r="C814" s="31"/>
      <c r="D814" s="30"/>
      <c r="E814" s="30"/>
      <c r="F814" s="30"/>
      <c r="G814" s="30"/>
      <c r="H814" s="72"/>
      <c r="I814" s="31"/>
      <c r="J814" s="30"/>
      <c r="K814" s="30"/>
      <c r="L814" s="30"/>
      <c r="M814" s="30"/>
      <c r="N814" s="30"/>
      <c r="O814" s="30"/>
      <c r="P814" s="73"/>
      <c r="Q814" s="31"/>
      <c r="R814" s="30"/>
      <c r="S814" s="30"/>
      <c r="T814" s="30"/>
      <c r="U814" s="30"/>
      <c r="V814" s="30"/>
      <c r="W814" s="30"/>
      <c r="X814" s="72"/>
      <c r="Y814" s="31"/>
      <c r="Z814" s="72"/>
      <c r="AA814" s="31"/>
      <c r="AB814" s="30"/>
      <c r="AC814" s="30"/>
      <c r="AD814" s="30"/>
      <c r="AE814" s="30"/>
      <c r="AF814" s="30"/>
      <c r="AG814" s="72"/>
      <c r="AH814" s="31"/>
      <c r="AI814" s="30"/>
      <c r="AJ814" s="30"/>
      <c r="AK814" s="30"/>
      <c r="AL814" s="30"/>
      <c r="AM814" s="30"/>
      <c r="AN814" s="30"/>
      <c r="AO814" s="30"/>
      <c r="AP814" s="72"/>
      <c r="AQ814" s="31"/>
      <c r="AR814" s="30"/>
      <c r="AS814" s="30"/>
      <c r="AT814" s="30"/>
      <c r="AU814" s="30"/>
      <c r="AV814" s="30"/>
      <c r="AW814" s="30"/>
      <c r="AX814" s="30"/>
      <c r="AY814" s="30"/>
      <c r="AZ814" s="31"/>
      <c r="BA814" s="30"/>
      <c r="BB814" s="30"/>
      <c r="BC814" s="30"/>
      <c r="BD814" s="30"/>
      <c r="BE814" s="30"/>
      <c r="BF814" s="30"/>
      <c r="BG814" s="30"/>
      <c r="BH814" s="30"/>
    </row>
    <row r="815" spans="3:60" ht="13.5" x14ac:dyDescent="0.35">
      <c r="C815" s="31"/>
      <c r="D815" s="30"/>
      <c r="E815" s="30"/>
      <c r="F815" s="30"/>
      <c r="G815" s="30"/>
      <c r="H815" s="72"/>
      <c r="I815" s="31"/>
      <c r="J815" s="30"/>
      <c r="K815" s="30"/>
      <c r="L815" s="30"/>
      <c r="M815" s="30"/>
      <c r="N815" s="30"/>
      <c r="O815" s="30"/>
      <c r="P815" s="73"/>
      <c r="Q815" s="31"/>
      <c r="R815" s="30"/>
      <c r="S815" s="30"/>
      <c r="T815" s="30"/>
      <c r="U815" s="30"/>
      <c r="V815" s="30"/>
      <c r="W815" s="30"/>
      <c r="X815" s="72"/>
      <c r="Y815" s="31"/>
      <c r="Z815" s="72"/>
      <c r="AA815" s="31"/>
      <c r="AB815" s="30"/>
      <c r="AC815" s="30"/>
      <c r="AD815" s="30"/>
      <c r="AE815" s="30"/>
      <c r="AF815" s="30"/>
      <c r="AG815" s="72"/>
      <c r="AH815" s="31"/>
      <c r="AI815" s="30"/>
      <c r="AJ815" s="30"/>
      <c r="AK815" s="30"/>
      <c r="AL815" s="30"/>
      <c r="AM815" s="30"/>
      <c r="AN815" s="30"/>
      <c r="AO815" s="30"/>
      <c r="AP815" s="72"/>
      <c r="AQ815" s="31"/>
      <c r="AR815" s="30"/>
      <c r="AS815" s="30"/>
      <c r="AT815" s="30"/>
      <c r="AU815" s="30"/>
      <c r="AV815" s="30"/>
      <c r="AW815" s="30"/>
      <c r="AX815" s="30"/>
      <c r="AY815" s="30"/>
      <c r="AZ815" s="31"/>
      <c r="BA815" s="30"/>
      <c r="BB815" s="30"/>
      <c r="BC815" s="30"/>
      <c r="BD815" s="30"/>
      <c r="BE815" s="30"/>
      <c r="BF815" s="30"/>
      <c r="BG815" s="30"/>
      <c r="BH815" s="30"/>
    </row>
    <row r="816" spans="3:60" ht="13.5" x14ac:dyDescent="0.35">
      <c r="C816" s="31"/>
      <c r="D816" s="30"/>
      <c r="E816" s="30"/>
      <c r="F816" s="30"/>
      <c r="G816" s="30"/>
      <c r="H816" s="72"/>
      <c r="I816" s="31"/>
      <c r="J816" s="30"/>
      <c r="K816" s="30"/>
      <c r="L816" s="30"/>
      <c r="M816" s="30"/>
      <c r="N816" s="30"/>
      <c r="O816" s="30"/>
      <c r="P816" s="73"/>
      <c r="Q816" s="31"/>
      <c r="R816" s="30"/>
      <c r="S816" s="30"/>
      <c r="T816" s="30"/>
      <c r="U816" s="30"/>
      <c r="V816" s="30"/>
      <c r="W816" s="30"/>
      <c r="X816" s="72"/>
      <c r="Y816" s="31"/>
      <c r="Z816" s="72"/>
      <c r="AA816" s="31"/>
      <c r="AB816" s="30"/>
      <c r="AC816" s="30"/>
      <c r="AD816" s="30"/>
      <c r="AE816" s="30"/>
      <c r="AF816" s="30"/>
      <c r="AG816" s="72"/>
      <c r="AH816" s="31"/>
      <c r="AI816" s="30"/>
      <c r="AJ816" s="30"/>
      <c r="AK816" s="30"/>
      <c r="AL816" s="30"/>
      <c r="AM816" s="30"/>
      <c r="AN816" s="30"/>
      <c r="AO816" s="30"/>
      <c r="AP816" s="72"/>
      <c r="AQ816" s="31"/>
      <c r="AR816" s="30"/>
      <c r="AS816" s="30"/>
      <c r="AT816" s="30"/>
      <c r="AU816" s="30"/>
      <c r="AV816" s="30"/>
      <c r="AW816" s="30"/>
      <c r="AX816" s="30"/>
      <c r="AY816" s="30"/>
      <c r="AZ816" s="31"/>
      <c r="BA816" s="30"/>
      <c r="BB816" s="30"/>
      <c r="BC816" s="30"/>
      <c r="BD816" s="30"/>
      <c r="BE816" s="30"/>
      <c r="BF816" s="30"/>
      <c r="BG816" s="30"/>
      <c r="BH816" s="30"/>
    </row>
    <row r="817" spans="3:60" ht="13.5" x14ac:dyDescent="0.35">
      <c r="C817" s="31"/>
      <c r="D817" s="30"/>
      <c r="E817" s="30"/>
      <c r="F817" s="30"/>
      <c r="G817" s="30"/>
      <c r="H817" s="72"/>
      <c r="I817" s="31"/>
      <c r="J817" s="30"/>
      <c r="K817" s="30"/>
      <c r="L817" s="30"/>
      <c r="M817" s="30"/>
      <c r="N817" s="30"/>
      <c r="O817" s="30"/>
      <c r="P817" s="73"/>
      <c r="Q817" s="31"/>
      <c r="R817" s="30"/>
      <c r="S817" s="30"/>
      <c r="T817" s="30"/>
      <c r="U817" s="30"/>
      <c r="V817" s="30"/>
      <c r="W817" s="30"/>
      <c r="X817" s="72"/>
      <c r="Y817" s="31"/>
      <c r="Z817" s="72"/>
      <c r="AA817" s="31"/>
      <c r="AB817" s="30"/>
      <c r="AC817" s="30"/>
      <c r="AD817" s="30"/>
      <c r="AE817" s="30"/>
      <c r="AF817" s="30"/>
      <c r="AG817" s="72"/>
      <c r="AH817" s="31"/>
      <c r="AI817" s="30"/>
      <c r="AJ817" s="30"/>
      <c r="AK817" s="30"/>
      <c r="AL817" s="30"/>
      <c r="AM817" s="30"/>
      <c r="AN817" s="30"/>
      <c r="AO817" s="30"/>
      <c r="AP817" s="72"/>
      <c r="AQ817" s="31"/>
      <c r="AR817" s="30"/>
      <c r="AS817" s="30"/>
      <c r="AT817" s="30"/>
      <c r="AU817" s="30"/>
      <c r="AV817" s="30"/>
      <c r="AW817" s="30"/>
      <c r="AX817" s="30"/>
      <c r="AY817" s="30"/>
      <c r="AZ817" s="31"/>
      <c r="BA817" s="30"/>
      <c r="BB817" s="30"/>
      <c r="BC817" s="30"/>
      <c r="BD817" s="30"/>
      <c r="BE817" s="30"/>
      <c r="BF817" s="30"/>
      <c r="BG817" s="30"/>
      <c r="BH817" s="30"/>
    </row>
    <row r="818" spans="3:60" ht="13.5" x14ac:dyDescent="0.35">
      <c r="C818" s="31"/>
      <c r="D818" s="30"/>
      <c r="E818" s="30"/>
      <c r="F818" s="30"/>
      <c r="G818" s="30"/>
      <c r="H818" s="72"/>
      <c r="I818" s="31"/>
      <c r="J818" s="30"/>
      <c r="K818" s="30"/>
      <c r="L818" s="30"/>
      <c r="M818" s="30"/>
      <c r="N818" s="30"/>
      <c r="O818" s="30"/>
      <c r="P818" s="73"/>
      <c r="Q818" s="31"/>
      <c r="R818" s="30"/>
      <c r="S818" s="30"/>
      <c r="T818" s="30"/>
      <c r="U818" s="30"/>
      <c r="V818" s="30"/>
      <c r="W818" s="30"/>
      <c r="X818" s="72"/>
      <c r="Y818" s="31"/>
      <c r="Z818" s="72"/>
      <c r="AA818" s="31"/>
      <c r="AB818" s="30"/>
      <c r="AC818" s="30"/>
      <c r="AD818" s="30"/>
      <c r="AE818" s="30"/>
      <c r="AF818" s="30"/>
      <c r="AG818" s="72"/>
      <c r="AH818" s="31"/>
      <c r="AI818" s="30"/>
      <c r="AJ818" s="30"/>
      <c r="AK818" s="30"/>
      <c r="AL818" s="30"/>
      <c r="AM818" s="30"/>
      <c r="AN818" s="30"/>
      <c r="AO818" s="30"/>
      <c r="AP818" s="72"/>
      <c r="AQ818" s="31"/>
      <c r="AR818" s="30"/>
      <c r="AS818" s="30"/>
      <c r="AT818" s="30"/>
      <c r="AU818" s="30"/>
      <c r="AV818" s="30"/>
      <c r="AW818" s="30"/>
      <c r="AX818" s="30"/>
      <c r="AY818" s="30"/>
      <c r="AZ818" s="31"/>
      <c r="BA818" s="30"/>
      <c r="BB818" s="30"/>
      <c r="BC818" s="30"/>
      <c r="BD818" s="30"/>
      <c r="BE818" s="30"/>
      <c r="BF818" s="30"/>
      <c r="BG818" s="30"/>
      <c r="BH818" s="30"/>
    </row>
    <row r="819" spans="3:60" ht="13.5" x14ac:dyDescent="0.35">
      <c r="C819" s="31"/>
      <c r="D819" s="30"/>
      <c r="E819" s="30"/>
      <c r="F819" s="30"/>
      <c r="G819" s="30"/>
      <c r="H819" s="72"/>
      <c r="I819" s="31"/>
      <c r="J819" s="30"/>
      <c r="K819" s="30"/>
      <c r="L819" s="30"/>
      <c r="M819" s="30"/>
      <c r="N819" s="30"/>
      <c r="O819" s="30"/>
      <c r="P819" s="73"/>
      <c r="Q819" s="31"/>
      <c r="R819" s="30"/>
      <c r="S819" s="30"/>
      <c r="T819" s="30"/>
      <c r="U819" s="30"/>
      <c r="V819" s="30"/>
      <c r="W819" s="30"/>
      <c r="X819" s="72"/>
      <c r="Y819" s="31"/>
      <c r="Z819" s="72"/>
      <c r="AA819" s="31"/>
      <c r="AB819" s="30"/>
      <c r="AC819" s="30"/>
      <c r="AD819" s="30"/>
      <c r="AE819" s="30"/>
      <c r="AF819" s="30"/>
      <c r="AG819" s="72"/>
      <c r="AH819" s="31"/>
      <c r="AI819" s="30"/>
      <c r="AJ819" s="30"/>
      <c r="AK819" s="30"/>
      <c r="AL819" s="30"/>
      <c r="AM819" s="30"/>
      <c r="AN819" s="30"/>
      <c r="AO819" s="30"/>
      <c r="AP819" s="72"/>
      <c r="AQ819" s="31"/>
      <c r="AR819" s="30"/>
      <c r="AS819" s="30"/>
      <c r="AT819" s="30"/>
      <c r="AU819" s="30"/>
      <c r="AV819" s="30"/>
      <c r="AW819" s="30"/>
      <c r="AX819" s="30"/>
      <c r="AY819" s="30"/>
      <c r="AZ819" s="31"/>
      <c r="BA819" s="30"/>
      <c r="BB819" s="30"/>
      <c r="BC819" s="30"/>
      <c r="BD819" s="30"/>
      <c r="BE819" s="30"/>
      <c r="BF819" s="30"/>
      <c r="BG819" s="30"/>
      <c r="BH819" s="30"/>
    </row>
    <row r="820" spans="3:60" ht="13.5" x14ac:dyDescent="0.35">
      <c r="C820" s="31"/>
      <c r="D820" s="30"/>
      <c r="E820" s="30"/>
      <c r="F820" s="30"/>
      <c r="G820" s="30"/>
      <c r="H820" s="72"/>
      <c r="I820" s="31"/>
      <c r="J820" s="30"/>
      <c r="K820" s="30"/>
      <c r="L820" s="30"/>
      <c r="M820" s="30"/>
      <c r="N820" s="30"/>
      <c r="O820" s="30"/>
      <c r="P820" s="73"/>
      <c r="Q820" s="31"/>
      <c r="R820" s="30"/>
      <c r="S820" s="30"/>
      <c r="T820" s="30"/>
      <c r="U820" s="30"/>
      <c r="V820" s="30"/>
      <c r="W820" s="30"/>
      <c r="X820" s="72"/>
      <c r="Y820" s="31"/>
      <c r="Z820" s="72"/>
      <c r="AA820" s="31"/>
      <c r="AB820" s="30"/>
      <c r="AC820" s="30"/>
      <c r="AD820" s="30"/>
      <c r="AE820" s="30"/>
      <c r="AF820" s="30"/>
      <c r="AG820" s="72"/>
      <c r="AH820" s="31"/>
      <c r="AI820" s="30"/>
      <c r="AJ820" s="30"/>
      <c r="AK820" s="30"/>
      <c r="AL820" s="30"/>
      <c r="AM820" s="30"/>
      <c r="AN820" s="30"/>
      <c r="AO820" s="30"/>
      <c r="AP820" s="72"/>
      <c r="AQ820" s="31"/>
      <c r="AR820" s="30"/>
      <c r="AS820" s="30"/>
      <c r="AT820" s="30"/>
      <c r="AU820" s="30"/>
      <c r="AV820" s="30"/>
      <c r="AW820" s="30"/>
      <c r="AX820" s="30"/>
      <c r="AY820" s="30"/>
      <c r="AZ820" s="31"/>
      <c r="BA820" s="30"/>
      <c r="BB820" s="30"/>
      <c r="BC820" s="30"/>
      <c r="BD820" s="30"/>
      <c r="BE820" s="30"/>
      <c r="BF820" s="30"/>
      <c r="BG820" s="30"/>
      <c r="BH820" s="30"/>
    </row>
    <row r="821" spans="3:60" ht="13.5" x14ac:dyDescent="0.35">
      <c r="C821" s="31"/>
      <c r="D821" s="30"/>
      <c r="E821" s="30"/>
      <c r="F821" s="30"/>
      <c r="G821" s="30"/>
      <c r="H821" s="72"/>
      <c r="I821" s="31"/>
      <c r="J821" s="30"/>
      <c r="K821" s="30"/>
      <c r="L821" s="30"/>
      <c r="M821" s="30"/>
      <c r="N821" s="30"/>
      <c r="O821" s="30"/>
      <c r="P821" s="73"/>
      <c r="Q821" s="31"/>
      <c r="R821" s="30"/>
      <c r="S821" s="30"/>
      <c r="T821" s="30"/>
      <c r="U821" s="30"/>
      <c r="V821" s="30"/>
      <c r="W821" s="30"/>
      <c r="X821" s="72"/>
      <c r="Y821" s="31"/>
      <c r="Z821" s="72"/>
      <c r="AA821" s="31"/>
      <c r="AB821" s="30"/>
      <c r="AC821" s="30"/>
      <c r="AD821" s="30"/>
      <c r="AE821" s="30"/>
      <c r="AF821" s="30"/>
      <c r="AG821" s="72"/>
      <c r="AH821" s="31"/>
      <c r="AI821" s="30"/>
      <c r="AJ821" s="30"/>
      <c r="AK821" s="30"/>
      <c r="AL821" s="30"/>
      <c r="AM821" s="30"/>
      <c r="AN821" s="30"/>
      <c r="AO821" s="30"/>
      <c r="AP821" s="72"/>
      <c r="AQ821" s="31"/>
      <c r="AR821" s="30"/>
      <c r="AS821" s="30"/>
      <c r="AT821" s="30"/>
      <c r="AU821" s="30"/>
      <c r="AV821" s="30"/>
      <c r="AW821" s="30"/>
      <c r="AX821" s="30"/>
      <c r="AY821" s="30"/>
      <c r="AZ821" s="31"/>
      <c r="BA821" s="30"/>
      <c r="BB821" s="30"/>
      <c r="BC821" s="30"/>
      <c r="BD821" s="30"/>
      <c r="BE821" s="30"/>
      <c r="BF821" s="30"/>
      <c r="BG821" s="30"/>
      <c r="BH821" s="30"/>
    </row>
    <row r="822" spans="3:60" ht="13.5" x14ac:dyDescent="0.35">
      <c r="C822" s="31"/>
      <c r="D822" s="30"/>
      <c r="E822" s="30"/>
      <c r="F822" s="30"/>
      <c r="G822" s="30"/>
      <c r="H822" s="72"/>
      <c r="I822" s="31"/>
      <c r="J822" s="30"/>
      <c r="K822" s="30"/>
      <c r="L822" s="30"/>
      <c r="M822" s="30"/>
      <c r="N822" s="30"/>
      <c r="O822" s="30"/>
      <c r="P822" s="73"/>
      <c r="Q822" s="31"/>
      <c r="R822" s="30"/>
      <c r="S822" s="30"/>
      <c r="T822" s="30"/>
      <c r="U822" s="30"/>
      <c r="V822" s="30"/>
      <c r="W822" s="30"/>
      <c r="X822" s="72"/>
      <c r="Y822" s="31"/>
      <c r="Z822" s="72"/>
      <c r="AA822" s="31"/>
      <c r="AB822" s="30"/>
      <c r="AC822" s="30"/>
      <c r="AD822" s="30"/>
      <c r="AE822" s="30"/>
      <c r="AF822" s="30"/>
      <c r="AG822" s="72"/>
      <c r="AH822" s="31"/>
      <c r="AI822" s="30"/>
      <c r="AJ822" s="30"/>
      <c r="AK822" s="30"/>
      <c r="AL822" s="30"/>
      <c r="AM822" s="30"/>
      <c r="AN822" s="30"/>
      <c r="AO822" s="30"/>
      <c r="AP822" s="72"/>
      <c r="AQ822" s="31"/>
      <c r="AR822" s="30"/>
      <c r="AS822" s="30"/>
      <c r="AT822" s="30"/>
      <c r="AU822" s="30"/>
      <c r="AV822" s="30"/>
      <c r="AW822" s="30"/>
      <c r="AX822" s="30"/>
      <c r="AY822" s="30"/>
      <c r="AZ822" s="31"/>
      <c r="BA822" s="30"/>
      <c r="BB822" s="30"/>
      <c r="BC822" s="30"/>
      <c r="BD822" s="30"/>
      <c r="BE822" s="30"/>
      <c r="BF822" s="30"/>
      <c r="BG822" s="30"/>
      <c r="BH822" s="30"/>
    </row>
    <row r="823" spans="3:60" ht="13.5" x14ac:dyDescent="0.35">
      <c r="C823" s="31"/>
      <c r="D823" s="30"/>
      <c r="E823" s="30"/>
      <c r="F823" s="30"/>
      <c r="G823" s="30"/>
      <c r="H823" s="72"/>
      <c r="I823" s="31"/>
      <c r="J823" s="30"/>
      <c r="K823" s="30"/>
      <c r="L823" s="30"/>
      <c r="M823" s="30"/>
      <c r="N823" s="30"/>
      <c r="O823" s="30"/>
      <c r="P823" s="73"/>
      <c r="Q823" s="31"/>
      <c r="R823" s="30"/>
      <c r="S823" s="30"/>
      <c r="T823" s="30"/>
      <c r="U823" s="30"/>
      <c r="V823" s="30"/>
      <c r="W823" s="30"/>
      <c r="X823" s="72"/>
      <c r="Y823" s="31"/>
      <c r="Z823" s="72"/>
      <c r="AA823" s="31"/>
      <c r="AB823" s="30"/>
      <c r="AC823" s="30"/>
      <c r="AD823" s="30"/>
      <c r="AE823" s="30"/>
      <c r="AF823" s="30"/>
      <c r="AG823" s="72"/>
      <c r="AH823" s="31"/>
      <c r="AI823" s="30"/>
      <c r="AJ823" s="30"/>
      <c r="AK823" s="30"/>
      <c r="AL823" s="30"/>
      <c r="AM823" s="30"/>
      <c r="AN823" s="30"/>
      <c r="AO823" s="30"/>
      <c r="AP823" s="72"/>
      <c r="AQ823" s="31"/>
      <c r="AR823" s="30"/>
      <c r="AS823" s="30"/>
      <c r="AT823" s="30"/>
      <c r="AU823" s="30"/>
      <c r="AV823" s="30"/>
      <c r="AW823" s="30"/>
      <c r="AX823" s="30"/>
      <c r="AY823" s="30"/>
      <c r="AZ823" s="31"/>
      <c r="BA823" s="30"/>
      <c r="BB823" s="30"/>
      <c r="BC823" s="30"/>
      <c r="BD823" s="30"/>
      <c r="BE823" s="30"/>
      <c r="BF823" s="30"/>
      <c r="BG823" s="30"/>
      <c r="BH823" s="30"/>
    </row>
    <row r="824" spans="3:60" ht="13.5" x14ac:dyDescent="0.35">
      <c r="C824" s="31"/>
      <c r="D824" s="30"/>
      <c r="E824" s="30"/>
      <c r="F824" s="30"/>
      <c r="G824" s="30"/>
      <c r="H824" s="72"/>
      <c r="I824" s="31"/>
      <c r="J824" s="30"/>
      <c r="K824" s="30"/>
      <c r="L824" s="30"/>
      <c r="M824" s="30"/>
      <c r="N824" s="30"/>
      <c r="O824" s="30"/>
      <c r="P824" s="73"/>
      <c r="Q824" s="31"/>
      <c r="R824" s="30"/>
      <c r="S824" s="30"/>
      <c r="T824" s="30"/>
      <c r="U824" s="30"/>
      <c r="V824" s="30"/>
      <c r="W824" s="30"/>
      <c r="X824" s="72"/>
      <c r="Y824" s="31"/>
      <c r="Z824" s="72"/>
      <c r="AA824" s="31"/>
      <c r="AB824" s="30"/>
      <c r="AC824" s="30"/>
      <c r="AD824" s="30"/>
      <c r="AE824" s="30"/>
      <c r="AF824" s="30"/>
      <c r="AG824" s="72"/>
      <c r="AH824" s="31"/>
      <c r="AI824" s="30"/>
      <c r="AJ824" s="30"/>
      <c r="AK824" s="30"/>
      <c r="AL824" s="30"/>
      <c r="AM824" s="30"/>
      <c r="AN824" s="30"/>
      <c r="AO824" s="30"/>
      <c r="AP824" s="72"/>
      <c r="AQ824" s="31"/>
      <c r="AR824" s="30"/>
      <c r="AS824" s="30"/>
      <c r="AT824" s="30"/>
      <c r="AU824" s="30"/>
      <c r="AV824" s="30"/>
      <c r="AW824" s="30"/>
      <c r="AX824" s="30"/>
      <c r="AY824" s="30"/>
      <c r="AZ824" s="31"/>
      <c r="BA824" s="30"/>
      <c r="BB824" s="30"/>
      <c r="BC824" s="30"/>
      <c r="BD824" s="30"/>
      <c r="BE824" s="30"/>
      <c r="BF824" s="30"/>
      <c r="BG824" s="30"/>
      <c r="BH824" s="30"/>
    </row>
    <row r="825" spans="3:60" ht="13.5" x14ac:dyDescent="0.35">
      <c r="C825" s="31"/>
      <c r="D825" s="30"/>
      <c r="E825" s="30"/>
      <c r="F825" s="30"/>
      <c r="G825" s="30"/>
      <c r="H825" s="72"/>
      <c r="I825" s="31"/>
      <c r="J825" s="30"/>
      <c r="K825" s="30"/>
      <c r="L825" s="30"/>
      <c r="M825" s="30"/>
      <c r="N825" s="30"/>
      <c r="O825" s="30"/>
      <c r="P825" s="73"/>
      <c r="Q825" s="31"/>
      <c r="R825" s="30"/>
      <c r="S825" s="30"/>
      <c r="T825" s="30"/>
      <c r="U825" s="30"/>
      <c r="V825" s="30"/>
      <c r="W825" s="30"/>
      <c r="X825" s="72"/>
      <c r="Y825" s="31"/>
      <c r="Z825" s="72"/>
      <c r="AA825" s="31"/>
      <c r="AB825" s="30"/>
      <c r="AC825" s="30"/>
      <c r="AD825" s="30"/>
      <c r="AE825" s="30"/>
      <c r="AF825" s="30"/>
      <c r="AG825" s="72"/>
      <c r="AH825" s="31"/>
      <c r="AI825" s="30"/>
      <c r="AJ825" s="30"/>
      <c r="AK825" s="30"/>
      <c r="AL825" s="30"/>
      <c r="AM825" s="30"/>
      <c r="AN825" s="30"/>
      <c r="AO825" s="30"/>
      <c r="AP825" s="72"/>
      <c r="AQ825" s="31"/>
      <c r="AR825" s="30"/>
      <c r="AS825" s="30"/>
      <c r="AT825" s="30"/>
      <c r="AU825" s="30"/>
      <c r="AV825" s="30"/>
      <c r="AW825" s="30"/>
      <c r="AX825" s="30"/>
      <c r="AY825" s="30"/>
      <c r="AZ825" s="31"/>
      <c r="BA825" s="30"/>
      <c r="BB825" s="30"/>
      <c r="BC825" s="30"/>
      <c r="BD825" s="30"/>
      <c r="BE825" s="30"/>
      <c r="BF825" s="30"/>
      <c r="BG825" s="30"/>
      <c r="BH825" s="30"/>
    </row>
    <row r="826" spans="3:60" ht="13.5" x14ac:dyDescent="0.35">
      <c r="C826" s="31"/>
      <c r="D826" s="30"/>
      <c r="E826" s="30"/>
      <c r="F826" s="30"/>
      <c r="G826" s="30"/>
      <c r="H826" s="72"/>
      <c r="I826" s="31"/>
      <c r="J826" s="30"/>
      <c r="K826" s="30"/>
      <c r="L826" s="30"/>
      <c r="M826" s="30"/>
      <c r="N826" s="30"/>
      <c r="O826" s="30"/>
      <c r="P826" s="73"/>
      <c r="Q826" s="31"/>
      <c r="R826" s="30"/>
      <c r="S826" s="30"/>
      <c r="T826" s="30"/>
      <c r="U826" s="30"/>
      <c r="V826" s="30"/>
      <c r="W826" s="30"/>
      <c r="X826" s="72"/>
      <c r="Y826" s="31"/>
      <c r="Z826" s="72"/>
      <c r="AA826" s="31"/>
      <c r="AB826" s="30"/>
      <c r="AC826" s="30"/>
      <c r="AD826" s="30"/>
      <c r="AE826" s="30"/>
      <c r="AF826" s="30"/>
      <c r="AG826" s="72"/>
      <c r="AH826" s="31"/>
      <c r="AI826" s="30"/>
      <c r="AJ826" s="30"/>
      <c r="AK826" s="30"/>
      <c r="AL826" s="30"/>
      <c r="AM826" s="30"/>
      <c r="AN826" s="30"/>
      <c r="AO826" s="30"/>
      <c r="AP826" s="72"/>
      <c r="AQ826" s="31"/>
      <c r="AR826" s="30"/>
      <c r="AS826" s="30"/>
      <c r="AT826" s="30"/>
      <c r="AU826" s="30"/>
      <c r="AV826" s="30"/>
      <c r="AW826" s="30"/>
      <c r="AX826" s="30"/>
      <c r="AY826" s="30"/>
      <c r="AZ826" s="31"/>
      <c r="BA826" s="30"/>
      <c r="BB826" s="30"/>
      <c r="BC826" s="30"/>
      <c r="BD826" s="30"/>
      <c r="BE826" s="30"/>
      <c r="BF826" s="30"/>
      <c r="BG826" s="30"/>
      <c r="BH826" s="30"/>
    </row>
    <row r="827" spans="3:60" ht="13.5" x14ac:dyDescent="0.35">
      <c r="C827" s="31"/>
      <c r="D827" s="30"/>
      <c r="E827" s="30"/>
      <c r="F827" s="30"/>
      <c r="G827" s="30"/>
      <c r="H827" s="72"/>
      <c r="I827" s="31"/>
      <c r="J827" s="30"/>
      <c r="K827" s="30"/>
      <c r="L827" s="30"/>
      <c r="M827" s="30"/>
      <c r="N827" s="30"/>
      <c r="O827" s="30"/>
      <c r="P827" s="73"/>
      <c r="Q827" s="31"/>
      <c r="R827" s="30"/>
      <c r="S827" s="30"/>
      <c r="T827" s="30"/>
      <c r="U827" s="30"/>
      <c r="V827" s="30"/>
      <c r="W827" s="30"/>
      <c r="X827" s="72"/>
      <c r="Y827" s="31"/>
      <c r="Z827" s="72"/>
      <c r="AA827" s="31"/>
      <c r="AB827" s="30"/>
      <c r="AC827" s="30"/>
      <c r="AD827" s="30"/>
      <c r="AE827" s="30"/>
      <c r="AF827" s="30"/>
      <c r="AG827" s="72"/>
      <c r="AH827" s="31"/>
      <c r="AI827" s="30"/>
      <c r="AJ827" s="30"/>
      <c r="AK827" s="30"/>
      <c r="AL827" s="30"/>
      <c r="AM827" s="30"/>
      <c r="AN827" s="30"/>
      <c r="AO827" s="30"/>
      <c r="AP827" s="72"/>
      <c r="AQ827" s="31"/>
      <c r="AR827" s="30"/>
      <c r="AS827" s="30"/>
      <c r="AT827" s="30"/>
      <c r="AU827" s="30"/>
      <c r="AV827" s="30"/>
      <c r="AW827" s="30"/>
      <c r="AX827" s="30"/>
      <c r="AY827" s="30"/>
      <c r="AZ827" s="31"/>
      <c r="BA827" s="30"/>
      <c r="BB827" s="30"/>
      <c r="BC827" s="30"/>
      <c r="BD827" s="30"/>
      <c r="BE827" s="30"/>
      <c r="BF827" s="30"/>
      <c r="BG827" s="30"/>
      <c r="BH827" s="30"/>
    </row>
    <row r="828" spans="3:60" ht="13.5" x14ac:dyDescent="0.35">
      <c r="C828" s="31"/>
      <c r="D828" s="30"/>
      <c r="E828" s="30"/>
      <c r="F828" s="30"/>
      <c r="G828" s="30"/>
      <c r="H828" s="72"/>
      <c r="I828" s="31"/>
      <c r="J828" s="30"/>
      <c r="K828" s="30"/>
      <c r="L828" s="30"/>
      <c r="M828" s="30"/>
      <c r="N828" s="30"/>
      <c r="O828" s="30"/>
      <c r="P828" s="73"/>
      <c r="Q828" s="31"/>
      <c r="R828" s="30"/>
      <c r="S828" s="30"/>
      <c r="T828" s="30"/>
      <c r="U828" s="30"/>
      <c r="V828" s="30"/>
      <c r="W828" s="30"/>
      <c r="X828" s="72"/>
      <c r="Y828" s="31"/>
      <c r="Z828" s="72"/>
      <c r="AA828" s="31"/>
      <c r="AB828" s="30"/>
      <c r="AC828" s="30"/>
      <c r="AD828" s="30"/>
      <c r="AE828" s="30"/>
      <c r="AF828" s="30"/>
      <c r="AG828" s="72"/>
      <c r="AH828" s="31"/>
      <c r="AI828" s="30"/>
      <c r="AJ828" s="30"/>
      <c r="AK828" s="30"/>
      <c r="AL828" s="30"/>
      <c r="AM828" s="30"/>
      <c r="AN828" s="30"/>
      <c r="AO828" s="30"/>
      <c r="AP828" s="72"/>
      <c r="AQ828" s="31"/>
      <c r="AR828" s="30"/>
      <c r="AS828" s="30"/>
      <c r="AT828" s="30"/>
      <c r="AU828" s="30"/>
      <c r="AV828" s="30"/>
      <c r="AW828" s="30"/>
      <c r="AX828" s="30"/>
      <c r="AY828" s="30"/>
      <c r="AZ828" s="31"/>
      <c r="BA828" s="30"/>
      <c r="BB828" s="30"/>
      <c r="BC828" s="30"/>
      <c r="BD828" s="30"/>
      <c r="BE828" s="30"/>
      <c r="BF828" s="30"/>
      <c r="BG828" s="30"/>
      <c r="BH828" s="30"/>
    </row>
    <row r="829" spans="3:60" ht="13.5" x14ac:dyDescent="0.35">
      <c r="C829" s="31"/>
      <c r="D829" s="30"/>
      <c r="E829" s="30"/>
      <c r="F829" s="30"/>
      <c r="G829" s="30"/>
      <c r="H829" s="72"/>
      <c r="I829" s="31"/>
      <c r="J829" s="30"/>
      <c r="K829" s="30"/>
      <c r="L829" s="30"/>
      <c r="M829" s="30"/>
      <c r="N829" s="30"/>
      <c r="O829" s="30"/>
      <c r="P829" s="73"/>
      <c r="Q829" s="31"/>
      <c r="R829" s="30"/>
      <c r="S829" s="30"/>
      <c r="T829" s="30"/>
      <c r="U829" s="30"/>
      <c r="V829" s="30"/>
      <c r="W829" s="30"/>
      <c r="X829" s="72"/>
      <c r="Y829" s="31"/>
      <c r="Z829" s="72"/>
      <c r="AA829" s="31"/>
      <c r="AB829" s="30"/>
      <c r="AC829" s="30"/>
      <c r="AD829" s="30"/>
      <c r="AE829" s="30"/>
      <c r="AF829" s="30"/>
      <c r="AG829" s="72"/>
      <c r="AH829" s="31"/>
      <c r="AI829" s="30"/>
      <c r="AJ829" s="30"/>
      <c r="AK829" s="30"/>
      <c r="AL829" s="30"/>
      <c r="AM829" s="30"/>
      <c r="AN829" s="30"/>
      <c r="AO829" s="30"/>
      <c r="AP829" s="72"/>
      <c r="AQ829" s="31"/>
      <c r="AR829" s="30"/>
      <c r="AS829" s="30"/>
      <c r="AT829" s="30"/>
      <c r="AU829" s="30"/>
      <c r="AV829" s="30"/>
      <c r="AW829" s="30"/>
      <c r="AX829" s="30"/>
      <c r="AY829" s="30"/>
      <c r="AZ829" s="31"/>
      <c r="BA829" s="30"/>
      <c r="BB829" s="30"/>
      <c r="BC829" s="30"/>
      <c r="BD829" s="30"/>
      <c r="BE829" s="30"/>
      <c r="BF829" s="30"/>
      <c r="BG829" s="30"/>
      <c r="BH829" s="30"/>
    </row>
    <row r="830" spans="3:60" ht="13.5" x14ac:dyDescent="0.35">
      <c r="C830" s="31"/>
      <c r="D830" s="30"/>
      <c r="E830" s="30"/>
      <c r="F830" s="30"/>
      <c r="G830" s="30"/>
      <c r="H830" s="72"/>
      <c r="I830" s="31"/>
      <c r="J830" s="30"/>
      <c r="K830" s="30"/>
      <c r="L830" s="30"/>
      <c r="M830" s="30"/>
      <c r="N830" s="30"/>
      <c r="O830" s="30"/>
      <c r="P830" s="73"/>
      <c r="Q830" s="31"/>
      <c r="R830" s="30"/>
      <c r="S830" s="30"/>
      <c r="T830" s="30"/>
      <c r="U830" s="30"/>
      <c r="V830" s="30"/>
      <c r="W830" s="30"/>
      <c r="X830" s="72"/>
      <c r="Y830" s="31"/>
      <c r="Z830" s="72"/>
      <c r="AA830" s="31"/>
      <c r="AB830" s="30"/>
      <c r="AC830" s="30"/>
      <c r="AD830" s="30"/>
      <c r="AE830" s="30"/>
      <c r="AF830" s="30"/>
      <c r="AG830" s="72"/>
      <c r="AH830" s="31"/>
      <c r="AI830" s="30"/>
      <c r="AJ830" s="30"/>
      <c r="AK830" s="30"/>
      <c r="AL830" s="30"/>
      <c r="AM830" s="30"/>
      <c r="AN830" s="30"/>
      <c r="AO830" s="30"/>
      <c r="AP830" s="72"/>
      <c r="AQ830" s="31"/>
      <c r="AR830" s="30"/>
      <c r="AS830" s="30"/>
      <c r="AT830" s="30"/>
      <c r="AU830" s="30"/>
      <c r="AV830" s="30"/>
      <c r="AW830" s="30"/>
      <c r="AX830" s="30"/>
      <c r="AY830" s="30"/>
      <c r="AZ830" s="31"/>
      <c r="BA830" s="30"/>
      <c r="BB830" s="30"/>
      <c r="BC830" s="30"/>
      <c r="BD830" s="30"/>
      <c r="BE830" s="30"/>
      <c r="BF830" s="30"/>
      <c r="BG830" s="30"/>
      <c r="BH830" s="30"/>
    </row>
    <row r="831" spans="3:60" ht="13.5" x14ac:dyDescent="0.35">
      <c r="C831" s="31"/>
      <c r="D831" s="30"/>
      <c r="E831" s="30"/>
      <c r="F831" s="30"/>
      <c r="G831" s="30"/>
      <c r="H831" s="72"/>
      <c r="I831" s="31"/>
      <c r="J831" s="30"/>
      <c r="K831" s="30"/>
      <c r="L831" s="30"/>
      <c r="M831" s="30"/>
      <c r="N831" s="30"/>
      <c r="O831" s="30"/>
      <c r="P831" s="73"/>
      <c r="Q831" s="31"/>
      <c r="R831" s="30"/>
      <c r="S831" s="30"/>
      <c r="T831" s="30"/>
      <c r="U831" s="30"/>
      <c r="V831" s="30"/>
      <c r="W831" s="30"/>
      <c r="X831" s="72"/>
      <c r="Y831" s="31"/>
      <c r="Z831" s="72"/>
      <c r="AA831" s="31"/>
      <c r="AB831" s="30"/>
      <c r="AC831" s="30"/>
      <c r="AD831" s="30"/>
      <c r="AE831" s="30"/>
      <c r="AF831" s="30"/>
      <c r="AG831" s="72"/>
      <c r="AH831" s="31"/>
      <c r="AI831" s="30"/>
      <c r="AJ831" s="30"/>
      <c r="AK831" s="30"/>
      <c r="AL831" s="30"/>
      <c r="AM831" s="30"/>
      <c r="AN831" s="30"/>
      <c r="AO831" s="30"/>
      <c r="AP831" s="72"/>
      <c r="AQ831" s="31"/>
      <c r="AR831" s="30"/>
      <c r="AS831" s="30"/>
      <c r="AT831" s="30"/>
      <c r="AU831" s="30"/>
      <c r="AV831" s="30"/>
      <c r="AW831" s="30"/>
      <c r="AX831" s="30"/>
      <c r="AY831" s="30"/>
      <c r="AZ831" s="31"/>
      <c r="BA831" s="30"/>
      <c r="BB831" s="30"/>
      <c r="BC831" s="30"/>
      <c r="BD831" s="30"/>
      <c r="BE831" s="30"/>
      <c r="BF831" s="30"/>
      <c r="BG831" s="30"/>
      <c r="BH831" s="30"/>
    </row>
    <row r="832" spans="3:60" ht="13.5" x14ac:dyDescent="0.35">
      <c r="C832" s="31"/>
      <c r="D832" s="30"/>
      <c r="E832" s="30"/>
      <c r="F832" s="30"/>
      <c r="G832" s="30"/>
      <c r="H832" s="72"/>
      <c r="I832" s="31"/>
      <c r="J832" s="30"/>
      <c r="K832" s="30"/>
      <c r="L832" s="30"/>
      <c r="M832" s="30"/>
      <c r="N832" s="30"/>
      <c r="O832" s="30"/>
      <c r="P832" s="73"/>
      <c r="Q832" s="31"/>
      <c r="R832" s="30"/>
      <c r="S832" s="30"/>
      <c r="T832" s="30"/>
      <c r="U832" s="30"/>
      <c r="V832" s="30"/>
      <c r="W832" s="30"/>
      <c r="X832" s="72"/>
      <c r="Y832" s="31"/>
      <c r="Z832" s="72"/>
      <c r="AA832" s="31"/>
      <c r="AB832" s="30"/>
      <c r="AC832" s="30"/>
      <c r="AD832" s="30"/>
      <c r="AE832" s="30"/>
      <c r="AF832" s="30"/>
      <c r="AG832" s="72"/>
      <c r="AH832" s="31"/>
      <c r="AI832" s="30"/>
      <c r="AJ832" s="30"/>
      <c r="AK832" s="30"/>
      <c r="AL832" s="30"/>
      <c r="AM832" s="30"/>
      <c r="AN832" s="30"/>
      <c r="AO832" s="30"/>
      <c r="AP832" s="72"/>
      <c r="AQ832" s="31"/>
      <c r="AR832" s="30"/>
      <c r="AS832" s="30"/>
      <c r="AT832" s="30"/>
      <c r="AU832" s="30"/>
      <c r="AV832" s="30"/>
      <c r="AW832" s="30"/>
      <c r="AX832" s="30"/>
      <c r="AY832" s="30"/>
      <c r="AZ832" s="31"/>
      <c r="BA832" s="30"/>
      <c r="BB832" s="30"/>
      <c r="BC832" s="30"/>
      <c r="BD832" s="30"/>
      <c r="BE832" s="30"/>
      <c r="BF832" s="30"/>
      <c r="BG832" s="30"/>
      <c r="BH832" s="30"/>
    </row>
    <row r="833" spans="3:60" ht="13.5" x14ac:dyDescent="0.35">
      <c r="C833" s="31"/>
      <c r="D833" s="30"/>
      <c r="E833" s="30"/>
      <c r="F833" s="30"/>
      <c r="G833" s="30"/>
      <c r="H833" s="72"/>
      <c r="I833" s="31"/>
      <c r="J833" s="30"/>
      <c r="K833" s="30"/>
      <c r="L833" s="30"/>
      <c r="M833" s="30"/>
      <c r="N833" s="30"/>
      <c r="O833" s="30"/>
      <c r="P833" s="73"/>
      <c r="Q833" s="31"/>
      <c r="R833" s="30"/>
      <c r="S833" s="30"/>
      <c r="T833" s="30"/>
      <c r="U833" s="30"/>
      <c r="V833" s="30"/>
      <c r="W833" s="30"/>
      <c r="X833" s="72"/>
      <c r="Y833" s="31"/>
      <c r="Z833" s="72"/>
      <c r="AA833" s="31"/>
      <c r="AB833" s="30"/>
      <c r="AC833" s="30"/>
      <c r="AD833" s="30"/>
      <c r="AE833" s="30"/>
      <c r="AF833" s="30"/>
      <c r="AG833" s="72"/>
      <c r="AH833" s="31"/>
      <c r="AI833" s="30"/>
      <c r="AJ833" s="30"/>
      <c r="AK833" s="30"/>
      <c r="AL833" s="30"/>
      <c r="AM833" s="30"/>
      <c r="AN833" s="30"/>
      <c r="AO833" s="30"/>
      <c r="AP833" s="72"/>
      <c r="AQ833" s="31"/>
      <c r="AR833" s="30"/>
      <c r="AS833" s="30"/>
      <c r="AT833" s="30"/>
      <c r="AU833" s="30"/>
      <c r="AV833" s="30"/>
      <c r="AW833" s="30"/>
      <c r="AX833" s="30"/>
      <c r="AY833" s="30"/>
      <c r="AZ833" s="31"/>
      <c r="BA833" s="30"/>
      <c r="BB833" s="30"/>
      <c r="BC833" s="30"/>
      <c r="BD833" s="30"/>
      <c r="BE833" s="30"/>
      <c r="BF833" s="30"/>
      <c r="BG833" s="30"/>
      <c r="BH833" s="30"/>
    </row>
    <row r="834" spans="3:60" ht="13.5" x14ac:dyDescent="0.35">
      <c r="C834" s="31"/>
      <c r="D834" s="30"/>
      <c r="E834" s="30"/>
      <c r="F834" s="30"/>
      <c r="G834" s="30"/>
      <c r="H834" s="72"/>
      <c r="I834" s="31"/>
      <c r="J834" s="30"/>
      <c r="K834" s="30"/>
      <c r="L834" s="30"/>
      <c r="M834" s="30"/>
      <c r="N834" s="30"/>
      <c r="O834" s="30"/>
      <c r="P834" s="73"/>
      <c r="Q834" s="31"/>
      <c r="R834" s="30"/>
      <c r="S834" s="30"/>
      <c r="T834" s="30"/>
      <c r="U834" s="30"/>
      <c r="V834" s="30"/>
      <c r="W834" s="30"/>
      <c r="X834" s="72"/>
      <c r="Y834" s="31"/>
      <c r="Z834" s="72"/>
      <c r="AA834" s="31"/>
      <c r="AB834" s="30"/>
      <c r="AC834" s="30"/>
      <c r="AD834" s="30"/>
      <c r="AE834" s="30"/>
      <c r="AF834" s="30"/>
      <c r="AG834" s="72"/>
      <c r="AH834" s="31"/>
      <c r="AI834" s="30"/>
      <c r="AJ834" s="30"/>
      <c r="AK834" s="30"/>
      <c r="AL834" s="30"/>
      <c r="AM834" s="30"/>
      <c r="AN834" s="30"/>
      <c r="AO834" s="30"/>
      <c r="AP834" s="72"/>
      <c r="AQ834" s="31"/>
      <c r="AR834" s="30"/>
      <c r="AS834" s="30"/>
      <c r="AT834" s="30"/>
      <c r="AU834" s="30"/>
      <c r="AV834" s="30"/>
      <c r="AW834" s="30"/>
      <c r="AX834" s="30"/>
      <c r="AY834" s="30"/>
      <c r="AZ834" s="31"/>
      <c r="BA834" s="30"/>
      <c r="BB834" s="30"/>
      <c r="BC834" s="30"/>
      <c r="BD834" s="30"/>
      <c r="BE834" s="30"/>
      <c r="BF834" s="30"/>
      <c r="BG834" s="30"/>
      <c r="BH834" s="30"/>
    </row>
    <row r="835" spans="3:60" ht="13.5" x14ac:dyDescent="0.35">
      <c r="C835" s="31"/>
      <c r="D835" s="30"/>
      <c r="E835" s="30"/>
      <c r="F835" s="30"/>
      <c r="G835" s="30"/>
      <c r="H835" s="72"/>
      <c r="I835" s="31"/>
      <c r="J835" s="30"/>
      <c r="K835" s="30"/>
      <c r="L835" s="30"/>
      <c r="M835" s="30"/>
      <c r="N835" s="30"/>
      <c r="O835" s="30"/>
      <c r="P835" s="73"/>
      <c r="Q835" s="31"/>
      <c r="R835" s="30"/>
      <c r="S835" s="30"/>
      <c r="T835" s="30"/>
      <c r="U835" s="30"/>
      <c r="V835" s="30"/>
      <c r="W835" s="30"/>
      <c r="X835" s="72"/>
      <c r="Y835" s="31"/>
      <c r="Z835" s="72"/>
      <c r="AA835" s="31"/>
      <c r="AB835" s="30"/>
      <c r="AC835" s="30"/>
      <c r="AD835" s="30"/>
      <c r="AE835" s="30"/>
      <c r="AF835" s="30"/>
      <c r="AG835" s="72"/>
      <c r="AH835" s="31"/>
      <c r="AI835" s="30"/>
      <c r="AJ835" s="30"/>
      <c r="AK835" s="30"/>
      <c r="AL835" s="30"/>
      <c r="AM835" s="30"/>
      <c r="AN835" s="30"/>
      <c r="AO835" s="30"/>
      <c r="AP835" s="72"/>
      <c r="AQ835" s="31"/>
      <c r="AR835" s="30"/>
      <c r="AS835" s="30"/>
      <c r="AT835" s="30"/>
      <c r="AU835" s="30"/>
      <c r="AV835" s="30"/>
      <c r="AW835" s="30"/>
      <c r="AX835" s="30"/>
      <c r="AY835" s="30"/>
      <c r="AZ835" s="31"/>
      <c r="BA835" s="30"/>
      <c r="BB835" s="30"/>
      <c r="BC835" s="30"/>
      <c r="BD835" s="30"/>
      <c r="BE835" s="30"/>
      <c r="BF835" s="30"/>
      <c r="BG835" s="30"/>
      <c r="BH835" s="30"/>
    </row>
    <row r="836" spans="3:60" ht="13.5" x14ac:dyDescent="0.35">
      <c r="C836" s="31"/>
      <c r="D836" s="30"/>
      <c r="E836" s="30"/>
      <c r="F836" s="30"/>
      <c r="G836" s="30"/>
      <c r="H836" s="72"/>
      <c r="I836" s="31"/>
      <c r="J836" s="30"/>
      <c r="K836" s="30"/>
      <c r="L836" s="30"/>
      <c r="M836" s="30"/>
      <c r="N836" s="30"/>
      <c r="O836" s="30"/>
      <c r="P836" s="73"/>
      <c r="Q836" s="31"/>
      <c r="R836" s="30"/>
      <c r="S836" s="30"/>
      <c r="T836" s="30"/>
      <c r="U836" s="30"/>
      <c r="V836" s="30"/>
      <c r="W836" s="30"/>
      <c r="X836" s="72"/>
      <c r="Y836" s="31"/>
      <c r="Z836" s="72"/>
      <c r="AA836" s="31"/>
      <c r="AB836" s="30"/>
      <c r="AC836" s="30"/>
      <c r="AD836" s="30"/>
      <c r="AE836" s="30"/>
      <c r="AF836" s="30"/>
      <c r="AG836" s="72"/>
      <c r="AH836" s="31"/>
      <c r="AI836" s="30"/>
      <c r="AJ836" s="30"/>
      <c r="AK836" s="30"/>
      <c r="AL836" s="30"/>
      <c r="AM836" s="30"/>
      <c r="AN836" s="30"/>
      <c r="AO836" s="30"/>
      <c r="AP836" s="72"/>
      <c r="AQ836" s="31"/>
      <c r="AR836" s="30"/>
      <c r="AS836" s="30"/>
      <c r="AT836" s="30"/>
      <c r="AU836" s="30"/>
      <c r="AV836" s="30"/>
      <c r="AW836" s="30"/>
      <c r="AX836" s="30"/>
      <c r="AY836" s="30"/>
      <c r="AZ836" s="31"/>
      <c r="BA836" s="30"/>
      <c r="BB836" s="30"/>
      <c r="BC836" s="30"/>
      <c r="BD836" s="30"/>
      <c r="BE836" s="30"/>
      <c r="BF836" s="30"/>
      <c r="BG836" s="30"/>
      <c r="BH836" s="30"/>
    </row>
    <row r="837" spans="3:60" ht="13.5" x14ac:dyDescent="0.35">
      <c r="C837" s="31"/>
      <c r="D837" s="30"/>
      <c r="E837" s="30"/>
      <c r="F837" s="30"/>
      <c r="G837" s="30"/>
      <c r="H837" s="72"/>
      <c r="I837" s="31"/>
      <c r="J837" s="30"/>
      <c r="K837" s="30"/>
      <c r="L837" s="30"/>
      <c r="M837" s="30"/>
      <c r="N837" s="30"/>
      <c r="O837" s="30"/>
      <c r="P837" s="73"/>
      <c r="Q837" s="31"/>
      <c r="R837" s="30"/>
      <c r="S837" s="30"/>
      <c r="T837" s="30"/>
      <c r="U837" s="30"/>
      <c r="V837" s="30"/>
      <c r="W837" s="30"/>
      <c r="X837" s="72"/>
      <c r="Y837" s="31"/>
      <c r="Z837" s="72"/>
      <c r="AA837" s="31"/>
      <c r="AB837" s="30"/>
      <c r="AC837" s="30"/>
      <c r="AD837" s="30"/>
      <c r="AE837" s="30"/>
      <c r="AF837" s="30"/>
      <c r="AG837" s="72"/>
      <c r="AH837" s="31"/>
      <c r="AI837" s="30"/>
      <c r="AJ837" s="30"/>
      <c r="AK837" s="30"/>
      <c r="AL837" s="30"/>
      <c r="AM837" s="30"/>
      <c r="AN837" s="30"/>
      <c r="AO837" s="30"/>
      <c r="AP837" s="72"/>
      <c r="AQ837" s="31"/>
      <c r="AR837" s="30"/>
      <c r="AS837" s="30"/>
      <c r="AT837" s="30"/>
      <c r="AU837" s="30"/>
      <c r="AV837" s="30"/>
      <c r="AW837" s="30"/>
      <c r="AX837" s="30"/>
      <c r="AY837" s="30"/>
      <c r="AZ837" s="31"/>
      <c r="BA837" s="30"/>
      <c r="BB837" s="30"/>
      <c r="BC837" s="30"/>
      <c r="BD837" s="30"/>
      <c r="BE837" s="30"/>
      <c r="BF837" s="30"/>
      <c r="BG837" s="30"/>
      <c r="BH837" s="30"/>
    </row>
    <row r="838" spans="3:60" ht="13.5" x14ac:dyDescent="0.35">
      <c r="C838" s="31"/>
      <c r="D838" s="30"/>
      <c r="E838" s="30"/>
      <c r="F838" s="30"/>
      <c r="G838" s="30"/>
      <c r="H838" s="72"/>
      <c r="I838" s="31"/>
      <c r="J838" s="30"/>
      <c r="K838" s="30"/>
      <c r="L838" s="30"/>
      <c r="M838" s="30"/>
      <c r="N838" s="30"/>
      <c r="O838" s="30"/>
      <c r="P838" s="73"/>
      <c r="Q838" s="31"/>
      <c r="R838" s="30"/>
      <c r="S838" s="30"/>
      <c r="T838" s="30"/>
      <c r="U838" s="30"/>
      <c r="V838" s="30"/>
      <c r="W838" s="30"/>
      <c r="X838" s="72"/>
      <c r="Y838" s="31"/>
      <c r="Z838" s="72"/>
      <c r="AA838" s="31"/>
      <c r="AB838" s="30"/>
      <c r="AC838" s="30"/>
      <c r="AD838" s="30"/>
      <c r="AE838" s="30"/>
      <c r="AF838" s="30"/>
      <c r="AG838" s="72"/>
      <c r="AH838" s="31"/>
      <c r="AI838" s="30"/>
      <c r="AJ838" s="30"/>
      <c r="AK838" s="30"/>
      <c r="AL838" s="30"/>
      <c r="AM838" s="30"/>
      <c r="AN838" s="30"/>
      <c r="AO838" s="30"/>
      <c r="AP838" s="72"/>
      <c r="AQ838" s="31"/>
      <c r="AR838" s="30"/>
      <c r="AS838" s="30"/>
      <c r="AT838" s="30"/>
      <c r="AU838" s="30"/>
      <c r="AV838" s="30"/>
      <c r="AW838" s="30"/>
      <c r="AX838" s="30"/>
      <c r="AY838" s="30"/>
      <c r="AZ838" s="31"/>
      <c r="BA838" s="30"/>
      <c r="BB838" s="30"/>
      <c r="BC838" s="30"/>
      <c r="BD838" s="30"/>
      <c r="BE838" s="30"/>
      <c r="BF838" s="30"/>
      <c r="BG838" s="30"/>
      <c r="BH838" s="30"/>
    </row>
    <row r="839" spans="3:60" ht="13.5" x14ac:dyDescent="0.35">
      <c r="C839" s="31"/>
      <c r="D839" s="30"/>
      <c r="E839" s="30"/>
      <c r="F839" s="30"/>
      <c r="G839" s="30"/>
      <c r="H839" s="72"/>
      <c r="I839" s="31"/>
      <c r="J839" s="30"/>
      <c r="K839" s="30"/>
      <c r="L839" s="30"/>
      <c r="M839" s="30"/>
      <c r="N839" s="30"/>
      <c r="O839" s="30"/>
      <c r="P839" s="73"/>
      <c r="Q839" s="31"/>
      <c r="R839" s="30"/>
      <c r="S839" s="30"/>
      <c r="T839" s="30"/>
      <c r="U839" s="30"/>
      <c r="V839" s="30"/>
      <c r="W839" s="30"/>
      <c r="X839" s="72"/>
      <c r="Y839" s="31"/>
      <c r="Z839" s="72"/>
      <c r="AA839" s="31"/>
      <c r="AB839" s="30"/>
      <c r="AC839" s="30"/>
      <c r="AD839" s="30"/>
      <c r="AE839" s="30"/>
      <c r="AF839" s="30"/>
      <c r="AG839" s="72"/>
      <c r="AH839" s="31"/>
      <c r="AI839" s="30"/>
      <c r="AJ839" s="30"/>
      <c r="AK839" s="30"/>
      <c r="AL839" s="30"/>
      <c r="AM839" s="30"/>
      <c r="AN839" s="30"/>
      <c r="AO839" s="30"/>
      <c r="AP839" s="72"/>
      <c r="AQ839" s="31"/>
      <c r="AR839" s="30"/>
      <c r="AS839" s="30"/>
      <c r="AT839" s="30"/>
      <c r="AU839" s="30"/>
      <c r="AV839" s="30"/>
      <c r="AW839" s="30"/>
      <c r="AX839" s="30"/>
      <c r="AY839" s="30"/>
      <c r="AZ839" s="31"/>
      <c r="BA839" s="30"/>
      <c r="BB839" s="30"/>
      <c r="BC839" s="30"/>
      <c r="BD839" s="30"/>
      <c r="BE839" s="30"/>
      <c r="BF839" s="30"/>
      <c r="BG839" s="30"/>
      <c r="BH839" s="30"/>
    </row>
    <row r="840" spans="3:60" ht="13.5" x14ac:dyDescent="0.35">
      <c r="C840" s="31"/>
      <c r="D840" s="30"/>
      <c r="E840" s="30"/>
      <c r="F840" s="30"/>
      <c r="G840" s="30"/>
      <c r="H840" s="72"/>
      <c r="I840" s="31"/>
      <c r="J840" s="30"/>
      <c r="K840" s="30"/>
      <c r="L840" s="30"/>
      <c r="M840" s="30"/>
      <c r="N840" s="30"/>
      <c r="O840" s="30"/>
      <c r="P840" s="73"/>
      <c r="Q840" s="31"/>
      <c r="R840" s="30"/>
      <c r="S840" s="30"/>
      <c r="T840" s="30"/>
      <c r="U840" s="30"/>
      <c r="V840" s="30"/>
      <c r="W840" s="30"/>
      <c r="X840" s="72"/>
      <c r="Y840" s="31"/>
      <c r="Z840" s="72"/>
      <c r="AA840" s="31"/>
      <c r="AB840" s="30"/>
      <c r="AC840" s="30"/>
      <c r="AD840" s="30"/>
      <c r="AE840" s="30"/>
      <c r="AF840" s="30"/>
      <c r="AG840" s="72"/>
      <c r="AH840" s="31"/>
      <c r="AI840" s="30"/>
      <c r="AJ840" s="30"/>
      <c r="AK840" s="30"/>
      <c r="AL840" s="30"/>
      <c r="AM840" s="30"/>
      <c r="AN840" s="30"/>
      <c r="AO840" s="30"/>
      <c r="AP840" s="72"/>
      <c r="AQ840" s="31"/>
      <c r="AR840" s="30"/>
      <c r="AS840" s="30"/>
      <c r="AT840" s="30"/>
      <c r="AU840" s="30"/>
      <c r="AV840" s="30"/>
      <c r="AW840" s="30"/>
      <c r="AX840" s="30"/>
      <c r="AY840" s="30"/>
      <c r="AZ840" s="31"/>
      <c r="BA840" s="30"/>
      <c r="BB840" s="30"/>
      <c r="BC840" s="30"/>
      <c r="BD840" s="30"/>
      <c r="BE840" s="30"/>
      <c r="BF840" s="30"/>
      <c r="BG840" s="30"/>
      <c r="BH840" s="30"/>
    </row>
    <row r="841" spans="3:60" ht="13.5" x14ac:dyDescent="0.35">
      <c r="C841" s="31"/>
      <c r="D841" s="30"/>
      <c r="E841" s="30"/>
      <c r="F841" s="30"/>
      <c r="G841" s="30"/>
      <c r="H841" s="72"/>
      <c r="I841" s="31"/>
      <c r="J841" s="30"/>
      <c r="K841" s="30"/>
      <c r="L841" s="30"/>
      <c r="M841" s="30"/>
      <c r="N841" s="30"/>
      <c r="O841" s="30"/>
      <c r="P841" s="73"/>
      <c r="Q841" s="31"/>
      <c r="R841" s="30"/>
      <c r="S841" s="30"/>
      <c r="T841" s="30"/>
      <c r="U841" s="30"/>
      <c r="V841" s="30"/>
      <c r="W841" s="30"/>
      <c r="X841" s="72"/>
      <c r="Y841" s="31"/>
      <c r="Z841" s="72"/>
      <c r="AA841" s="31"/>
      <c r="AB841" s="30"/>
      <c r="AC841" s="30"/>
      <c r="AD841" s="30"/>
      <c r="AE841" s="30"/>
      <c r="AF841" s="30"/>
      <c r="AG841" s="72"/>
      <c r="AH841" s="31"/>
      <c r="AI841" s="30"/>
      <c r="AJ841" s="30"/>
      <c r="AK841" s="30"/>
      <c r="AL841" s="30"/>
      <c r="AM841" s="30"/>
      <c r="AN841" s="30"/>
      <c r="AO841" s="30"/>
      <c r="AP841" s="72"/>
      <c r="AQ841" s="31"/>
      <c r="AR841" s="30"/>
      <c r="AS841" s="30"/>
      <c r="AT841" s="30"/>
      <c r="AU841" s="30"/>
      <c r="AV841" s="30"/>
      <c r="AW841" s="30"/>
      <c r="AX841" s="30"/>
      <c r="AY841" s="30"/>
      <c r="AZ841" s="31"/>
      <c r="BA841" s="30"/>
      <c r="BB841" s="30"/>
      <c r="BC841" s="30"/>
      <c r="BD841" s="30"/>
      <c r="BE841" s="30"/>
      <c r="BF841" s="30"/>
      <c r="BG841" s="30"/>
      <c r="BH841" s="30"/>
    </row>
    <row r="842" spans="3:60" ht="13.5" x14ac:dyDescent="0.35">
      <c r="C842" s="31"/>
      <c r="D842" s="30"/>
      <c r="E842" s="30"/>
      <c r="F842" s="30"/>
      <c r="G842" s="30"/>
      <c r="H842" s="72"/>
      <c r="I842" s="31"/>
      <c r="J842" s="30"/>
      <c r="K842" s="30"/>
      <c r="L842" s="30"/>
      <c r="M842" s="30"/>
      <c r="N842" s="30"/>
      <c r="O842" s="30"/>
      <c r="P842" s="73"/>
      <c r="Q842" s="31"/>
      <c r="R842" s="30"/>
      <c r="S842" s="30"/>
      <c r="T842" s="30"/>
      <c r="U842" s="30"/>
      <c r="V842" s="30"/>
      <c r="W842" s="30"/>
      <c r="X842" s="72"/>
      <c r="Y842" s="31"/>
      <c r="Z842" s="72"/>
      <c r="AA842" s="31"/>
      <c r="AB842" s="30"/>
      <c r="AC842" s="30"/>
      <c r="AD842" s="30"/>
      <c r="AE842" s="30"/>
      <c r="AF842" s="30"/>
      <c r="AG842" s="72"/>
      <c r="AH842" s="31"/>
      <c r="AI842" s="30"/>
      <c r="AJ842" s="30"/>
      <c r="AK842" s="30"/>
      <c r="AL842" s="30"/>
      <c r="AM842" s="30"/>
      <c r="AN842" s="30"/>
      <c r="AO842" s="30"/>
      <c r="AP842" s="72"/>
      <c r="AQ842" s="31"/>
      <c r="AR842" s="30"/>
      <c r="AS842" s="30"/>
      <c r="AT842" s="30"/>
      <c r="AU842" s="30"/>
      <c r="AV842" s="30"/>
      <c r="AW842" s="30"/>
      <c r="AX842" s="30"/>
      <c r="AY842" s="30"/>
      <c r="AZ842" s="31"/>
      <c r="BA842" s="30"/>
      <c r="BB842" s="30"/>
      <c r="BC842" s="30"/>
      <c r="BD842" s="30"/>
      <c r="BE842" s="30"/>
      <c r="BF842" s="30"/>
      <c r="BG842" s="30"/>
      <c r="BH842" s="30"/>
    </row>
    <row r="843" spans="3:60" ht="13.5" x14ac:dyDescent="0.35">
      <c r="C843" s="31"/>
      <c r="D843" s="30"/>
      <c r="E843" s="30"/>
      <c r="F843" s="30"/>
      <c r="G843" s="30"/>
      <c r="H843" s="72"/>
      <c r="I843" s="31"/>
      <c r="J843" s="30"/>
      <c r="K843" s="30"/>
      <c r="L843" s="30"/>
      <c r="M843" s="30"/>
      <c r="N843" s="30"/>
      <c r="O843" s="30"/>
      <c r="P843" s="73"/>
      <c r="Q843" s="31"/>
      <c r="R843" s="30"/>
      <c r="S843" s="30"/>
      <c r="T843" s="30"/>
      <c r="U843" s="30"/>
      <c r="V843" s="30"/>
      <c r="W843" s="30"/>
      <c r="X843" s="72"/>
      <c r="Y843" s="31"/>
      <c r="Z843" s="72"/>
      <c r="AA843" s="31"/>
      <c r="AB843" s="30"/>
      <c r="AC843" s="30"/>
      <c r="AD843" s="30"/>
      <c r="AE843" s="30"/>
      <c r="AF843" s="30"/>
      <c r="AG843" s="72"/>
      <c r="AH843" s="31"/>
      <c r="AI843" s="30"/>
      <c r="AJ843" s="30"/>
      <c r="AK843" s="30"/>
      <c r="AL843" s="30"/>
      <c r="AM843" s="30"/>
      <c r="AN843" s="30"/>
      <c r="AO843" s="30"/>
      <c r="AP843" s="72"/>
      <c r="AQ843" s="31"/>
      <c r="AR843" s="30"/>
      <c r="AS843" s="30"/>
      <c r="AT843" s="30"/>
      <c r="AU843" s="30"/>
      <c r="AV843" s="30"/>
      <c r="AW843" s="30"/>
      <c r="AX843" s="30"/>
      <c r="AY843" s="30"/>
      <c r="AZ843" s="31"/>
      <c r="BA843" s="30"/>
      <c r="BB843" s="30"/>
      <c r="BC843" s="30"/>
      <c r="BD843" s="30"/>
      <c r="BE843" s="30"/>
      <c r="BF843" s="30"/>
      <c r="BG843" s="30"/>
      <c r="BH843" s="30"/>
    </row>
    <row r="844" spans="3:60" ht="13.5" x14ac:dyDescent="0.35">
      <c r="C844" s="31"/>
      <c r="D844" s="30"/>
      <c r="E844" s="30"/>
      <c r="F844" s="30"/>
      <c r="G844" s="30"/>
      <c r="H844" s="72"/>
      <c r="I844" s="31"/>
      <c r="J844" s="30"/>
      <c r="K844" s="30"/>
      <c r="L844" s="30"/>
      <c r="M844" s="30"/>
      <c r="N844" s="30"/>
      <c r="O844" s="30"/>
      <c r="P844" s="73"/>
      <c r="Q844" s="31"/>
      <c r="R844" s="30"/>
      <c r="S844" s="30"/>
      <c r="T844" s="30"/>
      <c r="U844" s="30"/>
      <c r="V844" s="30"/>
      <c r="W844" s="30"/>
      <c r="X844" s="72"/>
      <c r="Y844" s="31"/>
      <c r="Z844" s="72"/>
      <c r="AA844" s="31"/>
      <c r="AB844" s="30"/>
      <c r="AC844" s="30"/>
      <c r="AD844" s="30"/>
      <c r="AE844" s="30"/>
      <c r="AF844" s="30"/>
      <c r="AG844" s="72"/>
      <c r="AH844" s="31"/>
      <c r="AI844" s="30"/>
      <c r="AJ844" s="30"/>
      <c r="AK844" s="30"/>
      <c r="AL844" s="30"/>
      <c r="AM844" s="30"/>
      <c r="AN844" s="30"/>
      <c r="AO844" s="30"/>
      <c r="AP844" s="72"/>
      <c r="AQ844" s="31"/>
      <c r="AR844" s="30"/>
      <c r="AS844" s="30"/>
      <c r="AT844" s="30"/>
      <c r="AU844" s="30"/>
      <c r="AV844" s="30"/>
      <c r="AW844" s="30"/>
      <c r="AX844" s="30"/>
      <c r="AY844" s="30"/>
      <c r="AZ844" s="31"/>
      <c r="BA844" s="30"/>
      <c r="BB844" s="30"/>
      <c r="BC844" s="30"/>
      <c r="BD844" s="30"/>
      <c r="BE844" s="30"/>
      <c r="BF844" s="30"/>
      <c r="BG844" s="30"/>
      <c r="BH844" s="30"/>
    </row>
    <row r="845" spans="3:60" ht="13.5" x14ac:dyDescent="0.35">
      <c r="C845" s="31"/>
      <c r="D845" s="30"/>
      <c r="E845" s="30"/>
      <c r="F845" s="30"/>
      <c r="G845" s="30"/>
      <c r="H845" s="72"/>
      <c r="I845" s="31"/>
      <c r="J845" s="30"/>
      <c r="K845" s="30"/>
      <c r="L845" s="30"/>
      <c r="M845" s="30"/>
      <c r="N845" s="30"/>
      <c r="O845" s="30"/>
      <c r="P845" s="73"/>
      <c r="Q845" s="31"/>
      <c r="R845" s="30"/>
      <c r="S845" s="30"/>
      <c r="T845" s="30"/>
      <c r="U845" s="30"/>
      <c r="V845" s="30"/>
      <c r="W845" s="30"/>
      <c r="X845" s="72"/>
      <c r="Y845" s="31"/>
      <c r="Z845" s="72"/>
      <c r="AA845" s="31"/>
      <c r="AB845" s="30"/>
      <c r="AC845" s="30"/>
      <c r="AD845" s="30"/>
      <c r="AE845" s="30"/>
      <c r="AF845" s="30"/>
      <c r="AG845" s="72"/>
      <c r="AH845" s="31"/>
      <c r="AI845" s="30"/>
      <c r="AJ845" s="30"/>
      <c r="AK845" s="30"/>
      <c r="AL845" s="30"/>
      <c r="AM845" s="30"/>
      <c r="AN845" s="30"/>
      <c r="AO845" s="30"/>
      <c r="AP845" s="72"/>
      <c r="AQ845" s="31"/>
      <c r="AR845" s="30"/>
      <c r="AS845" s="30"/>
      <c r="AT845" s="30"/>
      <c r="AU845" s="30"/>
      <c r="AV845" s="30"/>
      <c r="AW845" s="30"/>
      <c r="AX845" s="30"/>
      <c r="AY845" s="30"/>
      <c r="AZ845" s="31"/>
      <c r="BA845" s="30"/>
      <c r="BB845" s="30"/>
      <c r="BC845" s="30"/>
      <c r="BD845" s="30"/>
      <c r="BE845" s="30"/>
      <c r="BF845" s="30"/>
      <c r="BG845" s="30"/>
      <c r="BH845" s="30"/>
    </row>
    <row r="846" spans="3:60" ht="13.5" x14ac:dyDescent="0.35">
      <c r="C846" s="31"/>
      <c r="D846" s="30"/>
      <c r="E846" s="30"/>
      <c r="F846" s="30"/>
      <c r="G846" s="30"/>
      <c r="H846" s="72"/>
      <c r="I846" s="31"/>
      <c r="J846" s="30"/>
      <c r="K846" s="30"/>
      <c r="L846" s="30"/>
      <c r="M846" s="30"/>
      <c r="N846" s="30"/>
      <c r="O846" s="30"/>
      <c r="P846" s="73"/>
      <c r="Q846" s="31"/>
      <c r="R846" s="30"/>
      <c r="S846" s="30"/>
      <c r="T846" s="30"/>
      <c r="U846" s="30"/>
      <c r="V846" s="30"/>
      <c r="W846" s="30"/>
      <c r="X846" s="72"/>
      <c r="Y846" s="31"/>
      <c r="Z846" s="72"/>
      <c r="AA846" s="31"/>
      <c r="AB846" s="30"/>
      <c r="AC846" s="30"/>
      <c r="AD846" s="30"/>
      <c r="AE846" s="30"/>
      <c r="AF846" s="30"/>
      <c r="AG846" s="72"/>
      <c r="AH846" s="31"/>
      <c r="AI846" s="30"/>
      <c r="AJ846" s="30"/>
      <c r="AK846" s="30"/>
      <c r="AL846" s="30"/>
      <c r="AM846" s="30"/>
      <c r="AN846" s="30"/>
      <c r="AO846" s="30"/>
      <c r="AP846" s="72"/>
      <c r="AQ846" s="31"/>
      <c r="AR846" s="30"/>
      <c r="AS846" s="30"/>
      <c r="AT846" s="30"/>
      <c r="AU846" s="30"/>
      <c r="AV846" s="30"/>
      <c r="AW846" s="30"/>
      <c r="AX846" s="30"/>
      <c r="AY846" s="30"/>
      <c r="AZ846" s="31"/>
      <c r="BA846" s="30"/>
      <c r="BB846" s="30"/>
      <c r="BC846" s="30"/>
      <c r="BD846" s="30"/>
      <c r="BE846" s="30"/>
      <c r="BF846" s="30"/>
      <c r="BG846" s="30"/>
      <c r="BH846" s="30"/>
    </row>
    <row r="847" spans="3:60" ht="13.5" x14ac:dyDescent="0.35">
      <c r="C847" s="31"/>
      <c r="D847" s="30"/>
      <c r="E847" s="30"/>
      <c r="F847" s="30"/>
      <c r="G847" s="30"/>
      <c r="H847" s="72"/>
      <c r="I847" s="31"/>
      <c r="J847" s="30"/>
      <c r="K847" s="30"/>
      <c r="L847" s="30"/>
      <c r="M847" s="30"/>
      <c r="N847" s="30"/>
      <c r="O847" s="30"/>
      <c r="P847" s="73"/>
      <c r="Q847" s="31"/>
      <c r="R847" s="30"/>
      <c r="S847" s="30"/>
      <c r="T847" s="30"/>
      <c r="U847" s="30"/>
      <c r="V847" s="30"/>
      <c r="W847" s="30"/>
      <c r="X847" s="72"/>
      <c r="Y847" s="31"/>
      <c r="Z847" s="72"/>
      <c r="AA847" s="31"/>
      <c r="AB847" s="30"/>
      <c r="AC847" s="30"/>
      <c r="AD847" s="30"/>
      <c r="AE847" s="30"/>
      <c r="AF847" s="30"/>
      <c r="AG847" s="72"/>
      <c r="AH847" s="31"/>
      <c r="AI847" s="30"/>
      <c r="AJ847" s="30"/>
      <c r="AK847" s="30"/>
      <c r="AL847" s="30"/>
      <c r="AM847" s="30"/>
      <c r="AN847" s="30"/>
      <c r="AO847" s="30"/>
      <c r="AP847" s="72"/>
      <c r="AQ847" s="31"/>
      <c r="AR847" s="30"/>
      <c r="AS847" s="30"/>
      <c r="AT847" s="30"/>
      <c r="AU847" s="30"/>
      <c r="AV847" s="30"/>
      <c r="AW847" s="30"/>
      <c r="AX847" s="30"/>
      <c r="AY847" s="30"/>
      <c r="AZ847" s="31"/>
      <c r="BA847" s="30"/>
      <c r="BB847" s="30"/>
      <c r="BC847" s="30"/>
      <c r="BD847" s="30"/>
      <c r="BE847" s="30"/>
      <c r="BF847" s="30"/>
      <c r="BG847" s="30"/>
      <c r="BH847" s="30"/>
    </row>
    <row r="848" spans="3:60" ht="13.5" x14ac:dyDescent="0.35">
      <c r="C848" s="31"/>
      <c r="D848" s="30"/>
      <c r="E848" s="30"/>
      <c r="F848" s="30"/>
      <c r="G848" s="30"/>
      <c r="H848" s="72"/>
      <c r="I848" s="31"/>
      <c r="J848" s="30"/>
      <c r="K848" s="30"/>
      <c r="L848" s="30"/>
      <c r="M848" s="30"/>
      <c r="N848" s="30"/>
      <c r="O848" s="30"/>
      <c r="P848" s="73"/>
      <c r="Q848" s="31"/>
      <c r="R848" s="30"/>
      <c r="S848" s="30"/>
      <c r="T848" s="30"/>
      <c r="U848" s="30"/>
      <c r="V848" s="30"/>
      <c r="W848" s="30"/>
      <c r="X848" s="72"/>
      <c r="Y848" s="31"/>
      <c r="Z848" s="72"/>
      <c r="AA848" s="31"/>
      <c r="AB848" s="30"/>
      <c r="AC848" s="30"/>
      <c r="AD848" s="30"/>
      <c r="AE848" s="30"/>
      <c r="AF848" s="30"/>
      <c r="AG848" s="72"/>
      <c r="AH848" s="31"/>
      <c r="AI848" s="30"/>
      <c r="AJ848" s="30"/>
      <c r="AK848" s="30"/>
      <c r="AL848" s="30"/>
      <c r="AM848" s="30"/>
      <c r="AN848" s="30"/>
      <c r="AO848" s="30"/>
      <c r="AP848" s="72"/>
      <c r="AQ848" s="31"/>
      <c r="AR848" s="30"/>
      <c r="AS848" s="30"/>
      <c r="AT848" s="30"/>
      <c r="AU848" s="30"/>
      <c r="AV848" s="30"/>
      <c r="AW848" s="30"/>
      <c r="AX848" s="30"/>
      <c r="AY848" s="30"/>
      <c r="AZ848" s="31"/>
      <c r="BA848" s="30"/>
      <c r="BB848" s="30"/>
      <c r="BC848" s="30"/>
      <c r="BD848" s="30"/>
      <c r="BE848" s="30"/>
      <c r="BF848" s="30"/>
      <c r="BG848" s="30"/>
      <c r="BH848" s="30"/>
    </row>
    <row r="849" spans="3:60" ht="13.5" x14ac:dyDescent="0.35">
      <c r="C849" s="31"/>
      <c r="D849" s="30"/>
      <c r="E849" s="30"/>
      <c r="F849" s="30"/>
      <c r="G849" s="30"/>
      <c r="H849" s="72"/>
      <c r="I849" s="31"/>
      <c r="J849" s="30"/>
      <c r="K849" s="30"/>
      <c r="L849" s="30"/>
      <c r="M849" s="30"/>
      <c r="N849" s="30"/>
      <c r="O849" s="30"/>
      <c r="P849" s="73"/>
      <c r="Q849" s="31"/>
      <c r="R849" s="30"/>
      <c r="S849" s="30"/>
      <c r="T849" s="30"/>
      <c r="U849" s="30"/>
      <c r="V849" s="30"/>
      <c r="W849" s="30"/>
      <c r="X849" s="72"/>
      <c r="Y849" s="31"/>
      <c r="Z849" s="72"/>
      <c r="AA849" s="31"/>
      <c r="AB849" s="30"/>
      <c r="AC849" s="30"/>
      <c r="AD849" s="30"/>
      <c r="AE849" s="30"/>
      <c r="AF849" s="30"/>
      <c r="AG849" s="72"/>
      <c r="AH849" s="31"/>
      <c r="AI849" s="30"/>
      <c r="AJ849" s="30"/>
      <c r="AK849" s="30"/>
      <c r="AL849" s="30"/>
      <c r="AM849" s="30"/>
      <c r="AN849" s="30"/>
      <c r="AO849" s="30"/>
      <c r="AP849" s="72"/>
      <c r="AQ849" s="31"/>
      <c r="AR849" s="30"/>
      <c r="AS849" s="30"/>
      <c r="AT849" s="30"/>
      <c r="AU849" s="30"/>
      <c r="AV849" s="30"/>
      <c r="AW849" s="30"/>
      <c r="AX849" s="30"/>
      <c r="AY849" s="30"/>
      <c r="AZ849" s="31"/>
      <c r="BA849" s="30"/>
      <c r="BB849" s="30"/>
      <c r="BC849" s="30"/>
      <c r="BD849" s="30"/>
      <c r="BE849" s="30"/>
      <c r="BF849" s="30"/>
      <c r="BG849" s="30"/>
      <c r="BH849" s="30"/>
    </row>
    <row r="850" spans="3:60" ht="13.5" x14ac:dyDescent="0.35">
      <c r="C850" s="31"/>
      <c r="D850" s="30"/>
      <c r="E850" s="30"/>
      <c r="F850" s="30"/>
      <c r="G850" s="30"/>
      <c r="H850" s="72"/>
      <c r="I850" s="31"/>
      <c r="J850" s="30"/>
      <c r="K850" s="30"/>
      <c r="L850" s="30"/>
      <c r="M850" s="30"/>
      <c r="N850" s="30"/>
      <c r="O850" s="30"/>
      <c r="P850" s="73"/>
      <c r="Q850" s="31"/>
      <c r="R850" s="30"/>
      <c r="S850" s="30"/>
      <c r="T850" s="30"/>
      <c r="U850" s="30"/>
      <c r="V850" s="30"/>
      <c r="W850" s="30"/>
      <c r="X850" s="72"/>
      <c r="Y850" s="31"/>
      <c r="Z850" s="72"/>
      <c r="AA850" s="31"/>
      <c r="AB850" s="30"/>
      <c r="AC850" s="30"/>
      <c r="AD850" s="30"/>
      <c r="AE850" s="30"/>
      <c r="AF850" s="30"/>
      <c r="AG850" s="72"/>
      <c r="AH850" s="31"/>
      <c r="AI850" s="30"/>
      <c r="AJ850" s="30"/>
      <c r="AK850" s="30"/>
      <c r="AL850" s="30"/>
      <c r="AM850" s="30"/>
      <c r="AN850" s="30"/>
      <c r="AO850" s="30"/>
      <c r="AP850" s="72"/>
      <c r="AQ850" s="31"/>
      <c r="AR850" s="30"/>
      <c r="AS850" s="30"/>
      <c r="AT850" s="30"/>
      <c r="AU850" s="30"/>
      <c r="AV850" s="30"/>
      <c r="AW850" s="30"/>
      <c r="AX850" s="30"/>
      <c r="AY850" s="30"/>
      <c r="AZ850" s="31"/>
      <c r="BA850" s="30"/>
      <c r="BB850" s="30"/>
      <c r="BC850" s="30"/>
      <c r="BD850" s="30"/>
      <c r="BE850" s="30"/>
      <c r="BF850" s="30"/>
      <c r="BG850" s="30"/>
      <c r="BH850" s="30"/>
    </row>
    <row r="851" spans="3:60" ht="13.5" x14ac:dyDescent="0.35">
      <c r="C851" s="31"/>
      <c r="D851" s="30"/>
      <c r="E851" s="30"/>
      <c r="F851" s="30"/>
      <c r="G851" s="30"/>
      <c r="H851" s="72"/>
      <c r="I851" s="31"/>
      <c r="J851" s="30"/>
      <c r="K851" s="30"/>
      <c r="L851" s="30"/>
      <c r="M851" s="30"/>
      <c r="N851" s="30"/>
      <c r="O851" s="30"/>
      <c r="P851" s="73"/>
      <c r="Q851" s="31"/>
      <c r="R851" s="30"/>
      <c r="S851" s="30"/>
      <c r="T851" s="30"/>
      <c r="U851" s="30"/>
      <c r="V851" s="30"/>
      <c r="W851" s="30"/>
      <c r="X851" s="72"/>
      <c r="Y851" s="31"/>
      <c r="Z851" s="72"/>
      <c r="AA851" s="31"/>
      <c r="AB851" s="30"/>
      <c r="AC851" s="30"/>
      <c r="AD851" s="30"/>
      <c r="AE851" s="30"/>
      <c r="AF851" s="30"/>
      <c r="AG851" s="72"/>
      <c r="AH851" s="31"/>
      <c r="AI851" s="30"/>
      <c r="AJ851" s="30"/>
      <c r="AK851" s="30"/>
      <c r="AL851" s="30"/>
      <c r="AM851" s="30"/>
      <c r="AN851" s="30"/>
      <c r="AO851" s="30"/>
      <c r="AP851" s="72"/>
      <c r="AQ851" s="31"/>
      <c r="AR851" s="30"/>
      <c r="AS851" s="30"/>
      <c r="AT851" s="30"/>
      <c r="AU851" s="30"/>
      <c r="AV851" s="30"/>
      <c r="AW851" s="30"/>
      <c r="AX851" s="30"/>
      <c r="AY851" s="30"/>
      <c r="AZ851" s="31"/>
      <c r="BA851" s="30"/>
      <c r="BB851" s="30"/>
      <c r="BC851" s="30"/>
      <c r="BD851" s="30"/>
      <c r="BE851" s="30"/>
      <c r="BF851" s="30"/>
      <c r="BG851" s="30"/>
      <c r="BH851" s="30"/>
    </row>
    <row r="852" spans="3:60" ht="13.5" x14ac:dyDescent="0.35">
      <c r="C852" s="31"/>
      <c r="D852" s="30"/>
      <c r="E852" s="30"/>
      <c r="F852" s="30"/>
      <c r="G852" s="30"/>
      <c r="H852" s="72"/>
      <c r="I852" s="31"/>
      <c r="J852" s="30"/>
      <c r="K852" s="30"/>
      <c r="L852" s="30"/>
      <c r="M852" s="30"/>
      <c r="N852" s="30"/>
      <c r="O852" s="30"/>
      <c r="P852" s="73"/>
      <c r="Q852" s="31"/>
      <c r="R852" s="30"/>
      <c r="S852" s="30"/>
      <c r="T852" s="30"/>
      <c r="U852" s="30"/>
      <c r="V852" s="30"/>
      <c r="W852" s="30"/>
      <c r="X852" s="72"/>
      <c r="Y852" s="31"/>
      <c r="Z852" s="72"/>
      <c r="AA852" s="31"/>
      <c r="AB852" s="30"/>
      <c r="AC852" s="30"/>
      <c r="AD852" s="30"/>
      <c r="AE852" s="30"/>
      <c r="AF852" s="30"/>
      <c r="AG852" s="72"/>
      <c r="AH852" s="31"/>
      <c r="AI852" s="30"/>
      <c r="AJ852" s="30"/>
      <c r="AK852" s="30"/>
      <c r="AL852" s="30"/>
      <c r="AM852" s="30"/>
      <c r="AN852" s="30"/>
      <c r="AO852" s="30"/>
      <c r="AP852" s="72"/>
      <c r="AQ852" s="31"/>
      <c r="AR852" s="30"/>
      <c r="AS852" s="30"/>
      <c r="AT852" s="30"/>
      <c r="AU852" s="30"/>
      <c r="AV852" s="30"/>
      <c r="AW852" s="30"/>
      <c r="AX852" s="30"/>
      <c r="AY852" s="30"/>
      <c r="AZ852" s="31"/>
      <c r="BA852" s="30"/>
      <c r="BB852" s="30"/>
      <c r="BC852" s="30"/>
      <c r="BD852" s="30"/>
      <c r="BE852" s="30"/>
      <c r="BF852" s="30"/>
      <c r="BG852" s="30"/>
      <c r="BH852" s="30"/>
    </row>
    <row r="853" spans="3:60" ht="13.5" x14ac:dyDescent="0.35">
      <c r="C853" s="31"/>
      <c r="D853" s="30"/>
      <c r="E853" s="30"/>
      <c r="F853" s="30"/>
      <c r="G853" s="30"/>
      <c r="H853" s="72"/>
      <c r="I853" s="31"/>
      <c r="J853" s="30"/>
      <c r="K853" s="30"/>
      <c r="L853" s="30"/>
      <c r="M853" s="30"/>
      <c r="N853" s="30"/>
      <c r="O853" s="30"/>
      <c r="P853" s="73"/>
      <c r="Q853" s="31"/>
      <c r="R853" s="30"/>
      <c r="S853" s="30"/>
      <c r="T853" s="30"/>
      <c r="U853" s="30"/>
      <c r="V853" s="30"/>
      <c r="W853" s="30"/>
      <c r="X853" s="72"/>
      <c r="Y853" s="31"/>
      <c r="Z853" s="72"/>
      <c r="AA853" s="31"/>
      <c r="AB853" s="30"/>
      <c r="AC853" s="30"/>
      <c r="AD853" s="30"/>
      <c r="AE853" s="30"/>
      <c r="AF853" s="30"/>
      <c r="AG853" s="72"/>
      <c r="AH853" s="31"/>
      <c r="AI853" s="30"/>
      <c r="AJ853" s="30"/>
      <c r="AK853" s="30"/>
      <c r="AL853" s="30"/>
      <c r="AM853" s="30"/>
      <c r="AN853" s="30"/>
      <c r="AO853" s="30"/>
      <c r="AP853" s="72"/>
      <c r="AQ853" s="31"/>
      <c r="AR853" s="30"/>
      <c r="AS853" s="30"/>
      <c r="AT853" s="30"/>
      <c r="AU853" s="30"/>
      <c r="AV853" s="30"/>
      <c r="AW853" s="30"/>
      <c r="AX853" s="30"/>
      <c r="AY853" s="30"/>
      <c r="AZ853" s="31"/>
      <c r="BA853" s="30"/>
      <c r="BB853" s="30"/>
      <c r="BC853" s="30"/>
      <c r="BD853" s="30"/>
      <c r="BE853" s="30"/>
      <c r="BF853" s="30"/>
      <c r="BG853" s="30"/>
      <c r="BH853" s="30"/>
    </row>
    <row r="854" spans="3:60" ht="13.5" x14ac:dyDescent="0.35">
      <c r="C854" s="31"/>
      <c r="D854" s="30"/>
      <c r="E854" s="30"/>
      <c r="F854" s="30"/>
      <c r="G854" s="30"/>
      <c r="H854" s="72"/>
      <c r="I854" s="31"/>
      <c r="J854" s="30"/>
      <c r="K854" s="30"/>
      <c r="L854" s="30"/>
      <c r="M854" s="30"/>
      <c r="N854" s="30"/>
      <c r="O854" s="30"/>
      <c r="P854" s="73"/>
      <c r="Q854" s="31"/>
      <c r="R854" s="30"/>
      <c r="S854" s="30"/>
      <c r="T854" s="30"/>
      <c r="U854" s="30"/>
      <c r="V854" s="30"/>
      <c r="W854" s="30"/>
      <c r="X854" s="72"/>
      <c r="Y854" s="31"/>
      <c r="Z854" s="72"/>
      <c r="AA854" s="31"/>
      <c r="AB854" s="30"/>
      <c r="AC854" s="30"/>
      <c r="AD854" s="30"/>
      <c r="AE854" s="30"/>
      <c r="AF854" s="30"/>
      <c r="AG854" s="72"/>
      <c r="AH854" s="31"/>
      <c r="AI854" s="30"/>
      <c r="AJ854" s="30"/>
      <c r="AK854" s="30"/>
      <c r="AL854" s="30"/>
      <c r="AM854" s="30"/>
      <c r="AN854" s="30"/>
      <c r="AO854" s="30"/>
      <c r="AP854" s="72"/>
      <c r="AQ854" s="31"/>
      <c r="AR854" s="30"/>
      <c r="AS854" s="30"/>
      <c r="AT854" s="30"/>
      <c r="AU854" s="30"/>
      <c r="AV854" s="30"/>
      <c r="AW854" s="30"/>
      <c r="AX854" s="30"/>
      <c r="AY854" s="30"/>
      <c r="AZ854" s="31"/>
      <c r="BA854" s="30"/>
      <c r="BB854" s="30"/>
      <c r="BC854" s="30"/>
      <c r="BD854" s="30"/>
      <c r="BE854" s="30"/>
      <c r="BF854" s="30"/>
      <c r="BG854" s="30"/>
      <c r="BH854" s="30"/>
    </row>
    <row r="855" spans="3:60" ht="13.5" x14ac:dyDescent="0.35">
      <c r="C855" s="31"/>
      <c r="D855" s="30"/>
      <c r="E855" s="30"/>
      <c r="F855" s="30"/>
      <c r="G855" s="30"/>
      <c r="H855" s="72"/>
      <c r="I855" s="31"/>
      <c r="J855" s="30"/>
      <c r="K855" s="30"/>
      <c r="L855" s="30"/>
      <c r="M855" s="30"/>
      <c r="N855" s="30"/>
      <c r="O855" s="30"/>
      <c r="P855" s="73"/>
      <c r="Q855" s="31"/>
      <c r="R855" s="30"/>
      <c r="S855" s="30"/>
      <c r="T855" s="30"/>
      <c r="U855" s="30"/>
      <c r="V855" s="30"/>
      <c r="W855" s="30"/>
      <c r="X855" s="72"/>
      <c r="Y855" s="31"/>
      <c r="Z855" s="72"/>
      <c r="AA855" s="31"/>
      <c r="AB855" s="30"/>
      <c r="AC855" s="30"/>
      <c r="AD855" s="30"/>
      <c r="AE855" s="30"/>
      <c r="AF855" s="30"/>
      <c r="AG855" s="72"/>
      <c r="AH855" s="31"/>
      <c r="AI855" s="30"/>
      <c r="AJ855" s="30"/>
      <c r="AK855" s="30"/>
      <c r="AL855" s="30"/>
      <c r="AM855" s="30"/>
      <c r="AN855" s="30"/>
      <c r="AO855" s="30"/>
      <c r="AP855" s="72"/>
      <c r="AQ855" s="31"/>
      <c r="AR855" s="30"/>
      <c r="AS855" s="30"/>
      <c r="AT855" s="30"/>
      <c r="AU855" s="30"/>
      <c r="AV855" s="30"/>
      <c r="AW855" s="30"/>
      <c r="AX855" s="30"/>
      <c r="AY855" s="30"/>
      <c r="AZ855" s="31"/>
      <c r="BA855" s="30"/>
      <c r="BB855" s="30"/>
      <c r="BC855" s="30"/>
      <c r="BD855" s="30"/>
      <c r="BE855" s="30"/>
      <c r="BF855" s="30"/>
      <c r="BG855" s="30"/>
      <c r="BH855" s="30"/>
    </row>
    <row r="856" spans="3:60" ht="13.5" x14ac:dyDescent="0.35">
      <c r="C856" s="31"/>
      <c r="D856" s="30"/>
      <c r="E856" s="30"/>
      <c r="F856" s="30"/>
      <c r="G856" s="30"/>
      <c r="H856" s="72"/>
      <c r="I856" s="31"/>
      <c r="J856" s="30"/>
      <c r="K856" s="30"/>
      <c r="L856" s="30"/>
      <c r="M856" s="30"/>
      <c r="N856" s="30"/>
      <c r="O856" s="30"/>
      <c r="P856" s="73"/>
      <c r="Q856" s="31"/>
      <c r="R856" s="30"/>
      <c r="S856" s="30"/>
      <c r="T856" s="30"/>
      <c r="U856" s="30"/>
      <c r="V856" s="30"/>
      <c r="W856" s="30"/>
      <c r="X856" s="72"/>
      <c r="Y856" s="31"/>
      <c r="Z856" s="72"/>
      <c r="AA856" s="31"/>
      <c r="AB856" s="30"/>
      <c r="AC856" s="30"/>
      <c r="AD856" s="30"/>
      <c r="AE856" s="30"/>
      <c r="AF856" s="30"/>
      <c r="AG856" s="72"/>
      <c r="AH856" s="31"/>
      <c r="AI856" s="30"/>
      <c r="AJ856" s="30"/>
      <c r="AK856" s="30"/>
      <c r="AL856" s="30"/>
      <c r="AM856" s="30"/>
      <c r="AN856" s="30"/>
      <c r="AO856" s="30"/>
      <c r="AP856" s="72"/>
      <c r="AQ856" s="31"/>
      <c r="AR856" s="30"/>
      <c r="AS856" s="30"/>
      <c r="AT856" s="30"/>
      <c r="AU856" s="30"/>
      <c r="AV856" s="30"/>
      <c r="AW856" s="30"/>
      <c r="AX856" s="30"/>
      <c r="AY856" s="30"/>
      <c r="AZ856" s="31"/>
      <c r="BA856" s="30"/>
      <c r="BB856" s="30"/>
      <c r="BC856" s="30"/>
      <c r="BD856" s="30"/>
      <c r="BE856" s="30"/>
      <c r="BF856" s="30"/>
      <c r="BG856" s="30"/>
      <c r="BH856" s="30"/>
    </row>
    <row r="857" spans="3:60" ht="13.5" x14ac:dyDescent="0.35">
      <c r="C857" s="31"/>
      <c r="D857" s="30"/>
      <c r="E857" s="30"/>
      <c r="F857" s="30"/>
      <c r="G857" s="30"/>
      <c r="H857" s="72"/>
      <c r="I857" s="31"/>
      <c r="J857" s="30"/>
      <c r="K857" s="30"/>
      <c r="L857" s="30"/>
      <c r="M857" s="30"/>
      <c r="N857" s="30"/>
      <c r="O857" s="30"/>
      <c r="P857" s="73"/>
      <c r="Q857" s="31"/>
      <c r="R857" s="30"/>
      <c r="S857" s="30"/>
      <c r="T857" s="30"/>
      <c r="U857" s="30"/>
      <c r="V857" s="30"/>
      <c r="W857" s="30"/>
      <c r="X857" s="72"/>
      <c r="Y857" s="31"/>
      <c r="Z857" s="72"/>
      <c r="AA857" s="31"/>
      <c r="AB857" s="30"/>
      <c r="AC857" s="30"/>
      <c r="AD857" s="30"/>
      <c r="AE857" s="30"/>
      <c r="AF857" s="30"/>
      <c r="AG857" s="72"/>
      <c r="AH857" s="31"/>
      <c r="AI857" s="30"/>
      <c r="AJ857" s="30"/>
      <c r="AK857" s="30"/>
      <c r="AL857" s="30"/>
      <c r="AM857" s="30"/>
      <c r="AN857" s="30"/>
      <c r="AO857" s="30"/>
      <c r="AP857" s="72"/>
      <c r="AQ857" s="31"/>
      <c r="AR857" s="30"/>
      <c r="AS857" s="30"/>
      <c r="AT857" s="30"/>
      <c r="AU857" s="30"/>
      <c r="AV857" s="30"/>
      <c r="AW857" s="30"/>
      <c r="AX857" s="30"/>
      <c r="AY857" s="30"/>
      <c r="AZ857" s="31"/>
      <c r="BA857" s="30"/>
      <c r="BB857" s="30"/>
      <c r="BC857" s="30"/>
      <c r="BD857" s="30"/>
      <c r="BE857" s="30"/>
      <c r="BF857" s="30"/>
      <c r="BG857" s="30"/>
      <c r="BH857" s="30"/>
    </row>
    <row r="858" spans="3:60" ht="13.5" x14ac:dyDescent="0.35">
      <c r="C858" s="31"/>
      <c r="D858" s="30"/>
      <c r="E858" s="30"/>
      <c r="F858" s="30"/>
      <c r="G858" s="30"/>
      <c r="H858" s="72"/>
      <c r="I858" s="31"/>
      <c r="J858" s="30"/>
      <c r="K858" s="30"/>
      <c r="L858" s="30"/>
      <c r="M858" s="30"/>
      <c r="N858" s="30"/>
      <c r="O858" s="30"/>
      <c r="P858" s="73"/>
      <c r="Q858" s="31"/>
      <c r="R858" s="30"/>
      <c r="S858" s="30"/>
      <c r="T858" s="30"/>
      <c r="U858" s="30"/>
      <c r="V858" s="30"/>
      <c r="W858" s="30"/>
      <c r="X858" s="72"/>
      <c r="Y858" s="31"/>
      <c r="Z858" s="72"/>
      <c r="AA858" s="31"/>
      <c r="AB858" s="30"/>
      <c r="AC858" s="30"/>
      <c r="AD858" s="30"/>
      <c r="AE858" s="30"/>
      <c r="AF858" s="30"/>
      <c r="AG858" s="72"/>
      <c r="AH858" s="31"/>
      <c r="AI858" s="30"/>
      <c r="AJ858" s="30"/>
      <c r="AK858" s="30"/>
      <c r="AL858" s="30"/>
      <c r="AM858" s="30"/>
      <c r="AN858" s="30"/>
      <c r="AO858" s="30"/>
      <c r="AP858" s="72"/>
      <c r="AQ858" s="31"/>
      <c r="AR858" s="30"/>
      <c r="AS858" s="30"/>
      <c r="AT858" s="30"/>
      <c r="AU858" s="30"/>
      <c r="AV858" s="30"/>
      <c r="AW858" s="30"/>
      <c r="AX858" s="30"/>
      <c r="AY858" s="30"/>
      <c r="AZ858" s="31"/>
      <c r="BA858" s="30"/>
      <c r="BB858" s="30"/>
      <c r="BC858" s="30"/>
      <c r="BD858" s="30"/>
      <c r="BE858" s="30"/>
      <c r="BF858" s="30"/>
      <c r="BG858" s="30"/>
      <c r="BH858" s="30"/>
    </row>
    <row r="859" spans="3:60" ht="13.5" x14ac:dyDescent="0.35">
      <c r="C859" s="31"/>
      <c r="D859" s="30"/>
      <c r="E859" s="30"/>
      <c r="F859" s="30"/>
      <c r="G859" s="30"/>
      <c r="H859" s="72"/>
      <c r="I859" s="31"/>
      <c r="J859" s="30"/>
      <c r="K859" s="30"/>
      <c r="L859" s="30"/>
      <c r="M859" s="30"/>
      <c r="N859" s="30"/>
      <c r="O859" s="30"/>
      <c r="P859" s="73"/>
      <c r="Q859" s="31"/>
      <c r="R859" s="30"/>
      <c r="S859" s="30"/>
      <c r="T859" s="30"/>
      <c r="U859" s="30"/>
      <c r="V859" s="30"/>
      <c r="W859" s="30"/>
      <c r="X859" s="72"/>
      <c r="Y859" s="31"/>
      <c r="Z859" s="72"/>
      <c r="AA859" s="31"/>
      <c r="AB859" s="30"/>
      <c r="AC859" s="30"/>
      <c r="AD859" s="30"/>
      <c r="AE859" s="30"/>
      <c r="AF859" s="30"/>
      <c r="AG859" s="72"/>
      <c r="AH859" s="31"/>
      <c r="AI859" s="30"/>
      <c r="AJ859" s="30"/>
      <c r="AK859" s="30"/>
      <c r="AL859" s="30"/>
      <c r="AM859" s="30"/>
      <c r="AN859" s="30"/>
      <c r="AO859" s="30"/>
      <c r="AP859" s="72"/>
      <c r="AQ859" s="31"/>
      <c r="AR859" s="30"/>
      <c r="AS859" s="30"/>
      <c r="AT859" s="30"/>
      <c r="AU859" s="30"/>
      <c r="AV859" s="30"/>
      <c r="AW859" s="30"/>
      <c r="AX859" s="30"/>
      <c r="AY859" s="30"/>
      <c r="AZ859" s="31"/>
      <c r="BA859" s="30"/>
      <c r="BB859" s="30"/>
      <c r="BC859" s="30"/>
      <c r="BD859" s="30"/>
      <c r="BE859" s="30"/>
      <c r="BF859" s="30"/>
      <c r="BG859" s="30"/>
      <c r="BH859" s="30"/>
    </row>
    <row r="860" spans="3:60" ht="13.5" x14ac:dyDescent="0.35">
      <c r="C860" s="31"/>
      <c r="D860" s="30"/>
      <c r="E860" s="30"/>
      <c r="F860" s="30"/>
      <c r="G860" s="30"/>
      <c r="H860" s="72"/>
      <c r="I860" s="31"/>
      <c r="J860" s="30"/>
      <c r="K860" s="30"/>
      <c r="L860" s="30"/>
      <c r="M860" s="30"/>
      <c r="N860" s="30"/>
      <c r="O860" s="30"/>
      <c r="P860" s="73"/>
      <c r="Q860" s="31"/>
      <c r="R860" s="30"/>
      <c r="S860" s="30"/>
      <c r="T860" s="30"/>
      <c r="U860" s="30"/>
      <c r="V860" s="30"/>
      <c r="W860" s="30"/>
      <c r="X860" s="72"/>
      <c r="Y860" s="31"/>
      <c r="Z860" s="72"/>
      <c r="AA860" s="31"/>
      <c r="AB860" s="30"/>
      <c r="AC860" s="30"/>
      <c r="AD860" s="30"/>
      <c r="AE860" s="30"/>
      <c r="AF860" s="30"/>
      <c r="AG860" s="72"/>
      <c r="AH860" s="31"/>
      <c r="AI860" s="30"/>
      <c r="AJ860" s="30"/>
      <c r="AK860" s="30"/>
      <c r="AL860" s="30"/>
      <c r="AM860" s="30"/>
      <c r="AN860" s="30"/>
      <c r="AO860" s="30"/>
      <c r="AP860" s="72"/>
      <c r="AQ860" s="31"/>
      <c r="AR860" s="30"/>
      <c r="AS860" s="30"/>
      <c r="AT860" s="30"/>
      <c r="AU860" s="30"/>
      <c r="AV860" s="30"/>
      <c r="AW860" s="30"/>
      <c r="AX860" s="30"/>
      <c r="AY860" s="30"/>
      <c r="AZ860" s="31"/>
      <c r="BA860" s="30"/>
      <c r="BB860" s="30"/>
      <c r="BC860" s="30"/>
      <c r="BD860" s="30"/>
      <c r="BE860" s="30"/>
      <c r="BF860" s="30"/>
      <c r="BG860" s="30"/>
      <c r="BH860" s="30"/>
    </row>
    <row r="861" spans="3:60" ht="13.5" x14ac:dyDescent="0.35">
      <c r="C861" s="31"/>
      <c r="D861" s="30"/>
      <c r="E861" s="30"/>
      <c r="F861" s="30"/>
      <c r="G861" s="30"/>
      <c r="H861" s="72"/>
      <c r="I861" s="31"/>
      <c r="J861" s="30"/>
      <c r="K861" s="30"/>
      <c r="L861" s="30"/>
      <c r="M861" s="30"/>
      <c r="N861" s="30"/>
      <c r="O861" s="30"/>
      <c r="P861" s="73"/>
      <c r="Q861" s="31"/>
      <c r="R861" s="30"/>
      <c r="S861" s="30"/>
      <c r="T861" s="30"/>
      <c r="U861" s="30"/>
      <c r="V861" s="30"/>
      <c r="W861" s="30"/>
      <c r="X861" s="72"/>
      <c r="Y861" s="31"/>
      <c r="Z861" s="72"/>
      <c r="AA861" s="31"/>
      <c r="AB861" s="30"/>
      <c r="AC861" s="30"/>
      <c r="AD861" s="30"/>
      <c r="AE861" s="30"/>
      <c r="AF861" s="30"/>
      <c r="AG861" s="72"/>
      <c r="AH861" s="31"/>
      <c r="AI861" s="30"/>
      <c r="AJ861" s="30"/>
      <c r="AK861" s="30"/>
      <c r="AL861" s="30"/>
      <c r="AM861" s="30"/>
      <c r="AN861" s="30"/>
      <c r="AO861" s="30"/>
      <c r="AP861" s="72"/>
      <c r="AQ861" s="31"/>
      <c r="AR861" s="30"/>
      <c r="AS861" s="30"/>
      <c r="AT861" s="30"/>
      <c r="AU861" s="30"/>
      <c r="AV861" s="30"/>
      <c r="AW861" s="30"/>
      <c r="AX861" s="30"/>
      <c r="AY861" s="30"/>
      <c r="AZ861" s="31"/>
      <c r="BA861" s="30"/>
      <c r="BB861" s="30"/>
      <c r="BC861" s="30"/>
      <c r="BD861" s="30"/>
      <c r="BE861" s="30"/>
      <c r="BF861" s="30"/>
      <c r="BG861" s="30"/>
      <c r="BH861" s="30"/>
    </row>
    <row r="862" spans="3:60" ht="13.5" x14ac:dyDescent="0.35">
      <c r="C862" s="31"/>
      <c r="D862" s="30"/>
      <c r="E862" s="30"/>
      <c r="F862" s="30"/>
      <c r="G862" s="30"/>
      <c r="H862" s="72"/>
      <c r="I862" s="31"/>
      <c r="J862" s="30"/>
      <c r="K862" s="30"/>
      <c r="L862" s="30"/>
      <c r="M862" s="30"/>
      <c r="N862" s="30"/>
      <c r="O862" s="30"/>
      <c r="P862" s="73"/>
      <c r="Q862" s="31"/>
      <c r="R862" s="30"/>
      <c r="S862" s="30"/>
      <c r="T862" s="30"/>
      <c r="U862" s="30"/>
      <c r="V862" s="30"/>
      <c r="W862" s="30"/>
      <c r="X862" s="72"/>
      <c r="Y862" s="31"/>
      <c r="Z862" s="72"/>
      <c r="AA862" s="31"/>
      <c r="AB862" s="30"/>
      <c r="AC862" s="30"/>
      <c r="AD862" s="30"/>
      <c r="AE862" s="30"/>
      <c r="AF862" s="30"/>
      <c r="AG862" s="72"/>
      <c r="AH862" s="31"/>
      <c r="AI862" s="30"/>
      <c r="AJ862" s="30"/>
      <c r="AK862" s="30"/>
      <c r="AL862" s="30"/>
      <c r="AM862" s="30"/>
      <c r="AN862" s="30"/>
      <c r="AO862" s="30"/>
      <c r="AP862" s="72"/>
      <c r="AQ862" s="31"/>
      <c r="AR862" s="30"/>
      <c r="AS862" s="30"/>
      <c r="AT862" s="30"/>
      <c r="AU862" s="30"/>
      <c r="AV862" s="30"/>
      <c r="AW862" s="30"/>
      <c r="AX862" s="30"/>
      <c r="AY862" s="30"/>
      <c r="AZ862" s="31"/>
      <c r="BA862" s="30"/>
      <c r="BB862" s="30"/>
      <c r="BC862" s="30"/>
      <c r="BD862" s="30"/>
      <c r="BE862" s="30"/>
      <c r="BF862" s="30"/>
      <c r="BG862" s="30"/>
      <c r="BH862" s="30"/>
    </row>
    <row r="863" spans="3:60" ht="13.5" x14ac:dyDescent="0.35">
      <c r="C863" s="31"/>
      <c r="D863" s="30"/>
      <c r="E863" s="30"/>
      <c r="F863" s="30"/>
      <c r="G863" s="30"/>
      <c r="H863" s="72"/>
      <c r="I863" s="31"/>
      <c r="J863" s="30"/>
      <c r="K863" s="30"/>
      <c r="L863" s="30"/>
      <c r="M863" s="30"/>
      <c r="N863" s="30"/>
      <c r="O863" s="30"/>
      <c r="P863" s="73"/>
      <c r="Q863" s="31"/>
      <c r="R863" s="30"/>
      <c r="S863" s="30"/>
      <c r="T863" s="30"/>
      <c r="U863" s="30"/>
      <c r="V863" s="30"/>
      <c r="W863" s="30"/>
      <c r="X863" s="72"/>
      <c r="Y863" s="31"/>
      <c r="Z863" s="72"/>
      <c r="AA863" s="31"/>
      <c r="AB863" s="30"/>
      <c r="AC863" s="30"/>
      <c r="AD863" s="30"/>
      <c r="AE863" s="30"/>
      <c r="AF863" s="30"/>
      <c r="AG863" s="72"/>
      <c r="AH863" s="31"/>
      <c r="AI863" s="30"/>
      <c r="AJ863" s="30"/>
      <c r="AK863" s="30"/>
      <c r="AL863" s="30"/>
      <c r="AM863" s="30"/>
      <c r="AN863" s="30"/>
      <c r="AO863" s="30"/>
      <c r="AP863" s="72"/>
      <c r="AQ863" s="31"/>
      <c r="AR863" s="30"/>
      <c r="AS863" s="30"/>
      <c r="AT863" s="30"/>
      <c r="AU863" s="30"/>
      <c r="AV863" s="30"/>
      <c r="AW863" s="30"/>
      <c r="AX863" s="30"/>
      <c r="AY863" s="30"/>
      <c r="AZ863" s="31"/>
      <c r="BA863" s="30"/>
      <c r="BB863" s="30"/>
      <c r="BC863" s="30"/>
      <c r="BD863" s="30"/>
      <c r="BE863" s="30"/>
      <c r="BF863" s="30"/>
      <c r="BG863" s="30"/>
      <c r="BH863" s="30"/>
    </row>
    <row r="864" spans="3:60" ht="13.5" x14ac:dyDescent="0.35">
      <c r="C864" s="31"/>
      <c r="D864" s="30"/>
      <c r="E864" s="30"/>
      <c r="F864" s="30"/>
      <c r="G864" s="30"/>
      <c r="H864" s="72"/>
      <c r="I864" s="31"/>
      <c r="J864" s="30"/>
      <c r="K864" s="30"/>
      <c r="L864" s="30"/>
      <c r="M864" s="30"/>
      <c r="N864" s="30"/>
      <c r="O864" s="30"/>
      <c r="P864" s="73"/>
      <c r="Q864" s="31"/>
      <c r="R864" s="30"/>
      <c r="S864" s="30"/>
      <c r="T864" s="30"/>
      <c r="U864" s="30"/>
      <c r="V864" s="30"/>
      <c r="W864" s="30"/>
      <c r="X864" s="72"/>
      <c r="Y864" s="31"/>
      <c r="Z864" s="72"/>
      <c r="AA864" s="31"/>
      <c r="AB864" s="30"/>
      <c r="AC864" s="30"/>
      <c r="AD864" s="30"/>
      <c r="AE864" s="30"/>
      <c r="AF864" s="30"/>
      <c r="AG864" s="72"/>
      <c r="AH864" s="31"/>
      <c r="AI864" s="30"/>
      <c r="AJ864" s="30"/>
      <c r="AK864" s="30"/>
      <c r="AL864" s="30"/>
      <c r="AM864" s="30"/>
      <c r="AN864" s="30"/>
      <c r="AO864" s="30"/>
      <c r="AP864" s="72"/>
      <c r="AQ864" s="31"/>
      <c r="AR864" s="30"/>
      <c r="AS864" s="30"/>
      <c r="AT864" s="30"/>
      <c r="AU864" s="30"/>
      <c r="AV864" s="30"/>
      <c r="AW864" s="30"/>
      <c r="AX864" s="30"/>
      <c r="AY864" s="30"/>
      <c r="AZ864" s="31"/>
      <c r="BA864" s="30"/>
      <c r="BB864" s="30"/>
      <c r="BC864" s="30"/>
      <c r="BD864" s="30"/>
      <c r="BE864" s="30"/>
      <c r="BF864" s="30"/>
      <c r="BG864" s="30"/>
      <c r="BH864" s="30"/>
    </row>
    <row r="865" spans="3:60" ht="13.5" x14ac:dyDescent="0.35">
      <c r="C865" s="31"/>
      <c r="D865" s="30"/>
      <c r="E865" s="30"/>
      <c r="F865" s="30"/>
      <c r="G865" s="30"/>
      <c r="H865" s="72"/>
      <c r="I865" s="31"/>
      <c r="J865" s="30"/>
      <c r="K865" s="30"/>
      <c r="L865" s="30"/>
      <c r="M865" s="30"/>
      <c r="N865" s="30"/>
      <c r="O865" s="30"/>
      <c r="P865" s="73"/>
      <c r="Q865" s="31"/>
      <c r="R865" s="30"/>
      <c r="S865" s="30"/>
      <c r="T865" s="30"/>
      <c r="U865" s="30"/>
      <c r="V865" s="30"/>
      <c r="W865" s="30"/>
      <c r="X865" s="72"/>
      <c r="Y865" s="31"/>
      <c r="Z865" s="72"/>
      <c r="AA865" s="31"/>
      <c r="AB865" s="30"/>
      <c r="AC865" s="30"/>
      <c r="AD865" s="30"/>
      <c r="AE865" s="30"/>
      <c r="AF865" s="30"/>
      <c r="AG865" s="72"/>
      <c r="AH865" s="31"/>
      <c r="AI865" s="30"/>
      <c r="AJ865" s="30"/>
      <c r="AK865" s="30"/>
      <c r="AL865" s="30"/>
      <c r="AM865" s="30"/>
      <c r="AN865" s="30"/>
      <c r="AO865" s="30"/>
      <c r="AP865" s="72"/>
      <c r="AQ865" s="31"/>
      <c r="AR865" s="30"/>
      <c r="AS865" s="30"/>
      <c r="AT865" s="30"/>
      <c r="AU865" s="30"/>
      <c r="AV865" s="30"/>
      <c r="AW865" s="30"/>
      <c r="AX865" s="30"/>
      <c r="AY865" s="30"/>
      <c r="AZ865" s="31"/>
      <c r="BA865" s="30"/>
      <c r="BB865" s="30"/>
      <c r="BC865" s="30"/>
      <c r="BD865" s="30"/>
      <c r="BE865" s="30"/>
      <c r="BF865" s="30"/>
      <c r="BG865" s="30"/>
      <c r="BH865" s="30"/>
    </row>
    <row r="866" spans="3:60" ht="13.5" x14ac:dyDescent="0.35">
      <c r="C866" s="31"/>
      <c r="D866" s="30"/>
      <c r="E866" s="30"/>
      <c r="F866" s="30"/>
      <c r="G866" s="30"/>
      <c r="H866" s="72"/>
      <c r="I866" s="31"/>
      <c r="J866" s="30"/>
      <c r="K866" s="30"/>
      <c r="L866" s="30"/>
      <c r="M866" s="30"/>
      <c r="N866" s="30"/>
      <c r="O866" s="30"/>
      <c r="P866" s="73"/>
      <c r="Q866" s="31"/>
      <c r="R866" s="30"/>
      <c r="S866" s="30"/>
      <c r="T866" s="30"/>
      <c r="U866" s="30"/>
      <c r="V866" s="30"/>
      <c r="W866" s="30"/>
      <c r="X866" s="72"/>
      <c r="Y866" s="31"/>
      <c r="Z866" s="72"/>
      <c r="AA866" s="31"/>
      <c r="AB866" s="30"/>
      <c r="AC866" s="30"/>
      <c r="AD866" s="30"/>
      <c r="AE866" s="30"/>
      <c r="AF866" s="30"/>
      <c r="AG866" s="72"/>
      <c r="AH866" s="31"/>
      <c r="AI866" s="30"/>
      <c r="AJ866" s="30"/>
      <c r="AK866" s="30"/>
      <c r="AL866" s="30"/>
      <c r="AM866" s="30"/>
      <c r="AN866" s="30"/>
      <c r="AO866" s="30"/>
      <c r="AP866" s="72"/>
      <c r="AQ866" s="31"/>
      <c r="AR866" s="30"/>
      <c r="AS866" s="30"/>
      <c r="AT866" s="30"/>
      <c r="AU866" s="30"/>
      <c r="AV866" s="30"/>
      <c r="AW866" s="30"/>
      <c r="AX866" s="30"/>
      <c r="AY866" s="30"/>
      <c r="AZ866" s="31"/>
      <c r="BA866" s="30"/>
      <c r="BB866" s="30"/>
      <c r="BC866" s="30"/>
      <c r="BD866" s="30"/>
      <c r="BE866" s="30"/>
      <c r="BF866" s="30"/>
      <c r="BG866" s="30"/>
      <c r="BH866" s="30"/>
    </row>
    <row r="867" spans="3:60" ht="13.5" x14ac:dyDescent="0.35">
      <c r="C867" s="31"/>
      <c r="D867" s="30"/>
      <c r="E867" s="30"/>
      <c r="F867" s="30"/>
      <c r="G867" s="30"/>
      <c r="H867" s="72"/>
      <c r="I867" s="31"/>
      <c r="J867" s="30"/>
      <c r="K867" s="30"/>
      <c r="L867" s="30"/>
      <c r="M867" s="30"/>
      <c r="N867" s="30"/>
      <c r="O867" s="30"/>
      <c r="P867" s="73"/>
      <c r="Q867" s="31"/>
      <c r="R867" s="30"/>
      <c r="S867" s="30"/>
      <c r="T867" s="30"/>
      <c r="U867" s="30"/>
      <c r="V867" s="30"/>
      <c r="W867" s="30"/>
      <c r="X867" s="72"/>
      <c r="Y867" s="31"/>
      <c r="Z867" s="72"/>
      <c r="AA867" s="31"/>
      <c r="AB867" s="30"/>
      <c r="AC867" s="30"/>
      <c r="AD867" s="30"/>
      <c r="AE867" s="30"/>
      <c r="AF867" s="30"/>
      <c r="AG867" s="72"/>
      <c r="AH867" s="31"/>
      <c r="AI867" s="30"/>
      <c r="AJ867" s="30"/>
      <c r="AK867" s="30"/>
      <c r="AL867" s="30"/>
      <c r="AM867" s="30"/>
      <c r="AN867" s="30"/>
      <c r="AO867" s="30"/>
      <c r="AP867" s="72"/>
      <c r="AQ867" s="31"/>
      <c r="AR867" s="30"/>
      <c r="AS867" s="30"/>
      <c r="AT867" s="30"/>
      <c r="AU867" s="30"/>
      <c r="AV867" s="30"/>
      <c r="AW867" s="30"/>
      <c r="AX867" s="30"/>
      <c r="AY867" s="30"/>
      <c r="AZ867" s="31"/>
      <c r="BA867" s="30"/>
      <c r="BB867" s="30"/>
      <c r="BC867" s="30"/>
      <c r="BD867" s="30"/>
      <c r="BE867" s="30"/>
      <c r="BF867" s="30"/>
      <c r="BG867" s="30"/>
      <c r="BH867" s="30"/>
    </row>
    <row r="868" spans="3:60" ht="13.5" x14ac:dyDescent="0.35">
      <c r="C868" s="31"/>
      <c r="D868" s="30"/>
      <c r="E868" s="30"/>
      <c r="F868" s="30"/>
      <c r="G868" s="30"/>
      <c r="H868" s="72"/>
      <c r="I868" s="31"/>
      <c r="J868" s="30"/>
      <c r="K868" s="30"/>
      <c r="L868" s="30"/>
      <c r="M868" s="30"/>
      <c r="N868" s="30"/>
      <c r="O868" s="30"/>
      <c r="P868" s="73"/>
      <c r="Q868" s="31"/>
      <c r="R868" s="30"/>
      <c r="S868" s="30"/>
      <c r="T868" s="30"/>
      <c r="U868" s="30"/>
      <c r="V868" s="30"/>
      <c r="W868" s="30"/>
      <c r="X868" s="72"/>
      <c r="Y868" s="31"/>
      <c r="Z868" s="72"/>
      <c r="AA868" s="31"/>
      <c r="AB868" s="30"/>
      <c r="AC868" s="30"/>
      <c r="AD868" s="30"/>
      <c r="AE868" s="30"/>
      <c r="AF868" s="30"/>
      <c r="AG868" s="72"/>
      <c r="AH868" s="31"/>
      <c r="AI868" s="30"/>
      <c r="AJ868" s="30"/>
      <c r="AK868" s="30"/>
      <c r="AL868" s="30"/>
      <c r="AM868" s="30"/>
      <c r="AN868" s="30"/>
      <c r="AO868" s="30"/>
      <c r="AP868" s="72"/>
      <c r="AQ868" s="31"/>
      <c r="AR868" s="30"/>
      <c r="AS868" s="30"/>
      <c r="AT868" s="30"/>
      <c r="AU868" s="30"/>
      <c r="AV868" s="30"/>
      <c r="AW868" s="30"/>
      <c r="AX868" s="30"/>
      <c r="AY868" s="30"/>
      <c r="AZ868" s="31"/>
      <c r="BA868" s="30"/>
      <c r="BB868" s="30"/>
      <c r="BC868" s="30"/>
      <c r="BD868" s="30"/>
      <c r="BE868" s="30"/>
      <c r="BF868" s="30"/>
      <c r="BG868" s="30"/>
      <c r="BH868" s="30"/>
    </row>
    <row r="869" spans="3:60" ht="13.5" x14ac:dyDescent="0.35">
      <c r="C869" s="31"/>
      <c r="D869" s="30"/>
      <c r="E869" s="30"/>
      <c r="F869" s="30"/>
      <c r="G869" s="30"/>
      <c r="H869" s="72"/>
      <c r="I869" s="31"/>
      <c r="J869" s="30"/>
      <c r="K869" s="30"/>
      <c r="L869" s="30"/>
      <c r="M869" s="30"/>
      <c r="N869" s="30"/>
      <c r="O869" s="30"/>
      <c r="P869" s="73"/>
      <c r="Q869" s="31"/>
      <c r="R869" s="30"/>
      <c r="S869" s="30"/>
      <c r="T869" s="30"/>
      <c r="U869" s="30"/>
      <c r="V869" s="30"/>
      <c r="W869" s="30"/>
      <c r="X869" s="72"/>
      <c r="Y869" s="31"/>
      <c r="Z869" s="72"/>
      <c r="AA869" s="31"/>
      <c r="AB869" s="30"/>
      <c r="AC869" s="30"/>
      <c r="AD869" s="30"/>
      <c r="AE869" s="30"/>
      <c r="AF869" s="30"/>
      <c r="AG869" s="72"/>
      <c r="AH869" s="31"/>
      <c r="AI869" s="30"/>
      <c r="AJ869" s="30"/>
      <c r="AK869" s="30"/>
      <c r="AL869" s="30"/>
      <c r="AM869" s="30"/>
      <c r="AN869" s="30"/>
      <c r="AO869" s="30"/>
      <c r="AP869" s="72"/>
      <c r="AQ869" s="31"/>
      <c r="AR869" s="30"/>
      <c r="AS869" s="30"/>
      <c r="AT869" s="30"/>
      <c r="AU869" s="30"/>
      <c r="AV869" s="30"/>
      <c r="AW869" s="30"/>
      <c r="AX869" s="30"/>
      <c r="AY869" s="30"/>
      <c r="AZ869" s="31"/>
      <c r="BA869" s="30"/>
      <c r="BB869" s="30"/>
      <c r="BC869" s="30"/>
      <c r="BD869" s="30"/>
      <c r="BE869" s="30"/>
      <c r="BF869" s="30"/>
      <c r="BG869" s="30"/>
      <c r="BH869" s="30"/>
    </row>
    <row r="870" spans="3:60" ht="13.5" x14ac:dyDescent="0.35">
      <c r="C870" s="31"/>
      <c r="D870" s="30"/>
      <c r="E870" s="30"/>
      <c r="F870" s="30"/>
      <c r="G870" s="30"/>
      <c r="H870" s="72"/>
      <c r="I870" s="31"/>
      <c r="J870" s="30"/>
      <c r="K870" s="30"/>
      <c r="L870" s="30"/>
      <c r="M870" s="30"/>
      <c r="N870" s="30"/>
      <c r="O870" s="30"/>
      <c r="P870" s="73"/>
      <c r="Q870" s="31"/>
      <c r="R870" s="30"/>
      <c r="S870" s="30"/>
      <c r="T870" s="30"/>
      <c r="U870" s="30"/>
      <c r="V870" s="30"/>
      <c r="W870" s="30"/>
      <c r="X870" s="72"/>
      <c r="Y870" s="31"/>
      <c r="Z870" s="72"/>
      <c r="AA870" s="31"/>
      <c r="AB870" s="30"/>
      <c r="AC870" s="30"/>
      <c r="AD870" s="30"/>
      <c r="AE870" s="30"/>
      <c r="AF870" s="30"/>
      <c r="AG870" s="72"/>
      <c r="AH870" s="31"/>
      <c r="AI870" s="30"/>
      <c r="AJ870" s="30"/>
      <c r="AK870" s="30"/>
      <c r="AL870" s="30"/>
      <c r="AM870" s="30"/>
      <c r="AN870" s="30"/>
      <c r="AO870" s="30"/>
      <c r="AP870" s="72"/>
      <c r="AQ870" s="31"/>
      <c r="AR870" s="30"/>
      <c r="AS870" s="30"/>
      <c r="AT870" s="30"/>
      <c r="AU870" s="30"/>
      <c r="AV870" s="30"/>
      <c r="AW870" s="30"/>
      <c r="AX870" s="30"/>
      <c r="AY870" s="30"/>
      <c r="AZ870" s="31"/>
      <c r="BA870" s="30"/>
      <c r="BB870" s="30"/>
      <c r="BC870" s="30"/>
      <c r="BD870" s="30"/>
      <c r="BE870" s="30"/>
      <c r="BF870" s="30"/>
      <c r="BG870" s="30"/>
      <c r="BH870" s="30"/>
    </row>
    <row r="871" spans="3:60" ht="13.5" x14ac:dyDescent="0.35">
      <c r="C871" s="31"/>
      <c r="D871" s="30"/>
      <c r="E871" s="30"/>
      <c r="F871" s="30"/>
      <c r="G871" s="30"/>
      <c r="H871" s="72"/>
      <c r="I871" s="31"/>
      <c r="J871" s="30"/>
      <c r="K871" s="30"/>
      <c r="L871" s="30"/>
      <c r="M871" s="30"/>
      <c r="N871" s="30"/>
      <c r="O871" s="30"/>
      <c r="P871" s="73"/>
      <c r="Q871" s="31"/>
      <c r="R871" s="30"/>
      <c r="S871" s="30"/>
      <c r="T871" s="30"/>
      <c r="U871" s="30"/>
      <c r="V871" s="30"/>
      <c r="W871" s="30"/>
      <c r="X871" s="72"/>
      <c r="Y871" s="31"/>
      <c r="Z871" s="72"/>
      <c r="AA871" s="31"/>
      <c r="AB871" s="30"/>
      <c r="AC871" s="30"/>
      <c r="AD871" s="30"/>
      <c r="AE871" s="30"/>
      <c r="AF871" s="30"/>
      <c r="AG871" s="72"/>
      <c r="AH871" s="31"/>
      <c r="AI871" s="30"/>
      <c r="AJ871" s="30"/>
      <c r="AK871" s="30"/>
      <c r="AL871" s="30"/>
      <c r="AM871" s="30"/>
      <c r="AN871" s="30"/>
      <c r="AO871" s="30"/>
      <c r="AP871" s="72"/>
      <c r="AQ871" s="31"/>
      <c r="AR871" s="30"/>
      <c r="AS871" s="30"/>
      <c r="AT871" s="30"/>
      <c r="AU871" s="30"/>
      <c r="AV871" s="30"/>
      <c r="AW871" s="30"/>
      <c r="AX871" s="30"/>
      <c r="AY871" s="30"/>
      <c r="AZ871" s="31"/>
      <c r="BA871" s="30"/>
      <c r="BB871" s="30"/>
      <c r="BC871" s="30"/>
      <c r="BD871" s="30"/>
      <c r="BE871" s="30"/>
      <c r="BF871" s="30"/>
      <c r="BG871" s="30"/>
      <c r="BH871" s="30"/>
    </row>
    <row r="872" spans="3:60" ht="13.5" x14ac:dyDescent="0.35">
      <c r="C872" s="31"/>
      <c r="D872" s="30"/>
      <c r="E872" s="30"/>
      <c r="F872" s="30"/>
      <c r="G872" s="30"/>
      <c r="H872" s="72"/>
      <c r="I872" s="31"/>
      <c r="J872" s="30"/>
      <c r="K872" s="30"/>
      <c r="L872" s="30"/>
      <c r="M872" s="30"/>
      <c r="N872" s="30"/>
      <c r="O872" s="30"/>
      <c r="P872" s="73"/>
      <c r="Q872" s="31"/>
      <c r="R872" s="30"/>
      <c r="S872" s="30"/>
      <c r="T872" s="30"/>
      <c r="U872" s="30"/>
      <c r="V872" s="30"/>
      <c r="W872" s="30"/>
      <c r="X872" s="72"/>
      <c r="Y872" s="31"/>
      <c r="Z872" s="72"/>
      <c r="AA872" s="31"/>
      <c r="AB872" s="30"/>
      <c r="AC872" s="30"/>
      <c r="AD872" s="30"/>
      <c r="AE872" s="30"/>
      <c r="AF872" s="30"/>
      <c r="AG872" s="72"/>
      <c r="AH872" s="31"/>
      <c r="AI872" s="30"/>
      <c r="AJ872" s="30"/>
      <c r="AK872" s="30"/>
      <c r="AL872" s="30"/>
      <c r="AM872" s="30"/>
      <c r="AN872" s="30"/>
      <c r="AO872" s="30"/>
      <c r="AP872" s="72"/>
      <c r="AQ872" s="31"/>
      <c r="AR872" s="30"/>
      <c r="AS872" s="30"/>
      <c r="AT872" s="30"/>
      <c r="AU872" s="30"/>
      <c r="AV872" s="30"/>
      <c r="AW872" s="30"/>
      <c r="AX872" s="30"/>
      <c r="AY872" s="30"/>
      <c r="AZ872" s="31"/>
      <c r="BA872" s="30"/>
      <c r="BB872" s="30"/>
      <c r="BC872" s="30"/>
      <c r="BD872" s="30"/>
      <c r="BE872" s="30"/>
      <c r="BF872" s="30"/>
      <c r="BG872" s="30"/>
      <c r="BH872" s="30"/>
    </row>
    <row r="873" spans="3:60" ht="13.5" x14ac:dyDescent="0.35">
      <c r="C873" s="31"/>
      <c r="D873" s="30"/>
      <c r="E873" s="30"/>
      <c r="F873" s="30"/>
      <c r="G873" s="30"/>
      <c r="H873" s="72"/>
      <c r="I873" s="31"/>
      <c r="J873" s="30"/>
      <c r="K873" s="30"/>
      <c r="L873" s="30"/>
      <c r="M873" s="30"/>
      <c r="N873" s="30"/>
      <c r="O873" s="30"/>
      <c r="P873" s="73"/>
      <c r="Q873" s="31"/>
      <c r="R873" s="30"/>
      <c r="S873" s="30"/>
      <c r="T873" s="30"/>
      <c r="U873" s="30"/>
      <c r="V873" s="30"/>
      <c r="W873" s="30"/>
      <c r="X873" s="72"/>
      <c r="Y873" s="31"/>
      <c r="Z873" s="72"/>
      <c r="AA873" s="31"/>
      <c r="AB873" s="30"/>
      <c r="AC873" s="30"/>
      <c r="AD873" s="30"/>
      <c r="AE873" s="30"/>
      <c r="AF873" s="30"/>
      <c r="AG873" s="72"/>
      <c r="AH873" s="31"/>
      <c r="AI873" s="30"/>
      <c r="AJ873" s="30"/>
      <c r="AK873" s="30"/>
      <c r="AL873" s="30"/>
      <c r="AM873" s="30"/>
      <c r="AN873" s="30"/>
      <c r="AO873" s="30"/>
      <c r="AP873" s="72"/>
      <c r="AQ873" s="31"/>
      <c r="AR873" s="30"/>
      <c r="AS873" s="30"/>
      <c r="AT873" s="30"/>
      <c r="AU873" s="30"/>
      <c r="AV873" s="30"/>
      <c r="AW873" s="30"/>
      <c r="AX873" s="30"/>
      <c r="AY873" s="30"/>
      <c r="AZ873" s="31"/>
      <c r="BA873" s="30"/>
      <c r="BB873" s="30"/>
      <c r="BC873" s="30"/>
      <c r="BD873" s="30"/>
      <c r="BE873" s="30"/>
      <c r="BF873" s="30"/>
      <c r="BG873" s="30"/>
      <c r="BH873" s="30"/>
    </row>
    <row r="874" spans="3:60" ht="13.5" x14ac:dyDescent="0.35">
      <c r="C874" s="31"/>
      <c r="D874" s="30"/>
      <c r="E874" s="30"/>
      <c r="F874" s="30"/>
      <c r="G874" s="30"/>
      <c r="H874" s="72"/>
      <c r="I874" s="31"/>
      <c r="J874" s="30"/>
      <c r="K874" s="30"/>
      <c r="L874" s="30"/>
      <c r="M874" s="30"/>
      <c r="N874" s="30"/>
      <c r="O874" s="30"/>
      <c r="P874" s="73"/>
      <c r="Q874" s="31"/>
      <c r="R874" s="30"/>
      <c r="S874" s="30"/>
      <c r="T874" s="30"/>
      <c r="U874" s="30"/>
      <c r="V874" s="30"/>
      <c r="W874" s="30"/>
      <c r="X874" s="72"/>
      <c r="Y874" s="31"/>
      <c r="Z874" s="72"/>
      <c r="AA874" s="31"/>
      <c r="AB874" s="30"/>
      <c r="AC874" s="30"/>
      <c r="AD874" s="30"/>
      <c r="AE874" s="30"/>
      <c r="AF874" s="30"/>
      <c r="AG874" s="72"/>
      <c r="AH874" s="31"/>
      <c r="AI874" s="30"/>
      <c r="AJ874" s="30"/>
      <c r="AK874" s="30"/>
      <c r="AL874" s="30"/>
      <c r="AM874" s="30"/>
      <c r="AN874" s="30"/>
      <c r="AO874" s="30"/>
      <c r="AP874" s="72"/>
      <c r="AQ874" s="31"/>
      <c r="AR874" s="30"/>
      <c r="AS874" s="30"/>
      <c r="AT874" s="30"/>
      <c r="AU874" s="30"/>
      <c r="AV874" s="30"/>
      <c r="AW874" s="30"/>
      <c r="AX874" s="30"/>
      <c r="AY874" s="30"/>
      <c r="AZ874" s="31"/>
      <c r="BA874" s="30"/>
      <c r="BB874" s="30"/>
      <c r="BC874" s="30"/>
      <c r="BD874" s="30"/>
      <c r="BE874" s="30"/>
      <c r="BF874" s="30"/>
      <c r="BG874" s="30"/>
      <c r="BH874" s="30"/>
    </row>
    <row r="875" spans="3:60" ht="13.5" x14ac:dyDescent="0.35">
      <c r="C875" s="31"/>
      <c r="D875" s="30"/>
      <c r="E875" s="30"/>
      <c r="F875" s="30"/>
      <c r="G875" s="30"/>
      <c r="H875" s="72"/>
      <c r="I875" s="31"/>
      <c r="J875" s="30"/>
      <c r="K875" s="30"/>
      <c r="L875" s="30"/>
      <c r="M875" s="30"/>
      <c r="N875" s="30"/>
      <c r="O875" s="30"/>
      <c r="P875" s="73"/>
      <c r="Q875" s="31"/>
      <c r="R875" s="30"/>
      <c r="S875" s="30"/>
      <c r="T875" s="30"/>
      <c r="U875" s="30"/>
      <c r="V875" s="30"/>
      <c r="W875" s="30"/>
      <c r="X875" s="72"/>
      <c r="Y875" s="31"/>
      <c r="Z875" s="72"/>
      <c r="AA875" s="31"/>
      <c r="AB875" s="30"/>
      <c r="AC875" s="30"/>
      <c r="AD875" s="30"/>
      <c r="AE875" s="30"/>
      <c r="AF875" s="30"/>
      <c r="AG875" s="72"/>
      <c r="AH875" s="31"/>
      <c r="AI875" s="30"/>
      <c r="AJ875" s="30"/>
      <c r="AK875" s="30"/>
      <c r="AL875" s="30"/>
      <c r="AM875" s="30"/>
      <c r="AN875" s="30"/>
      <c r="AO875" s="30"/>
      <c r="AP875" s="72"/>
      <c r="AQ875" s="31"/>
      <c r="AR875" s="30"/>
      <c r="AS875" s="30"/>
      <c r="AT875" s="30"/>
      <c r="AU875" s="30"/>
      <c r="AV875" s="30"/>
      <c r="AW875" s="30"/>
      <c r="AX875" s="30"/>
      <c r="AY875" s="30"/>
      <c r="AZ875" s="31"/>
      <c r="BA875" s="30"/>
      <c r="BB875" s="30"/>
      <c r="BC875" s="30"/>
      <c r="BD875" s="30"/>
      <c r="BE875" s="30"/>
      <c r="BF875" s="30"/>
      <c r="BG875" s="30"/>
      <c r="BH875" s="30"/>
    </row>
    <row r="876" spans="3:60" ht="13.5" x14ac:dyDescent="0.35">
      <c r="C876" s="31"/>
      <c r="D876" s="30"/>
      <c r="E876" s="30"/>
      <c r="F876" s="30"/>
      <c r="G876" s="30"/>
      <c r="H876" s="72"/>
      <c r="I876" s="31"/>
      <c r="J876" s="30"/>
      <c r="K876" s="30"/>
      <c r="L876" s="30"/>
      <c r="M876" s="30"/>
      <c r="N876" s="30"/>
      <c r="O876" s="30"/>
      <c r="P876" s="73"/>
      <c r="Q876" s="31"/>
      <c r="R876" s="30"/>
      <c r="S876" s="30"/>
      <c r="T876" s="30"/>
      <c r="U876" s="30"/>
      <c r="V876" s="30"/>
      <c r="W876" s="30"/>
      <c r="X876" s="72"/>
      <c r="Y876" s="31"/>
      <c r="Z876" s="72"/>
      <c r="AA876" s="31"/>
      <c r="AB876" s="30"/>
      <c r="AC876" s="30"/>
      <c r="AD876" s="30"/>
      <c r="AE876" s="30"/>
      <c r="AF876" s="30"/>
      <c r="AG876" s="72"/>
      <c r="AH876" s="31"/>
      <c r="AI876" s="30"/>
      <c r="AJ876" s="30"/>
      <c r="AK876" s="30"/>
      <c r="AL876" s="30"/>
      <c r="AM876" s="30"/>
      <c r="AN876" s="30"/>
      <c r="AO876" s="30"/>
      <c r="AP876" s="72"/>
      <c r="AQ876" s="31"/>
      <c r="AR876" s="30"/>
      <c r="AS876" s="30"/>
      <c r="AT876" s="30"/>
      <c r="AU876" s="30"/>
      <c r="AV876" s="30"/>
      <c r="AW876" s="30"/>
      <c r="AX876" s="30"/>
      <c r="AY876" s="30"/>
      <c r="AZ876" s="31"/>
      <c r="BA876" s="30"/>
      <c r="BB876" s="30"/>
      <c r="BC876" s="30"/>
      <c r="BD876" s="30"/>
      <c r="BE876" s="30"/>
      <c r="BF876" s="30"/>
      <c r="BG876" s="30"/>
      <c r="BH876" s="30"/>
    </row>
    <row r="877" spans="3:60" ht="13.5" x14ac:dyDescent="0.35">
      <c r="C877" s="31"/>
      <c r="D877" s="30"/>
      <c r="E877" s="30"/>
      <c r="F877" s="30"/>
      <c r="G877" s="30"/>
      <c r="H877" s="72"/>
      <c r="I877" s="31"/>
      <c r="J877" s="30"/>
      <c r="K877" s="30"/>
      <c r="L877" s="30"/>
      <c r="M877" s="30"/>
      <c r="N877" s="30"/>
      <c r="O877" s="30"/>
      <c r="P877" s="73"/>
      <c r="Q877" s="31"/>
      <c r="R877" s="30"/>
      <c r="S877" s="30"/>
      <c r="T877" s="30"/>
      <c r="U877" s="30"/>
      <c r="V877" s="30"/>
      <c r="W877" s="30"/>
      <c r="X877" s="72"/>
      <c r="Y877" s="31"/>
      <c r="Z877" s="72"/>
      <c r="AA877" s="31"/>
      <c r="AB877" s="30"/>
      <c r="AC877" s="30"/>
      <c r="AD877" s="30"/>
      <c r="AE877" s="30"/>
      <c r="AF877" s="30"/>
      <c r="AG877" s="72"/>
      <c r="AH877" s="31"/>
      <c r="AI877" s="30"/>
      <c r="AJ877" s="30"/>
      <c r="AK877" s="30"/>
      <c r="AL877" s="30"/>
      <c r="AM877" s="30"/>
      <c r="AN877" s="30"/>
      <c r="AO877" s="30"/>
      <c r="AP877" s="72"/>
      <c r="AQ877" s="31"/>
      <c r="AR877" s="30"/>
      <c r="AS877" s="30"/>
      <c r="AT877" s="30"/>
      <c r="AU877" s="30"/>
      <c r="AV877" s="30"/>
      <c r="AW877" s="30"/>
      <c r="AX877" s="30"/>
      <c r="AY877" s="30"/>
      <c r="AZ877" s="31"/>
      <c r="BA877" s="30"/>
      <c r="BB877" s="30"/>
      <c r="BC877" s="30"/>
      <c r="BD877" s="30"/>
      <c r="BE877" s="30"/>
      <c r="BF877" s="30"/>
      <c r="BG877" s="30"/>
      <c r="BH877" s="30"/>
    </row>
    <row r="878" spans="3:60" ht="13.5" x14ac:dyDescent="0.35">
      <c r="C878" s="31"/>
      <c r="D878" s="30"/>
      <c r="E878" s="30"/>
      <c r="F878" s="30"/>
      <c r="G878" s="30"/>
      <c r="H878" s="72"/>
      <c r="I878" s="31"/>
      <c r="J878" s="30"/>
      <c r="K878" s="30"/>
      <c r="L878" s="30"/>
      <c r="M878" s="30"/>
      <c r="N878" s="30"/>
      <c r="O878" s="30"/>
      <c r="P878" s="73"/>
      <c r="Q878" s="31"/>
      <c r="R878" s="30"/>
      <c r="S878" s="30"/>
      <c r="T878" s="30"/>
      <c r="U878" s="30"/>
      <c r="V878" s="30"/>
      <c r="W878" s="30"/>
      <c r="X878" s="72"/>
      <c r="Y878" s="31"/>
      <c r="Z878" s="72"/>
      <c r="AA878" s="31"/>
      <c r="AB878" s="30"/>
      <c r="AC878" s="30"/>
      <c r="AD878" s="30"/>
      <c r="AE878" s="30"/>
      <c r="AF878" s="30"/>
      <c r="AG878" s="72"/>
      <c r="AH878" s="31"/>
      <c r="AI878" s="30"/>
      <c r="AJ878" s="30"/>
      <c r="AK878" s="30"/>
      <c r="AL878" s="30"/>
      <c r="AM878" s="30"/>
      <c r="AN878" s="30"/>
      <c r="AO878" s="30"/>
      <c r="AP878" s="72"/>
      <c r="AQ878" s="31"/>
      <c r="AR878" s="30"/>
      <c r="AS878" s="30"/>
      <c r="AT878" s="30"/>
      <c r="AU878" s="30"/>
      <c r="AV878" s="30"/>
      <c r="AW878" s="30"/>
      <c r="AX878" s="30"/>
      <c r="AY878" s="30"/>
      <c r="AZ878" s="31"/>
      <c r="BA878" s="30"/>
      <c r="BB878" s="30"/>
      <c r="BC878" s="30"/>
      <c r="BD878" s="30"/>
      <c r="BE878" s="30"/>
      <c r="BF878" s="30"/>
      <c r="BG878" s="30"/>
      <c r="BH878" s="30"/>
    </row>
    <row r="879" spans="3:60" ht="13.5" x14ac:dyDescent="0.35">
      <c r="C879" s="31"/>
      <c r="D879" s="30"/>
      <c r="E879" s="30"/>
      <c r="F879" s="30"/>
      <c r="G879" s="30"/>
      <c r="H879" s="72"/>
      <c r="I879" s="31"/>
      <c r="J879" s="30"/>
      <c r="K879" s="30"/>
      <c r="L879" s="30"/>
      <c r="M879" s="30"/>
      <c r="N879" s="30"/>
      <c r="O879" s="30"/>
      <c r="P879" s="73"/>
      <c r="Q879" s="31"/>
      <c r="R879" s="30"/>
      <c r="S879" s="30"/>
      <c r="T879" s="30"/>
      <c r="U879" s="30"/>
      <c r="V879" s="30"/>
      <c r="W879" s="30"/>
      <c r="X879" s="72"/>
      <c r="Y879" s="31"/>
      <c r="Z879" s="72"/>
      <c r="AA879" s="31"/>
      <c r="AB879" s="30"/>
      <c r="AC879" s="30"/>
      <c r="AD879" s="30"/>
      <c r="AE879" s="30"/>
      <c r="AF879" s="30"/>
      <c r="AG879" s="72"/>
      <c r="AH879" s="31"/>
      <c r="AI879" s="30"/>
      <c r="AJ879" s="30"/>
      <c r="AK879" s="30"/>
      <c r="AL879" s="30"/>
      <c r="AM879" s="30"/>
      <c r="AN879" s="30"/>
      <c r="AO879" s="30"/>
      <c r="AP879" s="72"/>
      <c r="AQ879" s="31"/>
      <c r="AR879" s="30"/>
      <c r="AS879" s="30"/>
      <c r="AT879" s="30"/>
      <c r="AU879" s="30"/>
      <c r="AV879" s="30"/>
      <c r="AW879" s="30"/>
      <c r="AX879" s="30"/>
      <c r="AY879" s="30"/>
      <c r="AZ879" s="31"/>
      <c r="BA879" s="30"/>
      <c r="BB879" s="30"/>
      <c r="BC879" s="30"/>
      <c r="BD879" s="30"/>
      <c r="BE879" s="30"/>
      <c r="BF879" s="30"/>
      <c r="BG879" s="30"/>
      <c r="BH879" s="30"/>
    </row>
    <row r="880" spans="3:60" ht="13.5" x14ac:dyDescent="0.35">
      <c r="C880" s="31"/>
      <c r="D880" s="30"/>
      <c r="E880" s="30"/>
      <c r="F880" s="30"/>
      <c r="G880" s="30"/>
      <c r="H880" s="72"/>
      <c r="I880" s="31"/>
      <c r="J880" s="30"/>
      <c r="K880" s="30"/>
      <c r="L880" s="30"/>
      <c r="M880" s="30"/>
      <c r="N880" s="30"/>
      <c r="O880" s="30"/>
      <c r="P880" s="73"/>
      <c r="Q880" s="31"/>
      <c r="R880" s="30"/>
      <c r="S880" s="30"/>
      <c r="T880" s="30"/>
      <c r="U880" s="30"/>
      <c r="V880" s="30"/>
      <c r="W880" s="30"/>
      <c r="X880" s="72"/>
      <c r="Y880" s="31"/>
      <c r="Z880" s="72"/>
      <c r="AA880" s="31"/>
      <c r="AB880" s="30"/>
      <c r="AC880" s="30"/>
      <c r="AD880" s="30"/>
      <c r="AE880" s="30"/>
      <c r="AF880" s="30"/>
      <c r="AG880" s="72"/>
      <c r="AH880" s="31"/>
      <c r="AI880" s="30"/>
      <c r="AJ880" s="30"/>
      <c r="AK880" s="30"/>
      <c r="AL880" s="30"/>
      <c r="AM880" s="30"/>
      <c r="AN880" s="30"/>
      <c r="AO880" s="30"/>
      <c r="AP880" s="72"/>
      <c r="AQ880" s="31"/>
      <c r="AR880" s="30"/>
      <c r="AS880" s="30"/>
      <c r="AT880" s="30"/>
      <c r="AU880" s="30"/>
      <c r="AV880" s="30"/>
      <c r="AW880" s="30"/>
      <c r="AX880" s="30"/>
      <c r="AY880" s="30"/>
      <c r="AZ880" s="31"/>
      <c r="BA880" s="30"/>
      <c r="BB880" s="30"/>
      <c r="BC880" s="30"/>
      <c r="BD880" s="30"/>
      <c r="BE880" s="30"/>
      <c r="BF880" s="30"/>
      <c r="BG880" s="30"/>
      <c r="BH880" s="30"/>
    </row>
    <row r="881" spans="3:60" ht="13.5" x14ac:dyDescent="0.35">
      <c r="C881" s="31"/>
      <c r="D881" s="30"/>
      <c r="E881" s="30"/>
      <c r="F881" s="30"/>
      <c r="G881" s="30"/>
      <c r="H881" s="72"/>
      <c r="I881" s="31"/>
      <c r="J881" s="30"/>
      <c r="K881" s="30"/>
      <c r="L881" s="30"/>
      <c r="M881" s="30"/>
      <c r="N881" s="30"/>
      <c r="O881" s="30"/>
      <c r="P881" s="73"/>
      <c r="Q881" s="31"/>
      <c r="R881" s="30"/>
      <c r="S881" s="30"/>
      <c r="T881" s="30"/>
      <c r="U881" s="30"/>
      <c r="V881" s="30"/>
      <c r="W881" s="30"/>
      <c r="X881" s="72"/>
      <c r="Y881" s="31"/>
      <c r="Z881" s="72"/>
      <c r="AA881" s="31"/>
      <c r="AB881" s="30"/>
      <c r="AC881" s="30"/>
      <c r="AD881" s="30"/>
      <c r="AE881" s="30"/>
      <c r="AF881" s="30"/>
      <c r="AG881" s="72"/>
      <c r="AH881" s="31"/>
      <c r="AI881" s="30"/>
      <c r="AJ881" s="30"/>
      <c r="AK881" s="30"/>
      <c r="AL881" s="30"/>
      <c r="AM881" s="30"/>
      <c r="AN881" s="30"/>
      <c r="AO881" s="30"/>
      <c r="AP881" s="72"/>
      <c r="AQ881" s="31"/>
      <c r="AR881" s="30"/>
      <c r="AS881" s="30"/>
      <c r="AT881" s="30"/>
      <c r="AU881" s="30"/>
      <c r="AV881" s="30"/>
      <c r="AW881" s="30"/>
      <c r="AX881" s="30"/>
      <c r="AY881" s="30"/>
      <c r="AZ881" s="31"/>
      <c r="BA881" s="30"/>
      <c r="BB881" s="30"/>
      <c r="BC881" s="30"/>
      <c r="BD881" s="30"/>
      <c r="BE881" s="30"/>
      <c r="BF881" s="30"/>
      <c r="BG881" s="30"/>
      <c r="BH881" s="30"/>
    </row>
    <row r="882" spans="3:60" ht="13.5" x14ac:dyDescent="0.35">
      <c r="C882" s="31"/>
      <c r="D882" s="30"/>
      <c r="E882" s="30"/>
      <c r="F882" s="30"/>
      <c r="G882" s="30"/>
      <c r="H882" s="72"/>
      <c r="I882" s="31"/>
      <c r="J882" s="30"/>
      <c r="K882" s="30"/>
      <c r="L882" s="30"/>
      <c r="M882" s="30"/>
      <c r="N882" s="30"/>
      <c r="O882" s="30"/>
      <c r="P882" s="73"/>
      <c r="Q882" s="31"/>
      <c r="R882" s="30"/>
      <c r="S882" s="30"/>
      <c r="T882" s="30"/>
      <c r="U882" s="30"/>
      <c r="V882" s="30"/>
      <c r="W882" s="30"/>
      <c r="X882" s="72"/>
      <c r="Y882" s="31"/>
      <c r="Z882" s="72"/>
      <c r="AA882" s="31"/>
      <c r="AB882" s="30"/>
      <c r="AC882" s="30"/>
      <c r="AD882" s="30"/>
      <c r="AE882" s="30"/>
      <c r="AF882" s="30"/>
      <c r="AG882" s="72"/>
      <c r="AH882" s="31"/>
      <c r="AI882" s="30"/>
      <c r="AJ882" s="30"/>
      <c r="AK882" s="30"/>
      <c r="AL882" s="30"/>
      <c r="AM882" s="30"/>
      <c r="AN882" s="30"/>
      <c r="AO882" s="30"/>
      <c r="AP882" s="72"/>
      <c r="AQ882" s="31"/>
      <c r="AR882" s="30"/>
      <c r="AS882" s="30"/>
      <c r="AT882" s="30"/>
      <c r="AU882" s="30"/>
      <c r="AV882" s="30"/>
      <c r="AW882" s="30"/>
      <c r="AX882" s="30"/>
      <c r="AY882" s="30"/>
      <c r="AZ882" s="31"/>
      <c r="BA882" s="30"/>
      <c r="BB882" s="30"/>
      <c r="BC882" s="30"/>
      <c r="BD882" s="30"/>
      <c r="BE882" s="30"/>
      <c r="BF882" s="30"/>
      <c r="BG882" s="30"/>
      <c r="BH882" s="30"/>
    </row>
    <row r="883" spans="3:60" ht="13.5" x14ac:dyDescent="0.35">
      <c r="C883" s="31"/>
      <c r="D883" s="30"/>
      <c r="E883" s="30"/>
      <c r="F883" s="30"/>
      <c r="G883" s="30"/>
      <c r="H883" s="72"/>
      <c r="I883" s="31"/>
      <c r="J883" s="30"/>
      <c r="K883" s="30"/>
      <c r="L883" s="30"/>
      <c r="M883" s="30"/>
      <c r="N883" s="30"/>
      <c r="O883" s="30"/>
      <c r="P883" s="73"/>
      <c r="Q883" s="31"/>
      <c r="R883" s="30"/>
      <c r="S883" s="30"/>
      <c r="T883" s="30"/>
      <c r="U883" s="30"/>
      <c r="V883" s="30"/>
      <c r="W883" s="30"/>
      <c r="X883" s="72"/>
      <c r="Y883" s="31"/>
      <c r="Z883" s="72"/>
      <c r="AA883" s="31"/>
      <c r="AB883" s="30"/>
      <c r="AC883" s="30"/>
      <c r="AD883" s="30"/>
      <c r="AE883" s="30"/>
      <c r="AF883" s="30"/>
      <c r="AG883" s="72"/>
      <c r="AH883" s="31"/>
      <c r="AI883" s="30"/>
      <c r="AJ883" s="30"/>
      <c r="AK883" s="30"/>
      <c r="AL883" s="30"/>
      <c r="AM883" s="30"/>
      <c r="AN883" s="30"/>
      <c r="AO883" s="30"/>
      <c r="AP883" s="72"/>
      <c r="AQ883" s="31"/>
      <c r="AR883" s="30"/>
      <c r="AS883" s="30"/>
      <c r="AT883" s="30"/>
      <c r="AU883" s="30"/>
      <c r="AV883" s="30"/>
      <c r="AW883" s="30"/>
      <c r="AX883" s="30"/>
      <c r="AY883" s="30"/>
      <c r="AZ883" s="31"/>
      <c r="BA883" s="30"/>
      <c r="BB883" s="30"/>
      <c r="BC883" s="30"/>
      <c r="BD883" s="30"/>
      <c r="BE883" s="30"/>
      <c r="BF883" s="30"/>
      <c r="BG883" s="30"/>
      <c r="BH883" s="30"/>
    </row>
    <row r="884" spans="3:60" ht="13.5" x14ac:dyDescent="0.35">
      <c r="C884" s="31"/>
      <c r="D884" s="30"/>
      <c r="E884" s="30"/>
      <c r="F884" s="30"/>
      <c r="G884" s="30"/>
      <c r="H884" s="72"/>
      <c r="I884" s="31"/>
      <c r="J884" s="30"/>
      <c r="K884" s="30"/>
      <c r="L884" s="30"/>
      <c r="M884" s="30"/>
      <c r="N884" s="30"/>
      <c r="O884" s="30"/>
      <c r="P884" s="73"/>
      <c r="Q884" s="31"/>
      <c r="R884" s="30"/>
      <c r="S884" s="30"/>
      <c r="T884" s="30"/>
      <c r="U884" s="30"/>
      <c r="V884" s="30"/>
      <c r="W884" s="30"/>
      <c r="X884" s="72"/>
      <c r="Y884" s="31"/>
      <c r="Z884" s="72"/>
      <c r="AA884" s="31"/>
      <c r="AB884" s="30"/>
      <c r="AC884" s="30"/>
      <c r="AD884" s="30"/>
      <c r="AE884" s="30"/>
      <c r="AF884" s="30"/>
      <c r="AG884" s="72"/>
      <c r="AH884" s="31"/>
      <c r="AI884" s="30"/>
      <c r="AJ884" s="30"/>
      <c r="AK884" s="30"/>
      <c r="AL884" s="30"/>
      <c r="AM884" s="30"/>
      <c r="AN884" s="30"/>
      <c r="AO884" s="30"/>
      <c r="AP884" s="72"/>
      <c r="AQ884" s="31"/>
      <c r="AR884" s="30"/>
      <c r="AS884" s="30"/>
      <c r="AT884" s="30"/>
      <c r="AU884" s="30"/>
      <c r="AV884" s="30"/>
      <c r="AW884" s="30"/>
      <c r="AX884" s="30"/>
      <c r="AY884" s="30"/>
      <c r="AZ884" s="31"/>
      <c r="BA884" s="30"/>
      <c r="BB884" s="30"/>
      <c r="BC884" s="30"/>
      <c r="BD884" s="30"/>
      <c r="BE884" s="30"/>
      <c r="BF884" s="30"/>
      <c r="BG884" s="30"/>
      <c r="BH884" s="30"/>
    </row>
    <row r="885" spans="3:60" ht="13.5" x14ac:dyDescent="0.35">
      <c r="C885" s="31"/>
      <c r="D885" s="30"/>
      <c r="E885" s="30"/>
      <c r="F885" s="30"/>
      <c r="G885" s="30"/>
      <c r="H885" s="72"/>
      <c r="I885" s="31"/>
      <c r="J885" s="30"/>
      <c r="K885" s="30"/>
      <c r="L885" s="30"/>
      <c r="M885" s="30"/>
      <c r="N885" s="30"/>
      <c r="O885" s="30"/>
      <c r="P885" s="73"/>
      <c r="Q885" s="31"/>
      <c r="R885" s="30"/>
      <c r="S885" s="30"/>
      <c r="T885" s="30"/>
      <c r="U885" s="30"/>
      <c r="V885" s="30"/>
      <c r="W885" s="30"/>
      <c r="X885" s="72"/>
      <c r="Y885" s="31"/>
      <c r="Z885" s="72"/>
      <c r="AA885" s="31"/>
      <c r="AB885" s="30"/>
      <c r="AC885" s="30"/>
      <c r="AD885" s="30"/>
      <c r="AE885" s="30"/>
      <c r="AF885" s="30"/>
      <c r="AG885" s="72"/>
      <c r="AH885" s="31"/>
      <c r="AI885" s="30"/>
      <c r="AJ885" s="30"/>
      <c r="AK885" s="30"/>
      <c r="AL885" s="30"/>
      <c r="AM885" s="30"/>
      <c r="AN885" s="30"/>
      <c r="AO885" s="30"/>
      <c r="AP885" s="72"/>
      <c r="AQ885" s="31"/>
      <c r="AR885" s="30"/>
      <c r="AS885" s="30"/>
      <c r="AT885" s="30"/>
      <c r="AU885" s="30"/>
      <c r="AV885" s="30"/>
      <c r="AW885" s="30"/>
      <c r="AX885" s="30"/>
      <c r="AY885" s="30"/>
      <c r="AZ885" s="31"/>
      <c r="BA885" s="30"/>
      <c r="BB885" s="30"/>
      <c r="BC885" s="30"/>
      <c r="BD885" s="30"/>
      <c r="BE885" s="30"/>
      <c r="BF885" s="30"/>
      <c r="BG885" s="30"/>
      <c r="BH885" s="30"/>
    </row>
    <row r="886" spans="3:60" ht="13.5" x14ac:dyDescent="0.35">
      <c r="C886" s="31"/>
      <c r="D886" s="30"/>
      <c r="E886" s="30"/>
      <c r="F886" s="30"/>
      <c r="G886" s="30"/>
      <c r="H886" s="72"/>
      <c r="I886" s="31"/>
      <c r="J886" s="30"/>
      <c r="K886" s="30"/>
      <c r="L886" s="30"/>
      <c r="M886" s="30"/>
      <c r="N886" s="30"/>
      <c r="O886" s="30"/>
      <c r="P886" s="73"/>
      <c r="Q886" s="31"/>
      <c r="R886" s="30"/>
      <c r="S886" s="30"/>
      <c r="T886" s="30"/>
      <c r="U886" s="30"/>
      <c r="V886" s="30"/>
      <c r="W886" s="30"/>
      <c r="X886" s="72"/>
      <c r="Y886" s="31"/>
      <c r="Z886" s="72"/>
      <c r="AA886" s="31"/>
      <c r="AB886" s="30"/>
      <c r="AC886" s="30"/>
      <c r="AD886" s="30"/>
      <c r="AE886" s="30"/>
      <c r="AF886" s="30"/>
      <c r="AG886" s="72"/>
      <c r="AH886" s="31"/>
      <c r="AI886" s="30"/>
      <c r="AJ886" s="30"/>
      <c r="AK886" s="30"/>
      <c r="AL886" s="30"/>
      <c r="AM886" s="30"/>
      <c r="AN886" s="30"/>
      <c r="AO886" s="30"/>
      <c r="AP886" s="72"/>
      <c r="AQ886" s="31"/>
      <c r="AR886" s="30"/>
      <c r="AS886" s="30"/>
      <c r="AT886" s="30"/>
      <c r="AU886" s="30"/>
      <c r="AV886" s="30"/>
      <c r="AW886" s="30"/>
      <c r="AX886" s="30"/>
      <c r="AY886" s="30"/>
      <c r="AZ886" s="31"/>
      <c r="BA886" s="30"/>
      <c r="BB886" s="30"/>
      <c r="BC886" s="30"/>
      <c r="BD886" s="30"/>
      <c r="BE886" s="30"/>
      <c r="BF886" s="30"/>
      <c r="BG886" s="30"/>
      <c r="BH886" s="30"/>
    </row>
    <row r="887" spans="3:60" ht="13.5" x14ac:dyDescent="0.35">
      <c r="C887" s="31"/>
      <c r="D887" s="30"/>
      <c r="E887" s="30"/>
      <c r="F887" s="30"/>
      <c r="G887" s="30"/>
      <c r="H887" s="72"/>
      <c r="I887" s="31"/>
      <c r="J887" s="30"/>
      <c r="K887" s="30"/>
      <c r="L887" s="30"/>
      <c r="M887" s="30"/>
      <c r="N887" s="30"/>
      <c r="O887" s="30"/>
      <c r="P887" s="73"/>
      <c r="Q887" s="31"/>
      <c r="R887" s="30"/>
      <c r="S887" s="30"/>
      <c r="T887" s="30"/>
      <c r="U887" s="30"/>
      <c r="V887" s="30"/>
      <c r="W887" s="30"/>
      <c r="X887" s="72"/>
      <c r="Y887" s="31"/>
      <c r="Z887" s="72"/>
      <c r="AA887" s="31"/>
      <c r="AB887" s="30"/>
      <c r="AC887" s="30"/>
      <c r="AD887" s="30"/>
      <c r="AE887" s="30"/>
      <c r="AF887" s="30"/>
      <c r="AG887" s="72"/>
      <c r="AH887" s="31"/>
      <c r="AI887" s="30"/>
      <c r="AJ887" s="30"/>
      <c r="AK887" s="30"/>
      <c r="AL887" s="30"/>
      <c r="AM887" s="30"/>
      <c r="AN887" s="30"/>
      <c r="AO887" s="30"/>
      <c r="AP887" s="72"/>
      <c r="AQ887" s="31"/>
      <c r="AR887" s="30"/>
      <c r="AS887" s="30"/>
      <c r="AT887" s="30"/>
      <c r="AU887" s="30"/>
      <c r="AV887" s="30"/>
      <c r="AW887" s="30"/>
      <c r="AX887" s="30"/>
      <c r="AY887" s="30"/>
      <c r="AZ887" s="31"/>
      <c r="BA887" s="30"/>
      <c r="BB887" s="30"/>
      <c r="BC887" s="30"/>
      <c r="BD887" s="30"/>
      <c r="BE887" s="30"/>
      <c r="BF887" s="30"/>
      <c r="BG887" s="30"/>
      <c r="BH887" s="30"/>
    </row>
    <row r="888" spans="3:60" ht="13.5" x14ac:dyDescent="0.35">
      <c r="C888" s="31"/>
      <c r="D888" s="30"/>
      <c r="E888" s="30"/>
      <c r="F888" s="30"/>
      <c r="G888" s="30"/>
      <c r="H888" s="72"/>
      <c r="I888" s="31"/>
      <c r="J888" s="30"/>
      <c r="K888" s="30"/>
      <c r="L888" s="30"/>
      <c r="M888" s="30"/>
      <c r="N888" s="30"/>
      <c r="O888" s="30"/>
      <c r="P888" s="73"/>
      <c r="Q888" s="31"/>
      <c r="R888" s="30"/>
      <c r="S888" s="30"/>
      <c r="T888" s="30"/>
      <c r="U888" s="30"/>
      <c r="V888" s="30"/>
      <c r="W888" s="30"/>
      <c r="X888" s="72"/>
      <c r="Y888" s="31"/>
      <c r="Z888" s="72"/>
      <c r="AA888" s="31"/>
      <c r="AB888" s="30"/>
      <c r="AC888" s="30"/>
      <c r="AD888" s="30"/>
      <c r="AE888" s="30"/>
      <c r="AF888" s="30"/>
      <c r="AG888" s="72"/>
      <c r="AH888" s="31"/>
      <c r="AI888" s="30"/>
      <c r="AJ888" s="30"/>
      <c r="AK888" s="30"/>
      <c r="AL888" s="30"/>
      <c r="AM888" s="30"/>
      <c r="AN888" s="30"/>
      <c r="AO888" s="30"/>
      <c r="AP888" s="72"/>
      <c r="AQ888" s="31"/>
      <c r="AR888" s="30"/>
      <c r="AS888" s="30"/>
      <c r="AT888" s="30"/>
      <c r="AU888" s="30"/>
      <c r="AV888" s="30"/>
      <c r="AW888" s="30"/>
      <c r="AX888" s="30"/>
      <c r="AY888" s="30"/>
      <c r="AZ888" s="31"/>
      <c r="BA888" s="30"/>
      <c r="BB888" s="30"/>
      <c r="BC888" s="30"/>
      <c r="BD888" s="30"/>
      <c r="BE888" s="30"/>
      <c r="BF888" s="30"/>
      <c r="BG888" s="30"/>
      <c r="BH888" s="30"/>
    </row>
    <row r="889" spans="3:60" ht="13.5" x14ac:dyDescent="0.35">
      <c r="C889" s="31"/>
      <c r="D889" s="30"/>
      <c r="E889" s="30"/>
      <c r="F889" s="30"/>
      <c r="G889" s="30"/>
      <c r="H889" s="72"/>
      <c r="I889" s="31"/>
      <c r="J889" s="30"/>
      <c r="K889" s="30"/>
      <c r="L889" s="30"/>
      <c r="M889" s="30"/>
      <c r="N889" s="30"/>
      <c r="O889" s="30"/>
      <c r="P889" s="73"/>
      <c r="Q889" s="31"/>
      <c r="R889" s="30"/>
      <c r="S889" s="30"/>
      <c r="T889" s="30"/>
      <c r="U889" s="30"/>
      <c r="V889" s="30"/>
      <c r="W889" s="30"/>
      <c r="X889" s="72"/>
      <c r="Y889" s="31"/>
      <c r="Z889" s="72"/>
      <c r="AA889" s="31"/>
      <c r="AB889" s="30"/>
      <c r="AC889" s="30"/>
      <c r="AD889" s="30"/>
      <c r="AE889" s="30"/>
      <c r="AF889" s="30"/>
      <c r="AG889" s="72"/>
      <c r="AH889" s="31"/>
      <c r="AI889" s="30"/>
      <c r="AJ889" s="30"/>
      <c r="AK889" s="30"/>
      <c r="AL889" s="30"/>
      <c r="AM889" s="30"/>
      <c r="AN889" s="30"/>
      <c r="AO889" s="30"/>
      <c r="AP889" s="72"/>
      <c r="AQ889" s="31"/>
      <c r="AR889" s="30"/>
      <c r="AS889" s="30"/>
      <c r="AT889" s="30"/>
      <c r="AU889" s="30"/>
      <c r="AV889" s="30"/>
      <c r="AW889" s="30"/>
      <c r="AX889" s="30"/>
      <c r="AY889" s="30"/>
      <c r="AZ889" s="31"/>
      <c r="BA889" s="30"/>
      <c r="BB889" s="30"/>
      <c r="BC889" s="30"/>
      <c r="BD889" s="30"/>
      <c r="BE889" s="30"/>
      <c r="BF889" s="30"/>
      <c r="BG889" s="30"/>
      <c r="BH889" s="30"/>
    </row>
    <row r="890" spans="3:60" ht="13.5" x14ac:dyDescent="0.35">
      <c r="C890" s="31"/>
      <c r="D890" s="30"/>
      <c r="E890" s="30"/>
      <c r="F890" s="30"/>
      <c r="G890" s="30"/>
      <c r="H890" s="72"/>
      <c r="I890" s="31"/>
      <c r="J890" s="30"/>
      <c r="K890" s="30"/>
      <c r="L890" s="30"/>
      <c r="M890" s="30"/>
      <c r="N890" s="30"/>
      <c r="O890" s="30"/>
      <c r="P890" s="73"/>
      <c r="Q890" s="31"/>
      <c r="R890" s="30"/>
      <c r="S890" s="30"/>
      <c r="T890" s="30"/>
      <c r="U890" s="30"/>
      <c r="V890" s="30"/>
      <c r="W890" s="30"/>
      <c r="X890" s="72"/>
      <c r="Y890" s="31"/>
      <c r="Z890" s="72"/>
      <c r="AA890" s="31"/>
      <c r="AB890" s="30"/>
      <c r="AC890" s="30"/>
      <c r="AD890" s="30"/>
      <c r="AE890" s="30"/>
      <c r="AF890" s="30"/>
      <c r="AG890" s="72"/>
      <c r="AH890" s="31"/>
      <c r="AI890" s="30"/>
      <c r="AJ890" s="30"/>
      <c r="AK890" s="30"/>
      <c r="AL890" s="30"/>
      <c r="AM890" s="30"/>
      <c r="AN890" s="30"/>
      <c r="AO890" s="30"/>
      <c r="AP890" s="72"/>
      <c r="AQ890" s="31"/>
      <c r="AR890" s="30"/>
      <c r="AS890" s="30"/>
      <c r="AT890" s="30"/>
      <c r="AU890" s="30"/>
      <c r="AV890" s="30"/>
      <c r="AW890" s="30"/>
      <c r="AX890" s="30"/>
      <c r="AY890" s="30"/>
      <c r="AZ890" s="31"/>
      <c r="BA890" s="30"/>
      <c r="BB890" s="30"/>
      <c r="BC890" s="30"/>
      <c r="BD890" s="30"/>
      <c r="BE890" s="30"/>
      <c r="BF890" s="30"/>
      <c r="BG890" s="30"/>
      <c r="BH890" s="30"/>
    </row>
    <row r="891" spans="3:60" ht="13.5" x14ac:dyDescent="0.35">
      <c r="C891" s="31"/>
      <c r="D891" s="30"/>
      <c r="E891" s="30"/>
      <c r="F891" s="30"/>
      <c r="G891" s="30"/>
      <c r="H891" s="72"/>
      <c r="I891" s="31"/>
      <c r="J891" s="30"/>
      <c r="K891" s="30"/>
      <c r="L891" s="30"/>
      <c r="M891" s="30"/>
      <c r="N891" s="30"/>
      <c r="O891" s="30"/>
      <c r="P891" s="73"/>
      <c r="Q891" s="31"/>
      <c r="R891" s="30"/>
      <c r="S891" s="30"/>
      <c r="T891" s="30"/>
      <c r="U891" s="30"/>
      <c r="V891" s="30"/>
      <c r="W891" s="30"/>
      <c r="X891" s="72"/>
      <c r="Y891" s="31"/>
      <c r="Z891" s="72"/>
      <c r="AA891" s="31"/>
      <c r="AB891" s="30"/>
      <c r="AC891" s="30"/>
      <c r="AD891" s="30"/>
      <c r="AE891" s="30"/>
      <c r="AF891" s="30"/>
      <c r="AG891" s="72"/>
      <c r="AH891" s="31"/>
      <c r="AI891" s="30"/>
      <c r="AJ891" s="30"/>
      <c r="AK891" s="30"/>
      <c r="AL891" s="30"/>
      <c r="AM891" s="30"/>
      <c r="AN891" s="30"/>
      <c r="AO891" s="30"/>
      <c r="AP891" s="72"/>
      <c r="AQ891" s="31"/>
      <c r="AR891" s="30"/>
      <c r="AS891" s="30"/>
      <c r="AT891" s="30"/>
      <c r="AU891" s="30"/>
      <c r="AV891" s="30"/>
      <c r="AW891" s="30"/>
      <c r="AX891" s="30"/>
      <c r="AY891" s="30"/>
      <c r="AZ891" s="31"/>
      <c r="BA891" s="30"/>
      <c r="BB891" s="30"/>
      <c r="BC891" s="30"/>
      <c r="BD891" s="30"/>
      <c r="BE891" s="30"/>
      <c r="BF891" s="30"/>
      <c r="BG891" s="30"/>
      <c r="BH891" s="30"/>
    </row>
    <row r="892" spans="3:60" ht="13.5" x14ac:dyDescent="0.35">
      <c r="C892" s="31"/>
      <c r="D892" s="30"/>
      <c r="E892" s="30"/>
      <c r="F892" s="30"/>
      <c r="G892" s="30"/>
      <c r="H892" s="72"/>
      <c r="I892" s="31"/>
      <c r="J892" s="30"/>
      <c r="K892" s="30"/>
      <c r="L892" s="30"/>
      <c r="M892" s="30"/>
      <c r="N892" s="30"/>
      <c r="O892" s="30"/>
      <c r="P892" s="73"/>
      <c r="Q892" s="31"/>
      <c r="R892" s="30"/>
      <c r="S892" s="30"/>
      <c r="T892" s="30"/>
      <c r="U892" s="30"/>
      <c r="V892" s="30"/>
      <c r="W892" s="30"/>
      <c r="X892" s="72"/>
      <c r="Y892" s="31"/>
      <c r="Z892" s="72"/>
      <c r="AA892" s="31"/>
      <c r="AB892" s="30"/>
      <c r="AC892" s="30"/>
      <c r="AD892" s="30"/>
      <c r="AE892" s="30"/>
      <c r="AF892" s="30"/>
      <c r="AG892" s="72"/>
      <c r="AH892" s="31"/>
      <c r="AI892" s="30"/>
      <c r="AJ892" s="30"/>
      <c r="AK892" s="30"/>
      <c r="AL892" s="30"/>
      <c r="AM892" s="30"/>
      <c r="AN892" s="30"/>
      <c r="AO892" s="30"/>
      <c r="AP892" s="72"/>
      <c r="AQ892" s="31"/>
      <c r="AR892" s="30"/>
      <c r="AS892" s="30"/>
      <c r="AT892" s="30"/>
      <c r="AU892" s="30"/>
      <c r="AV892" s="30"/>
      <c r="AW892" s="30"/>
      <c r="AX892" s="30"/>
      <c r="AY892" s="30"/>
      <c r="AZ892" s="31"/>
      <c r="BA892" s="30"/>
      <c r="BB892" s="30"/>
      <c r="BC892" s="30"/>
      <c r="BD892" s="30"/>
      <c r="BE892" s="30"/>
      <c r="BF892" s="30"/>
      <c r="BG892" s="30"/>
      <c r="BH892" s="30"/>
    </row>
    <row r="893" spans="3:60" ht="13.5" x14ac:dyDescent="0.35">
      <c r="C893" s="31"/>
      <c r="D893" s="30"/>
      <c r="E893" s="30"/>
      <c r="F893" s="30"/>
      <c r="G893" s="30"/>
      <c r="H893" s="72"/>
      <c r="I893" s="31"/>
      <c r="J893" s="30"/>
      <c r="K893" s="30"/>
      <c r="L893" s="30"/>
      <c r="M893" s="30"/>
      <c r="N893" s="30"/>
      <c r="O893" s="30"/>
      <c r="P893" s="73"/>
      <c r="Q893" s="31"/>
      <c r="R893" s="30"/>
      <c r="S893" s="30"/>
      <c r="T893" s="30"/>
      <c r="U893" s="30"/>
      <c r="V893" s="30"/>
      <c r="W893" s="30"/>
      <c r="X893" s="72"/>
      <c r="Y893" s="31"/>
      <c r="Z893" s="72"/>
      <c r="AA893" s="31"/>
      <c r="AB893" s="30"/>
      <c r="AC893" s="30"/>
      <c r="AD893" s="30"/>
      <c r="AE893" s="30"/>
      <c r="AF893" s="30"/>
      <c r="AG893" s="72"/>
      <c r="AH893" s="31"/>
      <c r="AI893" s="30"/>
      <c r="AJ893" s="30"/>
      <c r="AK893" s="30"/>
      <c r="AL893" s="30"/>
      <c r="AM893" s="30"/>
      <c r="AN893" s="30"/>
      <c r="AO893" s="30"/>
      <c r="AP893" s="72"/>
      <c r="AQ893" s="31"/>
      <c r="AR893" s="30"/>
      <c r="AS893" s="30"/>
      <c r="AT893" s="30"/>
      <c r="AU893" s="30"/>
      <c r="AV893" s="30"/>
      <c r="AW893" s="30"/>
      <c r="AX893" s="30"/>
      <c r="AY893" s="30"/>
      <c r="AZ893" s="31"/>
      <c r="BA893" s="30"/>
      <c r="BB893" s="30"/>
      <c r="BC893" s="30"/>
      <c r="BD893" s="30"/>
      <c r="BE893" s="30"/>
      <c r="BF893" s="30"/>
      <c r="BG893" s="30"/>
      <c r="BH893" s="30"/>
    </row>
    <row r="894" spans="3:60" ht="13.5" x14ac:dyDescent="0.35">
      <c r="C894" s="31"/>
      <c r="D894" s="30"/>
      <c r="E894" s="30"/>
      <c r="F894" s="30"/>
      <c r="G894" s="30"/>
      <c r="H894" s="72"/>
      <c r="I894" s="31"/>
      <c r="J894" s="30"/>
      <c r="K894" s="30"/>
      <c r="L894" s="30"/>
      <c r="M894" s="30"/>
      <c r="N894" s="30"/>
      <c r="O894" s="30"/>
      <c r="P894" s="73"/>
      <c r="Q894" s="31"/>
      <c r="R894" s="30"/>
      <c r="S894" s="30"/>
      <c r="T894" s="30"/>
      <c r="U894" s="30"/>
      <c r="V894" s="30"/>
      <c r="W894" s="30"/>
      <c r="X894" s="72"/>
      <c r="Y894" s="31"/>
      <c r="Z894" s="72"/>
      <c r="AA894" s="31"/>
      <c r="AB894" s="30"/>
      <c r="AC894" s="30"/>
      <c r="AD894" s="30"/>
      <c r="AE894" s="30"/>
      <c r="AF894" s="30"/>
      <c r="AG894" s="72"/>
      <c r="AH894" s="31"/>
      <c r="AI894" s="30"/>
      <c r="AJ894" s="30"/>
      <c r="AK894" s="30"/>
      <c r="AL894" s="30"/>
      <c r="AM894" s="30"/>
      <c r="AN894" s="30"/>
      <c r="AO894" s="30"/>
      <c r="AP894" s="72"/>
      <c r="AQ894" s="31"/>
      <c r="AR894" s="30"/>
      <c r="AS894" s="30"/>
      <c r="AT894" s="30"/>
      <c r="AU894" s="30"/>
      <c r="AV894" s="30"/>
      <c r="AW894" s="30"/>
      <c r="AX894" s="30"/>
      <c r="AY894" s="30"/>
      <c r="AZ894" s="31"/>
      <c r="BA894" s="30"/>
      <c r="BB894" s="30"/>
      <c r="BC894" s="30"/>
      <c r="BD894" s="30"/>
      <c r="BE894" s="30"/>
      <c r="BF894" s="30"/>
      <c r="BG894" s="30"/>
      <c r="BH894" s="30"/>
    </row>
    <row r="895" spans="3:60" ht="13.5" x14ac:dyDescent="0.35">
      <c r="C895" s="31"/>
      <c r="D895" s="30"/>
      <c r="E895" s="30"/>
      <c r="F895" s="30"/>
      <c r="G895" s="30"/>
      <c r="H895" s="72"/>
      <c r="I895" s="31"/>
      <c r="J895" s="30"/>
      <c r="K895" s="30"/>
      <c r="L895" s="30"/>
      <c r="M895" s="30"/>
      <c r="N895" s="30"/>
      <c r="O895" s="30"/>
      <c r="P895" s="73"/>
      <c r="Q895" s="31"/>
      <c r="R895" s="30"/>
      <c r="S895" s="30"/>
      <c r="T895" s="30"/>
      <c r="U895" s="30"/>
      <c r="V895" s="30"/>
      <c r="W895" s="30"/>
      <c r="X895" s="72"/>
      <c r="Y895" s="31"/>
      <c r="Z895" s="72"/>
      <c r="AA895" s="31"/>
      <c r="AB895" s="30"/>
      <c r="AC895" s="30"/>
      <c r="AD895" s="30"/>
      <c r="AE895" s="30"/>
      <c r="AF895" s="30"/>
      <c r="AG895" s="72"/>
      <c r="AH895" s="31"/>
      <c r="AI895" s="30"/>
      <c r="AJ895" s="30"/>
      <c r="AK895" s="30"/>
      <c r="AL895" s="30"/>
      <c r="AM895" s="30"/>
      <c r="AN895" s="30"/>
      <c r="AO895" s="30"/>
      <c r="AP895" s="72"/>
      <c r="AQ895" s="31"/>
      <c r="AR895" s="30"/>
      <c r="AS895" s="30"/>
      <c r="AT895" s="30"/>
      <c r="AU895" s="30"/>
      <c r="AV895" s="30"/>
      <c r="AW895" s="30"/>
      <c r="AX895" s="30"/>
      <c r="AY895" s="30"/>
      <c r="AZ895" s="31"/>
      <c r="BA895" s="30"/>
      <c r="BB895" s="30"/>
      <c r="BC895" s="30"/>
      <c r="BD895" s="30"/>
      <c r="BE895" s="30"/>
      <c r="BF895" s="30"/>
      <c r="BG895" s="30"/>
      <c r="BH895" s="30"/>
    </row>
    <row r="896" spans="3:60" ht="13.5" x14ac:dyDescent="0.35">
      <c r="C896" s="31"/>
      <c r="D896" s="30"/>
      <c r="E896" s="30"/>
      <c r="F896" s="30"/>
      <c r="G896" s="30"/>
      <c r="H896" s="72"/>
      <c r="I896" s="31"/>
      <c r="J896" s="30"/>
      <c r="K896" s="30"/>
      <c r="L896" s="30"/>
      <c r="M896" s="30"/>
      <c r="N896" s="30"/>
      <c r="O896" s="30"/>
      <c r="P896" s="73"/>
      <c r="Q896" s="31"/>
      <c r="R896" s="30"/>
      <c r="S896" s="30"/>
      <c r="T896" s="30"/>
      <c r="U896" s="30"/>
      <c r="V896" s="30"/>
      <c r="W896" s="30"/>
      <c r="X896" s="72"/>
      <c r="Y896" s="31"/>
      <c r="Z896" s="72"/>
      <c r="AA896" s="31"/>
      <c r="AB896" s="30"/>
      <c r="AC896" s="30"/>
      <c r="AD896" s="30"/>
      <c r="AE896" s="30"/>
      <c r="AF896" s="30"/>
      <c r="AG896" s="72"/>
      <c r="AH896" s="31"/>
      <c r="AI896" s="30"/>
      <c r="AJ896" s="30"/>
      <c r="AK896" s="30"/>
      <c r="AL896" s="30"/>
      <c r="AM896" s="30"/>
      <c r="AN896" s="30"/>
      <c r="AO896" s="30"/>
      <c r="AP896" s="72"/>
      <c r="AQ896" s="31"/>
      <c r="AR896" s="30"/>
      <c r="AS896" s="30"/>
      <c r="AT896" s="30"/>
      <c r="AU896" s="30"/>
      <c r="AV896" s="30"/>
      <c r="AW896" s="30"/>
      <c r="AX896" s="30"/>
      <c r="AY896" s="30"/>
      <c r="AZ896" s="31"/>
      <c r="BA896" s="30"/>
      <c r="BB896" s="30"/>
      <c r="BC896" s="30"/>
      <c r="BD896" s="30"/>
      <c r="BE896" s="30"/>
      <c r="BF896" s="30"/>
      <c r="BG896" s="30"/>
      <c r="BH896" s="30"/>
    </row>
    <row r="897" spans="3:60" ht="13.5" x14ac:dyDescent="0.35">
      <c r="C897" s="31"/>
      <c r="D897" s="30"/>
      <c r="E897" s="30"/>
      <c r="F897" s="30"/>
      <c r="G897" s="30"/>
      <c r="H897" s="72"/>
      <c r="I897" s="31"/>
      <c r="J897" s="30"/>
      <c r="K897" s="30"/>
      <c r="L897" s="30"/>
      <c r="M897" s="30"/>
      <c r="N897" s="30"/>
      <c r="O897" s="30"/>
      <c r="P897" s="73"/>
      <c r="Q897" s="31"/>
      <c r="R897" s="30"/>
      <c r="S897" s="30"/>
      <c r="T897" s="30"/>
      <c r="U897" s="30"/>
      <c r="V897" s="30"/>
      <c r="W897" s="30"/>
      <c r="X897" s="72"/>
      <c r="Y897" s="31"/>
      <c r="Z897" s="72"/>
      <c r="AA897" s="31"/>
      <c r="AB897" s="30"/>
      <c r="AC897" s="30"/>
      <c r="AD897" s="30"/>
      <c r="AE897" s="30"/>
      <c r="AF897" s="30"/>
      <c r="AG897" s="72"/>
      <c r="AH897" s="31"/>
      <c r="AI897" s="30"/>
      <c r="AJ897" s="30"/>
      <c r="AK897" s="30"/>
      <c r="AL897" s="30"/>
      <c r="AM897" s="30"/>
      <c r="AN897" s="30"/>
      <c r="AO897" s="30"/>
      <c r="AP897" s="72"/>
      <c r="AQ897" s="31"/>
      <c r="AR897" s="30"/>
      <c r="AS897" s="30"/>
      <c r="AT897" s="30"/>
      <c r="AU897" s="30"/>
      <c r="AV897" s="30"/>
      <c r="AW897" s="30"/>
      <c r="AX897" s="30"/>
      <c r="AY897" s="30"/>
      <c r="AZ897" s="31"/>
      <c r="BA897" s="30"/>
      <c r="BB897" s="30"/>
      <c r="BC897" s="30"/>
      <c r="BD897" s="30"/>
      <c r="BE897" s="30"/>
      <c r="BF897" s="30"/>
      <c r="BG897" s="30"/>
      <c r="BH897" s="30"/>
    </row>
    <row r="898" spans="3:60" ht="13.5" x14ac:dyDescent="0.35">
      <c r="C898" s="31"/>
      <c r="D898" s="30"/>
      <c r="E898" s="30"/>
      <c r="F898" s="30"/>
      <c r="G898" s="30"/>
      <c r="H898" s="72"/>
      <c r="I898" s="31"/>
      <c r="J898" s="30"/>
      <c r="K898" s="30"/>
      <c r="L898" s="30"/>
      <c r="M898" s="30"/>
      <c r="N898" s="30"/>
      <c r="O898" s="30"/>
      <c r="P898" s="73"/>
      <c r="Q898" s="31"/>
      <c r="R898" s="30"/>
      <c r="S898" s="30"/>
      <c r="T898" s="30"/>
      <c r="U898" s="30"/>
      <c r="V898" s="30"/>
      <c r="W898" s="30"/>
      <c r="X898" s="72"/>
      <c r="Y898" s="31"/>
      <c r="Z898" s="72"/>
      <c r="AA898" s="31"/>
      <c r="AB898" s="30"/>
      <c r="AC898" s="30"/>
      <c r="AD898" s="30"/>
      <c r="AE898" s="30"/>
      <c r="AF898" s="30"/>
      <c r="AG898" s="72"/>
      <c r="AH898" s="31"/>
      <c r="AI898" s="30"/>
      <c r="AJ898" s="30"/>
      <c r="AK898" s="30"/>
      <c r="AL898" s="30"/>
      <c r="AM898" s="30"/>
      <c r="AN898" s="30"/>
      <c r="AO898" s="30"/>
      <c r="AP898" s="72"/>
      <c r="AQ898" s="31"/>
      <c r="AR898" s="30"/>
      <c r="AS898" s="30"/>
      <c r="AT898" s="30"/>
      <c r="AU898" s="30"/>
      <c r="AV898" s="30"/>
      <c r="AW898" s="30"/>
      <c r="AX898" s="30"/>
      <c r="AY898" s="30"/>
      <c r="AZ898" s="31"/>
      <c r="BA898" s="30"/>
      <c r="BB898" s="30"/>
      <c r="BC898" s="30"/>
      <c r="BD898" s="30"/>
      <c r="BE898" s="30"/>
      <c r="BF898" s="30"/>
      <c r="BG898" s="30"/>
      <c r="BH898" s="30"/>
    </row>
    <row r="899" spans="3:60" ht="13.5" x14ac:dyDescent="0.35">
      <c r="C899" s="31"/>
      <c r="D899" s="30"/>
      <c r="E899" s="30"/>
      <c r="F899" s="30"/>
      <c r="G899" s="30"/>
      <c r="H899" s="72"/>
      <c r="I899" s="31"/>
      <c r="J899" s="30"/>
      <c r="K899" s="30"/>
      <c r="L899" s="30"/>
      <c r="M899" s="30"/>
      <c r="N899" s="30"/>
      <c r="O899" s="30"/>
      <c r="P899" s="73"/>
      <c r="Q899" s="31"/>
      <c r="R899" s="30"/>
      <c r="S899" s="30"/>
      <c r="T899" s="30"/>
      <c r="U899" s="30"/>
      <c r="V899" s="30"/>
      <c r="W899" s="30"/>
      <c r="X899" s="72"/>
      <c r="Y899" s="31"/>
      <c r="Z899" s="72"/>
      <c r="AA899" s="31"/>
      <c r="AB899" s="30"/>
      <c r="AC899" s="30"/>
      <c r="AD899" s="30"/>
      <c r="AE899" s="30"/>
      <c r="AF899" s="30"/>
      <c r="AG899" s="72"/>
      <c r="AH899" s="31"/>
      <c r="AI899" s="30"/>
      <c r="AJ899" s="30"/>
      <c r="AK899" s="30"/>
      <c r="AL899" s="30"/>
      <c r="AM899" s="30"/>
      <c r="AN899" s="30"/>
      <c r="AO899" s="30"/>
      <c r="AP899" s="72"/>
      <c r="AQ899" s="31"/>
      <c r="AR899" s="30"/>
      <c r="AS899" s="30"/>
      <c r="AT899" s="30"/>
      <c r="AU899" s="30"/>
      <c r="AV899" s="30"/>
      <c r="AW899" s="30"/>
      <c r="AX899" s="30"/>
      <c r="AY899" s="30"/>
      <c r="AZ899" s="31"/>
      <c r="BA899" s="30"/>
      <c r="BB899" s="30"/>
      <c r="BC899" s="30"/>
      <c r="BD899" s="30"/>
      <c r="BE899" s="30"/>
      <c r="BF899" s="30"/>
      <c r="BG899" s="30"/>
      <c r="BH899" s="30"/>
    </row>
    <row r="900" spans="3:60" ht="13.5" x14ac:dyDescent="0.35">
      <c r="C900" s="31"/>
      <c r="D900" s="30"/>
      <c r="E900" s="30"/>
      <c r="F900" s="30"/>
      <c r="G900" s="30"/>
      <c r="H900" s="72"/>
      <c r="I900" s="31"/>
      <c r="J900" s="30"/>
      <c r="K900" s="30"/>
      <c r="L900" s="30"/>
      <c r="M900" s="30"/>
      <c r="N900" s="30"/>
      <c r="O900" s="30"/>
      <c r="P900" s="73"/>
      <c r="Q900" s="31"/>
      <c r="R900" s="30"/>
      <c r="S900" s="30"/>
      <c r="T900" s="30"/>
      <c r="U900" s="30"/>
      <c r="V900" s="30"/>
      <c r="W900" s="30"/>
      <c r="X900" s="72"/>
      <c r="Y900" s="31"/>
      <c r="Z900" s="72"/>
      <c r="AA900" s="31"/>
      <c r="AB900" s="30"/>
      <c r="AC900" s="30"/>
      <c r="AD900" s="30"/>
      <c r="AE900" s="30"/>
      <c r="AF900" s="30"/>
      <c r="AG900" s="72"/>
      <c r="AH900" s="31"/>
      <c r="AI900" s="30"/>
      <c r="AJ900" s="30"/>
      <c r="AK900" s="30"/>
      <c r="AL900" s="30"/>
      <c r="AM900" s="30"/>
      <c r="AN900" s="30"/>
      <c r="AO900" s="30"/>
      <c r="AP900" s="72"/>
      <c r="AQ900" s="31"/>
      <c r="AR900" s="30"/>
      <c r="AS900" s="30"/>
      <c r="AT900" s="30"/>
      <c r="AU900" s="30"/>
      <c r="AV900" s="30"/>
      <c r="AW900" s="30"/>
      <c r="AX900" s="30"/>
      <c r="AY900" s="30"/>
      <c r="AZ900" s="31"/>
      <c r="BA900" s="30"/>
      <c r="BB900" s="30"/>
      <c r="BC900" s="30"/>
      <c r="BD900" s="30"/>
      <c r="BE900" s="30"/>
      <c r="BF900" s="30"/>
      <c r="BG900" s="30"/>
      <c r="BH900" s="30"/>
    </row>
    <row r="901" spans="3:60" ht="13.5" x14ac:dyDescent="0.35">
      <c r="C901" s="31"/>
      <c r="D901" s="30"/>
      <c r="E901" s="30"/>
      <c r="F901" s="30"/>
      <c r="G901" s="30"/>
      <c r="H901" s="72"/>
      <c r="I901" s="31"/>
      <c r="J901" s="30"/>
      <c r="K901" s="30"/>
      <c r="L901" s="30"/>
      <c r="M901" s="30"/>
      <c r="N901" s="30"/>
      <c r="O901" s="30"/>
      <c r="P901" s="73"/>
      <c r="Q901" s="31"/>
      <c r="R901" s="30"/>
      <c r="S901" s="30"/>
      <c r="T901" s="30"/>
      <c r="U901" s="30"/>
      <c r="V901" s="30"/>
      <c r="W901" s="30"/>
      <c r="X901" s="72"/>
      <c r="Y901" s="31"/>
      <c r="Z901" s="72"/>
      <c r="AA901" s="31"/>
      <c r="AB901" s="30"/>
      <c r="AC901" s="30"/>
      <c r="AD901" s="30"/>
      <c r="AE901" s="30"/>
      <c r="AF901" s="30"/>
      <c r="AG901" s="72"/>
      <c r="AH901" s="31"/>
      <c r="AI901" s="30"/>
      <c r="AJ901" s="30"/>
      <c r="AK901" s="30"/>
      <c r="AL901" s="30"/>
      <c r="AM901" s="30"/>
      <c r="AN901" s="30"/>
      <c r="AO901" s="30"/>
      <c r="AP901" s="72"/>
      <c r="AQ901" s="31"/>
      <c r="AR901" s="30"/>
      <c r="AS901" s="30"/>
      <c r="AT901" s="30"/>
      <c r="AU901" s="30"/>
      <c r="AV901" s="30"/>
      <c r="AW901" s="30"/>
      <c r="AX901" s="30"/>
      <c r="AY901" s="30"/>
      <c r="AZ901" s="31"/>
      <c r="BA901" s="30"/>
      <c r="BB901" s="30"/>
      <c r="BC901" s="30"/>
      <c r="BD901" s="30"/>
      <c r="BE901" s="30"/>
      <c r="BF901" s="30"/>
      <c r="BG901" s="30"/>
      <c r="BH901" s="30"/>
    </row>
    <row r="902" spans="3:60" ht="13.5" x14ac:dyDescent="0.35">
      <c r="C902" s="31"/>
      <c r="D902" s="30"/>
      <c r="E902" s="30"/>
      <c r="F902" s="30"/>
      <c r="G902" s="30"/>
      <c r="H902" s="72"/>
      <c r="I902" s="31"/>
      <c r="J902" s="30"/>
      <c r="K902" s="30"/>
      <c r="L902" s="30"/>
      <c r="M902" s="30"/>
      <c r="N902" s="30"/>
      <c r="O902" s="30"/>
      <c r="P902" s="73"/>
      <c r="Q902" s="31"/>
      <c r="R902" s="30"/>
      <c r="S902" s="30"/>
      <c r="T902" s="30"/>
      <c r="U902" s="30"/>
      <c r="V902" s="30"/>
      <c r="W902" s="30"/>
      <c r="X902" s="72"/>
      <c r="Y902" s="31"/>
      <c r="Z902" s="72"/>
      <c r="AA902" s="31"/>
      <c r="AB902" s="30"/>
      <c r="AC902" s="30"/>
      <c r="AD902" s="30"/>
      <c r="AE902" s="30"/>
      <c r="AF902" s="30"/>
      <c r="AG902" s="72"/>
      <c r="AH902" s="31"/>
      <c r="AI902" s="30"/>
      <c r="AJ902" s="30"/>
      <c r="AK902" s="30"/>
      <c r="AL902" s="30"/>
      <c r="AM902" s="30"/>
      <c r="AN902" s="30"/>
      <c r="AO902" s="30"/>
      <c r="AP902" s="72"/>
      <c r="AQ902" s="31"/>
      <c r="AR902" s="30"/>
      <c r="AS902" s="30"/>
      <c r="AT902" s="30"/>
      <c r="AU902" s="30"/>
      <c r="AV902" s="30"/>
      <c r="AW902" s="30"/>
      <c r="AX902" s="30"/>
      <c r="AY902" s="30"/>
      <c r="AZ902" s="31"/>
      <c r="BA902" s="30"/>
      <c r="BB902" s="30"/>
      <c r="BC902" s="30"/>
      <c r="BD902" s="30"/>
      <c r="BE902" s="30"/>
      <c r="BF902" s="30"/>
      <c r="BG902" s="30"/>
      <c r="BH902" s="30"/>
    </row>
    <row r="903" spans="3:60" ht="13.5" x14ac:dyDescent="0.35">
      <c r="C903" s="31"/>
      <c r="D903" s="30"/>
      <c r="E903" s="30"/>
      <c r="F903" s="30"/>
      <c r="G903" s="30"/>
      <c r="H903" s="72"/>
      <c r="I903" s="31"/>
      <c r="J903" s="30"/>
      <c r="K903" s="30"/>
      <c r="L903" s="30"/>
      <c r="M903" s="30"/>
      <c r="N903" s="30"/>
      <c r="O903" s="30"/>
      <c r="P903" s="73"/>
      <c r="Q903" s="31"/>
      <c r="R903" s="30"/>
      <c r="S903" s="30"/>
      <c r="T903" s="30"/>
      <c r="U903" s="30"/>
      <c r="V903" s="30"/>
      <c r="W903" s="30"/>
      <c r="X903" s="72"/>
      <c r="Y903" s="31"/>
      <c r="Z903" s="72"/>
      <c r="AA903" s="31"/>
      <c r="AB903" s="30"/>
      <c r="AC903" s="30"/>
      <c r="AD903" s="30"/>
      <c r="AE903" s="30"/>
      <c r="AF903" s="30"/>
      <c r="AG903" s="72"/>
      <c r="AH903" s="31"/>
      <c r="AI903" s="30"/>
      <c r="AJ903" s="30"/>
      <c r="AK903" s="30"/>
      <c r="AL903" s="30"/>
      <c r="AM903" s="30"/>
      <c r="AN903" s="30"/>
      <c r="AO903" s="30"/>
      <c r="AP903" s="72"/>
      <c r="AQ903" s="31"/>
      <c r="AR903" s="30"/>
      <c r="AS903" s="30"/>
      <c r="AT903" s="30"/>
      <c r="AU903" s="30"/>
      <c r="AV903" s="30"/>
      <c r="AW903" s="30"/>
      <c r="AX903" s="30"/>
      <c r="AY903" s="30"/>
      <c r="AZ903" s="31"/>
      <c r="BA903" s="30"/>
      <c r="BB903" s="30"/>
      <c r="BC903" s="30"/>
      <c r="BD903" s="30"/>
      <c r="BE903" s="30"/>
      <c r="BF903" s="30"/>
      <c r="BG903" s="30"/>
      <c r="BH903" s="30"/>
    </row>
    <row r="904" spans="3:60" ht="13.5" x14ac:dyDescent="0.35">
      <c r="C904" s="31"/>
      <c r="D904" s="30"/>
      <c r="E904" s="30"/>
      <c r="F904" s="30"/>
      <c r="G904" s="30"/>
      <c r="H904" s="72"/>
      <c r="I904" s="31"/>
      <c r="J904" s="30"/>
      <c r="K904" s="30"/>
      <c r="L904" s="30"/>
      <c r="M904" s="30"/>
      <c r="N904" s="30"/>
      <c r="O904" s="30"/>
      <c r="P904" s="73"/>
      <c r="Q904" s="31"/>
      <c r="R904" s="30"/>
      <c r="S904" s="30"/>
      <c r="T904" s="30"/>
      <c r="U904" s="30"/>
      <c r="V904" s="30"/>
      <c r="W904" s="30"/>
      <c r="X904" s="72"/>
      <c r="Y904" s="31"/>
      <c r="Z904" s="72"/>
      <c r="AA904" s="31"/>
      <c r="AB904" s="30"/>
      <c r="AC904" s="30"/>
      <c r="AD904" s="30"/>
      <c r="AE904" s="30"/>
      <c r="AF904" s="30"/>
      <c r="AG904" s="72"/>
      <c r="AH904" s="31"/>
      <c r="AI904" s="30"/>
      <c r="AJ904" s="30"/>
      <c r="AK904" s="30"/>
      <c r="AL904" s="30"/>
      <c r="AM904" s="30"/>
      <c r="AN904" s="30"/>
      <c r="AO904" s="30"/>
      <c r="AP904" s="72"/>
      <c r="AQ904" s="31"/>
      <c r="AR904" s="30"/>
      <c r="AS904" s="30"/>
      <c r="AT904" s="30"/>
      <c r="AU904" s="30"/>
      <c r="AV904" s="30"/>
      <c r="AW904" s="30"/>
      <c r="AX904" s="30"/>
      <c r="AY904" s="30"/>
      <c r="AZ904" s="31"/>
      <c r="BA904" s="30"/>
      <c r="BB904" s="30"/>
      <c r="BC904" s="30"/>
      <c r="BD904" s="30"/>
      <c r="BE904" s="30"/>
      <c r="BF904" s="30"/>
      <c r="BG904" s="30"/>
      <c r="BH904" s="30"/>
    </row>
    <row r="905" spans="3:60" ht="13.5" x14ac:dyDescent="0.35">
      <c r="C905" s="31"/>
      <c r="D905" s="30"/>
      <c r="E905" s="30"/>
      <c r="F905" s="30"/>
      <c r="G905" s="30"/>
      <c r="H905" s="72"/>
      <c r="I905" s="31"/>
      <c r="J905" s="30"/>
      <c r="K905" s="30"/>
      <c r="L905" s="30"/>
      <c r="M905" s="30"/>
      <c r="N905" s="30"/>
      <c r="O905" s="30"/>
      <c r="P905" s="73"/>
      <c r="Q905" s="31"/>
      <c r="R905" s="30"/>
      <c r="S905" s="30"/>
      <c r="T905" s="30"/>
      <c r="U905" s="30"/>
      <c r="V905" s="30"/>
      <c r="W905" s="30"/>
      <c r="X905" s="72"/>
      <c r="Y905" s="31"/>
      <c r="Z905" s="72"/>
      <c r="AA905" s="31"/>
      <c r="AB905" s="30"/>
      <c r="AC905" s="30"/>
      <c r="AD905" s="30"/>
      <c r="AE905" s="30"/>
      <c r="AF905" s="30"/>
      <c r="AG905" s="72"/>
      <c r="AH905" s="31"/>
      <c r="AI905" s="30"/>
      <c r="AJ905" s="30"/>
      <c r="AK905" s="30"/>
      <c r="AL905" s="30"/>
      <c r="AM905" s="30"/>
      <c r="AN905" s="30"/>
      <c r="AO905" s="30"/>
      <c r="AP905" s="72"/>
      <c r="AQ905" s="31"/>
      <c r="AR905" s="30"/>
      <c r="AS905" s="30"/>
      <c r="AT905" s="30"/>
      <c r="AU905" s="30"/>
      <c r="AV905" s="30"/>
      <c r="AW905" s="30"/>
      <c r="AX905" s="30"/>
      <c r="AY905" s="30"/>
      <c r="AZ905" s="31"/>
      <c r="BA905" s="30"/>
      <c r="BB905" s="30"/>
      <c r="BC905" s="30"/>
      <c r="BD905" s="30"/>
      <c r="BE905" s="30"/>
      <c r="BF905" s="30"/>
      <c r="BG905" s="30"/>
      <c r="BH905" s="30"/>
    </row>
    <row r="906" spans="3:60" ht="13.5" x14ac:dyDescent="0.35">
      <c r="C906" s="31"/>
      <c r="D906" s="30"/>
      <c r="E906" s="30"/>
      <c r="F906" s="30"/>
      <c r="G906" s="30"/>
      <c r="H906" s="72"/>
      <c r="I906" s="31"/>
      <c r="J906" s="30"/>
      <c r="K906" s="30"/>
      <c r="L906" s="30"/>
      <c r="M906" s="30"/>
      <c r="N906" s="30"/>
      <c r="O906" s="30"/>
      <c r="P906" s="73"/>
      <c r="Q906" s="31"/>
      <c r="R906" s="30"/>
      <c r="S906" s="30"/>
      <c r="T906" s="30"/>
      <c r="U906" s="30"/>
      <c r="V906" s="30"/>
      <c r="W906" s="30"/>
      <c r="X906" s="72"/>
      <c r="Y906" s="31"/>
      <c r="Z906" s="72"/>
      <c r="AA906" s="31"/>
      <c r="AB906" s="30"/>
      <c r="AC906" s="30"/>
      <c r="AD906" s="30"/>
      <c r="AE906" s="30"/>
      <c r="AF906" s="30"/>
      <c r="AG906" s="72"/>
      <c r="AH906" s="31"/>
      <c r="AI906" s="30"/>
      <c r="AJ906" s="30"/>
      <c r="AK906" s="30"/>
      <c r="AL906" s="30"/>
      <c r="AM906" s="30"/>
      <c r="AN906" s="30"/>
      <c r="AO906" s="30"/>
      <c r="AP906" s="72"/>
      <c r="AQ906" s="31"/>
      <c r="AR906" s="30"/>
      <c r="AS906" s="30"/>
      <c r="AT906" s="30"/>
      <c r="AU906" s="30"/>
      <c r="AV906" s="30"/>
      <c r="AW906" s="30"/>
      <c r="AX906" s="30"/>
      <c r="AY906" s="30"/>
      <c r="AZ906" s="31"/>
      <c r="BA906" s="30"/>
      <c r="BB906" s="30"/>
      <c r="BC906" s="30"/>
      <c r="BD906" s="30"/>
      <c r="BE906" s="30"/>
      <c r="BF906" s="30"/>
      <c r="BG906" s="30"/>
      <c r="BH906" s="30"/>
    </row>
    <row r="907" spans="3:60" ht="13.5" x14ac:dyDescent="0.35">
      <c r="C907" s="31"/>
      <c r="D907" s="30"/>
      <c r="E907" s="30"/>
      <c r="F907" s="30"/>
      <c r="G907" s="30"/>
      <c r="H907" s="72"/>
      <c r="I907" s="31"/>
      <c r="J907" s="30"/>
      <c r="K907" s="30"/>
      <c r="L907" s="30"/>
      <c r="M907" s="30"/>
      <c r="N907" s="30"/>
      <c r="O907" s="30"/>
      <c r="P907" s="73"/>
      <c r="Q907" s="31"/>
      <c r="R907" s="30"/>
      <c r="S907" s="30"/>
      <c r="T907" s="30"/>
      <c r="U907" s="30"/>
      <c r="V907" s="30"/>
      <c r="W907" s="30"/>
      <c r="X907" s="72"/>
      <c r="Y907" s="31"/>
      <c r="Z907" s="72"/>
      <c r="AA907" s="31"/>
      <c r="AB907" s="30"/>
      <c r="AC907" s="30"/>
      <c r="AD907" s="30"/>
      <c r="AE907" s="30"/>
      <c r="AF907" s="30"/>
      <c r="AG907" s="72"/>
      <c r="AH907" s="31"/>
      <c r="AI907" s="30"/>
      <c r="AJ907" s="30"/>
      <c r="AK907" s="30"/>
      <c r="AL907" s="30"/>
      <c r="AM907" s="30"/>
      <c r="AN907" s="30"/>
      <c r="AO907" s="30"/>
      <c r="AP907" s="72"/>
      <c r="AQ907" s="31"/>
      <c r="AR907" s="30"/>
      <c r="AS907" s="30"/>
      <c r="AT907" s="30"/>
      <c r="AU907" s="30"/>
      <c r="AV907" s="30"/>
      <c r="AW907" s="30"/>
      <c r="AX907" s="30"/>
      <c r="AY907" s="30"/>
      <c r="AZ907" s="31"/>
      <c r="BA907" s="30"/>
      <c r="BB907" s="30"/>
      <c r="BC907" s="30"/>
      <c r="BD907" s="30"/>
      <c r="BE907" s="30"/>
      <c r="BF907" s="30"/>
      <c r="BG907" s="30"/>
      <c r="BH907" s="30"/>
    </row>
    <row r="908" spans="3:60" ht="13.5" x14ac:dyDescent="0.35">
      <c r="C908" s="31"/>
      <c r="D908" s="30"/>
      <c r="E908" s="30"/>
      <c r="F908" s="30"/>
      <c r="G908" s="30"/>
      <c r="H908" s="72"/>
      <c r="I908" s="31"/>
      <c r="J908" s="30"/>
      <c r="K908" s="30"/>
      <c r="L908" s="30"/>
      <c r="M908" s="30"/>
      <c r="N908" s="30"/>
      <c r="O908" s="30"/>
      <c r="P908" s="73"/>
      <c r="Q908" s="31"/>
      <c r="R908" s="30"/>
      <c r="S908" s="30"/>
      <c r="T908" s="30"/>
      <c r="U908" s="30"/>
      <c r="V908" s="30"/>
      <c r="W908" s="30"/>
      <c r="X908" s="72"/>
      <c r="Y908" s="31"/>
      <c r="Z908" s="72"/>
      <c r="AA908" s="31"/>
      <c r="AB908" s="30"/>
      <c r="AC908" s="30"/>
      <c r="AD908" s="30"/>
      <c r="AE908" s="30"/>
      <c r="AF908" s="30"/>
      <c r="AG908" s="72"/>
      <c r="AH908" s="31"/>
      <c r="AI908" s="30"/>
      <c r="AJ908" s="30"/>
      <c r="AK908" s="30"/>
      <c r="AL908" s="30"/>
      <c r="AM908" s="30"/>
      <c r="AN908" s="30"/>
      <c r="AO908" s="30"/>
      <c r="AP908" s="72"/>
      <c r="AQ908" s="31"/>
      <c r="AR908" s="30"/>
      <c r="AS908" s="30"/>
      <c r="AT908" s="30"/>
      <c r="AU908" s="30"/>
      <c r="AV908" s="30"/>
      <c r="AW908" s="30"/>
      <c r="AX908" s="30"/>
      <c r="AY908" s="30"/>
      <c r="AZ908" s="31"/>
      <c r="BA908" s="30"/>
      <c r="BB908" s="30"/>
      <c r="BC908" s="30"/>
      <c r="BD908" s="30"/>
      <c r="BE908" s="30"/>
      <c r="BF908" s="30"/>
      <c r="BG908" s="30"/>
      <c r="BH908" s="30"/>
    </row>
    <row r="909" spans="3:60" ht="13.5" x14ac:dyDescent="0.35">
      <c r="C909" s="31"/>
      <c r="D909" s="30"/>
      <c r="E909" s="30"/>
      <c r="F909" s="30"/>
      <c r="G909" s="30"/>
      <c r="H909" s="72"/>
      <c r="I909" s="31"/>
      <c r="J909" s="30"/>
      <c r="K909" s="30"/>
      <c r="L909" s="30"/>
      <c r="M909" s="30"/>
      <c r="N909" s="30"/>
      <c r="O909" s="30"/>
      <c r="P909" s="73"/>
      <c r="Q909" s="31"/>
      <c r="R909" s="30"/>
      <c r="S909" s="30"/>
      <c r="T909" s="30"/>
      <c r="U909" s="30"/>
      <c r="V909" s="30"/>
      <c r="W909" s="30"/>
      <c r="X909" s="72"/>
      <c r="Y909" s="31"/>
      <c r="Z909" s="72"/>
      <c r="AA909" s="31"/>
      <c r="AB909" s="30"/>
      <c r="AC909" s="30"/>
      <c r="AD909" s="30"/>
      <c r="AE909" s="30"/>
      <c r="AF909" s="30"/>
      <c r="AG909" s="72"/>
      <c r="AH909" s="31"/>
      <c r="AI909" s="30"/>
      <c r="AJ909" s="30"/>
      <c r="AK909" s="30"/>
      <c r="AL909" s="30"/>
      <c r="AM909" s="30"/>
      <c r="AN909" s="30"/>
      <c r="AO909" s="30"/>
      <c r="AP909" s="72"/>
      <c r="AQ909" s="31"/>
      <c r="AR909" s="30"/>
      <c r="AS909" s="30"/>
      <c r="AT909" s="30"/>
      <c r="AU909" s="30"/>
      <c r="AV909" s="30"/>
      <c r="AW909" s="30"/>
      <c r="AX909" s="30"/>
      <c r="AY909" s="30"/>
      <c r="AZ909" s="31"/>
      <c r="BA909" s="30"/>
      <c r="BB909" s="30"/>
      <c r="BC909" s="30"/>
      <c r="BD909" s="30"/>
      <c r="BE909" s="30"/>
      <c r="BF909" s="30"/>
      <c r="BG909" s="30"/>
      <c r="BH909" s="30"/>
    </row>
    <row r="910" spans="3:60" ht="13.5" x14ac:dyDescent="0.35">
      <c r="C910" s="31"/>
      <c r="D910" s="30"/>
      <c r="E910" s="30"/>
      <c r="F910" s="30"/>
      <c r="G910" s="30"/>
      <c r="H910" s="72"/>
      <c r="I910" s="31"/>
      <c r="J910" s="30"/>
      <c r="K910" s="30"/>
      <c r="L910" s="30"/>
      <c r="M910" s="30"/>
      <c r="N910" s="30"/>
      <c r="O910" s="30"/>
      <c r="P910" s="73"/>
      <c r="Q910" s="31"/>
      <c r="R910" s="30"/>
      <c r="S910" s="30"/>
      <c r="T910" s="30"/>
      <c r="U910" s="30"/>
      <c r="V910" s="30"/>
      <c r="W910" s="30"/>
      <c r="X910" s="72"/>
      <c r="Y910" s="31"/>
      <c r="Z910" s="72"/>
      <c r="AA910" s="31"/>
      <c r="AB910" s="30"/>
      <c r="AC910" s="30"/>
      <c r="AD910" s="30"/>
      <c r="AE910" s="30"/>
      <c r="AF910" s="30"/>
      <c r="AG910" s="72"/>
      <c r="AH910" s="31"/>
      <c r="AI910" s="30"/>
      <c r="AJ910" s="30"/>
      <c r="AK910" s="30"/>
      <c r="AL910" s="30"/>
      <c r="AM910" s="30"/>
      <c r="AN910" s="30"/>
      <c r="AO910" s="30"/>
      <c r="AP910" s="72"/>
      <c r="AQ910" s="31"/>
      <c r="AR910" s="30"/>
      <c r="AS910" s="30"/>
      <c r="AT910" s="30"/>
      <c r="AU910" s="30"/>
      <c r="AV910" s="30"/>
      <c r="AW910" s="30"/>
      <c r="AX910" s="30"/>
      <c r="AY910" s="30"/>
      <c r="AZ910" s="31"/>
      <c r="BA910" s="30"/>
      <c r="BB910" s="30"/>
      <c r="BC910" s="30"/>
      <c r="BD910" s="30"/>
      <c r="BE910" s="30"/>
      <c r="BF910" s="30"/>
      <c r="BG910" s="30"/>
      <c r="BH910" s="30"/>
    </row>
    <row r="911" spans="3:60" ht="13.5" x14ac:dyDescent="0.35">
      <c r="C911" s="31"/>
      <c r="D911" s="30"/>
      <c r="E911" s="30"/>
      <c r="F911" s="30"/>
      <c r="G911" s="30"/>
      <c r="H911" s="72"/>
      <c r="I911" s="31"/>
      <c r="J911" s="30"/>
      <c r="K911" s="30"/>
      <c r="L911" s="30"/>
      <c r="M911" s="30"/>
      <c r="N911" s="30"/>
      <c r="O911" s="30"/>
      <c r="P911" s="73"/>
      <c r="Q911" s="31"/>
      <c r="R911" s="30"/>
      <c r="S911" s="30"/>
      <c r="T911" s="30"/>
      <c r="U911" s="30"/>
      <c r="V911" s="30"/>
      <c r="W911" s="30"/>
      <c r="X911" s="72"/>
      <c r="Y911" s="31"/>
      <c r="Z911" s="72"/>
      <c r="AA911" s="31"/>
      <c r="AB911" s="30"/>
      <c r="AC911" s="30"/>
      <c r="AD911" s="30"/>
      <c r="AE911" s="30"/>
      <c r="AF911" s="30"/>
      <c r="AG911" s="72"/>
      <c r="AH911" s="31"/>
      <c r="AI911" s="30"/>
      <c r="AJ911" s="30"/>
      <c r="AK911" s="30"/>
      <c r="AL911" s="30"/>
      <c r="AM911" s="30"/>
      <c r="AN911" s="30"/>
      <c r="AO911" s="30"/>
      <c r="AP911" s="72"/>
      <c r="AQ911" s="31"/>
      <c r="AR911" s="30"/>
      <c r="AS911" s="30"/>
      <c r="AT911" s="30"/>
      <c r="AU911" s="30"/>
      <c r="AV911" s="30"/>
      <c r="AW911" s="30"/>
      <c r="AX911" s="30"/>
      <c r="AY911" s="30"/>
      <c r="AZ911" s="31"/>
      <c r="BA911" s="30"/>
      <c r="BB911" s="30"/>
      <c r="BC911" s="30"/>
      <c r="BD911" s="30"/>
      <c r="BE911" s="30"/>
      <c r="BF911" s="30"/>
      <c r="BG911" s="30"/>
      <c r="BH911" s="30"/>
    </row>
    <row r="912" spans="3:60" ht="13.5" x14ac:dyDescent="0.35">
      <c r="C912" s="31"/>
      <c r="D912" s="30"/>
      <c r="E912" s="30"/>
      <c r="F912" s="30"/>
      <c r="G912" s="30"/>
      <c r="H912" s="72"/>
      <c r="I912" s="31"/>
      <c r="J912" s="30"/>
      <c r="K912" s="30"/>
      <c r="L912" s="30"/>
      <c r="M912" s="30"/>
      <c r="N912" s="30"/>
      <c r="O912" s="30"/>
      <c r="P912" s="73"/>
      <c r="Q912" s="31"/>
      <c r="R912" s="30"/>
      <c r="S912" s="30"/>
      <c r="T912" s="30"/>
      <c r="U912" s="30"/>
      <c r="V912" s="30"/>
      <c r="W912" s="30"/>
      <c r="X912" s="72"/>
      <c r="Y912" s="31"/>
      <c r="Z912" s="72"/>
      <c r="AA912" s="31"/>
      <c r="AB912" s="30"/>
      <c r="AC912" s="30"/>
      <c r="AD912" s="30"/>
      <c r="AE912" s="30"/>
      <c r="AF912" s="30"/>
      <c r="AG912" s="72"/>
      <c r="AH912" s="31"/>
      <c r="AI912" s="30"/>
      <c r="AJ912" s="30"/>
      <c r="AK912" s="30"/>
      <c r="AL912" s="30"/>
      <c r="AM912" s="30"/>
      <c r="AN912" s="30"/>
      <c r="AO912" s="30"/>
      <c r="AP912" s="72"/>
      <c r="AQ912" s="31"/>
      <c r="AR912" s="30"/>
      <c r="AS912" s="30"/>
      <c r="AT912" s="30"/>
      <c r="AU912" s="30"/>
      <c r="AV912" s="30"/>
      <c r="AW912" s="30"/>
      <c r="AX912" s="30"/>
      <c r="AY912" s="30"/>
      <c r="AZ912" s="31"/>
      <c r="BA912" s="30"/>
      <c r="BB912" s="30"/>
      <c r="BC912" s="30"/>
      <c r="BD912" s="30"/>
      <c r="BE912" s="30"/>
      <c r="BF912" s="30"/>
      <c r="BG912" s="30"/>
      <c r="BH912" s="30"/>
    </row>
    <row r="913" spans="3:60" ht="13.5" x14ac:dyDescent="0.35">
      <c r="C913" s="31"/>
      <c r="D913" s="30"/>
      <c r="E913" s="30"/>
      <c r="F913" s="30"/>
      <c r="G913" s="30"/>
      <c r="H913" s="72"/>
      <c r="I913" s="31"/>
      <c r="J913" s="30"/>
      <c r="K913" s="30"/>
      <c r="L913" s="30"/>
      <c r="M913" s="30"/>
      <c r="N913" s="30"/>
      <c r="O913" s="30"/>
      <c r="P913" s="73"/>
      <c r="Q913" s="31"/>
      <c r="R913" s="30"/>
      <c r="S913" s="30"/>
      <c r="T913" s="30"/>
      <c r="U913" s="30"/>
      <c r="V913" s="30"/>
      <c r="W913" s="30"/>
      <c r="X913" s="72"/>
      <c r="Y913" s="31"/>
      <c r="Z913" s="72"/>
      <c r="AA913" s="31"/>
      <c r="AB913" s="30"/>
      <c r="AC913" s="30"/>
      <c r="AD913" s="30"/>
      <c r="AE913" s="30"/>
      <c r="AF913" s="30"/>
      <c r="AG913" s="72"/>
      <c r="AH913" s="31"/>
      <c r="AI913" s="30"/>
      <c r="AJ913" s="30"/>
      <c r="AK913" s="30"/>
      <c r="AL913" s="30"/>
      <c r="AM913" s="30"/>
      <c r="AN913" s="30"/>
      <c r="AO913" s="30"/>
      <c r="AP913" s="72"/>
      <c r="AQ913" s="31"/>
      <c r="AR913" s="30"/>
      <c r="AS913" s="30"/>
      <c r="AT913" s="30"/>
      <c r="AU913" s="30"/>
      <c r="AV913" s="30"/>
      <c r="AW913" s="30"/>
      <c r="AX913" s="30"/>
      <c r="AY913" s="30"/>
      <c r="AZ913" s="31"/>
      <c r="BA913" s="30"/>
      <c r="BB913" s="30"/>
      <c r="BC913" s="30"/>
      <c r="BD913" s="30"/>
      <c r="BE913" s="30"/>
      <c r="BF913" s="30"/>
      <c r="BG913" s="30"/>
      <c r="BH913" s="30"/>
    </row>
    <row r="914" spans="3:60" ht="13.5" x14ac:dyDescent="0.35">
      <c r="C914" s="31"/>
      <c r="D914" s="30"/>
      <c r="E914" s="30"/>
      <c r="F914" s="30"/>
      <c r="G914" s="30"/>
      <c r="H914" s="72"/>
      <c r="I914" s="31"/>
      <c r="J914" s="30"/>
      <c r="K914" s="30"/>
      <c r="L914" s="30"/>
      <c r="M914" s="30"/>
      <c r="N914" s="30"/>
      <c r="O914" s="30"/>
      <c r="P914" s="73"/>
      <c r="Q914" s="31"/>
      <c r="R914" s="30"/>
      <c r="S914" s="30"/>
      <c r="T914" s="30"/>
      <c r="U914" s="30"/>
      <c r="V914" s="30"/>
      <c r="W914" s="30"/>
      <c r="X914" s="72"/>
      <c r="Y914" s="31"/>
      <c r="Z914" s="72"/>
      <c r="AA914" s="31"/>
      <c r="AB914" s="30"/>
      <c r="AC914" s="30"/>
      <c r="AD914" s="30"/>
      <c r="AE914" s="30"/>
      <c r="AF914" s="30"/>
      <c r="AG914" s="72"/>
      <c r="AH914" s="31"/>
      <c r="AI914" s="30"/>
      <c r="AJ914" s="30"/>
      <c r="AK914" s="30"/>
      <c r="AL914" s="30"/>
      <c r="AM914" s="30"/>
      <c r="AN914" s="30"/>
      <c r="AO914" s="30"/>
      <c r="AP914" s="72"/>
      <c r="AQ914" s="31"/>
      <c r="AR914" s="30"/>
      <c r="AS914" s="30"/>
      <c r="AT914" s="30"/>
      <c r="AU914" s="30"/>
      <c r="AV914" s="30"/>
      <c r="AW914" s="30"/>
      <c r="AX914" s="30"/>
      <c r="AY914" s="30"/>
      <c r="AZ914" s="31"/>
      <c r="BA914" s="30"/>
      <c r="BB914" s="30"/>
      <c r="BC914" s="30"/>
      <c r="BD914" s="30"/>
      <c r="BE914" s="30"/>
      <c r="BF914" s="30"/>
      <c r="BG914" s="30"/>
      <c r="BH914" s="30"/>
    </row>
    <row r="915" spans="3:60" ht="13.5" x14ac:dyDescent="0.35">
      <c r="C915" s="31"/>
      <c r="D915" s="30"/>
      <c r="E915" s="30"/>
      <c r="F915" s="30"/>
      <c r="G915" s="30"/>
      <c r="H915" s="72"/>
      <c r="I915" s="31"/>
      <c r="J915" s="30"/>
      <c r="K915" s="30"/>
      <c r="L915" s="30"/>
      <c r="M915" s="30"/>
      <c r="N915" s="30"/>
      <c r="O915" s="30"/>
      <c r="P915" s="73"/>
      <c r="Q915" s="31"/>
      <c r="R915" s="30"/>
      <c r="S915" s="30"/>
      <c r="T915" s="30"/>
      <c r="U915" s="30"/>
      <c r="V915" s="30"/>
      <c r="W915" s="30"/>
      <c r="X915" s="72"/>
      <c r="Y915" s="31"/>
      <c r="Z915" s="72"/>
      <c r="AA915" s="31"/>
      <c r="AB915" s="30"/>
      <c r="AC915" s="30"/>
      <c r="AD915" s="30"/>
      <c r="AE915" s="30"/>
      <c r="AF915" s="30"/>
      <c r="AG915" s="72"/>
      <c r="AH915" s="31"/>
      <c r="AI915" s="30"/>
      <c r="AJ915" s="30"/>
      <c r="AK915" s="30"/>
      <c r="AL915" s="30"/>
      <c r="AM915" s="30"/>
      <c r="AN915" s="30"/>
      <c r="AO915" s="30"/>
      <c r="AP915" s="72"/>
      <c r="AQ915" s="31"/>
      <c r="AR915" s="30"/>
      <c r="AS915" s="30"/>
      <c r="AT915" s="30"/>
      <c r="AU915" s="30"/>
      <c r="AV915" s="30"/>
      <c r="AW915" s="30"/>
      <c r="AX915" s="30"/>
      <c r="AY915" s="30"/>
      <c r="AZ915" s="31"/>
      <c r="BA915" s="30"/>
      <c r="BB915" s="30"/>
      <c r="BC915" s="30"/>
      <c r="BD915" s="30"/>
      <c r="BE915" s="30"/>
      <c r="BF915" s="30"/>
      <c r="BG915" s="30"/>
      <c r="BH915" s="30"/>
    </row>
    <row r="916" spans="3:60" ht="13.5" x14ac:dyDescent="0.35">
      <c r="C916" s="31"/>
      <c r="D916" s="30"/>
      <c r="E916" s="30"/>
      <c r="F916" s="30"/>
      <c r="G916" s="30"/>
      <c r="H916" s="72"/>
      <c r="I916" s="31"/>
      <c r="J916" s="30"/>
      <c r="K916" s="30"/>
      <c r="L916" s="30"/>
      <c r="M916" s="30"/>
      <c r="N916" s="30"/>
      <c r="O916" s="30"/>
      <c r="P916" s="73"/>
      <c r="Q916" s="31"/>
      <c r="R916" s="30"/>
      <c r="S916" s="30"/>
      <c r="T916" s="30"/>
      <c r="U916" s="30"/>
      <c r="V916" s="30"/>
      <c r="W916" s="30"/>
      <c r="X916" s="72"/>
      <c r="Y916" s="31"/>
      <c r="Z916" s="72"/>
      <c r="AA916" s="31"/>
      <c r="AB916" s="30"/>
      <c r="AC916" s="30"/>
      <c r="AD916" s="30"/>
      <c r="AE916" s="30"/>
      <c r="AF916" s="30"/>
      <c r="AG916" s="72"/>
      <c r="AH916" s="31"/>
      <c r="AI916" s="30"/>
      <c r="AJ916" s="30"/>
      <c r="AK916" s="30"/>
      <c r="AL916" s="30"/>
      <c r="AM916" s="30"/>
      <c r="AN916" s="30"/>
      <c r="AO916" s="30"/>
      <c r="AP916" s="72"/>
      <c r="AQ916" s="31"/>
      <c r="AR916" s="30"/>
      <c r="AS916" s="30"/>
      <c r="AT916" s="30"/>
      <c r="AU916" s="30"/>
      <c r="AV916" s="30"/>
      <c r="AW916" s="30"/>
      <c r="AX916" s="30"/>
      <c r="AY916" s="30"/>
      <c r="AZ916" s="31"/>
      <c r="BA916" s="30"/>
      <c r="BB916" s="30"/>
      <c r="BC916" s="30"/>
      <c r="BD916" s="30"/>
      <c r="BE916" s="30"/>
      <c r="BF916" s="30"/>
      <c r="BG916" s="30"/>
      <c r="BH916" s="30"/>
    </row>
    <row r="917" spans="3:60" ht="13.5" x14ac:dyDescent="0.35">
      <c r="C917" s="31"/>
      <c r="D917" s="30"/>
      <c r="E917" s="30"/>
      <c r="F917" s="30"/>
      <c r="G917" s="30"/>
      <c r="H917" s="72"/>
      <c r="I917" s="31"/>
      <c r="J917" s="30"/>
      <c r="K917" s="30"/>
      <c r="L917" s="30"/>
      <c r="M917" s="30"/>
      <c r="N917" s="30"/>
      <c r="O917" s="30"/>
      <c r="P917" s="73"/>
      <c r="Q917" s="31"/>
      <c r="R917" s="30"/>
      <c r="S917" s="30"/>
      <c r="T917" s="30"/>
      <c r="U917" s="30"/>
      <c r="V917" s="30"/>
      <c r="W917" s="30"/>
      <c r="X917" s="72"/>
      <c r="Y917" s="31"/>
      <c r="Z917" s="72"/>
      <c r="AA917" s="31"/>
      <c r="AB917" s="30"/>
      <c r="AC917" s="30"/>
      <c r="AD917" s="30"/>
      <c r="AE917" s="30"/>
      <c r="AF917" s="30"/>
      <c r="AG917" s="72"/>
      <c r="AH917" s="31"/>
      <c r="AI917" s="30"/>
      <c r="AJ917" s="30"/>
      <c r="AK917" s="30"/>
      <c r="AL917" s="30"/>
      <c r="AM917" s="30"/>
      <c r="AN917" s="30"/>
      <c r="AO917" s="30"/>
      <c r="AP917" s="72"/>
      <c r="AQ917" s="31"/>
      <c r="AR917" s="30"/>
      <c r="AS917" s="30"/>
      <c r="AT917" s="30"/>
      <c r="AU917" s="30"/>
      <c r="AV917" s="30"/>
      <c r="AW917" s="30"/>
      <c r="AX917" s="30"/>
      <c r="AY917" s="30"/>
      <c r="AZ917" s="31"/>
      <c r="BA917" s="30"/>
      <c r="BB917" s="30"/>
      <c r="BC917" s="30"/>
      <c r="BD917" s="30"/>
      <c r="BE917" s="30"/>
      <c r="BF917" s="30"/>
      <c r="BG917" s="30"/>
      <c r="BH917" s="30"/>
    </row>
    <row r="918" spans="3:60" ht="13.5" x14ac:dyDescent="0.35">
      <c r="C918" s="31"/>
      <c r="D918" s="30"/>
      <c r="E918" s="30"/>
      <c r="F918" s="30"/>
      <c r="G918" s="30"/>
      <c r="H918" s="72"/>
      <c r="I918" s="31"/>
      <c r="J918" s="30"/>
      <c r="K918" s="30"/>
      <c r="L918" s="30"/>
      <c r="M918" s="30"/>
      <c r="N918" s="30"/>
      <c r="O918" s="30"/>
      <c r="P918" s="73"/>
      <c r="Q918" s="31"/>
      <c r="R918" s="30"/>
      <c r="S918" s="30"/>
      <c r="T918" s="30"/>
      <c r="U918" s="30"/>
      <c r="V918" s="30"/>
      <c r="W918" s="30"/>
      <c r="X918" s="72"/>
      <c r="Y918" s="31"/>
      <c r="Z918" s="72"/>
      <c r="AA918" s="31"/>
      <c r="AB918" s="30"/>
      <c r="AC918" s="30"/>
      <c r="AD918" s="30"/>
      <c r="AE918" s="30"/>
      <c r="AF918" s="30"/>
      <c r="AG918" s="72"/>
      <c r="AH918" s="31"/>
      <c r="AI918" s="30"/>
      <c r="AJ918" s="30"/>
      <c r="AK918" s="30"/>
      <c r="AL918" s="30"/>
      <c r="AM918" s="30"/>
      <c r="AN918" s="30"/>
      <c r="AO918" s="30"/>
      <c r="AP918" s="72"/>
      <c r="AQ918" s="31"/>
      <c r="AR918" s="30"/>
      <c r="AS918" s="30"/>
      <c r="AT918" s="30"/>
      <c r="AU918" s="30"/>
      <c r="AV918" s="30"/>
      <c r="AW918" s="30"/>
      <c r="AX918" s="30"/>
      <c r="AY918" s="30"/>
      <c r="AZ918" s="31"/>
      <c r="BA918" s="30"/>
      <c r="BB918" s="30"/>
      <c r="BC918" s="30"/>
      <c r="BD918" s="30"/>
      <c r="BE918" s="30"/>
      <c r="BF918" s="30"/>
      <c r="BG918" s="30"/>
      <c r="BH918" s="30"/>
    </row>
    <row r="919" spans="3:60" ht="13.5" x14ac:dyDescent="0.35">
      <c r="C919" s="31"/>
      <c r="D919" s="30"/>
      <c r="E919" s="30"/>
      <c r="F919" s="30"/>
      <c r="G919" s="30"/>
      <c r="H919" s="72"/>
      <c r="I919" s="31"/>
      <c r="J919" s="30"/>
      <c r="K919" s="30"/>
      <c r="L919" s="30"/>
      <c r="M919" s="30"/>
      <c r="N919" s="30"/>
      <c r="O919" s="30"/>
      <c r="P919" s="73"/>
      <c r="Q919" s="31"/>
      <c r="R919" s="30"/>
      <c r="S919" s="30"/>
      <c r="T919" s="30"/>
      <c r="U919" s="30"/>
      <c r="V919" s="30"/>
      <c r="W919" s="30"/>
      <c r="X919" s="72"/>
      <c r="Y919" s="31"/>
      <c r="Z919" s="72"/>
      <c r="AA919" s="31"/>
      <c r="AB919" s="30"/>
      <c r="AC919" s="30"/>
      <c r="AD919" s="30"/>
      <c r="AE919" s="30"/>
      <c r="AF919" s="30"/>
      <c r="AG919" s="72"/>
      <c r="AH919" s="31"/>
      <c r="AI919" s="30"/>
      <c r="AJ919" s="30"/>
      <c r="AK919" s="30"/>
      <c r="AL919" s="30"/>
      <c r="AM919" s="30"/>
      <c r="AN919" s="30"/>
      <c r="AO919" s="30"/>
      <c r="AP919" s="72"/>
      <c r="AQ919" s="31"/>
      <c r="AR919" s="30"/>
      <c r="AS919" s="30"/>
      <c r="AT919" s="30"/>
      <c r="AU919" s="30"/>
      <c r="AV919" s="30"/>
      <c r="AW919" s="30"/>
      <c r="AX919" s="30"/>
      <c r="AY919" s="30"/>
      <c r="AZ919" s="31"/>
      <c r="BA919" s="30"/>
      <c r="BB919" s="30"/>
      <c r="BC919" s="30"/>
      <c r="BD919" s="30"/>
      <c r="BE919" s="30"/>
      <c r="BF919" s="30"/>
      <c r="BG919" s="30"/>
      <c r="BH919" s="30"/>
    </row>
    <row r="920" spans="3:60" ht="13.5" x14ac:dyDescent="0.35">
      <c r="C920" s="31"/>
      <c r="D920" s="30"/>
      <c r="E920" s="30"/>
      <c r="F920" s="30"/>
      <c r="G920" s="30"/>
      <c r="H920" s="72"/>
      <c r="I920" s="31"/>
      <c r="J920" s="30"/>
      <c r="K920" s="30"/>
      <c r="L920" s="30"/>
      <c r="M920" s="30"/>
      <c r="N920" s="30"/>
      <c r="O920" s="30"/>
      <c r="P920" s="73"/>
      <c r="Q920" s="31"/>
      <c r="R920" s="30"/>
      <c r="S920" s="30"/>
      <c r="T920" s="30"/>
      <c r="U920" s="30"/>
      <c r="V920" s="30"/>
      <c r="W920" s="30"/>
      <c r="X920" s="72"/>
      <c r="Y920" s="31"/>
      <c r="Z920" s="72"/>
      <c r="AA920" s="31"/>
      <c r="AB920" s="30"/>
      <c r="AC920" s="30"/>
      <c r="AD920" s="30"/>
      <c r="AE920" s="30"/>
      <c r="AF920" s="30"/>
      <c r="AG920" s="72"/>
      <c r="AH920" s="31"/>
      <c r="AI920" s="30"/>
      <c r="AJ920" s="30"/>
      <c r="AK920" s="30"/>
      <c r="AL920" s="30"/>
      <c r="AM920" s="30"/>
      <c r="AN920" s="30"/>
      <c r="AO920" s="30"/>
      <c r="AP920" s="72"/>
      <c r="AQ920" s="31"/>
      <c r="AR920" s="30"/>
      <c r="AS920" s="30"/>
      <c r="AT920" s="30"/>
      <c r="AU920" s="30"/>
      <c r="AV920" s="30"/>
      <c r="AW920" s="30"/>
      <c r="AX920" s="30"/>
      <c r="AY920" s="30"/>
      <c r="AZ920" s="31"/>
      <c r="BA920" s="30"/>
      <c r="BB920" s="30"/>
      <c r="BC920" s="30"/>
      <c r="BD920" s="30"/>
      <c r="BE920" s="30"/>
      <c r="BF920" s="30"/>
      <c r="BG920" s="30"/>
      <c r="BH920" s="30"/>
    </row>
    <row r="921" spans="3:60" ht="13.5" x14ac:dyDescent="0.35">
      <c r="C921" s="31"/>
      <c r="D921" s="30"/>
      <c r="E921" s="30"/>
      <c r="F921" s="30"/>
      <c r="G921" s="30"/>
      <c r="H921" s="72"/>
      <c r="I921" s="31"/>
      <c r="J921" s="30"/>
      <c r="K921" s="30"/>
      <c r="L921" s="30"/>
      <c r="M921" s="30"/>
      <c r="N921" s="30"/>
      <c r="O921" s="30"/>
      <c r="P921" s="73"/>
      <c r="Q921" s="31"/>
      <c r="R921" s="30"/>
      <c r="S921" s="30"/>
      <c r="T921" s="30"/>
      <c r="U921" s="30"/>
      <c r="V921" s="30"/>
      <c r="W921" s="30"/>
      <c r="X921" s="72"/>
      <c r="Y921" s="31"/>
      <c r="Z921" s="72"/>
      <c r="AA921" s="31"/>
      <c r="AB921" s="30"/>
      <c r="AC921" s="30"/>
      <c r="AD921" s="30"/>
      <c r="AE921" s="30"/>
      <c r="AF921" s="30"/>
      <c r="AG921" s="72"/>
      <c r="AH921" s="31"/>
      <c r="AI921" s="30"/>
      <c r="AJ921" s="30"/>
      <c r="AK921" s="30"/>
      <c r="AL921" s="30"/>
      <c r="AM921" s="30"/>
      <c r="AN921" s="30"/>
      <c r="AO921" s="30"/>
      <c r="AP921" s="72"/>
      <c r="AQ921" s="31"/>
      <c r="AR921" s="30"/>
      <c r="AS921" s="30"/>
      <c r="AT921" s="30"/>
      <c r="AU921" s="30"/>
      <c r="AV921" s="30"/>
      <c r="AW921" s="30"/>
      <c r="AX921" s="30"/>
      <c r="AY921" s="30"/>
      <c r="AZ921" s="31"/>
      <c r="BA921" s="30"/>
      <c r="BB921" s="30"/>
      <c r="BC921" s="30"/>
      <c r="BD921" s="30"/>
      <c r="BE921" s="30"/>
      <c r="BF921" s="30"/>
      <c r="BG921" s="30"/>
      <c r="BH921" s="30"/>
    </row>
    <row r="922" spans="3:60" ht="13.5" x14ac:dyDescent="0.35">
      <c r="C922" s="31"/>
      <c r="D922" s="30"/>
      <c r="E922" s="30"/>
      <c r="F922" s="30"/>
      <c r="G922" s="30"/>
      <c r="H922" s="72"/>
      <c r="I922" s="31"/>
      <c r="J922" s="30"/>
      <c r="K922" s="30"/>
      <c r="L922" s="30"/>
      <c r="M922" s="30"/>
      <c r="N922" s="30"/>
      <c r="O922" s="30"/>
      <c r="P922" s="73"/>
      <c r="Q922" s="31"/>
      <c r="R922" s="30"/>
      <c r="S922" s="30"/>
      <c r="T922" s="30"/>
      <c r="U922" s="30"/>
      <c r="V922" s="30"/>
      <c r="W922" s="30"/>
      <c r="X922" s="72"/>
      <c r="Y922" s="31"/>
      <c r="Z922" s="72"/>
      <c r="AA922" s="31"/>
      <c r="AB922" s="30"/>
      <c r="AC922" s="30"/>
      <c r="AD922" s="30"/>
      <c r="AE922" s="30"/>
      <c r="AF922" s="30"/>
      <c r="AG922" s="72"/>
      <c r="AH922" s="31"/>
      <c r="AI922" s="30"/>
      <c r="AJ922" s="30"/>
      <c r="AK922" s="30"/>
      <c r="AL922" s="30"/>
      <c r="AM922" s="30"/>
      <c r="AN922" s="30"/>
      <c r="AO922" s="30"/>
      <c r="AP922" s="72"/>
      <c r="AQ922" s="31"/>
      <c r="AR922" s="30"/>
      <c r="AS922" s="30"/>
      <c r="AT922" s="30"/>
      <c r="AU922" s="30"/>
      <c r="AV922" s="30"/>
      <c r="AW922" s="30"/>
      <c r="AX922" s="30"/>
      <c r="AY922" s="30"/>
      <c r="AZ922" s="31"/>
      <c r="BA922" s="30"/>
      <c r="BB922" s="30"/>
      <c r="BC922" s="30"/>
      <c r="BD922" s="30"/>
      <c r="BE922" s="30"/>
      <c r="BF922" s="30"/>
      <c r="BG922" s="30"/>
      <c r="BH922" s="30"/>
    </row>
    <row r="923" spans="3:60" ht="13.5" x14ac:dyDescent="0.35">
      <c r="C923" s="31"/>
      <c r="D923" s="30"/>
      <c r="E923" s="30"/>
      <c r="F923" s="30"/>
      <c r="G923" s="30"/>
      <c r="H923" s="72"/>
      <c r="I923" s="31"/>
      <c r="J923" s="30"/>
      <c r="K923" s="30"/>
      <c r="L923" s="30"/>
      <c r="M923" s="30"/>
      <c r="N923" s="30"/>
      <c r="O923" s="30"/>
      <c r="P923" s="73"/>
      <c r="Q923" s="31"/>
      <c r="R923" s="30"/>
      <c r="S923" s="30"/>
      <c r="T923" s="30"/>
      <c r="U923" s="30"/>
      <c r="V923" s="30"/>
      <c r="W923" s="30"/>
      <c r="X923" s="72"/>
      <c r="Y923" s="31"/>
      <c r="Z923" s="72"/>
      <c r="AA923" s="31"/>
      <c r="AB923" s="30"/>
      <c r="AC923" s="30"/>
      <c r="AD923" s="30"/>
      <c r="AE923" s="30"/>
      <c r="AF923" s="30"/>
      <c r="AG923" s="72"/>
      <c r="AH923" s="31"/>
      <c r="AI923" s="30"/>
      <c r="AJ923" s="30"/>
      <c r="AK923" s="30"/>
      <c r="AL923" s="30"/>
      <c r="AM923" s="30"/>
      <c r="AN923" s="30"/>
      <c r="AO923" s="30"/>
      <c r="AP923" s="72"/>
      <c r="AQ923" s="31"/>
      <c r="AR923" s="30"/>
      <c r="AS923" s="30"/>
      <c r="AT923" s="30"/>
      <c r="AU923" s="30"/>
      <c r="AV923" s="30"/>
      <c r="AW923" s="30"/>
      <c r="AX923" s="30"/>
      <c r="AY923" s="30"/>
      <c r="AZ923" s="31"/>
      <c r="BA923" s="30"/>
      <c r="BB923" s="30"/>
      <c r="BC923" s="30"/>
      <c r="BD923" s="30"/>
      <c r="BE923" s="30"/>
      <c r="BF923" s="30"/>
      <c r="BG923" s="30"/>
      <c r="BH923" s="30"/>
    </row>
    <row r="924" spans="3:60" ht="13.5" x14ac:dyDescent="0.35">
      <c r="C924" s="31"/>
      <c r="D924" s="30"/>
      <c r="E924" s="30"/>
      <c r="F924" s="30"/>
      <c r="G924" s="30"/>
      <c r="H924" s="72"/>
      <c r="I924" s="31"/>
      <c r="J924" s="30"/>
      <c r="K924" s="30"/>
      <c r="L924" s="30"/>
      <c r="M924" s="30"/>
      <c r="N924" s="30"/>
      <c r="O924" s="30"/>
      <c r="P924" s="73"/>
      <c r="Q924" s="31"/>
      <c r="R924" s="30"/>
      <c r="S924" s="30"/>
      <c r="T924" s="30"/>
      <c r="U924" s="30"/>
      <c r="V924" s="30"/>
      <c r="W924" s="30"/>
      <c r="X924" s="72"/>
      <c r="Y924" s="31"/>
      <c r="Z924" s="72"/>
      <c r="AA924" s="31"/>
      <c r="AB924" s="30"/>
      <c r="AC924" s="30"/>
      <c r="AD924" s="30"/>
      <c r="AE924" s="30"/>
      <c r="AF924" s="30"/>
      <c r="AG924" s="72"/>
      <c r="AH924" s="31"/>
      <c r="AI924" s="30"/>
      <c r="AJ924" s="30"/>
      <c r="AK924" s="30"/>
      <c r="AL924" s="30"/>
      <c r="AM924" s="30"/>
      <c r="AN924" s="30"/>
      <c r="AO924" s="30"/>
      <c r="AP924" s="72"/>
      <c r="AQ924" s="31"/>
      <c r="AR924" s="30"/>
      <c r="AS924" s="30"/>
      <c r="AT924" s="30"/>
      <c r="AU924" s="30"/>
      <c r="AV924" s="30"/>
      <c r="AW924" s="30"/>
      <c r="AX924" s="30"/>
      <c r="AY924" s="30"/>
      <c r="AZ924" s="31"/>
      <c r="BA924" s="30"/>
      <c r="BB924" s="30"/>
      <c r="BC924" s="30"/>
      <c r="BD924" s="30"/>
      <c r="BE924" s="30"/>
      <c r="BF924" s="30"/>
      <c r="BG924" s="30"/>
      <c r="BH924" s="30"/>
    </row>
    <row r="925" spans="3:60" ht="13.5" x14ac:dyDescent="0.35">
      <c r="C925" s="31"/>
      <c r="D925" s="30"/>
      <c r="E925" s="30"/>
      <c r="F925" s="30"/>
      <c r="G925" s="30"/>
      <c r="H925" s="72"/>
      <c r="I925" s="31"/>
      <c r="J925" s="30"/>
      <c r="K925" s="30"/>
      <c r="L925" s="30"/>
      <c r="M925" s="30"/>
      <c r="N925" s="30"/>
      <c r="O925" s="30"/>
      <c r="P925" s="73"/>
      <c r="Q925" s="31"/>
      <c r="R925" s="30"/>
      <c r="S925" s="30"/>
      <c r="T925" s="30"/>
      <c r="U925" s="30"/>
      <c r="V925" s="30"/>
      <c r="W925" s="30"/>
      <c r="X925" s="72"/>
      <c r="Y925" s="31"/>
      <c r="Z925" s="72"/>
      <c r="AA925" s="31"/>
      <c r="AB925" s="30"/>
      <c r="AC925" s="30"/>
      <c r="AD925" s="30"/>
      <c r="AE925" s="30"/>
      <c r="AF925" s="30"/>
      <c r="AG925" s="72"/>
      <c r="AH925" s="31"/>
      <c r="AI925" s="30"/>
      <c r="AJ925" s="30"/>
      <c r="AK925" s="30"/>
      <c r="AL925" s="30"/>
      <c r="AM925" s="30"/>
      <c r="AN925" s="30"/>
      <c r="AO925" s="30"/>
      <c r="AP925" s="72"/>
      <c r="AQ925" s="31"/>
      <c r="AR925" s="30"/>
      <c r="AS925" s="30"/>
      <c r="AT925" s="30"/>
      <c r="AU925" s="30"/>
      <c r="AV925" s="30"/>
      <c r="AW925" s="30"/>
      <c r="AX925" s="30"/>
      <c r="AY925" s="30"/>
      <c r="AZ925" s="31"/>
      <c r="BA925" s="30"/>
      <c r="BB925" s="30"/>
      <c r="BC925" s="30"/>
      <c r="BD925" s="30"/>
      <c r="BE925" s="30"/>
      <c r="BF925" s="30"/>
      <c r="BG925" s="30"/>
      <c r="BH925" s="30"/>
    </row>
    <row r="926" spans="3:60" ht="13.5" x14ac:dyDescent="0.35">
      <c r="C926" s="31"/>
      <c r="D926" s="30"/>
      <c r="E926" s="30"/>
      <c r="F926" s="30"/>
      <c r="G926" s="30"/>
      <c r="H926" s="72"/>
      <c r="I926" s="31"/>
      <c r="J926" s="30"/>
      <c r="K926" s="30"/>
      <c r="L926" s="30"/>
      <c r="M926" s="30"/>
      <c r="N926" s="30"/>
      <c r="O926" s="30"/>
      <c r="P926" s="73"/>
      <c r="Q926" s="31"/>
      <c r="R926" s="30"/>
      <c r="S926" s="30"/>
      <c r="T926" s="30"/>
      <c r="U926" s="30"/>
      <c r="V926" s="30"/>
      <c r="W926" s="30"/>
      <c r="X926" s="72"/>
      <c r="Y926" s="31"/>
      <c r="Z926" s="72"/>
      <c r="AA926" s="31"/>
      <c r="AB926" s="30"/>
      <c r="AC926" s="30"/>
      <c r="AD926" s="30"/>
      <c r="AE926" s="30"/>
      <c r="AF926" s="30"/>
      <c r="AG926" s="72"/>
      <c r="AH926" s="31"/>
      <c r="AI926" s="30"/>
      <c r="AJ926" s="30"/>
      <c r="AK926" s="30"/>
      <c r="AL926" s="30"/>
      <c r="AM926" s="30"/>
      <c r="AN926" s="30"/>
      <c r="AO926" s="30"/>
      <c r="AP926" s="72"/>
      <c r="AQ926" s="31"/>
      <c r="AR926" s="30"/>
      <c r="AS926" s="30"/>
      <c r="AT926" s="30"/>
      <c r="AU926" s="30"/>
      <c r="AV926" s="30"/>
      <c r="AW926" s="30"/>
      <c r="AX926" s="30"/>
      <c r="AY926" s="30"/>
      <c r="AZ926" s="31"/>
      <c r="BA926" s="30"/>
      <c r="BB926" s="30"/>
      <c r="BC926" s="30"/>
      <c r="BD926" s="30"/>
      <c r="BE926" s="30"/>
      <c r="BF926" s="30"/>
      <c r="BG926" s="30"/>
      <c r="BH926" s="30"/>
    </row>
    <row r="927" spans="3:60" ht="13.5" x14ac:dyDescent="0.35">
      <c r="C927" s="31"/>
      <c r="D927" s="30"/>
      <c r="E927" s="30"/>
      <c r="F927" s="30"/>
      <c r="G927" s="30"/>
      <c r="H927" s="72"/>
      <c r="I927" s="31"/>
      <c r="J927" s="30"/>
      <c r="K927" s="30"/>
      <c r="L927" s="30"/>
      <c r="M927" s="30"/>
      <c r="N927" s="30"/>
      <c r="O927" s="30"/>
      <c r="P927" s="73"/>
      <c r="Q927" s="31"/>
      <c r="R927" s="30"/>
      <c r="S927" s="30"/>
      <c r="T927" s="30"/>
      <c r="U927" s="30"/>
      <c r="V927" s="30"/>
      <c r="W927" s="30"/>
      <c r="X927" s="72"/>
      <c r="Y927" s="31"/>
      <c r="Z927" s="72"/>
      <c r="AA927" s="31"/>
      <c r="AB927" s="30"/>
      <c r="AC927" s="30"/>
      <c r="AD927" s="30"/>
      <c r="AE927" s="30"/>
      <c r="AF927" s="30"/>
      <c r="AG927" s="72"/>
      <c r="AH927" s="31"/>
      <c r="AI927" s="30"/>
      <c r="AJ927" s="30"/>
      <c r="AK927" s="30"/>
      <c r="AL927" s="30"/>
      <c r="AM927" s="30"/>
      <c r="AN927" s="30"/>
      <c r="AO927" s="30"/>
      <c r="AP927" s="72"/>
      <c r="AQ927" s="31"/>
      <c r="AR927" s="30"/>
      <c r="AS927" s="30"/>
      <c r="AT927" s="30"/>
      <c r="AU927" s="30"/>
      <c r="AV927" s="30"/>
      <c r="AW927" s="30"/>
      <c r="AX927" s="30"/>
      <c r="AY927" s="30"/>
      <c r="AZ927" s="31"/>
      <c r="BA927" s="30"/>
      <c r="BB927" s="30"/>
      <c r="BC927" s="30"/>
      <c r="BD927" s="30"/>
      <c r="BE927" s="30"/>
      <c r="BF927" s="30"/>
      <c r="BG927" s="30"/>
      <c r="BH927" s="30"/>
    </row>
    <row r="928" spans="3:60" ht="13.5" x14ac:dyDescent="0.35">
      <c r="C928" s="31"/>
      <c r="D928" s="30"/>
      <c r="E928" s="30"/>
      <c r="F928" s="30"/>
      <c r="G928" s="30"/>
      <c r="H928" s="72"/>
      <c r="I928" s="31"/>
      <c r="J928" s="30"/>
      <c r="K928" s="30"/>
      <c r="L928" s="30"/>
      <c r="M928" s="30"/>
      <c r="N928" s="30"/>
      <c r="O928" s="30"/>
      <c r="P928" s="73"/>
      <c r="Q928" s="31"/>
      <c r="R928" s="30"/>
      <c r="S928" s="30"/>
      <c r="T928" s="30"/>
      <c r="U928" s="30"/>
      <c r="V928" s="30"/>
      <c r="W928" s="30"/>
      <c r="X928" s="72"/>
      <c r="Y928" s="31"/>
      <c r="Z928" s="72"/>
      <c r="AA928" s="31"/>
      <c r="AB928" s="30"/>
      <c r="AC928" s="30"/>
      <c r="AD928" s="30"/>
      <c r="AE928" s="30"/>
      <c r="AF928" s="30"/>
      <c r="AG928" s="72"/>
      <c r="AH928" s="31"/>
      <c r="AI928" s="30"/>
      <c r="AJ928" s="30"/>
      <c r="AK928" s="30"/>
      <c r="AL928" s="30"/>
      <c r="AM928" s="30"/>
      <c r="AN928" s="30"/>
      <c r="AO928" s="30"/>
      <c r="AP928" s="72"/>
      <c r="AQ928" s="31"/>
      <c r="AR928" s="30"/>
      <c r="AS928" s="30"/>
      <c r="AT928" s="30"/>
      <c r="AU928" s="30"/>
      <c r="AV928" s="30"/>
      <c r="AW928" s="30"/>
      <c r="AX928" s="30"/>
      <c r="AY928" s="30"/>
      <c r="AZ928" s="31"/>
      <c r="BA928" s="30"/>
      <c r="BB928" s="30"/>
      <c r="BC928" s="30"/>
      <c r="BD928" s="30"/>
      <c r="BE928" s="30"/>
      <c r="BF928" s="30"/>
      <c r="BG928" s="30"/>
      <c r="BH928" s="30"/>
    </row>
    <row r="929" spans="3:60" ht="13.5" x14ac:dyDescent="0.35">
      <c r="C929" s="31"/>
      <c r="D929" s="30"/>
      <c r="E929" s="30"/>
      <c r="F929" s="30"/>
      <c r="G929" s="30"/>
      <c r="H929" s="72"/>
      <c r="I929" s="31"/>
      <c r="J929" s="30"/>
      <c r="K929" s="30"/>
      <c r="L929" s="30"/>
      <c r="M929" s="30"/>
      <c r="N929" s="30"/>
      <c r="O929" s="30"/>
      <c r="P929" s="73"/>
      <c r="Q929" s="31"/>
      <c r="R929" s="30"/>
      <c r="S929" s="30"/>
      <c r="T929" s="30"/>
      <c r="U929" s="30"/>
      <c r="V929" s="30"/>
      <c r="W929" s="30"/>
      <c r="X929" s="72"/>
      <c r="Y929" s="31"/>
      <c r="Z929" s="72"/>
      <c r="AA929" s="31"/>
      <c r="AB929" s="30"/>
      <c r="AC929" s="30"/>
      <c r="AD929" s="30"/>
      <c r="AE929" s="30"/>
      <c r="AF929" s="30"/>
      <c r="AG929" s="72"/>
      <c r="AH929" s="31"/>
      <c r="AI929" s="30"/>
      <c r="AJ929" s="30"/>
      <c r="AK929" s="30"/>
      <c r="AL929" s="30"/>
      <c r="AM929" s="30"/>
      <c r="AN929" s="30"/>
      <c r="AO929" s="30"/>
      <c r="AP929" s="72"/>
      <c r="AQ929" s="31"/>
      <c r="AR929" s="30"/>
      <c r="AS929" s="30"/>
      <c r="AT929" s="30"/>
      <c r="AU929" s="30"/>
      <c r="AV929" s="30"/>
      <c r="AW929" s="30"/>
      <c r="AX929" s="30"/>
      <c r="AY929" s="30"/>
      <c r="AZ929" s="31"/>
      <c r="BA929" s="30"/>
      <c r="BB929" s="30"/>
      <c r="BC929" s="30"/>
      <c r="BD929" s="30"/>
      <c r="BE929" s="30"/>
      <c r="BF929" s="30"/>
      <c r="BG929" s="30"/>
      <c r="BH929" s="30"/>
    </row>
    <row r="930" spans="3:60" ht="13.5" x14ac:dyDescent="0.35">
      <c r="C930" s="31"/>
      <c r="D930" s="30"/>
      <c r="E930" s="30"/>
      <c r="F930" s="30"/>
      <c r="G930" s="30"/>
      <c r="H930" s="72"/>
      <c r="I930" s="31"/>
      <c r="J930" s="30"/>
      <c r="K930" s="30"/>
      <c r="L930" s="30"/>
      <c r="M930" s="30"/>
      <c r="N930" s="30"/>
      <c r="O930" s="30"/>
      <c r="P930" s="73"/>
      <c r="Q930" s="31"/>
      <c r="R930" s="30"/>
      <c r="S930" s="30"/>
      <c r="T930" s="30"/>
      <c r="U930" s="30"/>
      <c r="V930" s="30"/>
      <c r="W930" s="30"/>
      <c r="X930" s="72"/>
      <c r="Y930" s="31"/>
      <c r="Z930" s="72"/>
      <c r="AA930" s="31"/>
      <c r="AB930" s="30"/>
      <c r="AC930" s="30"/>
      <c r="AD930" s="30"/>
      <c r="AE930" s="30"/>
      <c r="AF930" s="30"/>
      <c r="AG930" s="72"/>
      <c r="AH930" s="31"/>
      <c r="AI930" s="30"/>
      <c r="AJ930" s="30"/>
      <c r="AK930" s="30"/>
      <c r="AL930" s="30"/>
      <c r="AM930" s="30"/>
      <c r="AN930" s="30"/>
      <c r="AO930" s="30"/>
      <c r="AP930" s="72"/>
      <c r="AQ930" s="31"/>
      <c r="AR930" s="30"/>
      <c r="AS930" s="30"/>
      <c r="AT930" s="30"/>
      <c r="AU930" s="30"/>
      <c r="AV930" s="30"/>
      <c r="AW930" s="30"/>
      <c r="AX930" s="30"/>
      <c r="AY930" s="30"/>
      <c r="AZ930" s="31"/>
      <c r="BA930" s="30"/>
      <c r="BB930" s="30"/>
      <c r="BC930" s="30"/>
      <c r="BD930" s="30"/>
      <c r="BE930" s="30"/>
      <c r="BF930" s="30"/>
      <c r="BG930" s="30"/>
      <c r="BH930" s="30"/>
    </row>
    <row r="931" spans="3:60" ht="13.5" x14ac:dyDescent="0.35">
      <c r="C931" s="31"/>
      <c r="D931" s="30"/>
      <c r="E931" s="30"/>
      <c r="F931" s="30"/>
      <c r="G931" s="30"/>
      <c r="H931" s="72"/>
      <c r="I931" s="31"/>
      <c r="J931" s="30"/>
      <c r="K931" s="30"/>
      <c r="L931" s="30"/>
      <c r="M931" s="30"/>
      <c r="N931" s="30"/>
      <c r="O931" s="30"/>
      <c r="P931" s="73"/>
      <c r="Q931" s="31"/>
      <c r="R931" s="30"/>
      <c r="S931" s="30"/>
      <c r="T931" s="30"/>
      <c r="U931" s="30"/>
      <c r="V931" s="30"/>
      <c r="W931" s="30"/>
      <c r="X931" s="72"/>
      <c r="Y931" s="31"/>
      <c r="Z931" s="72"/>
      <c r="AA931" s="31"/>
      <c r="AB931" s="30"/>
      <c r="AC931" s="30"/>
      <c r="AD931" s="30"/>
      <c r="AE931" s="30"/>
      <c r="AF931" s="30"/>
      <c r="AG931" s="72"/>
      <c r="AH931" s="31"/>
      <c r="AI931" s="30"/>
      <c r="AJ931" s="30"/>
      <c r="AK931" s="30"/>
      <c r="AL931" s="30"/>
      <c r="AM931" s="30"/>
      <c r="AN931" s="30"/>
      <c r="AO931" s="30"/>
      <c r="AP931" s="72"/>
      <c r="AQ931" s="31"/>
      <c r="AR931" s="30"/>
      <c r="AS931" s="30"/>
      <c r="AT931" s="30"/>
      <c r="AU931" s="30"/>
      <c r="AV931" s="30"/>
      <c r="AW931" s="30"/>
      <c r="AX931" s="30"/>
      <c r="AY931" s="30"/>
      <c r="AZ931" s="31"/>
      <c r="BA931" s="30"/>
      <c r="BB931" s="30"/>
      <c r="BC931" s="30"/>
      <c r="BD931" s="30"/>
      <c r="BE931" s="30"/>
      <c r="BF931" s="30"/>
      <c r="BG931" s="30"/>
      <c r="BH931" s="30"/>
    </row>
    <row r="932" spans="3:60" ht="13.5" x14ac:dyDescent="0.35">
      <c r="C932" s="31"/>
      <c r="D932" s="30"/>
      <c r="E932" s="30"/>
      <c r="F932" s="30"/>
      <c r="G932" s="30"/>
      <c r="H932" s="72"/>
      <c r="I932" s="31"/>
      <c r="J932" s="30"/>
      <c r="K932" s="30"/>
      <c r="L932" s="30"/>
      <c r="M932" s="30"/>
      <c r="N932" s="30"/>
      <c r="O932" s="30"/>
      <c r="P932" s="73"/>
      <c r="Q932" s="31"/>
      <c r="R932" s="30"/>
      <c r="S932" s="30"/>
      <c r="T932" s="30"/>
      <c r="U932" s="30"/>
      <c r="V932" s="30"/>
      <c r="W932" s="30"/>
      <c r="X932" s="72"/>
      <c r="Y932" s="31"/>
      <c r="Z932" s="72"/>
      <c r="AA932" s="31"/>
      <c r="AB932" s="30"/>
      <c r="AC932" s="30"/>
      <c r="AD932" s="30"/>
      <c r="AE932" s="30"/>
      <c r="AF932" s="30"/>
      <c r="AG932" s="72"/>
      <c r="AH932" s="31"/>
      <c r="AI932" s="30"/>
      <c r="AJ932" s="30"/>
      <c r="AK932" s="30"/>
      <c r="AL932" s="30"/>
      <c r="AM932" s="30"/>
      <c r="AN932" s="30"/>
      <c r="AO932" s="30"/>
      <c r="AP932" s="72"/>
      <c r="AQ932" s="31"/>
      <c r="AR932" s="30"/>
      <c r="AS932" s="30"/>
      <c r="AT932" s="30"/>
      <c r="AU932" s="30"/>
      <c r="AV932" s="30"/>
      <c r="AW932" s="30"/>
      <c r="AX932" s="30"/>
      <c r="AY932" s="30"/>
      <c r="AZ932" s="31"/>
      <c r="BA932" s="30"/>
      <c r="BB932" s="30"/>
      <c r="BC932" s="30"/>
      <c r="BD932" s="30"/>
      <c r="BE932" s="30"/>
      <c r="BF932" s="30"/>
      <c r="BG932" s="30"/>
      <c r="BH932" s="30"/>
    </row>
    <row r="933" spans="3:60" ht="13.5" x14ac:dyDescent="0.35">
      <c r="C933" s="31"/>
      <c r="D933" s="30"/>
      <c r="E933" s="30"/>
      <c r="F933" s="30"/>
      <c r="G933" s="30"/>
      <c r="H933" s="72"/>
      <c r="I933" s="31"/>
      <c r="J933" s="30"/>
      <c r="K933" s="30"/>
      <c r="L933" s="30"/>
      <c r="M933" s="30"/>
      <c r="N933" s="30"/>
      <c r="O933" s="30"/>
      <c r="P933" s="73"/>
      <c r="Q933" s="31"/>
      <c r="R933" s="30"/>
      <c r="S933" s="30"/>
      <c r="T933" s="30"/>
      <c r="U933" s="30"/>
      <c r="V933" s="30"/>
      <c r="W933" s="30"/>
      <c r="X933" s="72"/>
      <c r="Y933" s="31"/>
      <c r="Z933" s="72"/>
      <c r="AA933" s="31"/>
      <c r="AB933" s="30"/>
      <c r="AC933" s="30"/>
      <c r="AD933" s="30"/>
      <c r="AE933" s="30"/>
      <c r="AF933" s="30"/>
      <c r="AG933" s="72"/>
      <c r="AH933" s="31"/>
      <c r="AI933" s="30"/>
      <c r="AJ933" s="30"/>
      <c r="AK933" s="30"/>
      <c r="AL933" s="30"/>
      <c r="AM933" s="30"/>
      <c r="AN933" s="30"/>
      <c r="AO933" s="30"/>
      <c r="AP933" s="72"/>
      <c r="AQ933" s="31"/>
      <c r="AR933" s="30"/>
      <c r="AS933" s="30"/>
      <c r="AT933" s="30"/>
      <c r="AU933" s="30"/>
      <c r="AV933" s="30"/>
      <c r="AW933" s="30"/>
      <c r="AX933" s="30"/>
      <c r="AY933" s="30"/>
      <c r="AZ933" s="31"/>
      <c r="BA933" s="30"/>
      <c r="BB933" s="30"/>
      <c r="BC933" s="30"/>
      <c r="BD933" s="30"/>
      <c r="BE933" s="30"/>
      <c r="BF933" s="30"/>
      <c r="BG933" s="30"/>
      <c r="BH933" s="30"/>
    </row>
    <row r="934" spans="3:60" ht="13.5" x14ac:dyDescent="0.35">
      <c r="C934" s="31"/>
      <c r="D934" s="30"/>
      <c r="E934" s="30"/>
      <c r="F934" s="30"/>
      <c r="G934" s="30"/>
      <c r="H934" s="72"/>
      <c r="I934" s="31"/>
      <c r="J934" s="30"/>
      <c r="K934" s="30"/>
      <c r="L934" s="30"/>
      <c r="M934" s="30"/>
      <c r="N934" s="30"/>
      <c r="O934" s="30"/>
      <c r="P934" s="73"/>
      <c r="Q934" s="31"/>
      <c r="R934" s="30"/>
      <c r="S934" s="30"/>
      <c r="T934" s="30"/>
      <c r="U934" s="30"/>
      <c r="V934" s="30"/>
      <c r="W934" s="30"/>
      <c r="X934" s="72"/>
      <c r="Y934" s="31"/>
      <c r="Z934" s="72"/>
      <c r="AA934" s="31"/>
      <c r="AB934" s="30"/>
      <c r="AC934" s="30"/>
      <c r="AD934" s="30"/>
      <c r="AE934" s="30"/>
      <c r="AF934" s="30"/>
      <c r="AG934" s="72"/>
      <c r="AH934" s="31"/>
      <c r="AI934" s="30"/>
      <c r="AJ934" s="30"/>
      <c r="AK934" s="30"/>
      <c r="AL934" s="30"/>
      <c r="AM934" s="30"/>
      <c r="AN934" s="30"/>
      <c r="AO934" s="30"/>
      <c r="AP934" s="72"/>
      <c r="AQ934" s="31"/>
      <c r="AR934" s="30"/>
      <c r="AS934" s="30"/>
      <c r="AT934" s="30"/>
      <c r="AU934" s="30"/>
      <c r="AV934" s="30"/>
      <c r="AW934" s="30"/>
      <c r="AX934" s="30"/>
      <c r="AY934" s="30"/>
      <c r="AZ934" s="31"/>
      <c r="BA934" s="30"/>
      <c r="BB934" s="30"/>
      <c r="BC934" s="30"/>
      <c r="BD934" s="30"/>
      <c r="BE934" s="30"/>
      <c r="BF934" s="30"/>
      <c r="BG934" s="30"/>
      <c r="BH934" s="30"/>
    </row>
    <row r="935" spans="3:60" ht="13.5" x14ac:dyDescent="0.35">
      <c r="C935" s="31"/>
      <c r="D935" s="30"/>
      <c r="E935" s="30"/>
      <c r="F935" s="30"/>
      <c r="G935" s="30"/>
      <c r="H935" s="72"/>
      <c r="I935" s="31"/>
      <c r="J935" s="30"/>
      <c r="K935" s="30"/>
      <c r="L935" s="30"/>
      <c r="M935" s="30"/>
      <c r="N935" s="30"/>
      <c r="O935" s="30"/>
      <c r="P935" s="73"/>
      <c r="Q935" s="31"/>
      <c r="R935" s="30"/>
      <c r="S935" s="30"/>
      <c r="T935" s="30"/>
      <c r="U935" s="30"/>
      <c r="V935" s="30"/>
      <c r="W935" s="30"/>
      <c r="X935" s="72"/>
      <c r="Y935" s="31"/>
      <c r="Z935" s="72"/>
      <c r="AA935" s="31"/>
      <c r="AB935" s="30"/>
      <c r="AC935" s="30"/>
      <c r="AD935" s="30"/>
      <c r="AE935" s="30"/>
      <c r="AF935" s="30"/>
      <c r="AG935" s="72"/>
      <c r="AH935" s="31"/>
      <c r="AI935" s="30"/>
      <c r="AJ935" s="30"/>
      <c r="AK935" s="30"/>
      <c r="AL935" s="30"/>
      <c r="AM935" s="30"/>
      <c r="AN935" s="30"/>
      <c r="AO935" s="30"/>
      <c r="AP935" s="72"/>
      <c r="AQ935" s="31"/>
      <c r="AR935" s="30"/>
      <c r="AS935" s="30"/>
      <c r="AT935" s="30"/>
      <c r="AU935" s="30"/>
      <c r="AV935" s="30"/>
      <c r="AW935" s="30"/>
      <c r="AX935" s="30"/>
      <c r="AY935" s="30"/>
      <c r="AZ935" s="31"/>
      <c r="BA935" s="30"/>
      <c r="BB935" s="30"/>
      <c r="BC935" s="30"/>
      <c r="BD935" s="30"/>
      <c r="BE935" s="30"/>
      <c r="BF935" s="30"/>
      <c r="BG935" s="30"/>
      <c r="BH935" s="30"/>
    </row>
    <row r="936" spans="3:60" ht="13.5" x14ac:dyDescent="0.35">
      <c r="C936" s="31"/>
      <c r="D936" s="30"/>
      <c r="E936" s="30"/>
      <c r="F936" s="30"/>
      <c r="G936" s="30"/>
      <c r="H936" s="72"/>
      <c r="I936" s="31"/>
      <c r="J936" s="30"/>
      <c r="K936" s="30"/>
      <c r="L936" s="30"/>
      <c r="M936" s="30"/>
      <c r="N936" s="30"/>
      <c r="O936" s="30"/>
      <c r="P936" s="73"/>
      <c r="Q936" s="31"/>
      <c r="R936" s="30"/>
      <c r="S936" s="30"/>
      <c r="T936" s="30"/>
      <c r="U936" s="30"/>
      <c r="V936" s="30"/>
      <c r="W936" s="30"/>
      <c r="X936" s="72"/>
      <c r="Y936" s="31"/>
      <c r="Z936" s="72"/>
      <c r="AA936" s="31"/>
      <c r="AB936" s="30"/>
      <c r="AC936" s="30"/>
      <c r="AD936" s="30"/>
      <c r="AE936" s="30"/>
      <c r="AF936" s="30"/>
      <c r="AG936" s="72"/>
      <c r="AH936" s="31"/>
      <c r="AI936" s="30"/>
      <c r="AJ936" s="30"/>
      <c r="AK936" s="30"/>
      <c r="AL936" s="30"/>
      <c r="AM936" s="30"/>
      <c r="AN936" s="30"/>
      <c r="AO936" s="30"/>
      <c r="AP936" s="72"/>
      <c r="AQ936" s="31"/>
      <c r="AR936" s="30"/>
      <c r="AS936" s="30"/>
      <c r="AT936" s="30"/>
      <c r="AU936" s="30"/>
      <c r="AV936" s="30"/>
      <c r="AW936" s="30"/>
      <c r="AX936" s="30"/>
      <c r="AY936" s="30"/>
      <c r="AZ936" s="31"/>
      <c r="BA936" s="30"/>
      <c r="BB936" s="30"/>
      <c r="BC936" s="30"/>
      <c r="BD936" s="30"/>
      <c r="BE936" s="30"/>
      <c r="BF936" s="30"/>
      <c r="BG936" s="30"/>
      <c r="BH936" s="30"/>
    </row>
    <row r="937" spans="3:60" ht="13.5" x14ac:dyDescent="0.35">
      <c r="C937" s="31"/>
      <c r="D937" s="30"/>
      <c r="E937" s="30"/>
      <c r="F937" s="30"/>
      <c r="G937" s="30"/>
      <c r="H937" s="72"/>
      <c r="I937" s="31"/>
      <c r="J937" s="30"/>
      <c r="K937" s="30"/>
      <c r="L937" s="30"/>
      <c r="M937" s="30"/>
      <c r="N937" s="30"/>
      <c r="O937" s="30"/>
      <c r="P937" s="73"/>
      <c r="Q937" s="31"/>
      <c r="R937" s="30"/>
      <c r="S937" s="30"/>
      <c r="T937" s="30"/>
      <c r="U937" s="30"/>
      <c r="V937" s="30"/>
      <c r="W937" s="30"/>
      <c r="X937" s="72"/>
      <c r="Y937" s="31"/>
      <c r="Z937" s="72"/>
      <c r="AA937" s="31"/>
      <c r="AB937" s="30"/>
      <c r="AC937" s="30"/>
      <c r="AD937" s="30"/>
      <c r="AE937" s="30"/>
      <c r="AF937" s="30"/>
      <c r="AG937" s="72"/>
      <c r="AH937" s="31"/>
      <c r="AI937" s="30"/>
      <c r="AJ937" s="30"/>
      <c r="AK937" s="30"/>
      <c r="AL937" s="30"/>
      <c r="AM937" s="30"/>
      <c r="AN937" s="30"/>
      <c r="AO937" s="30"/>
      <c r="AP937" s="72"/>
      <c r="AQ937" s="31"/>
      <c r="AR937" s="30"/>
      <c r="AS937" s="30"/>
      <c r="AT937" s="30"/>
      <c r="AU937" s="30"/>
      <c r="AV937" s="30"/>
      <c r="AW937" s="30"/>
      <c r="AX937" s="30"/>
      <c r="AY937" s="30"/>
      <c r="AZ937" s="31"/>
      <c r="BA937" s="30"/>
      <c r="BB937" s="30"/>
      <c r="BC937" s="30"/>
      <c r="BD937" s="30"/>
      <c r="BE937" s="30"/>
      <c r="BF937" s="30"/>
      <c r="BG937" s="30"/>
      <c r="BH937" s="30"/>
    </row>
    <row r="938" spans="3:60" ht="13.5" x14ac:dyDescent="0.35">
      <c r="C938" s="31"/>
      <c r="D938" s="30"/>
      <c r="E938" s="30"/>
      <c r="F938" s="30"/>
      <c r="G938" s="30"/>
      <c r="H938" s="72"/>
      <c r="I938" s="31"/>
      <c r="J938" s="30"/>
      <c r="K938" s="30"/>
      <c r="L938" s="30"/>
      <c r="M938" s="30"/>
      <c r="N938" s="30"/>
      <c r="O938" s="30"/>
      <c r="P938" s="73"/>
      <c r="Q938" s="31"/>
      <c r="R938" s="30"/>
      <c r="S938" s="30"/>
      <c r="T938" s="30"/>
      <c r="U938" s="30"/>
      <c r="V938" s="30"/>
      <c r="W938" s="30"/>
      <c r="X938" s="72"/>
      <c r="Y938" s="31"/>
      <c r="Z938" s="72"/>
      <c r="AA938" s="31"/>
      <c r="AB938" s="30"/>
      <c r="AC938" s="30"/>
      <c r="AD938" s="30"/>
      <c r="AE938" s="30"/>
      <c r="AF938" s="30"/>
      <c r="AG938" s="72"/>
      <c r="AH938" s="31"/>
      <c r="AI938" s="30"/>
      <c r="AJ938" s="30"/>
      <c r="AK938" s="30"/>
      <c r="AL938" s="30"/>
      <c r="AM938" s="30"/>
      <c r="AN938" s="30"/>
      <c r="AO938" s="30"/>
      <c r="AP938" s="72"/>
      <c r="AQ938" s="31"/>
      <c r="AR938" s="30"/>
      <c r="AS938" s="30"/>
      <c r="AT938" s="30"/>
      <c r="AU938" s="30"/>
      <c r="AV938" s="30"/>
      <c r="AW938" s="30"/>
      <c r="AX938" s="30"/>
      <c r="AY938" s="30"/>
      <c r="AZ938" s="31"/>
      <c r="BA938" s="30"/>
      <c r="BB938" s="30"/>
      <c r="BC938" s="30"/>
      <c r="BD938" s="30"/>
      <c r="BE938" s="30"/>
      <c r="BF938" s="30"/>
      <c r="BG938" s="30"/>
      <c r="BH938" s="30"/>
    </row>
    <row r="939" spans="3:60" ht="13.5" x14ac:dyDescent="0.35">
      <c r="C939" s="31"/>
      <c r="D939" s="30"/>
      <c r="E939" s="30"/>
      <c r="F939" s="30"/>
      <c r="G939" s="30"/>
      <c r="H939" s="72"/>
      <c r="I939" s="31"/>
      <c r="J939" s="30"/>
      <c r="K939" s="30"/>
      <c r="L939" s="30"/>
      <c r="M939" s="30"/>
      <c r="N939" s="30"/>
      <c r="O939" s="30"/>
      <c r="P939" s="73"/>
      <c r="Q939" s="31"/>
      <c r="R939" s="30"/>
      <c r="S939" s="30"/>
      <c r="T939" s="30"/>
      <c r="U939" s="30"/>
      <c r="V939" s="30"/>
      <c r="W939" s="30"/>
      <c r="X939" s="72"/>
      <c r="Y939" s="31"/>
      <c r="Z939" s="72"/>
      <c r="AA939" s="31"/>
      <c r="AB939" s="30"/>
      <c r="AC939" s="30"/>
      <c r="AD939" s="30"/>
      <c r="AE939" s="30"/>
      <c r="AF939" s="30"/>
      <c r="AG939" s="72"/>
      <c r="AH939" s="31"/>
      <c r="AI939" s="30"/>
      <c r="AJ939" s="30"/>
      <c r="AK939" s="30"/>
      <c r="AL939" s="30"/>
      <c r="AM939" s="30"/>
      <c r="AN939" s="30"/>
      <c r="AO939" s="30"/>
      <c r="AP939" s="72"/>
      <c r="AQ939" s="31"/>
      <c r="AR939" s="30"/>
      <c r="AS939" s="30"/>
      <c r="AT939" s="30"/>
      <c r="AU939" s="30"/>
      <c r="AV939" s="30"/>
      <c r="AW939" s="30"/>
      <c r="AX939" s="30"/>
      <c r="AY939" s="30"/>
      <c r="AZ939" s="31"/>
      <c r="BA939" s="30"/>
      <c r="BB939" s="30"/>
      <c r="BC939" s="30"/>
      <c r="BD939" s="30"/>
      <c r="BE939" s="30"/>
      <c r="BF939" s="30"/>
      <c r="BG939" s="30"/>
      <c r="BH939" s="30"/>
    </row>
    <row r="940" spans="3:60" ht="13.5" x14ac:dyDescent="0.35">
      <c r="C940" s="31"/>
      <c r="D940" s="30"/>
      <c r="E940" s="30"/>
      <c r="F940" s="30"/>
      <c r="G940" s="30"/>
      <c r="H940" s="72"/>
      <c r="I940" s="31"/>
      <c r="J940" s="30"/>
      <c r="K940" s="30"/>
      <c r="L940" s="30"/>
      <c r="M940" s="30"/>
      <c r="N940" s="30"/>
      <c r="O940" s="30"/>
      <c r="P940" s="73"/>
      <c r="Q940" s="31"/>
      <c r="R940" s="30"/>
      <c r="S940" s="30"/>
      <c r="T940" s="30"/>
      <c r="U940" s="30"/>
      <c r="V940" s="30"/>
      <c r="W940" s="30"/>
      <c r="X940" s="72"/>
      <c r="Y940" s="31"/>
      <c r="Z940" s="72"/>
      <c r="AA940" s="31"/>
      <c r="AB940" s="30"/>
      <c r="AC940" s="30"/>
      <c r="AD940" s="30"/>
      <c r="AE940" s="30"/>
      <c r="AF940" s="30"/>
      <c r="AG940" s="72"/>
      <c r="AH940" s="31"/>
      <c r="AI940" s="30"/>
      <c r="AJ940" s="30"/>
      <c r="AK940" s="30"/>
      <c r="AL940" s="30"/>
      <c r="AM940" s="30"/>
      <c r="AN940" s="30"/>
      <c r="AO940" s="30"/>
      <c r="AP940" s="72"/>
      <c r="AQ940" s="31"/>
      <c r="AR940" s="30"/>
      <c r="AS940" s="30"/>
      <c r="AT940" s="30"/>
      <c r="AU940" s="30"/>
      <c r="AV940" s="30"/>
      <c r="AW940" s="30"/>
      <c r="AX940" s="30"/>
      <c r="AY940" s="30"/>
      <c r="AZ940" s="31"/>
      <c r="BA940" s="30"/>
      <c r="BB940" s="30"/>
      <c r="BC940" s="30"/>
      <c r="BD940" s="30"/>
      <c r="BE940" s="30"/>
      <c r="BF940" s="30"/>
      <c r="BG940" s="30"/>
      <c r="BH940" s="30"/>
    </row>
    <row r="941" spans="3:60" ht="13.5" x14ac:dyDescent="0.35">
      <c r="C941" s="31"/>
      <c r="D941" s="30"/>
      <c r="E941" s="30"/>
      <c r="F941" s="30"/>
      <c r="G941" s="30"/>
      <c r="H941" s="72"/>
      <c r="I941" s="31"/>
      <c r="J941" s="30"/>
      <c r="K941" s="30"/>
      <c r="L941" s="30"/>
      <c r="M941" s="30"/>
      <c r="N941" s="30"/>
      <c r="O941" s="30"/>
      <c r="P941" s="73"/>
      <c r="Q941" s="31"/>
      <c r="R941" s="30"/>
      <c r="S941" s="30"/>
      <c r="T941" s="30"/>
      <c r="U941" s="30"/>
      <c r="V941" s="30"/>
      <c r="W941" s="30"/>
      <c r="X941" s="72"/>
      <c r="Y941" s="31"/>
      <c r="Z941" s="72"/>
      <c r="AA941" s="31"/>
      <c r="AB941" s="30"/>
      <c r="AC941" s="30"/>
      <c r="AD941" s="30"/>
      <c r="AE941" s="30"/>
      <c r="AF941" s="30"/>
      <c r="AG941" s="72"/>
      <c r="AH941" s="31"/>
      <c r="AI941" s="30"/>
      <c r="AJ941" s="30"/>
      <c r="AK941" s="30"/>
      <c r="AL941" s="30"/>
      <c r="AM941" s="30"/>
      <c r="AN941" s="30"/>
      <c r="AO941" s="30"/>
      <c r="AP941" s="72"/>
      <c r="AQ941" s="31"/>
      <c r="AR941" s="30"/>
      <c r="AS941" s="30"/>
      <c r="AT941" s="30"/>
      <c r="AU941" s="30"/>
      <c r="AV941" s="30"/>
      <c r="AW941" s="30"/>
      <c r="AX941" s="30"/>
      <c r="AY941" s="30"/>
      <c r="AZ941" s="31"/>
      <c r="BA941" s="30"/>
      <c r="BB941" s="30"/>
      <c r="BC941" s="30"/>
      <c r="BD941" s="30"/>
      <c r="BE941" s="30"/>
      <c r="BF941" s="30"/>
      <c r="BG941" s="30"/>
      <c r="BH941" s="30"/>
    </row>
    <row r="942" spans="3:60" ht="13.5" x14ac:dyDescent="0.35">
      <c r="C942" s="31"/>
      <c r="D942" s="30"/>
      <c r="E942" s="30"/>
      <c r="F942" s="30"/>
      <c r="G942" s="30"/>
      <c r="H942" s="72"/>
      <c r="I942" s="31"/>
      <c r="J942" s="30"/>
      <c r="K942" s="30"/>
      <c r="L942" s="30"/>
      <c r="M942" s="30"/>
      <c r="N942" s="30"/>
      <c r="O942" s="30"/>
      <c r="P942" s="73"/>
      <c r="Q942" s="31"/>
      <c r="R942" s="30"/>
      <c r="S942" s="30"/>
      <c r="T942" s="30"/>
      <c r="U942" s="30"/>
      <c r="V942" s="30"/>
      <c r="W942" s="30"/>
      <c r="X942" s="72"/>
      <c r="Y942" s="31"/>
      <c r="Z942" s="72"/>
      <c r="AA942" s="31"/>
      <c r="AB942" s="30"/>
      <c r="AC942" s="30"/>
      <c r="AD942" s="30"/>
      <c r="AE942" s="30"/>
      <c r="AF942" s="30"/>
      <c r="AG942" s="72"/>
      <c r="AH942" s="31"/>
      <c r="AI942" s="30"/>
      <c r="AJ942" s="30"/>
      <c r="AK942" s="30"/>
      <c r="AL942" s="30"/>
      <c r="AM942" s="30"/>
      <c r="AN942" s="30"/>
      <c r="AO942" s="30"/>
      <c r="AP942" s="72"/>
      <c r="AQ942" s="31"/>
      <c r="AR942" s="30"/>
      <c r="AS942" s="30"/>
      <c r="AT942" s="30"/>
      <c r="AU942" s="30"/>
      <c r="AV942" s="30"/>
      <c r="AW942" s="30"/>
      <c r="AX942" s="30"/>
      <c r="AY942" s="30"/>
      <c r="AZ942" s="31"/>
      <c r="BA942" s="30"/>
      <c r="BB942" s="30"/>
      <c r="BC942" s="30"/>
      <c r="BD942" s="30"/>
      <c r="BE942" s="30"/>
      <c r="BF942" s="30"/>
      <c r="BG942" s="30"/>
      <c r="BH942" s="30"/>
    </row>
    <row r="943" spans="3:60" ht="13.5" x14ac:dyDescent="0.35">
      <c r="C943" s="31"/>
      <c r="D943" s="30"/>
      <c r="E943" s="30"/>
      <c r="F943" s="30"/>
      <c r="G943" s="30"/>
      <c r="H943" s="72"/>
      <c r="I943" s="31"/>
      <c r="J943" s="30"/>
      <c r="K943" s="30"/>
      <c r="L943" s="30"/>
      <c r="M943" s="30"/>
      <c r="N943" s="30"/>
      <c r="O943" s="30"/>
      <c r="P943" s="73"/>
      <c r="Q943" s="31"/>
      <c r="R943" s="30"/>
      <c r="S943" s="30"/>
      <c r="T943" s="30"/>
      <c r="U943" s="30"/>
      <c r="V943" s="30"/>
      <c r="W943" s="30"/>
      <c r="X943" s="72"/>
      <c r="Y943" s="31"/>
      <c r="Z943" s="72"/>
      <c r="AA943" s="31"/>
      <c r="AB943" s="30"/>
      <c r="AC943" s="30"/>
      <c r="AD943" s="30"/>
      <c r="AE943" s="30"/>
      <c r="AF943" s="30"/>
      <c r="AG943" s="72"/>
      <c r="AH943" s="31"/>
      <c r="AI943" s="30"/>
      <c r="AJ943" s="30"/>
      <c r="AK943" s="30"/>
      <c r="AL943" s="30"/>
      <c r="AM943" s="30"/>
      <c r="AN943" s="30"/>
      <c r="AO943" s="30"/>
      <c r="AP943" s="72"/>
      <c r="AQ943" s="31"/>
      <c r="AR943" s="30"/>
      <c r="AS943" s="30"/>
      <c r="AT943" s="30"/>
      <c r="AU943" s="30"/>
      <c r="AV943" s="30"/>
      <c r="AW943" s="30"/>
      <c r="AX943" s="30"/>
      <c r="AY943" s="30"/>
      <c r="AZ943" s="31"/>
      <c r="BA943" s="30"/>
      <c r="BB943" s="30"/>
      <c r="BC943" s="30"/>
      <c r="BD943" s="30"/>
      <c r="BE943" s="30"/>
      <c r="BF943" s="30"/>
      <c r="BG943" s="30"/>
      <c r="BH943" s="30"/>
    </row>
    <row r="944" spans="3:60" ht="13.5" x14ac:dyDescent="0.35">
      <c r="C944" s="31"/>
      <c r="D944" s="30"/>
      <c r="E944" s="30"/>
      <c r="F944" s="30"/>
      <c r="G944" s="30"/>
      <c r="H944" s="72"/>
      <c r="I944" s="31"/>
      <c r="J944" s="30"/>
      <c r="K944" s="30"/>
      <c r="L944" s="30"/>
      <c r="M944" s="30"/>
      <c r="N944" s="30"/>
      <c r="O944" s="30"/>
      <c r="P944" s="73"/>
      <c r="Q944" s="31"/>
      <c r="R944" s="30"/>
      <c r="S944" s="30"/>
      <c r="T944" s="30"/>
      <c r="U944" s="30"/>
      <c r="V944" s="30"/>
      <c r="W944" s="30"/>
      <c r="X944" s="72"/>
      <c r="Y944" s="31"/>
      <c r="Z944" s="72"/>
      <c r="AA944" s="31"/>
      <c r="AB944" s="30"/>
      <c r="AC944" s="30"/>
      <c r="AD944" s="30"/>
      <c r="AE944" s="30"/>
      <c r="AF944" s="30"/>
      <c r="AG944" s="72"/>
      <c r="AH944" s="31"/>
      <c r="AI944" s="30"/>
      <c r="AJ944" s="30"/>
      <c r="AK944" s="30"/>
      <c r="AL944" s="30"/>
      <c r="AM944" s="30"/>
      <c r="AN944" s="30"/>
      <c r="AO944" s="30"/>
      <c r="AP944" s="72"/>
      <c r="AQ944" s="31"/>
      <c r="AR944" s="30"/>
      <c r="AS944" s="30"/>
      <c r="AT944" s="30"/>
      <c r="AU944" s="30"/>
      <c r="AV944" s="30"/>
      <c r="AW944" s="30"/>
      <c r="AX944" s="30"/>
      <c r="AY944" s="30"/>
      <c r="AZ944" s="31"/>
      <c r="BA944" s="30"/>
      <c r="BB944" s="30"/>
      <c r="BC944" s="30"/>
      <c r="BD944" s="30"/>
      <c r="BE944" s="30"/>
      <c r="BF944" s="30"/>
      <c r="BG944" s="30"/>
      <c r="BH944" s="30"/>
    </row>
    <row r="945" spans="3:60" ht="13.5" x14ac:dyDescent="0.35">
      <c r="C945" s="31"/>
      <c r="D945" s="30"/>
      <c r="E945" s="30"/>
      <c r="F945" s="30"/>
      <c r="G945" s="30"/>
      <c r="H945" s="72"/>
      <c r="I945" s="31"/>
      <c r="J945" s="30"/>
      <c r="K945" s="30"/>
      <c r="L945" s="30"/>
      <c r="M945" s="30"/>
      <c r="N945" s="30"/>
      <c r="O945" s="30"/>
      <c r="P945" s="73"/>
      <c r="Q945" s="31"/>
      <c r="R945" s="30"/>
      <c r="S945" s="30"/>
      <c r="T945" s="30"/>
      <c r="U945" s="30"/>
      <c r="V945" s="30"/>
      <c r="W945" s="30"/>
      <c r="X945" s="72"/>
      <c r="Y945" s="31"/>
      <c r="Z945" s="72"/>
      <c r="AA945" s="31"/>
      <c r="AB945" s="30"/>
      <c r="AC945" s="30"/>
      <c r="AD945" s="30"/>
      <c r="AE945" s="30"/>
      <c r="AF945" s="30"/>
      <c r="AG945" s="72"/>
      <c r="AH945" s="31"/>
      <c r="AI945" s="30"/>
      <c r="AJ945" s="30"/>
      <c r="AK945" s="30"/>
      <c r="AL945" s="30"/>
      <c r="AM945" s="30"/>
      <c r="AN945" s="30"/>
      <c r="AO945" s="30"/>
      <c r="AP945" s="72"/>
      <c r="AQ945" s="31"/>
      <c r="AR945" s="30"/>
      <c r="AS945" s="30"/>
      <c r="AT945" s="30"/>
      <c r="AU945" s="30"/>
      <c r="AV945" s="30"/>
      <c r="AW945" s="30"/>
      <c r="AX945" s="30"/>
      <c r="AY945" s="30"/>
      <c r="AZ945" s="31"/>
      <c r="BA945" s="30"/>
      <c r="BB945" s="30"/>
      <c r="BC945" s="30"/>
      <c r="BD945" s="30"/>
      <c r="BE945" s="30"/>
      <c r="BF945" s="30"/>
      <c r="BG945" s="30"/>
      <c r="BH945" s="30"/>
    </row>
    <row r="946" spans="3:60" ht="13.5" x14ac:dyDescent="0.35">
      <c r="C946" s="31"/>
      <c r="D946" s="30"/>
      <c r="E946" s="30"/>
      <c r="F946" s="30"/>
      <c r="G946" s="30"/>
      <c r="H946" s="72"/>
      <c r="I946" s="31"/>
      <c r="J946" s="30"/>
      <c r="K946" s="30"/>
      <c r="L946" s="30"/>
      <c r="M946" s="30"/>
      <c r="N946" s="30"/>
      <c r="O946" s="30"/>
      <c r="P946" s="73"/>
      <c r="Q946" s="31"/>
      <c r="R946" s="30"/>
      <c r="S946" s="30"/>
      <c r="T946" s="30"/>
      <c r="U946" s="30"/>
      <c r="V946" s="30"/>
      <c r="W946" s="30"/>
      <c r="X946" s="72"/>
      <c r="Y946" s="31"/>
      <c r="Z946" s="72"/>
      <c r="AA946" s="31"/>
      <c r="AB946" s="30"/>
      <c r="AC946" s="30"/>
      <c r="AD946" s="30"/>
      <c r="AE946" s="30"/>
      <c r="AF946" s="30"/>
      <c r="AG946" s="72"/>
      <c r="AH946" s="31"/>
      <c r="AI946" s="30"/>
      <c r="AJ946" s="30"/>
      <c r="AK946" s="30"/>
      <c r="AL946" s="30"/>
      <c r="AM946" s="30"/>
      <c r="AN946" s="30"/>
      <c r="AO946" s="30"/>
      <c r="AP946" s="72"/>
      <c r="AQ946" s="31"/>
      <c r="AR946" s="30"/>
      <c r="AS946" s="30"/>
      <c r="AT946" s="30"/>
      <c r="AU946" s="30"/>
      <c r="AV946" s="30"/>
      <c r="AW946" s="30"/>
      <c r="AX946" s="30"/>
      <c r="AY946" s="30"/>
      <c r="AZ946" s="31"/>
      <c r="BA946" s="30"/>
      <c r="BB946" s="30"/>
      <c r="BC946" s="30"/>
      <c r="BD946" s="30"/>
      <c r="BE946" s="30"/>
      <c r="BF946" s="30"/>
      <c r="BG946" s="30"/>
      <c r="BH946" s="30"/>
    </row>
    <row r="947" spans="3:60" ht="13.5" x14ac:dyDescent="0.35">
      <c r="C947" s="31"/>
      <c r="D947" s="30"/>
      <c r="E947" s="30"/>
      <c r="F947" s="30"/>
      <c r="G947" s="30"/>
      <c r="H947" s="72"/>
      <c r="I947" s="31"/>
      <c r="J947" s="30"/>
      <c r="K947" s="30"/>
      <c r="L947" s="30"/>
      <c r="M947" s="30"/>
      <c r="N947" s="30"/>
      <c r="O947" s="30"/>
      <c r="P947" s="73"/>
      <c r="Q947" s="31"/>
      <c r="R947" s="30"/>
      <c r="S947" s="30"/>
      <c r="T947" s="30"/>
      <c r="U947" s="30"/>
      <c r="V947" s="30"/>
      <c r="W947" s="30"/>
      <c r="X947" s="72"/>
      <c r="Y947" s="31"/>
      <c r="Z947" s="72"/>
      <c r="AA947" s="31"/>
      <c r="AB947" s="30"/>
      <c r="AC947" s="30"/>
      <c r="AD947" s="30"/>
      <c r="AE947" s="30"/>
      <c r="AF947" s="30"/>
      <c r="AG947" s="72"/>
      <c r="AH947" s="31"/>
      <c r="AI947" s="30"/>
      <c r="AJ947" s="30"/>
      <c r="AK947" s="30"/>
      <c r="AL947" s="30"/>
      <c r="AM947" s="30"/>
      <c r="AN947" s="30"/>
      <c r="AO947" s="30"/>
      <c r="AP947" s="72"/>
      <c r="AQ947" s="31"/>
      <c r="AR947" s="30"/>
      <c r="AS947" s="30"/>
      <c r="AT947" s="30"/>
      <c r="AU947" s="30"/>
      <c r="AV947" s="30"/>
      <c r="AW947" s="30"/>
      <c r="AX947" s="30"/>
      <c r="AY947" s="30"/>
      <c r="AZ947" s="31"/>
      <c r="BA947" s="30"/>
      <c r="BB947" s="30"/>
      <c r="BC947" s="30"/>
      <c r="BD947" s="30"/>
      <c r="BE947" s="30"/>
      <c r="BF947" s="30"/>
      <c r="BG947" s="30"/>
      <c r="BH947" s="30"/>
    </row>
    <row r="948" spans="3:60" ht="13.5" x14ac:dyDescent="0.35">
      <c r="C948" s="31"/>
      <c r="D948" s="30"/>
      <c r="E948" s="30"/>
      <c r="F948" s="30"/>
      <c r="G948" s="30"/>
      <c r="H948" s="72"/>
      <c r="I948" s="31"/>
      <c r="J948" s="30"/>
      <c r="K948" s="30"/>
      <c r="L948" s="30"/>
      <c r="M948" s="30"/>
      <c r="N948" s="30"/>
      <c r="O948" s="30"/>
      <c r="P948" s="73"/>
      <c r="Q948" s="31"/>
      <c r="R948" s="30"/>
      <c r="S948" s="30"/>
      <c r="T948" s="30"/>
      <c r="U948" s="30"/>
      <c r="V948" s="30"/>
      <c r="W948" s="30"/>
      <c r="X948" s="72"/>
      <c r="Y948" s="31"/>
      <c r="Z948" s="72"/>
      <c r="AA948" s="31"/>
      <c r="AB948" s="30"/>
      <c r="AC948" s="30"/>
      <c r="AD948" s="30"/>
      <c r="AE948" s="30"/>
      <c r="AF948" s="30"/>
      <c r="AG948" s="72"/>
      <c r="AH948" s="31"/>
      <c r="AI948" s="30"/>
      <c r="AJ948" s="30"/>
      <c r="AK948" s="30"/>
      <c r="AL948" s="30"/>
      <c r="AM948" s="30"/>
      <c r="AN948" s="30"/>
      <c r="AO948" s="30"/>
      <c r="AP948" s="72"/>
      <c r="AQ948" s="31"/>
      <c r="AR948" s="30"/>
      <c r="AS948" s="30"/>
      <c r="AT948" s="30"/>
      <c r="AU948" s="30"/>
      <c r="AV948" s="30"/>
      <c r="AW948" s="30"/>
      <c r="AX948" s="30"/>
      <c r="AY948" s="30"/>
      <c r="AZ948" s="31"/>
      <c r="BA948" s="30"/>
      <c r="BB948" s="30"/>
      <c r="BC948" s="30"/>
      <c r="BD948" s="30"/>
      <c r="BE948" s="30"/>
      <c r="BF948" s="30"/>
      <c r="BG948" s="30"/>
      <c r="BH948" s="30"/>
    </row>
    <row r="949" spans="3:60" ht="13.5" x14ac:dyDescent="0.35">
      <c r="C949" s="31"/>
      <c r="D949" s="30"/>
      <c r="E949" s="30"/>
      <c r="F949" s="30"/>
      <c r="G949" s="30"/>
      <c r="H949" s="72"/>
      <c r="I949" s="31"/>
      <c r="J949" s="30"/>
      <c r="K949" s="30"/>
      <c r="L949" s="30"/>
      <c r="M949" s="30"/>
      <c r="N949" s="30"/>
      <c r="O949" s="30"/>
      <c r="P949" s="73"/>
      <c r="Q949" s="31"/>
      <c r="R949" s="30"/>
      <c r="S949" s="30"/>
      <c r="T949" s="30"/>
      <c r="U949" s="30"/>
      <c r="V949" s="30"/>
      <c r="W949" s="30"/>
      <c r="X949" s="72"/>
      <c r="Y949" s="31"/>
      <c r="Z949" s="72"/>
      <c r="AA949" s="31"/>
      <c r="AB949" s="30"/>
      <c r="AC949" s="30"/>
      <c r="AD949" s="30"/>
      <c r="AE949" s="30"/>
      <c r="AF949" s="30"/>
      <c r="AG949" s="72"/>
      <c r="AH949" s="31"/>
      <c r="AI949" s="30"/>
      <c r="AJ949" s="30"/>
      <c r="AK949" s="30"/>
      <c r="AL949" s="30"/>
      <c r="AM949" s="30"/>
      <c r="AN949" s="30"/>
      <c r="AO949" s="30"/>
      <c r="AP949" s="72"/>
      <c r="AQ949" s="31"/>
      <c r="AR949" s="30"/>
      <c r="AS949" s="30"/>
      <c r="AT949" s="30"/>
      <c r="AU949" s="30"/>
      <c r="AV949" s="30"/>
      <c r="AW949" s="30"/>
      <c r="AX949" s="30"/>
      <c r="AY949" s="30"/>
      <c r="AZ949" s="31"/>
      <c r="BA949" s="30"/>
      <c r="BB949" s="30"/>
      <c r="BC949" s="30"/>
      <c r="BD949" s="30"/>
      <c r="BE949" s="30"/>
      <c r="BF949" s="30"/>
      <c r="BG949" s="30"/>
      <c r="BH949" s="30"/>
    </row>
    <row r="950" spans="3:60" ht="13.5" x14ac:dyDescent="0.35">
      <c r="C950" s="31"/>
      <c r="D950" s="30"/>
      <c r="E950" s="30"/>
      <c r="F950" s="30"/>
      <c r="G950" s="30"/>
      <c r="H950" s="72"/>
      <c r="I950" s="31"/>
      <c r="J950" s="30"/>
      <c r="K950" s="30"/>
      <c r="L950" s="30"/>
      <c r="M950" s="30"/>
      <c r="N950" s="30"/>
      <c r="O950" s="30"/>
      <c r="P950" s="73"/>
      <c r="Q950" s="31"/>
      <c r="R950" s="30"/>
      <c r="S950" s="30"/>
      <c r="T950" s="30"/>
      <c r="U950" s="30"/>
      <c r="V950" s="30"/>
      <c r="W950" s="30"/>
      <c r="X950" s="72"/>
      <c r="Y950" s="31"/>
      <c r="Z950" s="72"/>
      <c r="AA950" s="31"/>
      <c r="AB950" s="30"/>
      <c r="AC950" s="30"/>
      <c r="AD950" s="30"/>
      <c r="AE950" s="30"/>
      <c r="AF950" s="30"/>
      <c r="AG950" s="72"/>
      <c r="AH950" s="31"/>
      <c r="AI950" s="30"/>
      <c r="AJ950" s="30"/>
      <c r="AK950" s="30"/>
      <c r="AL950" s="30"/>
      <c r="AM950" s="30"/>
      <c r="AN950" s="30"/>
      <c r="AO950" s="30"/>
      <c r="AP950" s="72"/>
      <c r="AQ950" s="31"/>
      <c r="AR950" s="30"/>
      <c r="AS950" s="30"/>
      <c r="AT950" s="30"/>
      <c r="AU950" s="30"/>
      <c r="AV950" s="30"/>
      <c r="AW950" s="30"/>
      <c r="AX950" s="30"/>
      <c r="AY950" s="30"/>
      <c r="AZ950" s="31"/>
      <c r="BA950" s="30"/>
      <c r="BB950" s="30"/>
      <c r="BC950" s="30"/>
      <c r="BD950" s="30"/>
      <c r="BE950" s="30"/>
      <c r="BF950" s="30"/>
      <c r="BG950" s="30"/>
      <c r="BH950" s="30"/>
    </row>
    <row r="951" spans="3:60" ht="13.5" x14ac:dyDescent="0.35">
      <c r="C951" s="31"/>
      <c r="D951" s="30"/>
      <c r="E951" s="30"/>
      <c r="F951" s="30"/>
      <c r="G951" s="30"/>
      <c r="H951" s="72"/>
      <c r="I951" s="31"/>
      <c r="J951" s="30"/>
      <c r="K951" s="30"/>
      <c r="L951" s="30"/>
      <c r="M951" s="30"/>
      <c r="N951" s="30"/>
      <c r="O951" s="30"/>
      <c r="P951" s="73"/>
      <c r="Q951" s="31"/>
      <c r="R951" s="30"/>
      <c r="S951" s="30"/>
      <c r="T951" s="30"/>
      <c r="U951" s="30"/>
      <c r="V951" s="30"/>
      <c r="W951" s="30"/>
      <c r="X951" s="72"/>
      <c r="Y951" s="31"/>
      <c r="Z951" s="72"/>
      <c r="AA951" s="31"/>
      <c r="AB951" s="30"/>
      <c r="AC951" s="30"/>
      <c r="AD951" s="30"/>
      <c r="AE951" s="30"/>
      <c r="AF951" s="30"/>
      <c r="AG951" s="72"/>
      <c r="AH951" s="31"/>
      <c r="AI951" s="30"/>
      <c r="AJ951" s="30"/>
      <c r="AK951" s="30"/>
      <c r="AL951" s="30"/>
      <c r="AM951" s="30"/>
      <c r="AN951" s="30"/>
      <c r="AO951" s="30"/>
      <c r="AP951" s="72"/>
      <c r="AQ951" s="31"/>
      <c r="AR951" s="30"/>
      <c r="AS951" s="30"/>
      <c r="AT951" s="30"/>
      <c r="AU951" s="30"/>
      <c r="AV951" s="30"/>
      <c r="AW951" s="30"/>
      <c r="AX951" s="30"/>
      <c r="AY951" s="30"/>
      <c r="AZ951" s="31"/>
      <c r="BA951" s="30"/>
      <c r="BB951" s="30"/>
      <c r="BC951" s="30"/>
      <c r="BD951" s="30"/>
      <c r="BE951" s="30"/>
      <c r="BF951" s="30"/>
      <c r="BG951" s="30"/>
      <c r="BH951" s="30"/>
    </row>
    <row r="952" spans="3:60" ht="13.5" x14ac:dyDescent="0.35">
      <c r="C952" s="31"/>
      <c r="D952" s="30"/>
      <c r="E952" s="30"/>
      <c r="F952" s="30"/>
      <c r="G952" s="30"/>
      <c r="H952" s="72"/>
      <c r="I952" s="31"/>
      <c r="J952" s="30"/>
      <c r="K952" s="30"/>
      <c r="L952" s="30"/>
      <c r="M952" s="30"/>
      <c r="N952" s="30"/>
      <c r="O952" s="30"/>
      <c r="P952" s="73"/>
      <c r="Q952" s="31"/>
      <c r="R952" s="30"/>
      <c r="S952" s="30"/>
      <c r="T952" s="30"/>
      <c r="U952" s="30"/>
      <c r="V952" s="30"/>
      <c r="W952" s="30"/>
      <c r="X952" s="72"/>
      <c r="Y952" s="31"/>
      <c r="Z952" s="72"/>
      <c r="AA952" s="31"/>
      <c r="AB952" s="30"/>
      <c r="AC952" s="30"/>
      <c r="AD952" s="30"/>
      <c r="AE952" s="30"/>
      <c r="AF952" s="30"/>
      <c r="AG952" s="72"/>
      <c r="AH952" s="31"/>
      <c r="AI952" s="30"/>
      <c r="AJ952" s="30"/>
      <c r="AK952" s="30"/>
      <c r="AL952" s="30"/>
      <c r="AM952" s="30"/>
      <c r="AN952" s="30"/>
      <c r="AO952" s="30"/>
      <c r="AP952" s="72"/>
      <c r="AQ952" s="31"/>
      <c r="AR952" s="30"/>
      <c r="AS952" s="30"/>
      <c r="AT952" s="30"/>
      <c r="AU952" s="30"/>
      <c r="AV952" s="30"/>
      <c r="AW952" s="30"/>
      <c r="AX952" s="30"/>
      <c r="AY952" s="30"/>
      <c r="AZ952" s="31"/>
      <c r="BA952" s="30"/>
      <c r="BB952" s="30"/>
      <c r="BC952" s="30"/>
      <c r="BD952" s="30"/>
      <c r="BE952" s="30"/>
      <c r="BF952" s="30"/>
      <c r="BG952" s="30"/>
      <c r="BH952" s="30"/>
    </row>
    <row r="953" spans="3:60" ht="13.5" x14ac:dyDescent="0.35">
      <c r="C953" s="31"/>
      <c r="D953" s="30"/>
      <c r="E953" s="30"/>
      <c r="F953" s="30"/>
      <c r="G953" s="30"/>
      <c r="H953" s="72"/>
      <c r="I953" s="31"/>
      <c r="J953" s="30"/>
      <c r="K953" s="30"/>
      <c r="L953" s="30"/>
      <c r="M953" s="30"/>
      <c r="N953" s="30"/>
      <c r="O953" s="30"/>
      <c r="P953" s="73"/>
      <c r="Q953" s="31"/>
      <c r="R953" s="30"/>
      <c r="S953" s="30"/>
      <c r="T953" s="30"/>
      <c r="U953" s="30"/>
      <c r="V953" s="30"/>
      <c r="W953" s="30"/>
      <c r="X953" s="72"/>
      <c r="Y953" s="31"/>
      <c r="Z953" s="72"/>
      <c r="AA953" s="31"/>
      <c r="AB953" s="30"/>
      <c r="AC953" s="30"/>
      <c r="AD953" s="30"/>
      <c r="AE953" s="30"/>
      <c r="AF953" s="30"/>
      <c r="AG953" s="72"/>
      <c r="AH953" s="31"/>
      <c r="AI953" s="30"/>
      <c r="AJ953" s="30"/>
      <c r="AK953" s="30"/>
      <c r="AL953" s="30"/>
      <c r="AM953" s="30"/>
      <c r="AN953" s="30"/>
      <c r="AO953" s="30"/>
      <c r="AP953" s="72"/>
      <c r="AQ953" s="31"/>
      <c r="AR953" s="30"/>
      <c r="AS953" s="30"/>
      <c r="AT953" s="30"/>
      <c r="AU953" s="30"/>
      <c r="AV953" s="30"/>
      <c r="AW953" s="30"/>
      <c r="AX953" s="30"/>
      <c r="AY953" s="30"/>
      <c r="AZ953" s="31"/>
      <c r="BA953" s="30"/>
      <c r="BB953" s="30"/>
      <c r="BC953" s="30"/>
      <c r="BD953" s="30"/>
      <c r="BE953" s="30"/>
      <c r="BF953" s="30"/>
      <c r="BG953" s="30"/>
      <c r="BH953" s="30"/>
    </row>
    <row r="954" spans="3:60" ht="13.5" x14ac:dyDescent="0.35">
      <c r="C954" s="31"/>
      <c r="D954" s="30"/>
      <c r="E954" s="30"/>
      <c r="F954" s="30"/>
      <c r="G954" s="30"/>
      <c r="H954" s="72"/>
      <c r="I954" s="31"/>
      <c r="J954" s="30"/>
      <c r="K954" s="30"/>
      <c r="L954" s="30"/>
      <c r="M954" s="30"/>
      <c r="N954" s="30"/>
      <c r="O954" s="30"/>
      <c r="P954" s="73"/>
      <c r="Q954" s="31"/>
      <c r="R954" s="30"/>
      <c r="S954" s="30"/>
      <c r="T954" s="30"/>
      <c r="U954" s="30"/>
      <c r="V954" s="30"/>
      <c r="W954" s="30"/>
      <c r="X954" s="72"/>
      <c r="Y954" s="31"/>
      <c r="Z954" s="72"/>
      <c r="AA954" s="31"/>
      <c r="AB954" s="30"/>
      <c r="AC954" s="30"/>
      <c r="AD954" s="30"/>
      <c r="AE954" s="30"/>
      <c r="AF954" s="30"/>
      <c r="AG954" s="72"/>
      <c r="AH954" s="31"/>
      <c r="AI954" s="30"/>
      <c r="AJ954" s="30"/>
      <c r="AK954" s="30"/>
      <c r="AL954" s="30"/>
      <c r="AM954" s="30"/>
      <c r="AN954" s="30"/>
      <c r="AO954" s="30"/>
      <c r="AP954" s="72"/>
      <c r="AQ954" s="31"/>
      <c r="AR954" s="30"/>
      <c r="AS954" s="30"/>
      <c r="AT954" s="30"/>
      <c r="AU954" s="30"/>
      <c r="AV954" s="30"/>
      <c r="AW954" s="30"/>
      <c r="AX954" s="30"/>
      <c r="AY954" s="30"/>
      <c r="AZ954" s="31"/>
      <c r="BA954" s="30"/>
      <c r="BB954" s="30"/>
      <c r="BC954" s="30"/>
      <c r="BD954" s="30"/>
      <c r="BE954" s="30"/>
      <c r="BF954" s="30"/>
      <c r="BG954" s="30"/>
      <c r="BH954" s="30"/>
    </row>
    <row r="955" spans="3:60" ht="13.5" x14ac:dyDescent="0.35">
      <c r="C955" s="31"/>
      <c r="D955" s="30"/>
      <c r="E955" s="30"/>
      <c r="F955" s="30"/>
      <c r="G955" s="30"/>
      <c r="H955" s="72"/>
      <c r="I955" s="31"/>
      <c r="J955" s="30"/>
      <c r="K955" s="30"/>
      <c r="L955" s="30"/>
      <c r="M955" s="30"/>
      <c r="N955" s="30"/>
      <c r="O955" s="30"/>
      <c r="P955" s="73"/>
      <c r="Q955" s="31"/>
      <c r="R955" s="30"/>
      <c r="S955" s="30"/>
      <c r="T955" s="30"/>
      <c r="U955" s="30"/>
      <c r="V955" s="30"/>
      <c r="W955" s="30"/>
      <c r="X955" s="72"/>
      <c r="Y955" s="31"/>
      <c r="Z955" s="72"/>
      <c r="AA955" s="31"/>
      <c r="AB955" s="30"/>
      <c r="AC955" s="30"/>
      <c r="AD955" s="30"/>
      <c r="AE955" s="30"/>
      <c r="AF955" s="30"/>
      <c r="AG955" s="72"/>
      <c r="AH955" s="31"/>
      <c r="AI955" s="30"/>
      <c r="AJ955" s="30"/>
      <c r="AK955" s="30"/>
      <c r="AL955" s="30"/>
      <c r="AM955" s="30"/>
      <c r="AN955" s="30"/>
      <c r="AO955" s="30"/>
      <c r="AP955" s="72"/>
      <c r="AQ955" s="31"/>
      <c r="AR955" s="30"/>
      <c r="AS955" s="30"/>
      <c r="AT955" s="30"/>
      <c r="AU955" s="30"/>
      <c r="AV955" s="30"/>
      <c r="AW955" s="30"/>
      <c r="AX955" s="30"/>
      <c r="AY955" s="30"/>
      <c r="AZ955" s="31"/>
      <c r="BA955" s="30"/>
      <c r="BB955" s="30"/>
      <c r="BC955" s="30"/>
      <c r="BD955" s="30"/>
      <c r="BE955" s="30"/>
      <c r="BF955" s="30"/>
      <c r="BG955" s="30"/>
      <c r="BH955" s="30"/>
    </row>
    <row r="956" spans="3:60" ht="13.5" x14ac:dyDescent="0.35">
      <c r="C956" s="31"/>
      <c r="D956" s="30"/>
      <c r="E956" s="30"/>
      <c r="F956" s="30"/>
      <c r="G956" s="30"/>
      <c r="H956" s="72"/>
      <c r="I956" s="31"/>
      <c r="J956" s="30"/>
      <c r="K956" s="30"/>
      <c r="L956" s="30"/>
      <c r="M956" s="30"/>
      <c r="N956" s="30"/>
      <c r="O956" s="30"/>
      <c r="P956" s="73"/>
      <c r="Q956" s="31"/>
      <c r="R956" s="30"/>
      <c r="S956" s="30"/>
      <c r="T956" s="30"/>
      <c r="U956" s="30"/>
      <c r="V956" s="30"/>
      <c r="W956" s="30"/>
      <c r="X956" s="72"/>
      <c r="Y956" s="31"/>
      <c r="Z956" s="72"/>
      <c r="AA956" s="31"/>
      <c r="AB956" s="30"/>
      <c r="AC956" s="30"/>
      <c r="AD956" s="30"/>
      <c r="AE956" s="30"/>
      <c r="AF956" s="30"/>
      <c r="AG956" s="72"/>
      <c r="AH956" s="31"/>
      <c r="AI956" s="30"/>
      <c r="AJ956" s="30"/>
      <c r="AK956" s="30"/>
      <c r="AL956" s="30"/>
      <c r="AM956" s="30"/>
      <c r="AN956" s="30"/>
      <c r="AO956" s="30"/>
      <c r="AP956" s="72"/>
      <c r="AQ956" s="31"/>
      <c r="AR956" s="30"/>
      <c r="AS956" s="30"/>
      <c r="AT956" s="30"/>
      <c r="AU956" s="30"/>
      <c r="AV956" s="30"/>
      <c r="AW956" s="30"/>
      <c r="AX956" s="30"/>
      <c r="AY956" s="30"/>
      <c r="AZ956" s="31"/>
      <c r="BA956" s="30"/>
      <c r="BB956" s="30"/>
      <c r="BC956" s="30"/>
      <c r="BD956" s="30"/>
      <c r="BE956" s="30"/>
      <c r="BF956" s="30"/>
      <c r="BG956" s="30"/>
      <c r="BH956" s="30"/>
    </row>
    <row r="957" spans="3:60" ht="13.5" x14ac:dyDescent="0.35">
      <c r="C957" s="31"/>
      <c r="D957" s="30"/>
      <c r="E957" s="30"/>
      <c r="F957" s="30"/>
      <c r="G957" s="30"/>
      <c r="H957" s="72"/>
      <c r="I957" s="31"/>
      <c r="J957" s="30"/>
      <c r="K957" s="30"/>
      <c r="L957" s="30"/>
      <c r="M957" s="30"/>
      <c r="N957" s="30"/>
      <c r="O957" s="30"/>
      <c r="P957" s="73"/>
      <c r="Q957" s="31"/>
      <c r="R957" s="30"/>
      <c r="S957" s="30"/>
      <c r="T957" s="30"/>
      <c r="U957" s="30"/>
      <c r="V957" s="30"/>
      <c r="W957" s="30"/>
      <c r="X957" s="72"/>
      <c r="Y957" s="31"/>
      <c r="Z957" s="72"/>
      <c r="AA957" s="31"/>
      <c r="AB957" s="30"/>
      <c r="AC957" s="30"/>
      <c r="AD957" s="30"/>
      <c r="AE957" s="30"/>
      <c r="AF957" s="30"/>
      <c r="AG957" s="72"/>
      <c r="AH957" s="31"/>
      <c r="AI957" s="30"/>
      <c r="AJ957" s="30"/>
      <c r="AK957" s="30"/>
      <c r="AL957" s="30"/>
      <c r="AM957" s="30"/>
      <c r="AN957" s="30"/>
      <c r="AO957" s="30"/>
      <c r="AP957" s="72"/>
      <c r="AQ957" s="31"/>
      <c r="AR957" s="30"/>
      <c r="AS957" s="30"/>
      <c r="AT957" s="30"/>
      <c r="AU957" s="30"/>
      <c r="AV957" s="30"/>
      <c r="AW957" s="30"/>
      <c r="AX957" s="30"/>
      <c r="AY957" s="30"/>
      <c r="AZ957" s="31"/>
      <c r="BA957" s="30"/>
      <c r="BB957" s="30"/>
      <c r="BC957" s="30"/>
      <c r="BD957" s="30"/>
      <c r="BE957" s="30"/>
      <c r="BF957" s="30"/>
      <c r="BG957" s="30"/>
      <c r="BH957" s="30"/>
    </row>
    <row r="958" spans="3:60" ht="13.5" x14ac:dyDescent="0.35">
      <c r="C958" s="31"/>
      <c r="D958" s="30"/>
      <c r="E958" s="30"/>
      <c r="F958" s="30"/>
      <c r="G958" s="30"/>
      <c r="H958" s="72"/>
      <c r="I958" s="31"/>
      <c r="J958" s="30"/>
      <c r="K958" s="30"/>
      <c r="L958" s="30"/>
      <c r="M958" s="30"/>
      <c r="N958" s="30"/>
      <c r="O958" s="30"/>
      <c r="P958" s="73"/>
      <c r="Q958" s="31"/>
      <c r="R958" s="30"/>
      <c r="S958" s="30"/>
      <c r="T958" s="30"/>
      <c r="U958" s="30"/>
      <c r="V958" s="30"/>
      <c r="W958" s="30"/>
      <c r="X958" s="72"/>
      <c r="Y958" s="31"/>
      <c r="Z958" s="72"/>
      <c r="AA958" s="31"/>
      <c r="AB958" s="30"/>
      <c r="AC958" s="30"/>
      <c r="AD958" s="30"/>
      <c r="AE958" s="30"/>
      <c r="AF958" s="30"/>
      <c r="AG958" s="72"/>
      <c r="AH958" s="31"/>
      <c r="AI958" s="30"/>
      <c r="AJ958" s="30"/>
      <c r="AK958" s="30"/>
      <c r="AL958" s="30"/>
      <c r="AM958" s="30"/>
      <c r="AN958" s="30"/>
      <c r="AO958" s="30"/>
      <c r="AP958" s="72"/>
      <c r="AQ958" s="31"/>
      <c r="AR958" s="30"/>
      <c r="AS958" s="30"/>
      <c r="AT958" s="30"/>
      <c r="AU958" s="30"/>
      <c r="AV958" s="30"/>
      <c r="AW958" s="30"/>
      <c r="AX958" s="30"/>
      <c r="AY958" s="30"/>
      <c r="AZ958" s="31"/>
      <c r="BA958" s="30"/>
      <c r="BB958" s="30"/>
      <c r="BC958" s="30"/>
      <c r="BD958" s="30"/>
      <c r="BE958" s="30"/>
      <c r="BF958" s="30"/>
      <c r="BG958" s="30"/>
      <c r="BH958" s="30"/>
    </row>
    <row r="959" spans="3:60" ht="13.5" x14ac:dyDescent="0.35">
      <c r="C959" s="31"/>
      <c r="D959" s="30"/>
      <c r="E959" s="30"/>
      <c r="F959" s="30"/>
      <c r="G959" s="30"/>
      <c r="H959" s="72"/>
      <c r="I959" s="31"/>
      <c r="J959" s="30"/>
      <c r="K959" s="30"/>
      <c r="L959" s="30"/>
      <c r="M959" s="30"/>
      <c r="N959" s="30"/>
      <c r="O959" s="30"/>
      <c r="P959" s="73"/>
      <c r="Q959" s="31"/>
      <c r="R959" s="30"/>
      <c r="S959" s="30"/>
      <c r="T959" s="30"/>
      <c r="U959" s="30"/>
      <c r="V959" s="30"/>
      <c r="W959" s="30"/>
      <c r="X959" s="72"/>
      <c r="Y959" s="31"/>
      <c r="Z959" s="72"/>
      <c r="AA959" s="31"/>
      <c r="AB959" s="30"/>
      <c r="AC959" s="30"/>
      <c r="AD959" s="30"/>
      <c r="AE959" s="30"/>
      <c r="AF959" s="30"/>
      <c r="AG959" s="72"/>
      <c r="AH959" s="31"/>
      <c r="AI959" s="30"/>
      <c r="AJ959" s="30"/>
      <c r="AK959" s="30"/>
      <c r="AL959" s="30"/>
      <c r="AM959" s="30"/>
      <c r="AN959" s="30"/>
      <c r="AO959" s="30"/>
      <c r="AP959" s="72"/>
      <c r="AQ959" s="31"/>
      <c r="AR959" s="30"/>
      <c r="AS959" s="30"/>
      <c r="AT959" s="30"/>
      <c r="AU959" s="30"/>
      <c r="AV959" s="30"/>
      <c r="AW959" s="30"/>
      <c r="AX959" s="30"/>
      <c r="AY959" s="30"/>
      <c r="AZ959" s="31"/>
      <c r="BA959" s="30"/>
      <c r="BB959" s="30"/>
      <c r="BC959" s="30"/>
      <c r="BD959" s="30"/>
      <c r="BE959" s="30"/>
      <c r="BF959" s="30"/>
      <c r="BG959" s="30"/>
      <c r="BH959" s="30"/>
    </row>
    <row r="960" spans="3:60" ht="13.5" x14ac:dyDescent="0.35">
      <c r="C960" s="31"/>
      <c r="D960" s="30"/>
      <c r="E960" s="30"/>
      <c r="F960" s="30"/>
      <c r="G960" s="30"/>
      <c r="H960" s="72"/>
      <c r="I960" s="31"/>
      <c r="J960" s="30"/>
      <c r="K960" s="30"/>
      <c r="L960" s="30"/>
      <c r="M960" s="30"/>
      <c r="N960" s="30"/>
      <c r="O960" s="30"/>
      <c r="P960" s="73"/>
      <c r="Q960" s="31"/>
      <c r="R960" s="30"/>
      <c r="S960" s="30"/>
      <c r="T960" s="30"/>
      <c r="U960" s="30"/>
      <c r="V960" s="30"/>
      <c r="W960" s="30"/>
      <c r="X960" s="72"/>
      <c r="Y960" s="31"/>
      <c r="Z960" s="72"/>
      <c r="AA960" s="31"/>
      <c r="AB960" s="30"/>
      <c r="AC960" s="30"/>
      <c r="AD960" s="30"/>
      <c r="AE960" s="30"/>
      <c r="AF960" s="30"/>
      <c r="AG960" s="72"/>
      <c r="AH960" s="31"/>
      <c r="AI960" s="30"/>
      <c r="AJ960" s="30"/>
      <c r="AK960" s="30"/>
      <c r="AL960" s="30"/>
      <c r="AM960" s="30"/>
      <c r="AN960" s="30"/>
      <c r="AO960" s="30"/>
      <c r="AP960" s="72"/>
      <c r="AQ960" s="31"/>
      <c r="AR960" s="30"/>
      <c r="AS960" s="30"/>
      <c r="AT960" s="30"/>
      <c r="AU960" s="30"/>
      <c r="AV960" s="30"/>
      <c r="AW960" s="30"/>
      <c r="AX960" s="30"/>
      <c r="AY960" s="30"/>
      <c r="AZ960" s="31"/>
      <c r="BA960" s="30"/>
      <c r="BB960" s="30"/>
      <c r="BC960" s="30"/>
      <c r="BD960" s="30"/>
      <c r="BE960" s="30"/>
      <c r="BF960" s="30"/>
      <c r="BG960" s="30"/>
      <c r="BH960" s="30"/>
    </row>
    <row r="961" spans="3:60" ht="13.5" x14ac:dyDescent="0.35">
      <c r="C961" s="31"/>
      <c r="D961" s="30"/>
      <c r="E961" s="30"/>
      <c r="F961" s="30"/>
      <c r="G961" s="30"/>
      <c r="H961" s="72"/>
      <c r="I961" s="31"/>
      <c r="J961" s="30"/>
      <c r="K961" s="30"/>
      <c r="L961" s="30"/>
      <c r="M961" s="30"/>
      <c r="N961" s="30"/>
      <c r="O961" s="30"/>
      <c r="P961" s="73"/>
      <c r="Q961" s="31"/>
      <c r="R961" s="30"/>
      <c r="S961" s="30"/>
      <c r="T961" s="30"/>
      <c r="U961" s="30"/>
      <c r="V961" s="30"/>
      <c r="W961" s="30"/>
      <c r="X961" s="72"/>
      <c r="Y961" s="31"/>
      <c r="Z961" s="72"/>
      <c r="AA961" s="31"/>
      <c r="AB961" s="30"/>
      <c r="AC961" s="30"/>
      <c r="AD961" s="30"/>
      <c r="AE961" s="30"/>
      <c r="AF961" s="30"/>
      <c r="AG961" s="72"/>
      <c r="AH961" s="31"/>
      <c r="AI961" s="30"/>
      <c r="AJ961" s="30"/>
      <c r="AK961" s="30"/>
      <c r="AL961" s="30"/>
      <c r="AM961" s="30"/>
      <c r="AN961" s="30"/>
      <c r="AO961" s="30"/>
      <c r="AP961" s="72"/>
      <c r="AQ961" s="31"/>
      <c r="AR961" s="30"/>
      <c r="AS961" s="30"/>
      <c r="AT961" s="30"/>
      <c r="AU961" s="30"/>
      <c r="AV961" s="30"/>
      <c r="AW961" s="30"/>
      <c r="AX961" s="30"/>
      <c r="AY961" s="30"/>
      <c r="AZ961" s="31"/>
      <c r="BA961" s="30"/>
      <c r="BB961" s="30"/>
      <c r="BC961" s="30"/>
      <c r="BD961" s="30"/>
      <c r="BE961" s="30"/>
      <c r="BF961" s="30"/>
      <c r="BG961" s="30"/>
      <c r="BH961" s="30"/>
    </row>
    <row r="962" spans="3:60" ht="13.5" x14ac:dyDescent="0.35">
      <c r="C962" s="31"/>
      <c r="D962" s="30"/>
      <c r="E962" s="30"/>
      <c r="F962" s="30"/>
      <c r="G962" s="30"/>
      <c r="H962" s="72"/>
      <c r="I962" s="31"/>
      <c r="J962" s="30"/>
      <c r="K962" s="30"/>
      <c r="L962" s="30"/>
      <c r="M962" s="30"/>
      <c r="N962" s="30"/>
      <c r="O962" s="30"/>
      <c r="P962" s="73"/>
      <c r="Q962" s="31"/>
      <c r="R962" s="30"/>
      <c r="S962" s="30"/>
      <c r="T962" s="30"/>
      <c r="U962" s="30"/>
      <c r="V962" s="30"/>
      <c r="W962" s="30"/>
      <c r="X962" s="72"/>
      <c r="Y962" s="31"/>
      <c r="Z962" s="72"/>
      <c r="AA962" s="31"/>
      <c r="AB962" s="30"/>
      <c r="AC962" s="30"/>
      <c r="AD962" s="30"/>
      <c r="AE962" s="30"/>
      <c r="AF962" s="30"/>
      <c r="AG962" s="72"/>
      <c r="AH962" s="31"/>
      <c r="AI962" s="30"/>
      <c r="AJ962" s="30"/>
      <c r="AK962" s="30"/>
      <c r="AL962" s="30"/>
      <c r="AM962" s="30"/>
      <c r="AN962" s="30"/>
      <c r="AO962" s="30"/>
      <c r="AP962" s="72"/>
      <c r="AQ962" s="31"/>
      <c r="AR962" s="30"/>
      <c r="AS962" s="30"/>
      <c r="AT962" s="30"/>
      <c r="AU962" s="30"/>
      <c r="AV962" s="30"/>
      <c r="AW962" s="30"/>
      <c r="AX962" s="30"/>
      <c r="AY962" s="30"/>
      <c r="AZ962" s="31"/>
      <c r="BA962" s="30"/>
      <c r="BB962" s="30"/>
      <c r="BC962" s="30"/>
      <c r="BD962" s="30"/>
      <c r="BE962" s="30"/>
      <c r="BF962" s="30"/>
      <c r="BG962" s="30"/>
      <c r="BH962" s="30"/>
    </row>
    <row r="963" spans="3:60" ht="13.5" x14ac:dyDescent="0.35">
      <c r="C963" s="31"/>
      <c r="D963" s="30"/>
      <c r="E963" s="30"/>
      <c r="F963" s="30"/>
      <c r="G963" s="30"/>
      <c r="H963" s="72"/>
      <c r="I963" s="31"/>
      <c r="J963" s="30"/>
      <c r="K963" s="30"/>
      <c r="L963" s="30"/>
      <c r="M963" s="30"/>
      <c r="N963" s="30"/>
      <c r="O963" s="30"/>
      <c r="P963" s="73"/>
      <c r="Q963" s="31"/>
      <c r="R963" s="30"/>
      <c r="S963" s="30"/>
      <c r="T963" s="30"/>
      <c r="U963" s="30"/>
      <c r="V963" s="30"/>
      <c r="W963" s="30"/>
      <c r="X963" s="72"/>
      <c r="Y963" s="31"/>
      <c r="Z963" s="72"/>
      <c r="AA963" s="31"/>
      <c r="AB963" s="30"/>
      <c r="AC963" s="30"/>
      <c r="AD963" s="30"/>
      <c r="AE963" s="30"/>
      <c r="AF963" s="30"/>
      <c r="AG963" s="72"/>
      <c r="AH963" s="31"/>
      <c r="AI963" s="30"/>
      <c r="AJ963" s="30"/>
      <c r="AK963" s="30"/>
      <c r="AL963" s="30"/>
      <c r="AM963" s="30"/>
      <c r="AN963" s="30"/>
      <c r="AO963" s="30"/>
      <c r="AP963" s="72"/>
      <c r="AQ963" s="31"/>
      <c r="AR963" s="30"/>
      <c r="AS963" s="30"/>
      <c r="AT963" s="30"/>
      <c r="AU963" s="30"/>
      <c r="AV963" s="30"/>
      <c r="AW963" s="30"/>
      <c r="AX963" s="30"/>
      <c r="AY963" s="30"/>
      <c r="AZ963" s="31"/>
      <c r="BA963" s="30"/>
      <c r="BB963" s="30"/>
      <c r="BC963" s="30"/>
      <c r="BD963" s="30"/>
      <c r="BE963" s="30"/>
      <c r="BF963" s="30"/>
      <c r="BG963" s="30"/>
      <c r="BH963" s="30"/>
    </row>
    <row r="964" spans="3:60" ht="13.5" x14ac:dyDescent="0.35">
      <c r="C964" s="31"/>
      <c r="D964" s="30"/>
      <c r="E964" s="30"/>
      <c r="F964" s="30"/>
      <c r="G964" s="30"/>
      <c r="H964" s="72"/>
      <c r="I964" s="31"/>
      <c r="J964" s="30"/>
      <c r="K964" s="30"/>
      <c r="L964" s="30"/>
      <c r="M964" s="30"/>
      <c r="N964" s="30"/>
      <c r="O964" s="30"/>
      <c r="P964" s="73"/>
      <c r="Q964" s="31"/>
      <c r="R964" s="30"/>
      <c r="S964" s="30"/>
      <c r="T964" s="30"/>
      <c r="U964" s="30"/>
      <c r="V964" s="30"/>
      <c r="W964" s="30"/>
      <c r="X964" s="72"/>
      <c r="Y964" s="31"/>
      <c r="Z964" s="72"/>
      <c r="AA964" s="31"/>
      <c r="AB964" s="30"/>
      <c r="AC964" s="30"/>
      <c r="AD964" s="30"/>
      <c r="AE964" s="30"/>
      <c r="AF964" s="30"/>
      <c r="AG964" s="72"/>
      <c r="AH964" s="31"/>
      <c r="AI964" s="30"/>
      <c r="AJ964" s="30"/>
      <c r="AK964" s="30"/>
      <c r="AL964" s="30"/>
      <c r="AM964" s="30"/>
      <c r="AN964" s="30"/>
      <c r="AO964" s="30"/>
      <c r="AP964" s="72"/>
      <c r="AQ964" s="31"/>
      <c r="AR964" s="30"/>
      <c r="AS964" s="30"/>
      <c r="AT964" s="30"/>
      <c r="AU964" s="30"/>
      <c r="AV964" s="30"/>
      <c r="AW964" s="30"/>
      <c r="AX964" s="30"/>
      <c r="AY964" s="30"/>
      <c r="AZ964" s="31"/>
      <c r="BA964" s="30"/>
      <c r="BB964" s="30"/>
      <c r="BC964" s="30"/>
      <c r="BD964" s="30"/>
      <c r="BE964" s="30"/>
      <c r="BF964" s="30"/>
      <c r="BG964" s="30"/>
      <c r="BH964" s="30"/>
    </row>
    <row r="965" spans="3:60" ht="13.5" x14ac:dyDescent="0.35">
      <c r="C965" s="31"/>
      <c r="D965" s="30"/>
      <c r="E965" s="30"/>
      <c r="F965" s="30"/>
      <c r="G965" s="30"/>
      <c r="H965" s="72"/>
      <c r="I965" s="31"/>
      <c r="J965" s="30"/>
      <c r="K965" s="30"/>
      <c r="L965" s="30"/>
      <c r="M965" s="30"/>
      <c r="N965" s="30"/>
      <c r="O965" s="30"/>
      <c r="P965" s="73"/>
      <c r="Q965" s="31"/>
      <c r="R965" s="30"/>
      <c r="S965" s="30"/>
      <c r="T965" s="30"/>
      <c r="U965" s="30"/>
      <c r="V965" s="30"/>
      <c r="W965" s="30"/>
      <c r="X965" s="72"/>
      <c r="Y965" s="31"/>
      <c r="Z965" s="72"/>
      <c r="AA965" s="31"/>
      <c r="AB965" s="30"/>
      <c r="AC965" s="30"/>
      <c r="AD965" s="30"/>
      <c r="AE965" s="30"/>
      <c r="AF965" s="30"/>
      <c r="AG965" s="72"/>
      <c r="AH965" s="31"/>
      <c r="AI965" s="30"/>
      <c r="AJ965" s="30"/>
      <c r="AK965" s="30"/>
      <c r="AL965" s="30"/>
      <c r="AM965" s="30"/>
      <c r="AN965" s="30"/>
      <c r="AO965" s="30"/>
      <c r="AP965" s="72"/>
      <c r="AQ965" s="31"/>
      <c r="AR965" s="30"/>
      <c r="AS965" s="30"/>
      <c r="AT965" s="30"/>
      <c r="AU965" s="30"/>
      <c r="AV965" s="30"/>
      <c r="AW965" s="30"/>
      <c r="AX965" s="30"/>
      <c r="AY965" s="30"/>
      <c r="AZ965" s="31"/>
      <c r="BA965" s="30"/>
      <c r="BB965" s="30"/>
      <c r="BC965" s="30"/>
      <c r="BD965" s="30"/>
      <c r="BE965" s="30"/>
      <c r="BF965" s="30"/>
      <c r="BG965" s="30"/>
      <c r="BH965" s="30"/>
    </row>
    <row r="966" spans="3:60" ht="13.5" x14ac:dyDescent="0.35">
      <c r="C966" s="31"/>
      <c r="D966" s="30"/>
      <c r="E966" s="30"/>
      <c r="F966" s="30"/>
      <c r="G966" s="30"/>
      <c r="H966" s="72"/>
      <c r="I966" s="31"/>
      <c r="J966" s="30"/>
      <c r="K966" s="30"/>
      <c r="L966" s="30"/>
      <c r="M966" s="30"/>
      <c r="N966" s="30"/>
      <c r="O966" s="30"/>
      <c r="P966" s="73"/>
      <c r="Q966" s="31"/>
      <c r="R966" s="30"/>
      <c r="S966" s="30"/>
      <c r="T966" s="30"/>
      <c r="U966" s="30"/>
      <c r="V966" s="30"/>
      <c r="W966" s="30"/>
      <c r="X966" s="72"/>
      <c r="Y966" s="31"/>
      <c r="Z966" s="72"/>
      <c r="AA966" s="31"/>
      <c r="AB966" s="30"/>
      <c r="AC966" s="30"/>
      <c r="AD966" s="30"/>
      <c r="AE966" s="30"/>
      <c r="AF966" s="30"/>
      <c r="AG966" s="72"/>
      <c r="AH966" s="31"/>
      <c r="AI966" s="30"/>
      <c r="AJ966" s="30"/>
      <c r="AK966" s="30"/>
      <c r="AL966" s="30"/>
      <c r="AM966" s="30"/>
      <c r="AN966" s="30"/>
      <c r="AO966" s="30"/>
      <c r="AP966" s="72"/>
      <c r="AQ966" s="31"/>
      <c r="AR966" s="30"/>
      <c r="AS966" s="30"/>
      <c r="AT966" s="30"/>
      <c r="AU966" s="30"/>
      <c r="AV966" s="30"/>
      <c r="AW966" s="30"/>
      <c r="AX966" s="30"/>
      <c r="AY966" s="30"/>
      <c r="AZ966" s="31"/>
      <c r="BA966" s="30"/>
      <c r="BB966" s="30"/>
      <c r="BC966" s="30"/>
      <c r="BD966" s="30"/>
      <c r="BE966" s="30"/>
      <c r="BF966" s="30"/>
      <c r="BG966" s="30"/>
      <c r="BH966" s="30"/>
    </row>
    <row r="967" spans="3:60" ht="13.5" x14ac:dyDescent="0.35">
      <c r="C967" s="31"/>
      <c r="D967" s="30"/>
      <c r="E967" s="30"/>
      <c r="F967" s="30"/>
      <c r="G967" s="30"/>
      <c r="H967" s="72"/>
      <c r="I967" s="31"/>
      <c r="J967" s="30"/>
      <c r="K967" s="30"/>
      <c r="L967" s="30"/>
      <c r="M967" s="30"/>
      <c r="N967" s="30"/>
      <c r="O967" s="30"/>
      <c r="P967" s="73"/>
      <c r="Q967" s="31"/>
      <c r="R967" s="30"/>
      <c r="S967" s="30"/>
      <c r="T967" s="30"/>
      <c r="U967" s="30"/>
      <c r="V967" s="30"/>
      <c r="W967" s="30"/>
      <c r="X967" s="72"/>
      <c r="Y967" s="31"/>
      <c r="Z967" s="72"/>
      <c r="AA967" s="31"/>
      <c r="AB967" s="30"/>
      <c r="AC967" s="30"/>
      <c r="AD967" s="30"/>
      <c r="AE967" s="30"/>
      <c r="AF967" s="30"/>
      <c r="AG967" s="72"/>
      <c r="AH967" s="31"/>
      <c r="AI967" s="30"/>
      <c r="AJ967" s="30"/>
      <c r="AK967" s="30"/>
      <c r="AL967" s="30"/>
      <c r="AM967" s="30"/>
      <c r="AN967" s="30"/>
      <c r="AO967" s="30"/>
      <c r="AP967" s="72"/>
      <c r="AQ967" s="31"/>
      <c r="AR967" s="30"/>
      <c r="AS967" s="30"/>
      <c r="AT967" s="30"/>
      <c r="AU967" s="30"/>
      <c r="AV967" s="30"/>
      <c r="AW967" s="30"/>
      <c r="AX967" s="30"/>
      <c r="AY967" s="30"/>
      <c r="AZ967" s="31"/>
      <c r="BA967" s="30"/>
      <c r="BB967" s="30"/>
      <c r="BC967" s="30"/>
      <c r="BD967" s="30"/>
      <c r="BE967" s="30"/>
      <c r="BF967" s="30"/>
      <c r="BG967" s="30"/>
      <c r="BH967" s="30"/>
    </row>
    <row r="968" spans="3:60" ht="13.5" x14ac:dyDescent="0.35">
      <c r="C968" s="31"/>
      <c r="D968" s="30"/>
      <c r="E968" s="30"/>
      <c r="F968" s="30"/>
      <c r="G968" s="30"/>
      <c r="H968" s="72"/>
      <c r="I968" s="31"/>
      <c r="J968" s="30"/>
      <c r="K968" s="30"/>
      <c r="L968" s="30"/>
      <c r="M968" s="30"/>
      <c r="N968" s="30"/>
      <c r="O968" s="30"/>
      <c r="P968" s="73"/>
      <c r="Q968" s="31"/>
      <c r="R968" s="30"/>
      <c r="S968" s="30"/>
      <c r="T968" s="30"/>
      <c r="U968" s="30"/>
      <c r="V968" s="30"/>
      <c r="W968" s="30"/>
      <c r="X968" s="72"/>
      <c r="Y968" s="31"/>
      <c r="Z968" s="72"/>
      <c r="AA968" s="31"/>
      <c r="AB968" s="30"/>
      <c r="AC968" s="30"/>
      <c r="AD968" s="30"/>
      <c r="AE968" s="30"/>
      <c r="AF968" s="30"/>
      <c r="AG968" s="72"/>
      <c r="AH968" s="31"/>
      <c r="AI968" s="30"/>
      <c r="AJ968" s="30"/>
      <c r="AK968" s="30"/>
      <c r="AL968" s="30"/>
      <c r="AM968" s="30"/>
      <c r="AN968" s="30"/>
      <c r="AO968" s="30"/>
      <c r="AP968" s="72"/>
      <c r="AQ968" s="31"/>
      <c r="AR968" s="30"/>
      <c r="AS968" s="30"/>
      <c r="AT968" s="30"/>
      <c r="AU968" s="30"/>
      <c r="AV968" s="30"/>
      <c r="AW968" s="30"/>
      <c r="AX968" s="30"/>
      <c r="AY968" s="30"/>
      <c r="AZ968" s="31"/>
      <c r="BA968" s="30"/>
      <c r="BB968" s="30"/>
      <c r="BC968" s="30"/>
      <c r="BD968" s="30"/>
      <c r="BE968" s="30"/>
      <c r="BF968" s="30"/>
      <c r="BG968" s="30"/>
      <c r="BH968" s="30"/>
    </row>
    <row r="969" spans="3:60" ht="13.5" x14ac:dyDescent="0.35">
      <c r="C969" s="31"/>
      <c r="D969" s="30"/>
      <c r="E969" s="30"/>
      <c r="F969" s="30"/>
      <c r="G969" s="30"/>
      <c r="H969" s="72"/>
      <c r="I969" s="31"/>
      <c r="J969" s="30"/>
      <c r="K969" s="30"/>
      <c r="L969" s="30"/>
      <c r="M969" s="30"/>
      <c r="N969" s="30"/>
      <c r="O969" s="30"/>
      <c r="P969" s="73"/>
      <c r="Q969" s="31"/>
      <c r="R969" s="30"/>
      <c r="S969" s="30"/>
      <c r="T969" s="30"/>
      <c r="U969" s="30"/>
      <c r="V969" s="30"/>
      <c r="W969" s="30"/>
      <c r="X969" s="72"/>
      <c r="Y969" s="31"/>
      <c r="Z969" s="72"/>
      <c r="AA969" s="31"/>
      <c r="AB969" s="30"/>
      <c r="AC969" s="30"/>
      <c r="AD969" s="30"/>
      <c r="AE969" s="30"/>
      <c r="AF969" s="30"/>
      <c r="AG969" s="72"/>
      <c r="AH969" s="31"/>
      <c r="AI969" s="30"/>
      <c r="AJ969" s="30"/>
      <c r="AK969" s="30"/>
      <c r="AL969" s="30"/>
      <c r="AM969" s="30"/>
      <c r="AN969" s="30"/>
      <c r="AO969" s="30"/>
      <c r="AP969" s="72"/>
      <c r="AQ969" s="31"/>
      <c r="AR969" s="30"/>
      <c r="AS969" s="30"/>
      <c r="AT969" s="30"/>
      <c r="AU969" s="30"/>
      <c r="AV969" s="30"/>
      <c r="AW969" s="30"/>
      <c r="AX969" s="30"/>
      <c r="AY969" s="30"/>
      <c r="AZ969" s="31"/>
      <c r="BA969" s="30"/>
      <c r="BB969" s="30"/>
      <c r="BC969" s="30"/>
      <c r="BD969" s="30"/>
      <c r="BE969" s="30"/>
      <c r="BF969" s="30"/>
      <c r="BG969" s="30"/>
      <c r="BH969" s="30"/>
    </row>
    <row r="970" spans="3:60" ht="13.5" x14ac:dyDescent="0.35">
      <c r="C970" s="31"/>
      <c r="D970" s="30"/>
      <c r="E970" s="30"/>
      <c r="F970" s="30"/>
      <c r="G970" s="30"/>
      <c r="H970" s="72"/>
      <c r="I970" s="31"/>
      <c r="J970" s="30"/>
      <c r="K970" s="30"/>
      <c r="L970" s="30"/>
      <c r="M970" s="30"/>
      <c r="N970" s="30"/>
      <c r="O970" s="30"/>
      <c r="P970" s="73"/>
      <c r="Q970" s="31"/>
      <c r="R970" s="30"/>
      <c r="S970" s="30"/>
      <c r="T970" s="30"/>
      <c r="U970" s="30"/>
      <c r="V970" s="30"/>
      <c r="W970" s="30"/>
      <c r="X970" s="72"/>
      <c r="Y970" s="31"/>
      <c r="Z970" s="72"/>
      <c r="AA970" s="31"/>
      <c r="AB970" s="30"/>
      <c r="AC970" s="30"/>
      <c r="AD970" s="30"/>
      <c r="AE970" s="30"/>
      <c r="AF970" s="30"/>
      <c r="AG970" s="72"/>
      <c r="AH970" s="31"/>
      <c r="AI970" s="30"/>
      <c r="AJ970" s="30"/>
      <c r="AK970" s="30"/>
      <c r="AL970" s="30"/>
      <c r="AM970" s="30"/>
      <c r="AN970" s="30"/>
      <c r="AO970" s="30"/>
      <c r="AP970" s="72"/>
      <c r="AQ970" s="31"/>
      <c r="AR970" s="30"/>
      <c r="AS970" s="30"/>
      <c r="AT970" s="30"/>
      <c r="AU970" s="30"/>
      <c r="AV970" s="30"/>
      <c r="AW970" s="30"/>
      <c r="AX970" s="30"/>
      <c r="AY970" s="30"/>
      <c r="AZ970" s="31"/>
      <c r="BA970" s="30"/>
      <c r="BB970" s="30"/>
      <c r="BC970" s="30"/>
      <c r="BD970" s="30"/>
      <c r="BE970" s="30"/>
      <c r="BF970" s="30"/>
      <c r="BG970" s="30"/>
      <c r="BH970" s="30"/>
    </row>
    <row r="971" spans="3:60" ht="13.5" x14ac:dyDescent="0.35">
      <c r="C971" s="31"/>
      <c r="D971" s="30"/>
      <c r="E971" s="30"/>
      <c r="F971" s="30"/>
      <c r="G971" s="30"/>
      <c r="H971" s="72"/>
      <c r="I971" s="31"/>
      <c r="J971" s="30"/>
      <c r="K971" s="30"/>
      <c r="L971" s="30"/>
      <c r="M971" s="30"/>
      <c r="N971" s="30"/>
      <c r="O971" s="30"/>
      <c r="P971" s="73"/>
      <c r="Q971" s="31"/>
      <c r="R971" s="30"/>
      <c r="S971" s="30"/>
      <c r="T971" s="30"/>
      <c r="U971" s="30"/>
      <c r="V971" s="30"/>
      <c r="W971" s="30"/>
      <c r="X971" s="72"/>
      <c r="Y971" s="31"/>
      <c r="Z971" s="72"/>
      <c r="AA971" s="31"/>
      <c r="AB971" s="30"/>
      <c r="AC971" s="30"/>
      <c r="AD971" s="30"/>
      <c r="AE971" s="30"/>
      <c r="AF971" s="30"/>
      <c r="AG971" s="72"/>
      <c r="AH971" s="31"/>
      <c r="AI971" s="30"/>
      <c r="AJ971" s="30"/>
      <c r="AK971" s="30"/>
      <c r="AL971" s="30"/>
      <c r="AM971" s="30"/>
      <c r="AN971" s="30"/>
      <c r="AO971" s="30"/>
      <c r="AP971" s="72"/>
      <c r="AQ971" s="31"/>
      <c r="AR971" s="30"/>
      <c r="AS971" s="30"/>
      <c r="AT971" s="30"/>
      <c r="AU971" s="30"/>
      <c r="AV971" s="30"/>
      <c r="AW971" s="30"/>
      <c r="AX971" s="30"/>
      <c r="AY971" s="30"/>
      <c r="AZ971" s="31"/>
      <c r="BA971" s="30"/>
      <c r="BB971" s="30"/>
      <c r="BC971" s="30"/>
      <c r="BD971" s="30"/>
      <c r="BE971" s="30"/>
      <c r="BF971" s="30"/>
      <c r="BG971" s="30"/>
      <c r="BH971" s="30"/>
    </row>
    <row r="972" spans="3:60" ht="13.5" x14ac:dyDescent="0.35">
      <c r="C972" s="31"/>
      <c r="D972" s="30"/>
      <c r="E972" s="30"/>
      <c r="F972" s="30"/>
      <c r="G972" s="30"/>
      <c r="H972" s="72"/>
      <c r="I972" s="31"/>
      <c r="J972" s="30"/>
      <c r="K972" s="30"/>
      <c r="L972" s="30"/>
      <c r="M972" s="30"/>
      <c r="N972" s="30"/>
      <c r="O972" s="30"/>
      <c r="P972" s="73"/>
      <c r="Q972" s="31"/>
      <c r="R972" s="30"/>
      <c r="S972" s="30"/>
      <c r="T972" s="30"/>
      <c r="U972" s="30"/>
      <c r="V972" s="30"/>
      <c r="W972" s="30"/>
      <c r="X972" s="72"/>
      <c r="Y972" s="31"/>
      <c r="Z972" s="72"/>
      <c r="AA972" s="31"/>
      <c r="AB972" s="30"/>
      <c r="AC972" s="30"/>
      <c r="AD972" s="30"/>
      <c r="AE972" s="30"/>
      <c r="AF972" s="30"/>
      <c r="AG972" s="72"/>
      <c r="AH972" s="31"/>
      <c r="AI972" s="30"/>
      <c r="AJ972" s="30"/>
      <c r="AK972" s="30"/>
      <c r="AL972" s="30"/>
      <c r="AM972" s="30"/>
      <c r="AN972" s="30"/>
      <c r="AO972" s="30"/>
      <c r="AP972" s="72"/>
      <c r="AQ972" s="31"/>
      <c r="AR972" s="30"/>
      <c r="AS972" s="30"/>
      <c r="AT972" s="30"/>
      <c r="AU972" s="30"/>
      <c r="AV972" s="30"/>
      <c r="AW972" s="30"/>
      <c r="AX972" s="30"/>
      <c r="AY972" s="30"/>
      <c r="AZ972" s="31"/>
      <c r="BA972" s="30"/>
      <c r="BB972" s="30"/>
      <c r="BC972" s="30"/>
      <c r="BD972" s="30"/>
      <c r="BE972" s="30"/>
      <c r="BF972" s="30"/>
      <c r="BG972" s="30"/>
      <c r="BH972" s="30"/>
    </row>
    <row r="973" spans="3:60" ht="13.5" x14ac:dyDescent="0.35">
      <c r="C973" s="31"/>
      <c r="D973" s="30"/>
      <c r="E973" s="30"/>
      <c r="F973" s="30"/>
      <c r="G973" s="30"/>
      <c r="H973" s="72"/>
      <c r="I973" s="31"/>
      <c r="J973" s="30"/>
      <c r="K973" s="30"/>
      <c r="L973" s="30"/>
      <c r="M973" s="30"/>
      <c r="N973" s="30"/>
      <c r="O973" s="30"/>
      <c r="P973" s="73"/>
      <c r="Q973" s="31"/>
      <c r="R973" s="30"/>
      <c r="S973" s="30"/>
      <c r="T973" s="30"/>
      <c r="U973" s="30"/>
      <c r="V973" s="30"/>
      <c r="W973" s="30"/>
      <c r="X973" s="72"/>
      <c r="Y973" s="31"/>
      <c r="Z973" s="72"/>
      <c r="AA973" s="31"/>
      <c r="AB973" s="30"/>
      <c r="AC973" s="30"/>
      <c r="AD973" s="30"/>
      <c r="AE973" s="30"/>
      <c r="AF973" s="30"/>
      <c r="AG973" s="72"/>
      <c r="AH973" s="31"/>
      <c r="AI973" s="30"/>
      <c r="AJ973" s="30"/>
      <c r="AK973" s="30"/>
      <c r="AL973" s="30"/>
      <c r="AM973" s="30"/>
      <c r="AN973" s="30"/>
      <c r="AO973" s="30"/>
      <c r="AP973" s="72"/>
      <c r="AQ973" s="31"/>
      <c r="AR973" s="30"/>
      <c r="AS973" s="30"/>
      <c r="AT973" s="30"/>
      <c r="AU973" s="30"/>
      <c r="AV973" s="30"/>
      <c r="AW973" s="30"/>
      <c r="AX973" s="30"/>
      <c r="AY973" s="30"/>
      <c r="AZ973" s="31"/>
      <c r="BA973" s="30"/>
      <c r="BB973" s="30"/>
      <c r="BC973" s="30"/>
      <c r="BD973" s="30"/>
      <c r="BE973" s="30"/>
      <c r="BF973" s="30"/>
      <c r="BG973" s="30"/>
      <c r="BH973" s="30"/>
    </row>
    <row r="974" spans="3:60" ht="13.5" x14ac:dyDescent="0.35">
      <c r="C974" s="31"/>
      <c r="D974" s="30"/>
      <c r="E974" s="30"/>
      <c r="F974" s="30"/>
      <c r="G974" s="30"/>
      <c r="H974" s="72"/>
      <c r="I974" s="31"/>
      <c r="J974" s="30"/>
      <c r="K974" s="30"/>
      <c r="L974" s="30"/>
      <c r="M974" s="30"/>
      <c r="N974" s="30"/>
      <c r="O974" s="30"/>
      <c r="P974" s="73"/>
      <c r="Q974" s="31"/>
      <c r="R974" s="30"/>
      <c r="S974" s="30"/>
      <c r="T974" s="30"/>
      <c r="U974" s="30"/>
      <c r="V974" s="30"/>
      <c r="W974" s="30"/>
      <c r="X974" s="72"/>
      <c r="Y974" s="31"/>
      <c r="Z974" s="72"/>
      <c r="AA974" s="31"/>
      <c r="AB974" s="30"/>
      <c r="AC974" s="30"/>
      <c r="AD974" s="30"/>
      <c r="AE974" s="30"/>
      <c r="AF974" s="30"/>
      <c r="AG974" s="72"/>
      <c r="AH974" s="31"/>
      <c r="AI974" s="30"/>
      <c r="AJ974" s="30"/>
      <c r="AK974" s="30"/>
      <c r="AL974" s="30"/>
      <c r="AM974" s="30"/>
      <c r="AN974" s="30"/>
      <c r="AO974" s="30"/>
      <c r="AP974" s="72"/>
      <c r="AQ974" s="31"/>
      <c r="AR974" s="30"/>
      <c r="AS974" s="30"/>
      <c r="AT974" s="30"/>
      <c r="AU974" s="30"/>
      <c r="AV974" s="30"/>
      <c r="AW974" s="30"/>
      <c r="AX974" s="30"/>
      <c r="AY974" s="30"/>
      <c r="AZ974" s="31"/>
      <c r="BA974" s="30"/>
      <c r="BB974" s="30"/>
      <c r="BC974" s="30"/>
      <c r="BD974" s="30"/>
      <c r="BE974" s="30"/>
      <c r="BF974" s="30"/>
      <c r="BG974" s="30"/>
      <c r="BH974" s="30"/>
    </row>
    <row r="975" spans="3:60" ht="13.5" x14ac:dyDescent="0.35">
      <c r="C975" s="31"/>
      <c r="D975" s="30"/>
      <c r="E975" s="30"/>
      <c r="F975" s="30"/>
      <c r="G975" s="30"/>
      <c r="H975" s="72"/>
      <c r="I975" s="31"/>
      <c r="J975" s="30"/>
      <c r="K975" s="30"/>
      <c r="L975" s="30"/>
      <c r="M975" s="30"/>
      <c r="N975" s="30"/>
      <c r="O975" s="30"/>
      <c r="P975" s="73"/>
      <c r="Q975" s="31"/>
      <c r="R975" s="30"/>
      <c r="S975" s="30"/>
      <c r="T975" s="30"/>
      <c r="U975" s="30"/>
      <c r="V975" s="30"/>
      <c r="W975" s="30"/>
      <c r="X975" s="72"/>
      <c r="Y975" s="31"/>
      <c r="Z975" s="72"/>
      <c r="AA975" s="31"/>
      <c r="AB975" s="30"/>
      <c r="AC975" s="30"/>
      <c r="AD975" s="30"/>
      <c r="AE975" s="30"/>
      <c r="AF975" s="30"/>
      <c r="AG975" s="72"/>
      <c r="AH975" s="31"/>
      <c r="AI975" s="30"/>
      <c r="AJ975" s="30"/>
      <c r="AK975" s="30"/>
      <c r="AL975" s="30"/>
      <c r="AM975" s="30"/>
      <c r="AN975" s="30"/>
      <c r="AO975" s="30"/>
      <c r="AP975" s="72"/>
      <c r="AQ975" s="31"/>
      <c r="AR975" s="30"/>
      <c r="AS975" s="30"/>
      <c r="AT975" s="30"/>
      <c r="AU975" s="30"/>
      <c r="AV975" s="30"/>
      <c r="AW975" s="30"/>
      <c r="AX975" s="30"/>
      <c r="AY975" s="30"/>
      <c r="AZ975" s="31"/>
      <c r="BA975" s="30"/>
      <c r="BB975" s="30"/>
      <c r="BC975" s="30"/>
      <c r="BD975" s="30"/>
      <c r="BE975" s="30"/>
      <c r="BF975" s="30"/>
      <c r="BG975" s="30"/>
      <c r="BH975" s="30"/>
    </row>
    <row r="976" spans="3:60" ht="13.5" x14ac:dyDescent="0.35">
      <c r="C976" s="31"/>
      <c r="D976" s="30"/>
      <c r="E976" s="30"/>
      <c r="F976" s="30"/>
      <c r="G976" s="30"/>
      <c r="H976" s="72"/>
      <c r="I976" s="31"/>
      <c r="J976" s="30"/>
      <c r="K976" s="30"/>
      <c r="L976" s="30"/>
      <c r="M976" s="30"/>
      <c r="N976" s="30"/>
      <c r="O976" s="30"/>
      <c r="P976" s="73"/>
      <c r="Q976" s="31"/>
      <c r="R976" s="30"/>
      <c r="S976" s="30"/>
      <c r="T976" s="30"/>
      <c r="U976" s="30"/>
      <c r="V976" s="30"/>
      <c r="W976" s="30"/>
      <c r="X976" s="72"/>
      <c r="Y976" s="31"/>
      <c r="Z976" s="72"/>
      <c r="AA976" s="31"/>
      <c r="AB976" s="30"/>
      <c r="AC976" s="30"/>
      <c r="AD976" s="30"/>
      <c r="AE976" s="30"/>
      <c r="AF976" s="30"/>
      <c r="AG976" s="72"/>
      <c r="AH976" s="31"/>
      <c r="AI976" s="30"/>
      <c r="AJ976" s="30"/>
      <c r="AK976" s="30"/>
      <c r="AL976" s="30"/>
      <c r="AM976" s="30"/>
      <c r="AN976" s="30"/>
      <c r="AO976" s="30"/>
      <c r="AP976" s="72"/>
      <c r="AQ976" s="31"/>
      <c r="AR976" s="30"/>
      <c r="AS976" s="30"/>
      <c r="AT976" s="30"/>
      <c r="AU976" s="30"/>
      <c r="AV976" s="30"/>
      <c r="AW976" s="30"/>
      <c r="AX976" s="30"/>
      <c r="AY976" s="30"/>
      <c r="AZ976" s="31"/>
      <c r="BA976" s="30"/>
      <c r="BB976" s="30"/>
      <c r="BC976" s="30"/>
      <c r="BD976" s="30"/>
      <c r="BE976" s="30"/>
      <c r="BF976" s="30"/>
      <c r="BG976" s="30"/>
      <c r="BH976" s="30"/>
    </row>
    <row r="977" spans="3:60" ht="13.5" x14ac:dyDescent="0.35">
      <c r="C977" s="31"/>
      <c r="D977" s="30"/>
      <c r="E977" s="30"/>
      <c r="F977" s="30"/>
      <c r="G977" s="30"/>
      <c r="H977" s="72"/>
      <c r="I977" s="31"/>
      <c r="J977" s="30"/>
      <c r="K977" s="30"/>
      <c r="L977" s="30"/>
      <c r="M977" s="30"/>
      <c r="N977" s="30"/>
      <c r="O977" s="30"/>
      <c r="P977" s="73"/>
      <c r="Q977" s="31"/>
      <c r="R977" s="30"/>
      <c r="S977" s="30"/>
      <c r="T977" s="30"/>
      <c r="U977" s="30"/>
      <c r="V977" s="30"/>
      <c r="W977" s="30"/>
      <c r="X977" s="72"/>
      <c r="Y977" s="31"/>
      <c r="Z977" s="72"/>
      <c r="AA977" s="31"/>
      <c r="AB977" s="30"/>
      <c r="AC977" s="30"/>
      <c r="AD977" s="30"/>
      <c r="AE977" s="30"/>
      <c r="AF977" s="30"/>
      <c r="AG977" s="72"/>
      <c r="AH977" s="31"/>
      <c r="AI977" s="30"/>
      <c r="AJ977" s="30"/>
      <c r="AK977" s="30"/>
      <c r="AL977" s="30"/>
      <c r="AM977" s="30"/>
      <c r="AN977" s="30"/>
      <c r="AO977" s="30"/>
      <c r="AP977" s="72"/>
      <c r="AQ977" s="31"/>
      <c r="AR977" s="30"/>
      <c r="AS977" s="30"/>
      <c r="AT977" s="30"/>
      <c r="AU977" s="30"/>
      <c r="AV977" s="30"/>
      <c r="AW977" s="30"/>
      <c r="AX977" s="30"/>
      <c r="AY977" s="30"/>
      <c r="AZ977" s="31"/>
      <c r="BA977" s="30"/>
      <c r="BB977" s="30"/>
      <c r="BC977" s="30"/>
      <c r="BD977" s="30"/>
      <c r="BE977" s="30"/>
      <c r="BF977" s="30"/>
      <c r="BG977" s="30"/>
      <c r="BH977" s="30"/>
    </row>
    <row r="978" spans="3:60" ht="13.5" x14ac:dyDescent="0.35">
      <c r="C978" s="31"/>
      <c r="D978" s="30"/>
      <c r="E978" s="30"/>
      <c r="F978" s="30"/>
      <c r="G978" s="30"/>
      <c r="H978" s="72"/>
      <c r="I978" s="31"/>
      <c r="J978" s="30"/>
      <c r="K978" s="30"/>
      <c r="L978" s="30"/>
      <c r="M978" s="30"/>
      <c r="N978" s="30"/>
      <c r="O978" s="30"/>
      <c r="P978" s="73"/>
      <c r="Q978" s="31"/>
      <c r="R978" s="30"/>
      <c r="S978" s="30"/>
      <c r="T978" s="30"/>
      <c r="U978" s="30"/>
      <c r="V978" s="30"/>
      <c r="W978" s="30"/>
      <c r="X978" s="72"/>
      <c r="Y978" s="31"/>
      <c r="Z978" s="72"/>
      <c r="AA978" s="31"/>
      <c r="AB978" s="30"/>
      <c r="AC978" s="30"/>
      <c r="AD978" s="30"/>
      <c r="AE978" s="30"/>
      <c r="AF978" s="30"/>
      <c r="AG978" s="72"/>
      <c r="AH978" s="31"/>
      <c r="AI978" s="30"/>
      <c r="AJ978" s="30"/>
      <c r="AK978" s="30"/>
      <c r="AL978" s="30"/>
      <c r="AM978" s="30"/>
      <c r="AN978" s="30"/>
      <c r="AO978" s="30"/>
      <c r="AP978" s="72"/>
      <c r="AQ978" s="31"/>
      <c r="AR978" s="30"/>
      <c r="AS978" s="30"/>
      <c r="AT978" s="30"/>
      <c r="AU978" s="30"/>
      <c r="AV978" s="30"/>
      <c r="AW978" s="30"/>
      <c r="AX978" s="30"/>
      <c r="AY978" s="30"/>
      <c r="AZ978" s="31"/>
      <c r="BA978" s="30"/>
      <c r="BB978" s="30"/>
      <c r="BC978" s="30"/>
      <c r="BD978" s="30"/>
      <c r="BE978" s="30"/>
      <c r="BF978" s="30"/>
      <c r="BG978" s="30"/>
    </row>
    <row r="979" spans="3:60" ht="13.5" x14ac:dyDescent="0.35">
      <c r="C979" s="31"/>
      <c r="D979" s="30"/>
      <c r="E979" s="30"/>
      <c r="F979" s="30"/>
      <c r="G979" s="30"/>
      <c r="H979" s="72"/>
      <c r="I979" s="31"/>
      <c r="J979" s="30"/>
      <c r="K979" s="30"/>
      <c r="L979" s="30"/>
      <c r="M979" s="30"/>
      <c r="N979" s="30"/>
      <c r="O979" s="30"/>
      <c r="P979" s="73"/>
      <c r="Q979" s="31"/>
      <c r="R979" s="30"/>
      <c r="S979" s="30"/>
      <c r="T979" s="30"/>
      <c r="U979" s="30"/>
      <c r="V979" s="30"/>
      <c r="W979" s="30"/>
      <c r="X979" s="72"/>
      <c r="Y979" s="31"/>
      <c r="Z979" s="72"/>
      <c r="AA979" s="31"/>
      <c r="AB979" s="30"/>
      <c r="AC979" s="30"/>
      <c r="AD979" s="30"/>
      <c r="AE979" s="30"/>
      <c r="AF979" s="30"/>
      <c r="AG979" s="72"/>
      <c r="AH979" s="31"/>
      <c r="AI979" s="30"/>
      <c r="AJ979" s="30"/>
      <c r="AK979" s="30"/>
      <c r="AL979" s="30"/>
      <c r="AM979" s="30"/>
      <c r="AN979" s="30"/>
      <c r="AO979" s="30"/>
      <c r="AP979" s="72"/>
      <c r="AQ979" s="31"/>
      <c r="AR979" s="30"/>
      <c r="AS979" s="30"/>
      <c r="AT979" s="30"/>
      <c r="AU979" s="30"/>
      <c r="AV979" s="30"/>
      <c r="AW979" s="30"/>
      <c r="AX979" s="30"/>
      <c r="AY979" s="30"/>
      <c r="AZ979" s="31"/>
      <c r="BA979" s="30"/>
      <c r="BB979" s="30"/>
      <c r="BC979" s="30"/>
      <c r="BD979" s="30"/>
      <c r="BE979" s="30"/>
      <c r="BF979" s="30"/>
      <c r="BG979" s="30"/>
    </row>
    <row r="980" spans="3:60" ht="13.5" x14ac:dyDescent="0.35">
      <c r="C980" s="31"/>
      <c r="D980" s="30"/>
      <c r="E980" s="30"/>
      <c r="F980" s="30"/>
      <c r="G980" s="30"/>
      <c r="H980" s="72"/>
      <c r="I980" s="31"/>
      <c r="J980" s="30"/>
      <c r="K980" s="30"/>
      <c r="L980" s="30"/>
      <c r="M980" s="30"/>
      <c r="N980" s="30"/>
      <c r="O980" s="30"/>
      <c r="P980" s="73"/>
      <c r="Q980" s="31"/>
      <c r="R980" s="30"/>
      <c r="S980" s="30"/>
      <c r="T980" s="30"/>
      <c r="U980" s="30"/>
      <c r="V980" s="30"/>
      <c r="W980" s="30"/>
      <c r="X980" s="72"/>
      <c r="Y980" s="31"/>
      <c r="Z980" s="72"/>
      <c r="AA980" s="31"/>
      <c r="AB980" s="30"/>
      <c r="AC980" s="30"/>
      <c r="AD980" s="30"/>
      <c r="AE980" s="30"/>
      <c r="AF980" s="30"/>
      <c r="AG980" s="72"/>
      <c r="AH980" s="31"/>
      <c r="AI980" s="30"/>
      <c r="AJ980" s="30"/>
      <c r="AK980" s="30"/>
      <c r="AL980" s="30"/>
      <c r="AM980" s="30"/>
      <c r="AN980" s="30"/>
      <c r="AO980" s="30"/>
      <c r="AP980" s="72"/>
      <c r="AQ980" s="31"/>
      <c r="AR980" s="30"/>
      <c r="AS980" s="30"/>
      <c r="AT980" s="30"/>
      <c r="AU980" s="30"/>
      <c r="AV980" s="30"/>
      <c r="AW980" s="30"/>
      <c r="AX980" s="30"/>
      <c r="AY980" s="30"/>
      <c r="AZ980" s="31"/>
      <c r="BA980" s="30"/>
      <c r="BB980" s="30"/>
      <c r="BC980" s="30"/>
      <c r="BD980" s="30"/>
      <c r="BE980" s="30"/>
      <c r="BF980" s="30"/>
      <c r="BG980" s="30"/>
    </row>
    <row r="981" spans="3:60" ht="13.5" x14ac:dyDescent="0.35">
      <c r="C981" s="31"/>
      <c r="D981" s="30"/>
      <c r="E981" s="30"/>
      <c r="F981" s="30"/>
      <c r="G981" s="30"/>
      <c r="H981" s="72"/>
      <c r="I981" s="31"/>
      <c r="J981" s="30"/>
      <c r="K981" s="30"/>
      <c r="L981" s="30"/>
      <c r="M981" s="30"/>
      <c r="N981" s="30"/>
      <c r="O981" s="30"/>
      <c r="P981" s="73"/>
      <c r="Q981" s="31"/>
      <c r="R981" s="30"/>
      <c r="S981" s="30"/>
      <c r="T981" s="30"/>
      <c r="U981" s="30"/>
      <c r="V981" s="30"/>
      <c r="W981" s="30"/>
      <c r="X981" s="72"/>
      <c r="Y981" s="31"/>
      <c r="Z981" s="72"/>
      <c r="AA981" s="31"/>
      <c r="AB981" s="30"/>
      <c r="AC981" s="30"/>
      <c r="AD981" s="30"/>
      <c r="AE981" s="30"/>
      <c r="AF981" s="30"/>
      <c r="AG981" s="72"/>
      <c r="AH981" s="31"/>
      <c r="AI981" s="30"/>
      <c r="AJ981" s="30"/>
      <c r="AK981" s="30"/>
      <c r="AL981" s="30"/>
      <c r="AM981" s="30"/>
      <c r="AN981" s="30"/>
      <c r="AO981" s="30"/>
      <c r="AP981" s="72"/>
      <c r="AQ981" s="31"/>
      <c r="AR981" s="30"/>
      <c r="AS981" s="30"/>
      <c r="AT981" s="30"/>
      <c r="AU981" s="30"/>
      <c r="AV981" s="30"/>
      <c r="AW981" s="30"/>
      <c r="AX981" s="30"/>
      <c r="AY981" s="30"/>
      <c r="AZ981" s="31"/>
      <c r="BA981" s="30"/>
      <c r="BB981" s="30"/>
      <c r="BC981" s="30"/>
      <c r="BD981" s="30"/>
      <c r="BE981" s="30"/>
      <c r="BF981" s="30"/>
      <c r="BG981" s="30"/>
    </row>
    <row r="982" spans="3:60" ht="13.5" x14ac:dyDescent="0.35">
      <c r="C982" s="31"/>
      <c r="D982" s="30"/>
      <c r="E982" s="30"/>
      <c r="F982" s="30"/>
      <c r="G982" s="30"/>
      <c r="H982" s="72"/>
      <c r="I982" s="31"/>
      <c r="J982" s="30"/>
      <c r="K982" s="30"/>
      <c r="L982" s="30"/>
      <c r="M982" s="30"/>
      <c r="N982" s="30"/>
      <c r="O982" s="30"/>
      <c r="P982" s="73"/>
      <c r="Q982" s="31"/>
      <c r="R982" s="30"/>
      <c r="S982" s="30"/>
      <c r="T982" s="30"/>
      <c r="U982" s="30"/>
      <c r="V982" s="30"/>
      <c r="W982" s="30"/>
      <c r="X982" s="72"/>
      <c r="Y982" s="31"/>
      <c r="Z982" s="72"/>
      <c r="AA982" s="31"/>
      <c r="AB982" s="30"/>
      <c r="AC982" s="30"/>
      <c r="AD982" s="30"/>
      <c r="AE982" s="30"/>
      <c r="AF982" s="30"/>
      <c r="AG982" s="72"/>
      <c r="AH982" s="31"/>
      <c r="AI982" s="30"/>
      <c r="AJ982" s="30"/>
      <c r="AK982" s="30"/>
      <c r="AL982" s="30"/>
      <c r="AM982" s="30"/>
      <c r="AN982" s="30"/>
      <c r="AO982" s="30"/>
      <c r="AP982" s="72"/>
      <c r="AQ982" s="31"/>
      <c r="AR982" s="30"/>
      <c r="AS982" s="30"/>
      <c r="AT982" s="30"/>
      <c r="AU982" s="30"/>
      <c r="AV982" s="30"/>
      <c r="AW982" s="30"/>
      <c r="AX982" s="30"/>
      <c r="AY982" s="30"/>
      <c r="AZ982" s="31"/>
      <c r="BA982" s="30"/>
      <c r="BB982" s="30"/>
      <c r="BC982" s="30"/>
      <c r="BD982" s="30"/>
      <c r="BE982" s="30"/>
      <c r="BF982" s="30"/>
      <c r="BG982" s="30"/>
    </row>
    <row r="983" spans="3:60" ht="13.5" x14ac:dyDescent="0.35">
      <c r="C983" s="31"/>
      <c r="D983" s="30"/>
      <c r="E983" s="30"/>
      <c r="F983" s="30"/>
      <c r="G983" s="30"/>
      <c r="H983" s="72"/>
      <c r="I983" s="31"/>
      <c r="J983" s="30"/>
      <c r="K983" s="30"/>
      <c r="L983" s="30"/>
      <c r="M983" s="30"/>
      <c r="N983" s="30"/>
      <c r="O983" s="30"/>
      <c r="P983" s="73"/>
      <c r="Q983" s="31"/>
      <c r="R983" s="30"/>
      <c r="S983" s="30"/>
      <c r="T983" s="30"/>
      <c r="U983" s="30"/>
      <c r="V983" s="30"/>
      <c r="W983" s="30"/>
      <c r="X983" s="72"/>
      <c r="Y983" s="31"/>
      <c r="Z983" s="72"/>
      <c r="AA983" s="31"/>
      <c r="AB983" s="30"/>
      <c r="AC983" s="30"/>
      <c r="AD983" s="30"/>
      <c r="AE983" s="30"/>
      <c r="AF983" s="30"/>
      <c r="AG983" s="72"/>
      <c r="AH983" s="31"/>
      <c r="AI983" s="30"/>
      <c r="AJ983" s="30"/>
      <c r="AK983" s="30"/>
      <c r="AL983" s="30"/>
      <c r="AM983" s="30"/>
      <c r="AN983" s="30"/>
      <c r="AO983" s="30"/>
      <c r="AP983" s="72"/>
      <c r="AQ983" s="31"/>
      <c r="AR983" s="30"/>
      <c r="AS983" s="30"/>
      <c r="AT983" s="30"/>
      <c r="AU983" s="30"/>
      <c r="AV983" s="30"/>
      <c r="AW983" s="30"/>
      <c r="AX983" s="30"/>
      <c r="AY983" s="30"/>
      <c r="AZ983" s="31"/>
      <c r="BA983" s="30"/>
      <c r="BB983" s="30"/>
      <c r="BC983" s="30"/>
      <c r="BD983" s="30"/>
      <c r="BE983" s="30"/>
      <c r="BF983" s="30"/>
      <c r="BG983" s="30"/>
    </row>
    <row r="984" spans="3:60" ht="13.5" x14ac:dyDescent="0.35">
      <c r="C984" s="31"/>
      <c r="D984" s="30"/>
      <c r="E984" s="30"/>
      <c r="F984" s="30"/>
      <c r="G984" s="30"/>
      <c r="H984" s="72"/>
      <c r="I984" s="31"/>
      <c r="J984" s="30"/>
      <c r="K984" s="30"/>
      <c r="L984" s="30"/>
      <c r="M984" s="30"/>
      <c r="N984" s="30"/>
      <c r="O984" s="30"/>
      <c r="P984" s="73"/>
      <c r="Q984" s="31"/>
      <c r="R984" s="30"/>
      <c r="S984" s="30"/>
      <c r="T984" s="30"/>
      <c r="U984" s="30"/>
      <c r="V984" s="30"/>
      <c r="W984" s="30"/>
      <c r="X984" s="72"/>
      <c r="Y984" s="31"/>
      <c r="Z984" s="72"/>
      <c r="AA984" s="31"/>
      <c r="AB984" s="30"/>
      <c r="AC984" s="30"/>
      <c r="AD984" s="30"/>
      <c r="AE984" s="30"/>
      <c r="AF984" s="30"/>
      <c r="AG984" s="72"/>
      <c r="AH984" s="31"/>
      <c r="AI984" s="30"/>
      <c r="AJ984" s="30"/>
      <c r="AK984" s="30"/>
      <c r="AL984" s="30"/>
      <c r="AM984" s="30"/>
      <c r="AN984" s="30"/>
      <c r="AO984" s="30"/>
      <c r="AP984" s="72"/>
      <c r="AQ984" s="31"/>
      <c r="AR984" s="30"/>
      <c r="AS984" s="30"/>
      <c r="AT984" s="30"/>
      <c r="AU984" s="30"/>
      <c r="AV984" s="30"/>
      <c r="AW984" s="30"/>
      <c r="AX984" s="30"/>
      <c r="AY984" s="30"/>
      <c r="AZ984" s="31"/>
      <c r="BA984" s="30"/>
      <c r="BB984" s="30"/>
      <c r="BC984" s="30"/>
      <c r="BD984" s="30"/>
      <c r="BE984" s="30"/>
      <c r="BF984" s="30"/>
      <c r="BG984" s="30"/>
    </row>
    <row r="985" spans="3:60" ht="13.5" x14ac:dyDescent="0.35">
      <c r="C985" s="31"/>
      <c r="D985" s="30"/>
      <c r="E985" s="30"/>
      <c r="F985" s="30"/>
      <c r="G985" s="30"/>
      <c r="H985" s="72"/>
      <c r="I985" s="31"/>
      <c r="J985" s="30"/>
      <c r="K985" s="30"/>
      <c r="L985" s="30"/>
      <c r="M985" s="30"/>
      <c r="N985" s="30"/>
      <c r="O985" s="30"/>
      <c r="P985" s="73"/>
      <c r="Q985" s="31"/>
      <c r="R985" s="30"/>
      <c r="S985" s="30"/>
      <c r="T985" s="30"/>
      <c r="U985" s="30"/>
      <c r="V985" s="30"/>
      <c r="W985" s="30"/>
      <c r="X985" s="72"/>
      <c r="Y985" s="31"/>
      <c r="Z985" s="72"/>
      <c r="AA985" s="31"/>
      <c r="AB985" s="30"/>
      <c r="AC985" s="30"/>
      <c r="AD985" s="30"/>
      <c r="AE985" s="30"/>
      <c r="AF985" s="30"/>
      <c r="AG985" s="72"/>
      <c r="AH985" s="31"/>
      <c r="AI985" s="30"/>
      <c r="AJ985" s="30"/>
      <c r="AK985" s="30"/>
      <c r="AL985" s="30"/>
      <c r="AM985" s="30"/>
      <c r="AN985" s="30"/>
      <c r="AO985" s="30"/>
      <c r="AP985" s="72"/>
      <c r="AQ985" s="31"/>
      <c r="AR985" s="30"/>
      <c r="AS985" s="30"/>
      <c r="AT985" s="30"/>
      <c r="AU985" s="30"/>
      <c r="AV985" s="30"/>
      <c r="AW985" s="30"/>
      <c r="AX985" s="30"/>
      <c r="AY985" s="30"/>
      <c r="AZ985" s="31"/>
      <c r="BA985" s="30"/>
      <c r="BB985" s="30"/>
      <c r="BC985" s="30"/>
      <c r="BD985" s="30"/>
      <c r="BE985" s="30"/>
      <c r="BF985" s="30"/>
      <c r="BG985" s="30"/>
    </row>
  </sheetData>
  <pageMargins left="0.75" right="0.75" top="1" bottom="1" header="0.5" footer="0.5"/>
  <pageSetup paperSize="9" orientation="portrait" r:id="rId1"/>
  <headerFooter alignWithMargins="0"/>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51CBB-0A54-46A5-A35A-3BC6B0C5B3B7}">
  <dimension ref="A1:CY802"/>
  <sheetViews>
    <sheetView showGridLines="0" zoomScaleNormal="100" workbookViewId="0">
      <pane xSplit="1" ySplit="5" topLeftCell="B102" activePane="bottomRight" state="frozen"/>
      <selection pane="topRight"/>
      <selection pane="bottomLeft"/>
      <selection pane="bottomRight" activeCell="A102" sqref="A102"/>
    </sheetView>
  </sheetViews>
  <sheetFormatPr defaultRowHeight="13" x14ac:dyDescent="0.3"/>
  <cols>
    <col min="1" max="1" width="29" style="29" customWidth="1"/>
    <col min="2" max="2" width="12.1796875" style="29" bestFit="1" customWidth="1"/>
    <col min="3" max="3" width="9.453125" style="29" customWidth="1"/>
    <col min="4" max="4" width="18.81640625" style="29" customWidth="1"/>
    <col min="5" max="5" width="9.81640625" style="29" bestFit="1" customWidth="1"/>
    <col min="6" max="6" width="10.81640625" style="29" customWidth="1"/>
    <col min="7" max="7" width="11.81640625" style="29" customWidth="1"/>
    <col min="8" max="8" width="15.26953125" style="29" customWidth="1"/>
    <col min="9" max="9" width="16.26953125" style="29" bestFit="1" customWidth="1"/>
    <col min="10" max="10" width="10" style="29" customWidth="1"/>
    <col min="11" max="11" width="13.1796875" style="29" bestFit="1" customWidth="1"/>
    <col min="12" max="12" width="6.54296875" style="29" customWidth="1"/>
    <col min="13" max="13" width="17.54296875" style="29" bestFit="1" customWidth="1"/>
    <col min="14" max="14" width="9.81640625" style="29" bestFit="1" customWidth="1"/>
    <col min="15" max="15" width="10.81640625" style="29" customWidth="1"/>
    <col min="16" max="16" width="10.453125" style="29" bestFit="1" customWidth="1"/>
    <col min="17" max="17" width="18.54296875" style="29" bestFit="1" customWidth="1"/>
    <col min="18" max="18" width="16.26953125" style="29" bestFit="1" customWidth="1"/>
    <col min="19" max="19" width="10" style="29" customWidth="1"/>
    <col min="20" max="20" width="18.453125" style="29" bestFit="1" customWidth="1"/>
    <col min="21" max="21" width="9.1796875" style="29" customWidth="1"/>
    <col min="22" max="22" width="17.54296875" style="29" bestFit="1" customWidth="1"/>
    <col min="23" max="23" width="9.81640625" style="29" bestFit="1" customWidth="1"/>
    <col min="24" max="24" width="10.54296875" style="29" customWidth="1"/>
    <col min="25" max="25" width="10.453125" style="29" bestFit="1" customWidth="1"/>
    <col min="26" max="26" width="18.54296875" style="29" bestFit="1" customWidth="1"/>
    <col min="27" max="27" width="16.26953125" style="29" bestFit="1" customWidth="1"/>
    <col min="28" max="28" width="10" style="29" customWidth="1"/>
    <col min="29" max="29" width="8.7265625" style="29" bestFit="1" customWidth="1"/>
    <col min="30" max="30" width="23.81640625" style="29" bestFit="1" customWidth="1"/>
    <col min="31" max="31" width="7.453125" style="29" bestFit="1" customWidth="1"/>
    <col min="32" max="32" width="17.54296875" style="29" customWidth="1"/>
    <col min="33" max="33" width="11.26953125" style="29" customWidth="1"/>
    <col min="34" max="34" width="10.453125" style="29" bestFit="1" customWidth="1"/>
    <col min="35" max="35" width="20.1796875" style="29" customWidth="1"/>
    <col min="36" max="36" width="16.26953125" style="29" bestFit="1" customWidth="1"/>
    <col min="37" max="37" width="10.54296875" style="29" customWidth="1"/>
    <col min="38" max="38" width="12.1796875" style="29" customWidth="1"/>
    <col min="39" max="39" width="6.54296875" style="29" customWidth="1"/>
    <col min="40" max="40" width="17.54296875" style="29" bestFit="1" customWidth="1"/>
    <col min="41" max="41" width="12.1796875" style="29" customWidth="1"/>
    <col min="42" max="42" width="10.453125" style="29" bestFit="1" customWidth="1"/>
    <col min="43" max="43" width="18.54296875" style="29" bestFit="1" customWidth="1"/>
    <col min="44" max="44" width="8.7265625" style="29" bestFit="1" customWidth="1"/>
    <col min="45" max="45" width="23.26953125" style="34" bestFit="1" customWidth="1"/>
    <col min="46" max="46" width="9.81640625" style="37" bestFit="1" customWidth="1"/>
    <col min="47" max="47" width="10.453125" style="37" customWidth="1"/>
    <col min="48" max="48" width="21.1796875" style="37" bestFit="1" customWidth="1"/>
    <col min="49" max="49" width="7.453125" style="37" customWidth="1"/>
    <col min="50" max="50" width="17.54296875" style="37" bestFit="1" customWidth="1"/>
    <col min="51" max="51" width="11.1796875" style="37" customWidth="1"/>
    <col min="52" max="52" width="17.54296875" style="29" bestFit="1" customWidth="1"/>
    <col min="53" max="53" width="6.453125" style="29" customWidth="1"/>
    <col min="54" max="54" width="17.54296875" style="29" bestFit="1" customWidth="1"/>
    <col min="55" max="55" width="10.54296875" style="29" customWidth="1"/>
    <col min="56" max="56" width="26.54296875" style="29" bestFit="1" customWidth="1"/>
    <col min="57" max="57" width="5.54296875" style="29" customWidth="1"/>
    <col min="58" max="58" width="17.54296875" style="29" bestFit="1" customWidth="1"/>
    <col min="59" max="59" width="11.1796875" style="29" customWidth="1"/>
    <col min="60" max="60" width="10.1796875" style="29" bestFit="1" customWidth="1"/>
    <col min="61" max="61" width="9.81640625" style="29" bestFit="1" customWidth="1"/>
    <col min="62" max="62" width="10.54296875" style="29" customWidth="1"/>
    <col min="63" max="63" width="22.453125" style="29" bestFit="1" customWidth="1"/>
    <col min="64" max="64" width="5.81640625" style="29" customWidth="1"/>
    <col min="65" max="65" width="17.54296875" style="29" bestFit="1" customWidth="1"/>
    <col min="66" max="66" width="9.81640625" style="29" bestFit="1" customWidth="1"/>
    <col min="67" max="67" width="11.26953125" style="29" customWidth="1"/>
    <col min="68" max="68" width="10.453125" style="29" bestFit="1" customWidth="1"/>
    <col min="69" max="69" width="18.54296875" style="29" bestFit="1" customWidth="1"/>
    <col min="70" max="70" width="10" style="29" customWidth="1"/>
    <col min="71" max="71" width="8.7265625" style="29" bestFit="1" customWidth="1"/>
    <col min="72" max="72" width="10.54296875" style="29" bestFit="1" customWidth="1"/>
    <col min="73" max="73" width="5.54296875" style="29" customWidth="1"/>
    <col min="74" max="74" width="17.54296875" style="29" bestFit="1" customWidth="1"/>
    <col min="75" max="75" width="9.81640625" style="29" bestFit="1" customWidth="1"/>
    <col min="76" max="76" width="10.453125" style="29" customWidth="1"/>
    <col min="77" max="77" width="10.453125" style="29" bestFit="1" customWidth="1"/>
    <col min="78" max="78" width="18.54296875" style="29" bestFit="1" customWidth="1"/>
    <col min="79" max="79" width="10.26953125" style="29" customWidth="1"/>
    <col min="80" max="80" width="21" style="29" bestFit="1" customWidth="1"/>
    <col min="81" max="81" width="6.81640625" style="29" customWidth="1"/>
    <col min="82" max="82" width="17.54296875" style="29" bestFit="1" customWidth="1"/>
    <col min="83" max="83" width="17.81640625" style="29" bestFit="1" customWidth="1"/>
    <col min="84" max="84" width="10.453125" style="29" bestFit="1" customWidth="1"/>
    <col min="85" max="85" width="18.54296875" style="29" bestFit="1" customWidth="1"/>
    <col min="86" max="86" width="9.81640625" style="29" customWidth="1"/>
    <col min="87" max="87" width="8.7265625" style="29" bestFit="1" customWidth="1"/>
    <col min="88" max="90" width="3.1796875" style="29" bestFit="1" customWidth="1"/>
    <col min="91" max="91" width="3.81640625" style="29" bestFit="1" customWidth="1"/>
    <col min="92" max="92" width="3.1796875" style="29" bestFit="1" customWidth="1"/>
    <col min="93" max="93" width="3.81640625" style="29" bestFit="1" customWidth="1"/>
    <col min="94" max="94" width="3.26953125" style="29" customWidth="1"/>
    <col min="95" max="95" width="19.54296875" style="29" bestFit="1" customWidth="1"/>
    <col min="96" max="96" width="5.453125" style="29" bestFit="1" customWidth="1"/>
    <col min="97" max="97" width="3.81640625" style="29" bestFit="1" customWidth="1"/>
    <col min="98" max="99" width="6.54296875" style="29" bestFit="1" customWidth="1"/>
    <col min="100" max="102" width="5.453125" style="29" bestFit="1" customWidth="1"/>
    <col min="103" max="257" width="8.7265625" style="29"/>
    <col min="258" max="258" width="9.54296875" style="29" customWidth="1"/>
    <col min="259" max="259" width="6.26953125" style="29" customWidth="1"/>
    <col min="260" max="260" width="3.26953125" style="29" customWidth="1"/>
    <col min="261" max="261" width="9.54296875" style="29" bestFit="1" customWidth="1"/>
    <col min="262" max="269" width="9.26953125" style="29" bestFit="1" customWidth="1"/>
    <col min="270" max="270" width="3.26953125" style="29" customWidth="1"/>
    <col min="271" max="272" width="9.26953125" style="29" bestFit="1" customWidth="1"/>
    <col min="273" max="273" width="9.453125" style="29" bestFit="1" customWidth="1"/>
    <col min="274" max="274" width="10.1796875" style="29" bestFit="1" customWidth="1"/>
    <col min="275" max="275" width="9.54296875" style="29" bestFit="1" customWidth="1"/>
    <col min="276" max="276" width="9.453125" style="29" bestFit="1" customWidth="1"/>
    <col min="277" max="279" width="9.26953125" style="29" bestFit="1" customWidth="1"/>
    <col min="280" max="280" width="3.26953125" style="29" customWidth="1"/>
    <col min="281" max="281" width="10.1796875" style="29" bestFit="1" customWidth="1"/>
    <col min="282" max="289" width="9.453125" style="29" bestFit="1" customWidth="1"/>
    <col min="290" max="290" width="9.26953125" style="29" customWidth="1"/>
    <col min="291" max="291" width="3.26953125" style="29" customWidth="1"/>
    <col min="292" max="292" width="10.1796875" style="29" bestFit="1" customWidth="1"/>
    <col min="293" max="296" width="9.453125" style="29" bestFit="1" customWidth="1"/>
    <col min="297" max="299" width="9.26953125" style="29" bestFit="1" customWidth="1"/>
    <col min="300" max="300" width="3.26953125" style="29" customWidth="1"/>
    <col min="301" max="307" width="9" style="29" customWidth="1"/>
    <col min="308" max="308" width="3.1796875" style="29" customWidth="1"/>
    <col min="309" max="311" width="9.26953125" style="29" bestFit="1" customWidth="1"/>
    <col min="312" max="312" width="3.26953125" style="29" customWidth="1"/>
    <col min="313" max="315" width="9.26953125" style="29" bestFit="1" customWidth="1"/>
    <col min="316" max="316" width="6.54296875" style="29" customWidth="1"/>
    <col min="317" max="317" width="3.26953125" style="29" customWidth="1"/>
    <col min="318" max="321" width="9.26953125" style="29" bestFit="1" customWidth="1"/>
    <col min="322" max="322" width="3.26953125" style="29" customWidth="1"/>
    <col min="323" max="325" width="9.26953125" style="29" bestFit="1" customWidth="1"/>
    <col min="326" max="326" width="10" style="29" bestFit="1" customWidth="1"/>
    <col min="327" max="327" width="3.26953125" style="29" customWidth="1"/>
    <col min="328" max="328" width="9.26953125" style="29" bestFit="1" customWidth="1"/>
    <col min="329" max="330" width="10" style="29" customWidth="1"/>
    <col min="331" max="331" width="3.26953125" style="29" customWidth="1"/>
    <col min="332" max="340" width="9.26953125" style="29" bestFit="1" customWidth="1"/>
    <col min="341" max="341" width="3.26953125" style="29" customWidth="1"/>
    <col min="342" max="345" width="9.26953125" style="29" bestFit="1" customWidth="1"/>
    <col min="346" max="346" width="10" style="29" bestFit="1" customWidth="1"/>
    <col min="347" max="347" width="9.26953125" style="29" bestFit="1" customWidth="1"/>
    <col min="348" max="348" width="10" style="29" bestFit="1" customWidth="1"/>
    <col min="349" max="349" width="9.26953125" style="29" bestFit="1" customWidth="1"/>
    <col min="350" max="350" width="3.26953125" style="29" customWidth="1"/>
    <col min="351" max="351" width="9.54296875" style="29" bestFit="1" customWidth="1"/>
    <col min="352" max="358" width="9.26953125" style="29" bestFit="1" customWidth="1"/>
    <col min="359" max="513" width="8.7265625" style="29"/>
    <col min="514" max="514" width="9.54296875" style="29" customWidth="1"/>
    <col min="515" max="515" width="6.26953125" style="29" customWidth="1"/>
    <col min="516" max="516" width="3.26953125" style="29" customWidth="1"/>
    <col min="517" max="517" width="9.54296875" style="29" bestFit="1" customWidth="1"/>
    <col min="518" max="525" width="9.26953125" style="29" bestFit="1" customWidth="1"/>
    <col min="526" max="526" width="3.26953125" style="29" customWidth="1"/>
    <col min="527" max="528" width="9.26953125" style="29" bestFit="1" customWidth="1"/>
    <col min="529" max="529" width="9.453125" style="29" bestFit="1" customWidth="1"/>
    <col min="530" max="530" width="10.1796875" style="29" bestFit="1" customWidth="1"/>
    <col min="531" max="531" width="9.54296875" style="29" bestFit="1" customWidth="1"/>
    <col min="532" max="532" width="9.453125" style="29" bestFit="1" customWidth="1"/>
    <col min="533" max="535" width="9.26953125" style="29" bestFit="1" customWidth="1"/>
    <col min="536" max="536" width="3.26953125" style="29" customWidth="1"/>
    <col min="537" max="537" width="10.1796875" style="29" bestFit="1" customWidth="1"/>
    <col min="538" max="545" width="9.453125" style="29" bestFit="1" customWidth="1"/>
    <col min="546" max="546" width="9.26953125" style="29" customWidth="1"/>
    <col min="547" max="547" width="3.26953125" style="29" customWidth="1"/>
    <col min="548" max="548" width="10.1796875" style="29" bestFit="1" customWidth="1"/>
    <col min="549" max="552" width="9.453125" style="29" bestFit="1" customWidth="1"/>
    <col min="553" max="555" width="9.26953125" style="29" bestFit="1" customWidth="1"/>
    <col min="556" max="556" width="3.26953125" style="29" customWidth="1"/>
    <col min="557" max="563" width="9" style="29" customWidth="1"/>
    <col min="564" max="564" width="3.1796875" style="29" customWidth="1"/>
    <col min="565" max="567" width="9.26953125" style="29" bestFit="1" customWidth="1"/>
    <col min="568" max="568" width="3.26953125" style="29" customWidth="1"/>
    <col min="569" max="571" width="9.26953125" style="29" bestFit="1" customWidth="1"/>
    <col min="572" max="572" width="6.54296875" style="29" customWidth="1"/>
    <col min="573" max="573" width="3.26953125" style="29" customWidth="1"/>
    <col min="574" max="577" width="9.26953125" style="29" bestFit="1" customWidth="1"/>
    <col min="578" max="578" width="3.26953125" style="29" customWidth="1"/>
    <col min="579" max="581" width="9.26953125" style="29" bestFit="1" customWidth="1"/>
    <col min="582" max="582" width="10" style="29" bestFit="1" customWidth="1"/>
    <col min="583" max="583" width="3.26953125" style="29" customWidth="1"/>
    <col min="584" max="584" width="9.26953125" style="29" bestFit="1" customWidth="1"/>
    <col min="585" max="586" width="10" style="29" customWidth="1"/>
    <col min="587" max="587" width="3.26953125" style="29" customWidth="1"/>
    <col min="588" max="596" width="9.26953125" style="29" bestFit="1" customWidth="1"/>
    <col min="597" max="597" width="3.26953125" style="29" customWidth="1"/>
    <col min="598" max="601" width="9.26953125" style="29" bestFit="1" customWidth="1"/>
    <col min="602" max="602" width="10" style="29" bestFit="1" customWidth="1"/>
    <col min="603" max="603" width="9.26953125" style="29" bestFit="1" customWidth="1"/>
    <col min="604" max="604" width="10" style="29" bestFit="1" customWidth="1"/>
    <col min="605" max="605" width="9.26953125" style="29" bestFit="1" customWidth="1"/>
    <col min="606" max="606" width="3.26953125" style="29" customWidth="1"/>
    <col min="607" max="607" width="9.54296875" style="29" bestFit="1" customWidth="1"/>
    <col min="608" max="614" width="9.26953125" style="29" bestFit="1" customWidth="1"/>
    <col min="615" max="769" width="8.7265625" style="29"/>
    <col min="770" max="770" width="9.54296875" style="29" customWidth="1"/>
    <col min="771" max="771" width="6.26953125" style="29" customWidth="1"/>
    <col min="772" max="772" width="3.26953125" style="29" customWidth="1"/>
    <col min="773" max="773" width="9.54296875" style="29" bestFit="1" customWidth="1"/>
    <col min="774" max="781" width="9.26953125" style="29" bestFit="1" customWidth="1"/>
    <col min="782" max="782" width="3.26953125" style="29" customWidth="1"/>
    <col min="783" max="784" width="9.26953125" style="29" bestFit="1" customWidth="1"/>
    <col min="785" max="785" width="9.453125" style="29" bestFit="1" customWidth="1"/>
    <col min="786" max="786" width="10.1796875" style="29" bestFit="1" customWidth="1"/>
    <col min="787" max="787" width="9.54296875" style="29" bestFit="1" customWidth="1"/>
    <col min="788" max="788" width="9.453125" style="29" bestFit="1" customWidth="1"/>
    <col min="789" max="791" width="9.26953125" style="29" bestFit="1" customWidth="1"/>
    <col min="792" max="792" width="3.26953125" style="29" customWidth="1"/>
    <col min="793" max="793" width="10.1796875" style="29" bestFit="1" customWidth="1"/>
    <col min="794" max="801" width="9.453125" style="29" bestFit="1" customWidth="1"/>
    <col min="802" max="802" width="9.26953125" style="29" customWidth="1"/>
    <col min="803" max="803" width="3.26953125" style="29" customWidth="1"/>
    <col min="804" max="804" width="10.1796875" style="29" bestFit="1" customWidth="1"/>
    <col min="805" max="808" width="9.453125" style="29" bestFit="1" customWidth="1"/>
    <col min="809" max="811" width="9.26953125" style="29" bestFit="1" customWidth="1"/>
    <col min="812" max="812" width="3.26953125" style="29" customWidth="1"/>
    <col min="813" max="819" width="9" style="29" customWidth="1"/>
    <col min="820" max="820" width="3.1796875" style="29" customWidth="1"/>
    <col min="821" max="823" width="9.26953125" style="29" bestFit="1" customWidth="1"/>
    <col min="824" max="824" width="3.26953125" style="29" customWidth="1"/>
    <col min="825" max="827" width="9.26953125" style="29" bestFit="1" customWidth="1"/>
    <col min="828" max="828" width="6.54296875" style="29" customWidth="1"/>
    <col min="829" max="829" width="3.26953125" style="29" customWidth="1"/>
    <col min="830" max="833" width="9.26953125" style="29" bestFit="1" customWidth="1"/>
    <col min="834" max="834" width="3.26953125" style="29" customWidth="1"/>
    <col min="835" max="837" width="9.26953125" style="29" bestFit="1" customWidth="1"/>
    <col min="838" max="838" width="10" style="29" bestFit="1" customWidth="1"/>
    <col min="839" max="839" width="3.26953125" style="29" customWidth="1"/>
    <col min="840" max="840" width="9.26953125" style="29" bestFit="1" customWidth="1"/>
    <col min="841" max="842" width="10" style="29" customWidth="1"/>
    <col min="843" max="843" width="3.26953125" style="29" customWidth="1"/>
    <col min="844" max="852" width="9.26953125" style="29" bestFit="1" customWidth="1"/>
    <col min="853" max="853" width="3.26953125" style="29" customWidth="1"/>
    <col min="854" max="857" width="9.26953125" style="29" bestFit="1" customWidth="1"/>
    <col min="858" max="858" width="10" style="29" bestFit="1" customWidth="1"/>
    <col min="859" max="859" width="9.26953125" style="29" bestFit="1" customWidth="1"/>
    <col min="860" max="860" width="10" style="29" bestFit="1" customWidth="1"/>
    <col min="861" max="861" width="9.26953125" style="29" bestFit="1" customWidth="1"/>
    <col min="862" max="862" width="3.26953125" style="29" customWidth="1"/>
    <col min="863" max="863" width="9.54296875" style="29" bestFit="1" customWidth="1"/>
    <col min="864" max="870" width="9.26953125" style="29" bestFit="1" customWidth="1"/>
    <col min="871" max="1025" width="8.7265625" style="29"/>
    <col min="1026" max="1026" width="9.54296875" style="29" customWidth="1"/>
    <col min="1027" max="1027" width="6.26953125" style="29" customWidth="1"/>
    <col min="1028" max="1028" width="3.26953125" style="29" customWidth="1"/>
    <col min="1029" max="1029" width="9.54296875" style="29" bestFit="1" customWidth="1"/>
    <col min="1030" max="1037" width="9.26953125" style="29" bestFit="1" customWidth="1"/>
    <col min="1038" max="1038" width="3.26953125" style="29" customWidth="1"/>
    <col min="1039" max="1040" width="9.26953125" style="29" bestFit="1" customWidth="1"/>
    <col min="1041" max="1041" width="9.453125" style="29" bestFit="1" customWidth="1"/>
    <col min="1042" max="1042" width="10.1796875" style="29" bestFit="1" customWidth="1"/>
    <col min="1043" max="1043" width="9.54296875" style="29" bestFit="1" customWidth="1"/>
    <col min="1044" max="1044" width="9.453125" style="29" bestFit="1" customWidth="1"/>
    <col min="1045" max="1047" width="9.26953125" style="29" bestFit="1" customWidth="1"/>
    <col min="1048" max="1048" width="3.26953125" style="29" customWidth="1"/>
    <col min="1049" max="1049" width="10.1796875" style="29" bestFit="1" customWidth="1"/>
    <col min="1050" max="1057" width="9.453125" style="29" bestFit="1" customWidth="1"/>
    <col min="1058" max="1058" width="9.26953125" style="29" customWidth="1"/>
    <col min="1059" max="1059" width="3.26953125" style="29" customWidth="1"/>
    <col min="1060" max="1060" width="10.1796875" style="29" bestFit="1" customWidth="1"/>
    <col min="1061" max="1064" width="9.453125" style="29" bestFit="1" customWidth="1"/>
    <col min="1065" max="1067" width="9.26953125" style="29" bestFit="1" customWidth="1"/>
    <col min="1068" max="1068" width="3.26953125" style="29" customWidth="1"/>
    <col min="1069" max="1075" width="9" style="29" customWidth="1"/>
    <col min="1076" max="1076" width="3.1796875" style="29" customWidth="1"/>
    <col min="1077" max="1079" width="9.26953125" style="29" bestFit="1" customWidth="1"/>
    <col min="1080" max="1080" width="3.26953125" style="29" customWidth="1"/>
    <col min="1081" max="1083" width="9.26953125" style="29" bestFit="1" customWidth="1"/>
    <col min="1084" max="1084" width="6.54296875" style="29" customWidth="1"/>
    <col min="1085" max="1085" width="3.26953125" style="29" customWidth="1"/>
    <col min="1086" max="1089" width="9.26953125" style="29" bestFit="1" customWidth="1"/>
    <col min="1090" max="1090" width="3.26953125" style="29" customWidth="1"/>
    <col min="1091" max="1093" width="9.26953125" style="29" bestFit="1" customWidth="1"/>
    <col min="1094" max="1094" width="10" style="29" bestFit="1" customWidth="1"/>
    <col min="1095" max="1095" width="3.26953125" style="29" customWidth="1"/>
    <col min="1096" max="1096" width="9.26953125" style="29" bestFit="1" customWidth="1"/>
    <col min="1097" max="1098" width="10" style="29" customWidth="1"/>
    <col min="1099" max="1099" width="3.26953125" style="29" customWidth="1"/>
    <col min="1100" max="1108" width="9.26953125" style="29" bestFit="1" customWidth="1"/>
    <col min="1109" max="1109" width="3.26953125" style="29" customWidth="1"/>
    <col min="1110" max="1113" width="9.26953125" style="29" bestFit="1" customWidth="1"/>
    <col min="1114" max="1114" width="10" style="29" bestFit="1" customWidth="1"/>
    <col min="1115" max="1115" width="9.26953125" style="29" bestFit="1" customWidth="1"/>
    <col min="1116" max="1116" width="10" style="29" bestFit="1" customWidth="1"/>
    <col min="1117" max="1117" width="9.26953125" style="29" bestFit="1" customWidth="1"/>
    <col min="1118" max="1118" width="3.26953125" style="29" customWidth="1"/>
    <col min="1119" max="1119" width="9.54296875" style="29" bestFit="1" customWidth="1"/>
    <col min="1120" max="1126" width="9.26953125" style="29" bestFit="1" customWidth="1"/>
    <col min="1127" max="1281" width="8.7265625" style="29"/>
    <col min="1282" max="1282" width="9.54296875" style="29" customWidth="1"/>
    <col min="1283" max="1283" width="6.26953125" style="29" customWidth="1"/>
    <col min="1284" max="1284" width="3.26953125" style="29" customWidth="1"/>
    <col min="1285" max="1285" width="9.54296875" style="29" bestFit="1" customWidth="1"/>
    <col min="1286" max="1293" width="9.26953125" style="29" bestFit="1" customWidth="1"/>
    <col min="1294" max="1294" width="3.26953125" style="29" customWidth="1"/>
    <col min="1295" max="1296" width="9.26953125" style="29" bestFit="1" customWidth="1"/>
    <col min="1297" max="1297" width="9.453125" style="29" bestFit="1" customWidth="1"/>
    <col min="1298" max="1298" width="10.1796875" style="29" bestFit="1" customWidth="1"/>
    <col min="1299" max="1299" width="9.54296875" style="29" bestFit="1" customWidth="1"/>
    <col min="1300" max="1300" width="9.453125" style="29" bestFit="1" customWidth="1"/>
    <col min="1301" max="1303" width="9.26953125" style="29" bestFit="1" customWidth="1"/>
    <col min="1304" max="1304" width="3.26953125" style="29" customWidth="1"/>
    <col min="1305" max="1305" width="10.1796875" style="29" bestFit="1" customWidth="1"/>
    <col min="1306" max="1313" width="9.453125" style="29" bestFit="1" customWidth="1"/>
    <col min="1314" max="1314" width="9.26953125" style="29" customWidth="1"/>
    <col min="1315" max="1315" width="3.26953125" style="29" customWidth="1"/>
    <col min="1316" max="1316" width="10.1796875" style="29" bestFit="1" customWidth="1"/>
    <col min="1317" max="1320" width="9.453125" style="29" bestFit="1" customWidth="1"/>
    <col min="1321" max="1323" width="9.26953125" style="29" bestFit="1" customWidth="1"/>
    <col min="1324" max="1324" width="3.26953125" style="29" customWidth="1"/>
    <col min="1325" max="1331" width="9" style="29" customWidth="1"/>
    <col min="1332" max="1332" width="3.1796875" style="29" customWidth="1"/>
    <col min="1333" max="1335" width="9.26953125" style="29" bestFit="1" customWidth="1"/>
    <col min="1336" max="1336" width="3.26953125" style="29" customWidth="1"/>
    <col min="1337" max="1339" width="9.26953125" style="29" bestFit="1" customWidth="1"/>
    <col min="1340" max="1340" width="6.54296875" style="29" customWidth="1"/>
    <col min="1341" max="1341" width="3.26953125" style="29" customWidth="1"/>
    <col min="1342" max="1345" width="9.26953125" style="29" bestFit="1" customWidth="1"/>
    <col min="1346" max="1346" width="3.26953125" style="29" customWidth="1"/>
    <col min="1347" max="1349" width="9.26953125" style="29" bestFit="1" customWidth="1"/>
    <col min="1350" max="1350" width="10" style="29" bestFit="1" customWidth="1"/>
    <col min="1351" max="1351" width="3.26953125" style="29" customWidth="1"/>
    <col min="1352" max="1352" width="9.26953125" style="29" bestFit="1" customWidth="1"/>
    <col min="1353" max="1354" width="10" style="29" customWidth="1"/>
    <col min="1355" max="1355" width="3.26953125" style="29" customWidth="1"/>
    <col min="1356" max="1364" width="9.26953125" style="29" bestFit="1" customWidth="1"/>
    <col min="1365" max="1365" width="3.26953125" style="29" customWidth="1"/>
    <col min="1366" max="1369" width="9.26953125" style="29" bestFit="1" customWidth="1"/>
    <col min="1370" max="1370" width="10" style="29" bestFit="1" customWidth="1"/>
    <col min="1371" max="1371" width="9.26953125" style="29" bestFit="1" customWidth="1"/>
    <col min="1372" max="1372" width="10" style="29" bestFit="1" customWidth="1"/>
    <col min="1373" max="1373" width="9.26953125" style="29" bestFit="1" customWidth="1"/>
    <col min="1374" max="1374" width="3.26953125" style="29" customWidth="1"/>
    <col min="1375" max="1375" width="9.54296875" style="29" bestFit="1" customWidth="1"/>
    <col min="1376" max="1382" width="9.26953125" style="29" bestFit="1" customWidth="1"/>
    <col min="1383" max="1537" width="8.7265625" style="29"/>
    <col min="1538" max="1538" width="9.54296875" style="29" customWidth="1"/>
    <col min="1539" max="1539" width="6.26953125" style="29" customWidth="1"/>
    <col min="1540" max="1540" width="3.26953125" style="29" customWidth="1"/>
    <col min="1541" max="1541" width="9.54296875" style="29" bestFit="1" customWidth="1"/>
    <col min="1542" max="1549" width="9.26953125" style="29" bestFit="1" customWidth="1"/>
    <col min="1550" max="1550" width="3.26953125" style="29" customWidth="1"/>
    <col min="1551" max="1552" width="9.26953125" style="29" bestFit="1" customWidth="1"/>
    <col min="1553" max="1553" width="9.453125" style="29" bestFit="1" customWidth="1"/>
    <col min="1554" max="1554" width="10.1796875" style="29" bestFit="1" customWidth="1"/>
    <col min="1555" max="1555" width="9.54296875" style="29" bestFit="1" customWidth="1"/>
    <col min="1556" max="1556" width="9.453125" style="29" bestFit="1" customWidth="1"/>
    <col min="1557" max="1559" width="9.26953125" style="29" bestFit="1" customWidth="1"/>
    <col min="1560" max="1560" width="3.26953125" style="29" customWidth="1"/>
    <col min="1561" max="1561" width="10.1796875" style="29" bestFit="1" customWidth="1"/>
    <col min="1562" max="1569" width="9.453125" style="29" bestFit="1" customWidth="1"/>
    <col min="1570" max="1570" width="9.26953125" style="29" customWidth="1"/>
    <col min="1571" max="1571" width="3.26953125" style="29" customWidth="1"/>
    <col min="1572" max="1572" width="10.1796875" style="29" bestFit="1" customWidth="1"/>
    <col min="1573" max="1576" width="9.453125" style="29" bestFit="1" customWidth="1"/>
    <col min="1577" max="1579" width="9.26953125" style="29" bestFit="1" customWidth="1"/>
    <col min="1580" max="1580" width="3.26953125" style="29" customWidth="1"/>
    <col min="1581" max="1587" width="9" style="29" customWidth="1"/>
    <col min="1588" max="1588" width="3.1796875" style="29" customWidth="1"/>
    <col min="1589" max="1591" width="9.26953125" style="29" bestFit="1" customWidth="1"/>
    <col min="1592" max="1592" width="3.26953125" style="29" customWidth="1"/>
    <col min="1593" max="1595" width="9.26953125" style="29" bestFit="1" customWidth="1"/>
    <col min="1596" max="1596" width="6.54296875" style="29" customWidth="1"/>
    <col min="1597" max="1597" width="3.26953125" style="29" customWidth="1"/>
    <col min="1598" max="1601" width="9.26953125" style="29" bestFit="1" customWidth="1"/>
    <col min="1602" max="1602" width="3.26953125" style="29" customWidth="1"/>
    <col min="1603" max="1605" width="9.26953125" style="29" bestFit="1" customWidth="1"/>
    <col min="1606" max="1606" width="10" style="29" bestFit="1" customWidth="1"/>
    <col min="1607" max="1607" width="3.26953125" style="29" customWidth="1"/>
    <col min="1608" max="1608" width="9.26953125" style="29" bestFit="1" customWidth="1"/>
    <col min="1609" max="1610" width="10" style="29" customWidth="1"/>
    <col min="1611" max="1611" width="3.26953125" style="29" customWidth="1"/>
    <col min="1612" max="1620" width="9.26953125" style="29" bestFit="1" customWidth="1"/>
    <col min="1621" max="1621" width="3.26953125" style="29" customWidth="1"/>
    <col min="1622" max="1625" width="9.26953125" style="29" bestFit="1" customWidth="1"/>
    <col min="1626" max="1626" width="10" style="29" bestFit="1" customWidth="1"/>
    <col min="1627" max="1627" width="9.26953125" style="29" bestFit="1" customWidth="1"/>
    <col min="1628" max="1628" width="10" style="29" bestFit="1" customWidth="1"/>
    <col min="1629" max="1629" width="9.26953125" style="29" bestFit="1" customWidth="1"/>
    <col min="1630" max="1630" width="3.26953125" style="29" customWidth="1"/>
    <col min="1631" max="1631" width="9.54296875" style="29" bestFit="1" customWidth="1"/>
    <col min="1632" max="1638" width="9.26953125" style="29" bestFit="1" customWidth="1"/>
    <col min="1639" max="1793" width="8.7265625" style="29"/>
    <col min="1794" max="1794" width="9.54296875" style="29" customWidth="1"/>
    <col min="1795" max="1795" width="6.26953125" style="29" customWidth="1"/>
    <col min="1796" max="1796" width="3.26953125" style="29" customWidth="1"/>
    <col min="1797" max="1797" width="9.54296875" style="29" bestFit="1" customWidth="1"/>
    <col min="1798" max="1805" width="9.26953125" style="29" bestFit="1" customWidth="1"/>
    <col min="1806" max="1806" width="3.26953125" style="29" customWidth="1"/>
    <col min="1807" max="1808" width="9.26953125" style="29" bestFit="1" customWidth="1"/>
    <col min="1809" max="1809" width="9.453125" style="29" bestFit="1" customWidth="1"/>
    <col min="1810" max="1810" width="10.1796875" style="29" bestFit="1" customWidth="1"/>
    <col min="1811" max="1811" width="9.54296875" style="29" bestFit="1" customWidth="1"/>
    <col min="1812" max="1812" width="9.453125" style="29" bestFit="1" customWidth="1"/>
    <col min="1813" max="1815" width="9.26953125" style="29" bestFit="1" customWidth="1"/>
    <col min="1816" max="1816" width="3.26953125" style="29" customWidth="1"/>
    <col min="1817" max="1817" width="10.1796875" style="29" bestFit="1" customWidth="1"/>
    <col min="1818" max="1825" width="9.453125" style="29" bestFit="1" customWidth="1"/>
    <col min="1826" max="1826" width="9.26953125" style="29" customWidth="1"/>
    <col min="1827" max="1827" width="3.26953125" style="29" customWidth="1"/>
    <col min="1828" max="1828" width="10.1796875" style="29" bestFit="1" customWidth="1"/>
    <col min="1829" max="1832" width="9.453125" style="29" bestFit="1" customWidth="1"/>
    <col min="1833" max="1835" width="9.26953125" style="29" bestFit="1" customWidth="1"/>
    <col min="1836" max="1836" width="3.26953125" style="29" customWidth="1"/>
    <col min="1837" max="1843" width="9" style="29" customWidth="1"/>
    <col min="1844" max="1844" width="3.1796875" style="29" customWidth="1"/>
    <col min="1845" max="1847" width="9.26953125" style="29" bestFit="1" customWidth="1"/>
    <col min="1848" max="1848" width="3.26953125" style="29" customWidth="1"/>
    <col min="1849" max="1851" width="9.26953125" style="29" bestFit="1" customWidth="1"/>
    <col min="1852" max="1852" width="6.54296875" style="29" customWidth="1"/>
    <col min="1853" max="1853" width="3.26953125" style="29" customWidth="1"/>
    <col min="1854" max="1857" width="9.26953125" style="29" bestFit="1" customWidth="1"/>
    <col min="1858" max="1858" width="3.26953125" style="29" customWidth="1"/>
    <col min="1859" max="1861" width="9.26953125" style="29" bestFit="1" customWidth="1"/>
    <col min="1862" max="1862" width="10" style="29" bestFit="1" customWidth="1"/>
    <col min="1863" max="1863" width="3.26953125" style="29" customWidth="1"/>
    <col min="1864" max="1864" width="9.26953125" style="29" bestFit="1" customWidth="1"/>
    <col min="1865" max="1866" width="10" style="29" customWidth="1"/>
    <col min="1867" max="1867" width="3.26953125" style="29" customWidth="1"/>
    <col min="1868" max="1876" width="9.26953125" style="29" bestFit="1" customWidth="1"/>
    <col min="1877" max="1877" width="3.26953125" style="29" customWidth="1"/>
    <col min="1878" max="1881" width="9.26953125" style="29" bestFit="1" customWidth="1"/>
    <col min="1882" max="1882" width="10" style="29" bestFit="1" customWidth="1"/>
    <col min="1883" max="1883" width="9.26953125" style="29" bestFit="1" customWidth="1"/>
    <col min="1884" max="1884" width="10" style="29" bestFit="1" customWidth="1"/>
    <col min="1885" max="1885" width="9.26953125" style="29" bestFit="1" customWidth="1"/>
    <col min="1886" max="1886" width="3.26953125" style="29" customWidth="1"/>
    <col min="1887" max="1887" width="9.54296875" style="29" bestFit="1" customWidth="1"/>
    <col min="1888" max="1894" width="9.26953125" style="29" bestFit="1" customWidth="1"/>
    <col min="1895" max="2049" width="8.7265625" style="29"/>
    <col min="2050" max="2050" width="9.54296875" style="29" customWidth="1"/>
    <col min="2051" max="2051" width="6.26953125" style="29" customWidth="1"/>
    <col min="2052" max="2052" width="3.26953125" style="29" customWidth="1"/>
    <col min="2053" max="2053" width="9.54296875" style="29" bestFit="1" customWidth="1"/>
    <col min="2054" max="2061" width="9.26953125" style="29" bestFit="1" customWidth="1"/>
    <col min="2062" max="2062" width="3.26953125" style="29" customWidth="1"/>
    <col min="2063" max="2064" width="9.26953125" style="29" bestFit="1" customWidth="1"/>
    <col min="2065" max="2065" width="9.453125" style="29" bestFit="1" customWidth="1"/>
    <col min="2066" max="2066" width="10.1796875" style="29" bestFit="1" customWidth="1"/>
    <col min="2067" max="2067" width="9.54296875" style="29" bestFit="1" customWidth="1"/>
    <col min="2068" max="2068" width="9.453125" style="29" bestFit="1" customWidth="1"/>
    <col min="2069" max="2071" width="9.26953125" style="29" bestFit="1" customWidth="1"/>
    <col min="2072" max="2072" width="3.26953125" style="29" customWidth="1"/>
    <col min="2073" max="2073" width="10.1796875" style="29" bestFit="1" customWidth="1"/>
    <col min="2074" max="2081" width="9.453125" style="29" bestFit="1" customWidth="1"/>
    <col min="2082" max="2082" width="9.26953125" style="29" customWidth="1"/>
    <col min="2083" max="2083" width="3.26953125" style="29" customWidth="1"/>
    <col min="2084" max="2084" width="10.1796875" style="29" bestFit="1" customWidth="1"/>
    <col min="2085" max="2088" width="9.453125" style="29" bestFit="1" customWidth="1"/>
    <col min="2089" max="2091" width="9.26953125" style="29" bestFit="1" customWidth="1"/>
    <col min="2092" max="2092" width="3.26953125" style="29" customWidth="1"/>
    <col min="2093" max="2099" width="9" style="29" customWidth="1"/>
    <col min="2100" max="2100" width="3.1796875" style="29" customWidth="1"/>
    <col min="2101" max="2103" width="9.26953125" style="29" bestFit="1" customWidth="1"/>
    <col min="2104" max="2104" width="3.26953125" style="29" customWidth="1"/>
    <col min="2105" max="2107" width="9.26953125" style="29" bestFit="1" customWidth="1"/>
    <col min="2108" max="2108" width="6.54296875" style="29" customWidth="1"/>
    <col min="2109" max="2109" width="3.26953125" style="29" customWidth="1"/>
    <col min="2110" max="2113" width="9.26953125" style="29" bestFit="1" customWidth="1"/>
    <col min="2114" max="2114" width="3.26953125" style="29" customWidth="1"/>
    <col min="2115" max="2117" width="9.26953125" style="29" bestFit="1" customWidth="1"/>
    <col min="2118" max="2118" width="10" style="29" bestFit="1" customWidth="1"/>
    <col min="2119" max="2119" width="3.26953125" style="29" customWidth="1"/>
    <col min="2120" max="2120" width="9.26953125" style="29" bestFit="1" customWidth="1"/>
    <col min="2121" max="2122" width="10" style="29" customWidth="1"/>
    <col min="2123" max="2123" width="3.26953125" style="29" customWidth="1"/>
    <col min="2124" max="2132" width="9.26953125" style="29" bestFit="1" customWidth="1"/>
    <col min="2133" max="2133" width="3.26953125" style="29" customWidth="1"/>
    <col min="2134" max="2137" width="9.26953125" style="29" bestFit="1" customWidth="1"/>
    <col min="2138" max="2138" width="10" style="29" bestFit="1" customWidth="1"/>
    <col min="2139" max="2139" width="9.26953125" style="29" bestFit="1" customWidth="1"/>
    <col min="2140" max="2140" width="10" style="29" bestFit="1" customWidth="1"/>
    <col min="2141" max="2141" width="9.26953125" style="29" bestFit="1" customWidth="1"/>
    <col min="2142" max="2142" width="3.26953125" style="29" customWidth="1"/>
    <col min="2143" max="2143" width="9.54296875" style="29" bestFit="1" customWidth="1"/>
    <col min="2144" max="2150" width="9.26953125" style="29" bestFit="1" customWidth="1"/>
    <col min="2151" max="2305" width="8.7265625" style="29"/>
    <col min="2306" max="2306" width="9.54296875" style="29" customWidth="1"/>
    <col min="2307" max="2307" width="6.26953125" style="29" customWidth="1"/>
    <col min="2308" max="2308" width="3.26953125" style="29" customWidth="1"/>
    <col min="2309" max="2309" width="9.54296875" style="29" bestFit="1" customWidth="1"/>
    <col min="2310" max="2317" width="9.26953125" style="29" bestFit="1" customWidth="1"/>
    <col min="2318" max="2318" width="3.26953125" style="29" customWidth="1"/>
    <col min="2319" max="2320" width="9.26953125" style="29" bestFit="1" customWidth="1"/>
    <col min="2321" max="2321" width="9.453125" style="29" bestFit="1" customWidth="1"/>
    <col min="2322" max="2322" width="10.1796875" style="29" bestFit="1" customWidth="1"/>
    <col min="2323" max="2323" width="9.54296875" style="29" bestFit="1" customWidth="1"/>
    <col min="2324" max="2324" width="9.453125" style="29" bestFit="1" customWidth="1"/>
    <col min="2325" max="2327" width="9.26953125" style="29" bestFit="1" customWidth="1"/>
    <col min="2328" max="2328" width="3.26953125" style="29" customWidth="1"/>
    <col min="2329" max="2329" width="10.1796875" style="29" bestFit="1" customWidth="1"/>
    <col min="2330" max="2337" width="9.453125" style="29" bestFit="1" customWidth="1"/>
    <col min="2338" max="2338" width="9.26953125" style="29" customWidth="1"/>
    <col min="2339" max="2339" width="3.26953125" style="29" customWidth="1"/>
    <col min="2340" max="2340" width="10.1796875" style="29" bestFit="1" customWidth="1"/>
    <col min="2341" max="2344" width="9.453125" style="29" bestFit="1" customWidth="1"/>
    <col min="2345" max="2347" width="9.26953125" style="29" bestFit="1" customWidth="1"/>
    <col min="2348" max="2348" width="3.26953125" style="29" customWidth="1"/>
    <col min="2349" max="2355" width="9" style="29" customWidth="1"/>
    <col min="2356" max="2356" width="3.1796875" style="29" customWidth="1"/>
    <col min="2357" max="2359" width="9.26953125" style="29" bestFit="1" customWidth="1"/>
    <col min="2360" max="2360" width="3.26953125" style="29" customWidth="1"/>
    <col min="2361" max="2363" width="9.26953125" style="29" bestFit="1" customWidth="1"/>
    <col min="2364" max="2364" width="6.54296875" style="29" customWidth="1"/>
    <col min="2365" max="2365" width="3.26953125" style="29" customWidth="1"/>
    <col min="2366" max="2369" width="9.26953125" style="29" bestFit="1" customWidth="1"/>
    <col min="2370" max="2370" width="3.26953125" style="29" customWidth="1"/>
    <col min="2371" max="2373" width="9.26953125" style="29" bestFit="1" customWidth="1"/>
    <col min="2374" max="2374" width="10" style="29" bestFit="1" customWidth="1"/>
    <col min="2375" max="2375" width="3.26953125" style="29" customWidth="1"/>
    <col min="2376" max="2376" width="9.26953125" style="29" bestFit="1" customWidth="1"/>
    <col min="2377" max="2378" width="10" style="29" customWidth="1"/>
    <col min="2379" max="2379" width="3.26953125" style="29" customWidth="1"/>
    <col min="2380" max="2388" width="9.26953125" style="29" bestFit="1" customWidth="1"/>
    <col min="2389" max="2389" width="3.26953125" style="29" customWidth="1"/>
    <col min="2390" max="2393" width="9.26953125" style="29" bestFit="1" customWidth="1"/>
    <col min="2394" max="2394" width="10" style="29" bestFit="1" customWidth="1"/>
    <col min="2395" max="2395" width="9.26953125" style="29" bestFit="1" customWidth="1"/>
    <col min="2396" max="2396" width="10" style="29" bestFit="1" customWidth="1"/>
    <col min="2397" max="2397" width="9.26953125" style="29" bestFit="1" customWidth="1"/>
    <col min="2398" max="2398" width="3.26953125" style="29" customWidth="1"/>
    <col min="2399" max="2399" width="9.54296875" style="29" bestFit="1" customWidth="1"/>
    <col min="2400" max="2406" width="9.26953125" style="29" bestFit="1" customWidth="1"/>
    <col min="2407" max="2561" width="8.7265625" style="29"/>
    <col min="2562" max="2562" width="9.54296875" style="29" customWidth="1"/>
    <col min="2563" max="2563" width="6.26953125" style="29" customWidth="1"/>
    <col min="2564" max="2564" width="3.26953125" style="29" customWidth="1"/>
    <col min="2565" max="2565" width="9.54296875" style="29" bestFit="1" customWidth="1"/>
    <col min="2566" max="2573" width="9.26953125" style="29" bestFit="1" customWidth="1"/>
    <col min="2574" max="2574" width="3.26953125" style="29" customWidth="1"/>
    <col min="2575" max="2576" width="9.26953125" style="29" bestFit="1" customWidth="1"/>
    <col min="2577" max="2577" width="9.453125" style="29" bestFit="1" customWidth="1"/>
    <col min="2578" max="2578" width="10.1796875" style="29" bestFit="1" customWidth="1"/>
    <col min="2579" max="2579" width="9.54296875" style="29" bestFit="1" customWidth="1"/>
    <col min="2580" max="2580" width="9.453125" style="29" bestFit="1" customWidth="1"/>
    <col min="2581" max="2583" width="9.26953125" style="29" bestFit="1" customWidth="1"/>
    <col min="2584" max="2584" width="3.26953125" style="29" customWidth="1"/>
    <col min="2585" max="2585" width="10.1796875" style="29" bestFit="1" customWidth="1"/>
    <col min="2586" max="2593" width="9.453125" style="29" bestFit="1" customWidth="1"/>
    <col min="2594" max="2594" width="9.26953125" style="29" customWidth="1"/>
    <col min="2595" max="2595" width="3.26953125" style="29" customWidth="1"/>
    <col min="2596" max="2596" width="10.1796875" style="29" bestFit="1" customWidth="1"/>
    <col min="2597" max="2600" width="9.453125" style="29" bestFit="1" customWidth="1"/>
    <col min="2601" max="2603" width="9.26953125" style="29" bestFit="1" customWidth="1"/>
    <col min="2604" max="2604" width="3.26953125" style="29" customWidth="1"/>
    <col min="2605" max="2611" width="9" style="29" customWidth="1"/>
    <col min="2612" max="2612" width="3.1796875" style="29" customWidth="1"/>
    <col min="2613" max="2615" width="9.26953125" style="29" bestFit="1" customWidth="1"/>
    <col min="2616" max="2616" width="3.26953125" style="29" customWidth="1"/>
    <col min="2617" max="2619" width="9.26953125" style="29" bestFit="1" customWidth="1"/>
    <col min="2620" max="2620" width="6.54296875" style="29" customWidth="1"/>
    <col min="2621" max="2621" width="3.26953125" style="29" customWidth="1"/>
    <col min="2622" max="2625" width="9.26953125" style="29" bestFit="1" customWidth="1"/>
    <col min="2626" max="2626" width="3.26953125" style="29" customWidth="1"/>
    <col min="2627" max="2629" width="9.26953125" style="29" bestFit="1" customWidth="1"/>
    <col min="2630" max="2630" width="10" style="29" bestFit="1" customWidth="1"/>
    <col min="2631" max="2631" width="3.26953125" style="29" customWidth="1"/>
    <col min="2632" max="2632" width="9.26953125" style="29" bestFit="1" customWidth="1"/>
    <col min="2633" max="2634" width="10" style="29" customWidth="1"/>
    <col min="2635" max="2635" width="3.26953125" style="29" customWidth="1"/>
    <col min="2636" max="2644" width="9.26953125" style="29" bestFit="1" customWidth="1"/>
    <col min="2645" max="2645" width="3.26953125" style="29" customWidth="1"/>
    <col min="2646" max="2649" width="9.26953125" style="29" bestFit="1" customWidth="1"/>
    <col min="2650" max="2650" width="10" style="29" bestFit="1" customWidth="1"/>
    <col min="2651" max="2651" width="9.26953125" style="29" bestFit="1" customWidth="1"/>
    <col min="2652" max="2652" width="10" style="29" bestFit="1" customWidth="1"/>
    <col min="2653" max="2653" width="9.26953125" style="29" bestFit="1" customWidth="1"/>
    <col min="2654" max="2654" width="3.26953125" style="29" customWidth="1"/>
    <col min="2655" max="2655" width="9.54296875" style="29" bestFit="1" customWidth="1"/>
    <col min="2656" max="2662" width="9.26953125" style="29" bestFit="1" customWidth="1"/>
    <col min="2663" max="2817" width="8.7265625" style="29"/>
    <col min="2818" max="2818" width="9.54296875" style="29" customWidth="1"/>
    <col min="2819" max="2819" width="6.26953125" style="29" customWidth="1"/>
    <col min="2820" max="2820" width="3.26953125" style="29" customWidth="1"/>
    <col min="2821" max="2821" width="9.54296875" style="29" bestFit="1" customWidth="1"/>
    <col min="2822" max="2829" width="9.26953125" style="29" bestFit="1" customWidth="1"/>
    <col min="2830" max="2830" width="3.26953125" style="29" customWidth="1"/>
    <col min="2831" max="2832" width="9.26953125" style="29" bestFit="1" customWidth="1"/>
    <col min="2833" max="2833" width="9.453125" style="29" bestFit="1" customWidth="1"/>
    <col min="2834" max="2834" width="10.1796875" style="29" bestFit="1" customWidth="1"/>
    <col min="2835" max="2835" width="9.54296875" style="29" bestFit="1" customWidth="1"/>
    <col min="2836" max="2836" width="9.453125" style="29" bestFit="1" customWidth="1"/>
    <col min="2837" max="2839" width="9.26953125" style="29" bestFit="1" customWidth="1"/>
    <col min="2840" max="2840" width="3.26953125" style="29" customWidth="1"/>
    <col min="2841" max="2841" width="10.1796875" style="29" bestFit="1" customWidth="1"/>
    <col min="2842" max="2849" width="9.453125" style="29" bestFit="1" customWidth="1"/>
    <col min="2850" max="2850" width="9.26953125" style="29" customWidth="1"/>
    <col min="2851" max="2851" width="3.26953125" style="29" customWidth="1"/>
    <col min="2852" max="2852" width="10.1796875" style="29" bestFit="1" customWidth="1"/>
    <col min="2853" max="2856" width="9.453125" style="29" bestFit="1" customWidth="1"/>
    <col min="2857" max="2859" width="9.26953125" style="29" bestFit="1" customWidth="1"/>
    <col min="2860" max="2860" width="3.26953125" style="29" customWidth="1"/>
    <col min="2861" max="2867" width="9" style="29" customWidth="1"/>
    <col min="2868" max="2868" width="3.1796875" style="29" customWidth="1"/>
    <col min="2869" max="2871" width="9.26953125" style="29" bestFit="1" customWidth="1"/>
    <col min="2872" max="2872" width="3.26953125" style="29" customWidth="1"/>
    <col min="2873" max="2875" width="9.26953125" style="29" bestFit="1" customWidth="1"/>
    <col min="2876" max="2876" width="6.54296875" style="29" customWidth="1"/>
    <col min="2877" max="2877" width="3.26953125" style="29" customWidth="1"/>
    <col min="2878" max="2881" width="9.26953125" style="29" bestFit="1" customWidth="1"/>
    <col min="2882" max="2882" width="3.26953125" style="29" customWidth="1"/>
    <col min="2883" max="2885" width="9.26953125" style="29" bestFit="1" customWidth="1"/>
    <col min="2886" max="2886" width="10" style="29" bestFit="1" customWidth="1"/>
    <col min="2887" max="2887" width="3.26953125" style="29" customWidth="1"/>
    <col min="2888" max="2888" width="9.26953125" style="29" bestFit="1" customWidth="1"/>
    <col min="2889" max="2890" width="10" style="29" customWidth="1"/>
    <col min="2891" max="2891" width="3.26953125" style="29" customWidth="1"/>
    <col min="2892" max="2900" width="9.26953125" style="29" bestFit="1" customWidth="1"/>
    <col min="2901" max="2901" width="3.26953125" style="29" customWidth="1"/>
    <col min="2902" max="2905" width="9.26953125" style="29" bestFit="1" customWidth="1"/>
    <col min="2906" max="2906" width="10" style="29" bestFit="1" customWidth="1"/>
    <col min="2907" max="2907" width="9.26953125" style="29" bestFit="1" customWidth="1"/>
    <col min="2908" max="2908" width="10" style="29" bestFit="1" customWidth="1"/>
    <col min="2909" max="2909" width="9.26953125" style="29" bestFit="1" customWidth="1"/>
    <col min="2910" max="2910" width="3.26953125" style="29" customWidth="1"/>
    <col min="2911" max="2911" width="9.54296875" style="29" bestFit="1" customWidth="1"/>
    <col min="2912" max="2918" width="9.26953125" style="29" bestFit="1" customWidth="1"/>
    <col min="2919" max="3073" width="8.7265625" style="29"/>
    <col min="3074" max="3074" width="9.54296875" style="29" customWidth="1"/>
    <col min="3075" max="3075" width="6.26953125" style="29" customWidth="1"/>
    <col min="3076" max="3076" width="3.26953125" style="29" customWidth="1"/>
    <col min="3077" max="3077" width="9.54296875" style="29" bestFit="1" customWidth="1"/>
    <col min="3078" max="3085" width="9.26953125" style="29" bestFit="1" customWidth="1"/>
    <col min="3086" max="3086" width="3.26953125" style="29" customWidth="1"/>
    <col min="3087" max="3088" width="9.26953125" style="29" bestFit="1" customWidth="1"/>
    <col min="3089" max="3089" width="9.453125" style="29" bestFit="1" customWidth="1"/>
    <col min="3090" max="3090" width="10.1796875" style="29" bestFit="1" customWidth="1"/>
    <col min="3091" max="3091" width="9.54296875" style="29" bestFit="1" customWidth="1"/>
    <col min="3092" max="3092" width="9.453125" style="29" bestFit="1" customWidth="1"/>
    <col min="3093" max="3095" width="9.26953125" style="29" bestFit="1" customWidth="1"/>
    <col min="3096" max="3096" width="3.26953125" style="29" customWidth="1"/>
    <col min="3097" max="3097" width="10.1796875" style="29" bestFit="1" customWidth="1"/>
    <col min="3098" max="3105" width="9.453125" style="29" bestFit="1" customWidth="1"/>
    <col min="3106" max="3106" width="9.26953125" style="29" customWidth="1"/>
    <col min="3107" max="3107" width="3.26953125" style="29" customWidth="1"/>
    <col min="3108" max="3108" width="10.1796875" style="29" bestFit="1" customWidth="1"/>
    <col min="3109" max="3112" width="9.453125" style="29" bestFit="1" customWidth="1"/>
    <col min="3113" max="3115" width="9.26953125" style="29" bestFit="1" customWidth="1"/>
    <col min="3116" max="3116" width="3.26953125" style="29" customWidth="1"/>
    <col min="3117" max="3123" width="9" style="29" customWidth="1"/>
    <col min="3124" max="3124" width="3.1796875" style="29" customWidth="1"/>
    <col min="3125" max="3127" width="9.26953125" style="29" bestFit="1" customWidth="1"/>
    <col min="3128" max="3128" width="3.26953125" style="29" customWidth="1"/>
    <col min="3129" max="3131" width="9.26953125" style="29" bestFit="1" customWidth="1"/>
    <col min="3132" max="3132" width="6.54296875" style="29" customWidth="1"/>
    <col min="3133" max="3133" width="3.26953125" style="29" customWidth="1"/>
    <col min="3134" max="3137" width="9.26953125" style="29" bestFit="1" customWidth="1"/>
    <col min="3138" max="3138" width="3.26953125" style="29" customWidth="1"/>
    <col min="3139" max="3141" width="9.26953125" style="29" bestFit="1" customWidth="1"/>
    <col min="3142" max="3142" width="10" style="29" bestFit="1" customWidth="1"/>
    <col min="3143" max="3143" width="3.26953125" style="29" customWidth="1"/>
    <col min="3144" max="3144" width="9.26953125" style="29" bestFit="1" customWidth="1"/>
    <col min="3145" max="3146" width="10" style="29" customWidth="1"/>
    <col min="3147" max="3147" width="3.26953125" style="29" customWidth="1"/>
    <col min="3148" max="3156" width="9.26953125" style="29" bestFit="1" customWidth="1"/>
    <col min="3157" max="3157" width="3.26953125" style="29" customWidth="1"/>
    <col min="3158" max="3161" width="9.26953125" style="29" bestFit="1" customWidth="1"/>
    <col min="3162" max="3162" width="10" style="29" bestFit="1" customWidth="1"/>
    <col min="3163" max="3163" width="9.26953125" style="29" bestFit="1" customWidth="1"/>
    <col min="3164" max="3164" width="10" style="29" bestFit="1" customWidth="1"/>
    <col min="3165" max="3165" width="9.26953125" style="29" bestFit="1" customWidth="1"/>
    <col min="3166" max="3166" width="3.26953125" style="29" customWidth="1"/>
    <col min="3167" max="3167" width="9.54296875" style="29" bestFit="1" customWidth="1"/>
    <col min="3168" max="3174" width="9.26953125" style="29" bestFit="1" customWidth="1"/>
    <col min="3175" max="3329" width="8.7265625" style="29"/>
    <col min="3330" max="3330" width="9.54296875" style="29" customWidth="1"/>
    <col min="3331" max="3331" width="6.26953125" style="29" customWidth="1"/>
    <col min="3332" max="3332" width="3.26953125" style="29" customWidth="1"/>
    <col min="3333" max="3333" width="9.54296875" style="29" bestFit="1" customWidth="1"/>
    <col min="3334" max="3341" width="9.26953125" style="29" bestFit="1" customWidth="1"/>
    <col min="3342" max="3342" width="3.26953125" style="29" customWidth="1"/>
    <col min="3343" max="3344" width="9.26953125" style="29" bestFit="1" customWidth="1"/>
    <col min="3345" max="3345" width="9.453125" style="29" bestFit="1" customWidth="1"/>
    <col min="3346" max="3346" width="10.1796875" style="29" bestFit="1" customWidth="1"/>
    <col min="3347" max="3347" width="9.54296875" style="29" bestFit="1" customWidth="1"/>
    <col min="3348" max="3348" width="9.453125" style="29" bestFit="1" customWidth="1"/>
    <col min="3349" max="3351" width="9.26953125" style="29" bestFit="1" customWidth="1"/>
    <col min="3352" max="3352" width="3.26953125" style="29" customWidth="1"/>
    <col min="3353" max="3353" width="10.1796875" style="29" bestFit="1" customWidth="1"/>
    <col min="3354" max="3361" width="9.453125" style="29" bestFit="1" customWidth="1"/>
    <col min="3362" max="3362" width="9.26953125" style="29" customWidth="1"/>
    <col min="3363" max="3363" width="3.26953125" style="29" customWidth="1"/>
    <col min="3364" max="3364" width="10.1796875" style="29" bestFit="1" customWidth="1"/>
    <col min="3365" max="3368" width="9.453125" style="29" bestFit="1" customWidth="1"/>
    <col min="3369" max="3371" width="9.26953125" style="29" bestFit="1" customWidth="1"/>
    <col min="3372" max="3372" width="3.26953125" style="29" customWidth="1"/>
    <col min="3373" max="3379" width="9" style="29" customWidth="1"/>
    <col min="3380" max="3380" width="3.1796875" style="29" customWidth="1"/>
    <col min="3381" max="3383" width="9.26953125" style="29" bestFit="1" customWidth="1"/>
    <col min="3384" max="3384" width="3.26953125" style="29" customWidth="1"/>
    <col min="3385" max="3387" width="9.26953125" style="29" bestFit="1" customWidth="1"/>
    <col min="3388" max="3388" width="6.54296875" style="29" customWidth="1"/>
    <col min="3389" max="3389" width="3.26953125" style="29" customWidth="1"/>
    <col min="3390" max="3393" width="9.26953125" style="29" bestFit="1" customWidth="1"/>
    <col min="3394" max="3394" width="3.26953125" style="29" customWidth="1"/>
    <col min="3395" max="3397" width="9.26953125" style="29" bestFit="1" customWidth="1"/>
    <col min="3398" max="3398" width="10" style="29" bestFit="1" customWidth="1"/>
    <col min="3399" max="3399" width="3.26953125" style="29" customWidth="1"/>
    <col min="3400" max="3400" width="9.26953125" style="29" bestFit="1" customWidth="1"/>
    <col min="3401" max="3402" width="10" style="29" customWidth="1"/>
    <col min="3403" max="3403" width="3.26953125" style="29" customWidth="1"/>
    <col min="3404" max="3412" width="9.26953125" style="29" bestFit="1" customWidth="1"/>
    <col min="3413" max="3413" width="3.26953125" style="29" customWidth="1"/>
    <col min="3414" max="3417" width="9.26953125" style="29" bestFit="1" customWidth="1"/>
    <col min="3418" max="3418" width="10" style="29" bestFit="1" customWidth="1"/>
    <col min="3419" max="3419" width="9.26953125" style="29" bestFit="1" customWidth="1"/>
    <col min="3420" max="3420" width="10" style="29" bestFit="1" customWidth="1"/>
    <col min="3421" max="3421" width="9.26953125" style="29" bestFit="1" customWidth="1"/>
    <col min="3422" max="3422" width="3.26953125" style="29" customWidth="1"/>
    <col min="3423" max="3423" width="9.54296875" style="29" bestFit="1" customWidth="1"/>
    <col min="3424" max="3430" width="9.26953125" style="29" bestFit="1" customWidth="1"/>
    <col min="3431" max="3585" width="8.7265625" style="29"/>
    <col min="3586" max="3586" width="9.54296875" style="29" customWidth="1"/>
    <col min="3587" max="3587" width="6.26953125" style="29" customWidth="1"/>
    <col min="3588" max="3588" width="3.26953125" style="29" customWidth="1"/>
    <col min="3589" max="3589" width="9.54296875" style="29" bestFit="1" customWidth="1"/>
    <col min="3590" max="3597" width="9.26953125" style="29" bestFit="1" customWidth="1"/>
    <col min="3598" max="3598" width="3.26953125" style="29" customWidth="1"/>
    <col min="3599" max="3600" width="9.26953125" style="29" bestFit="1" customWidth="1"/>
    <col min="3601" max="3601" width="9.453125" style="29" bestFit="1" customWidth="1"/>
    <col min="3602" max="3602" width="10.1796875" style="29" bestFit="1" customWidth="1"/>
    <col min="3603" max="3603" width="9.54296875" style="29" bestFit="1" customWidth="1"/>
    <col min="3604" max="3604" width="9.453125" style="29" bestFit="1" customWidth="1"/>
    <col min="3605" max="3607" width="9.26953125" style="29" bestFit="1" customWidth="1"/>
    <col min="3608" max="3608" width="3.26953125" style="29" customWidth="1"/>
    <col min="3609" max="3609" width="10.1796875" style="29" bestFit="1" customWidth="1"/>
    <col min="3610" max="3617" width="9.453125" style="29" bestFit="1" customWidth="1"/>
    <col min="3618" max="3618" width="9.26953125" style="29" customWidth="1"/>
    <col min="3619" max="3619" width="3.26953125" style="29" customWidth="1"/>
    <col min="3620" max="3620" width="10.1796875" style="29" bestFit="1" customWidth="1"/>
    <col min="3621" max="3624" width="9.453125" style="29" bestFit="1" customWidth="1"/>
    <col min="3625" max="3627" width="9.26953125" style="29" bestFit="1" customWidth="1"/>
    <col min="3628" max="3628" width="3.26953125" style="29" customWidth="1"/>
    <col min="3629" max="3635" width="9" style="29" customWidth="1"/>
    <col min="3636" max="3636" width="3.1796875" style="29" customWidth="1"/>
    <col min="3637" max="3639" width="9.26953125" style="29" bestFit="1" customWidth="1"/>
    <col min="3640" max="3640" width="3.26953125" style="29" customWidth="1"/>
    <col min="3641" max="3643" width="9.26953125" style="29" bestFit="1" customWidth="1"/>
    <col min="3644" max="3644" width="6.54296875" style="29" customWidth="1"/>
    <col min="3645" max="3645" width="3.26953125" style="29" customWidth="1"/>
    <col min="3646" max="3649" width="9.26953125" style="29" bestFit="1" customWidth="1"/>
    <col min="3650" max="3650" width="3.26953125" style="29" customWidth="1"/>
    <col min="3651" max="3653" width="9.26953125" style="29" bestFit="1" customWidth="1"/>
    <col min="3654" max="3654" width="10" style="29" bestFit="1" customWidth="1"/>
    <col min="3655" max="3655" width="3.26953125" style="29" customWidth="1"/>
    <col min="3656" max="3656" width="9.26953125" style="29" bestFit="1" customWidth="1"/>
    <col min="3657" max="3658" width="10" style="29" customWidth="1"/>
    <col min="3659" max="3659" width="3.26953125" style="29" customWidth="1"/>
    <col min="3660" max="3668" width="9.26953125" style="29" bestFit="1" customWidth="1"/>
    <col min="3669" max="3669" width="3.26953125" style="29" customWidth="1"/>
    <col min="3670" max="3673" width="9.26953125" style="29" bestFit="1" customWidth="1"/>
    <col min="3674" max="3674" width="10" style="29" bestFit="1" customWidth="1"/>
    <col min="3675" max="3675" width="9.26953125" style="29" bestFit="1" customWidth="1"/>
    <col min="3676" max="3676" width="10" style="29" bestFit="1" customWidth="1"/>
    <col min="3677" max="3677" width="9.26953125" style="29" bestFit="1" customWidth="1"/>
    <col min="3678" max="3678" width="3.26953125" style="29" customWidth="1"/>
    <col min="3679" max="3679" width="9.54296875" style="29" bestFit="1" customWidth="1"/>
    <col min="3680" max="3686" width="9.26953125" style="29" bestFit="1" customWidth="1"/>
    <col min="3687" max="3841" width="8.7265625" style="29"/>
    <col min="3842" max="3842" width="9.54296875" style="29" customWidth="1"/>
    <col min="3843" max="3843" width="6.26953125" style="29" customWidth="1"/>
    <col min="3844" max="3844" width="3.26953125" style="29" customWidth="1"/>
    <col min="3845" max="3845" width="9.54296875" style="29" bestFit="1" customWidth="1"/>
    <col min="3846" max="3853" width="9.26953125" style="29" bestFit="1" customWidth="1"/>
    <col min="3854" max="3854" width="3.26953125" style="29" customWidth="1"/>
    <col min="3855" max="3856" width="9.26953125" style="29" bestFit="1" customWidth="1"/>
    <col min="3857" max="3857" width="9.453125" style="29" bestFit="1" customWidth="1"/>
    <col min="3858" max="3858" width="10.1796875" style="29" bestFit="1" customWidth="1"/>
    <col min="3859" max="3859" width="9.54296875" style="29" bestFit="1" customWidth="1"/>
    <col min="3860" max="3860" width="9.453125" style="29" bestFit="1" customWidth="1"/>
    <col min="3861" max="3863" width="9.26953125" style="29" bestFit="1" customWidth="1"/>
    <col min="3864" max="3864" width="3.26953125" style="29" customWidth="1"/>
    <col min="3865" max="3865" width="10.1796875" style="29" bestFit="1" customWidth="1"/>
    <col min="3866" max="3873" width="9.453125" style="29" bestFit="1" customWidth="1"/>
    <col min="3874" max="3874" width="9.26953125" style="29" customWidth="1"/>
    <col min="3875" max="3875" width="3.26953125" style="29" customWidth="1"/>
    <col min="3876" max="3876" width="10.1796875" style="29" bestFit="1" customWidth="1"/>
    <col min="3877" max="3880" width="9.453125" style="29" bestFit="1" customWidth="1"/>
    <col min="3881" max="3883" width="9.26953125" style="29" bestFit="1" customWidth="1"/>
    <col min="3884" max="3884" width="3.26953125" style="29" customWidth="1"/>
    <col min="3885" max="3891" width="9" style="29" customWidth="1"/>
    <col min="3892" max="3892" width="3.1796875" style="29" customWidth="1"/>
    <col min="3893" max="3895" width="9.26953125" style="29" bestFit="1" customWidth="1"/>
    <col min="3896" max="3896" width="3.26953125" style="29" customWidth="1"/>
    <col min="3897" max="3899" width="9.26953125" style="29" bestFit="1" customWidth="1"/>
    <col min="3900" max="3900" width="6.54296875" style="29" customWidth="1"/>
    <col min="3901" max="3901" width="3.26953125" style="29" customWidth="1"/>
    <col min="3902" max="3905" width="9.26953125" style="29" bestFit="1" customWidth="1"/>
    <col min="3906" max="3906" width="3.26953125" style="29" customWidth="1"/>
    <col min="3907" max="3909" width="9.26953125" style="29" bestFit="1" customWidth="1"/>
    <col min="3910" max="3910" width="10" style="29" bestFit="1" customWidth="1"/>
    <col min="3911" max="3911" width="3.26953125" style="29" customWidth="1"/>
    <col min="3912" max="3912" width="9.26953125" style="29" bestFit="1" customWidth="1"/>
    <col min="3913" max="3914" width="10" style="29" customWidth="1"/>
    <col min="3915" max="3915" width="3.26953125" style="29" customWidth="1"/>
    <col min="3916" max="3924" width="9.26953125" style="29" bestFit="1" customWidth="1"/>
    <col min="3925" max="3925" width="3.26953125" style="29" customWidth="1"/>
    <col min="3926" max="3929" width="9.26953125" style="29" bestFit="1" customWidth="1"/>
    <col min="3930" max="3930" width="10" style="29" bestFit="1" customWidth="1"/>
    <col min="3931" max="3931" width="9.26953125" style="29" bestFit="1" customWidth="1"/>
    <col min="3932" max="3932" width="10" style="29" bestFit="1" customWidth="1"/>
    <col min="3933" max="3933" width="9.26953125" style="29" bestFit="1" customWidth="1"/>
    <col min="3934" max="3934" width="3.26953125" style="29" customWidth="1"/>
    <col min="3935" max="3935" width="9.54296875" style="29" bestFit="1" customWidth="1"/>
    <col min="3936" max="3942" width="9.26953125" style="29" bestFit="1" customWidth="1"/>
    <col min="3943" max="4097" width="8.7265625" style="29"/>
    <col min="4098" max="4098" width="9.54296875" style="29" customWidth="1"/>
    <col min="4099" max="4099" width="6.26953125" style="29" customWidth="1"/>
    <col min="4100" max="4100" width="3.26953125" style="29" customWidth="1"/>
    <col min="4101" max="4101" width="9.54296875" style="29" bestFit="1" customWidth="1"/>
    <col min="4102" max="4109" width="9.26953125" style="29" bestFit="1" customWidth="1"/>
    <col min="4110" max="4110" width="3.26953125" style="29" customWidth="1"/>
    <col min="4111" max="4112" width="9.26953125" style="29" bestFit="1" customWidth="1"/>
    <col min="4113" max="4113" width="9.453125" style="29" bestFit="1" customWidth="1"/>
    <col min="4114" max="4114" width="10.1796875" style="29" bestFit="1" customWidth="1"/>
    <col min="4115" max="4115" width="9.54296875" style="29" bestFit="1" customWidth="1"/>
    <col min="4116" max="4116" width="9.453125" style="29" bestFit="1" customWidth="1"/>
    <col min="4117" max="4119" width="9.26953125" style="29" bestFit="1" customWidth="1"/>
    <col min="4120" max="4120" width="3.26953125" style="29" customWidth="1"/>
    <col min="4121" max="4121" width="10.1796875" style="29" bestFit="1" customWidth="1"/>
    <col min="4122" max="4129" width="9.453125" style="29" bestFit="1" customWidth="1"/>
    <col min="4130" max="4130" width="9.26953125" style="29" customWidth="1"/>
    <col min="4131" max="4131" width="3.26953125" style="29" customWidth="1"/>
    <col min="4132" max="4132" width="10.1796875" style="29" bestFit="1" customWidth="1"/>
    <col min="4133" max="4136" width="9.453125" style="29" bestFit="1" customWidth="1"/>
    <col min="4137" max="4139" width="9.26953125" style="29" bestFit="1" customWidth="1"/>
    <col min="4140" max="4140" width="3.26953125" style="29" customWidth="1"/>
    <col min="4141" max="4147" width="9" style="29" customWidth="1"/>
    <col min="4148" max="4148" width="3.1796875" style="29" customWidth="1"/>
    <col min="4149" max="4151" width="9.26953125" style="29" bestFit="1" customWidth="1"/>
    <col min="4152" max="4152" width="3.26953125" style="29" customWidth="1"/>
    <col min="4153" max="4155" width="9.26953125" style="29" bestFit="1" customWidth="1"/>
    <col min="4156" max="4156" width="6.54296875" style="29" customWidth="1"/>
    <col min="4157" max="4157" width="3.26953125" style="29" customWidth="1"/>
    <col min="4158" max="4161" width="9.26953125" style="29" bestFit="1" customWidth="1"/>
    <col min="4162" max="4162" width="3.26953125" style="29" customWidth="1"/>
    <col min="4163" max="4165" width="9.26953125" style="29" bestFit="1" customWidth="1"/>
    <col min="4166" max="4166" width="10" style="29" bestFit="1" customWidth="1"/>
    <col min="4167" max="4167" width="3.26953125" style="29" customWidth="1"/>
    <col min="4168" max="4168" width="9.26953125" style="29" bestFit="1" customWidth="1"/>
    <col min="4169" max="4170" width="10" style="29" customWidth="1"/>
    <col min="4171" max="4171" width="3.26953125" style="29" customWidth="1"/>
    <col min="4172" max="4180" width="9.26953125" style="29" bestFit="1" customWidth="1"/>
    <col min="4181" max="4181" width="3.26953125" style="29" customWidth="1"/>
    <col min="4182" max="4185" width="9.26953125" style="29" bestFit="1" customWidth="1"/>
    <col min="4186" max="4186" width="10" style="29" bestFit="1" customWidth="1"/>
    <col min="4187" max="4187" width="9.26953125" style="29" bestFit="1" customWidth="1"/>
    <col min="4188" max="4188" width="10" style="29" bestFit="1" customWidth="1"/>
    <col min="4189" max="4189" width="9.26953125" style="29" bestFit="1" customWidth="1"/>
    <col min="4190" max="4190" width="3.26953125" style="29" customWidth="1"/>
    <col min="4191" max="4191" width="9.54296875" style="29" bestFit="1" customWidth="1"/>
    <col min="4192" max="4198" width="9.26953125" style="29" bestFit="1" customWidth="1"/>
    <col min="4199" max="4353" width="8.7265625" style="29"/>
    <col min="4354" max="4354" width="9.54296875" style="29" customWidth="1"/>
    <col min="4355" max="4355" width="6.26953125" style="29" customWidth="1"/>
    <col min="4356" max="4356" width="3.26953125" style="29" customWidth="1"/>
    <col min="4357" max="4357" width="9.54296875" style="29" bestFit="1" customWidth="1"/>
    <col min="4358" max="4365" width="9.26953125" style="29" bestFit="1" customWidth="1"/>
    <col min="4366" max="4366" width="3.26953125" style="29" customWidth="1"/>
    <col min="4367" max="4368" width="9.26953125" style="29" bestFit="1" customWidth="1"/>
    <col min="4369" max="4369" width="9.453125" style="29" bestFit="1" customWidth="1"/>
    <col min="4370" max="4370" width="10.1796875" style="29" bestFit="1" customWidth="1"/>
    <col min="4371" max="4371" width="9.54296875" style="29" bestFit="1" customWidth="1"/>
    <col min="4372" max="4372" width="9.453125" style="29" bestFit="1" customWidth="1"/>
    <col min="4373" max="4375" width="9.26953125" style="29" bestFit="1" customWidth="1"/>
    <col min="4376" max="4376" width="3.26953125" style="29" customWidth="1"/>
    <col min="4377" max="4377" width="10.1796875" style="29" bestFit="1" customWidth="1"/>
    <col min="4378" max="4385" width="9.453125" style="29" bestFit="1" customWidth="1"/>
    <col min="4386" max="4386" width="9.26953125" style="29" customWidth="1"/>
    <col min="4387" max="4387" width="3.26953125" style="29" customWidth="1"/>
    <col min="4388" max="4388" width="10.1796875" style="29" bestFit="1" customWidth="1"/>
    <col min="4389" max="4392" width="9.453125" style="29" bestFit="1" customWidth="1"/>
    <col min="4393" max="4395" width="9.26953125" style="29" bestFit="1" customWidth="1"/>
    <col min="4396" max="4396" width="3.26953125" style="29" customWidth="1"/>
    <col min="4397" max="4403" width="9" style="29" customWidth="1"/>
    <col min="4404" max="4404" width="3.1796875" style="29" customWidth="1"/>
    <col min="4405" max="4407" width="9.26953125" style="29" bestFit="1" customWidth="1"/>
    <col min="4408" max="4408" width="3.26953125" style="29" customWidth="1"/>
    <col min="4409" max="4411" width="9.26953125" style="29" bestFit="1" customWidth="1"/>
    <col min="4412" max="4412" width="6.54296875" style="29" customWidth="1"/>
    <col min="4413" max="4413" width="3.26953125" style="29" customWidth="1"/>
    <col min="4414" max="4417" width="9.26953125" style="29" bestFit="1" customWidth="1"/>
    <col min="4418" max="4418" width="3.26953125" style="29" customWidth="1"/>
    <col min="4419" max="4421" width="9.26953125" style="29" bestFit="1" customWidth="1"/>
    <col min="4422" max="4422" width="10" style="29" bestFit="1" customWidth="1"/>
    <col min="4423" max="4423" width="3.26953125" style="29" customWidth="1"/>
    <col min="4424" max="4424" width="9.26953125" style="29" bestFit="1" customWidth="1"/>
    <col min="4425" max="4426" width="10" style="29" customWidth="1"/>
    <col min="4427" max="4427" width="3.26953125" style="29" customWidth="1"/>
    <col min="4428" max="4436" width="9.26953125" style="29" bestFit="1" customWidth="1"/>
    <col min="4437" max="4437" width="3.26953125" style="29" customWidth="1"/>
    <col min="4438" max="4441" width="9.26953125" style="29" bestFit="1" customWidth="1"/>
    <col min="4442" max="4442" width="10" style="29" bestFit="1" customWidth="1"/>
    <col min="4443" max="4443" width="9.26953125" style="29" bestFit="1" customWidth="1"/>
    <col min="4444" max="4444" width="10" style="29" bestFit="1" customWidth="1"/>
    <col min="4445" max="4445" width="9.26953125" style="29" bestFit="1" customWidth="1"/>
    <col min="4446" max="4446" width="3.26953125" style="29" customWidth="1"/>
    <col min="4447" max="4447" width="9.54296875" style="29" bestFit="1" customWidth="1"/>
    <col min="4448" max="4454" width="9.26953125" style="29" bestFit="1" customWidth="1"/>
    <col min="4455" max="4609" width="8.7265625" style="29"/>
    <col min="4610" max="4610" width="9.54296875" style="29" customWidth="1"/>
    <col min="4611" max="4611" width="6.26953125" style="29" customWidth="1"/>
    <col min="4612" max="4612" width="3.26953125" style="29" customWidth="1"/>
    <col min="4613" max="4613" width="9.54296875" style="29" bestFit="1" customWidth="1"/>
    <col min="4614" max="4621" width="9.26953125" style="29" bestFit="1" customWidth="1"/>
    <col min="4622" max="4622" width="3.26953125" style="29" customWidth="1"/>
    <col min="4623" max="4624" width="9.26953125" style="29" bestFit="1" customWidth="1"/>
    <col min="4625" max="4625" width="9.453125" style="29" bestFit="1" customWidth="1"/>
    <col min="4626" max="4626" width="10.1796875" style="29" bestFit="1" customWidth="1"/>
    <col min="4627" max="4627" width="9.54296875" style="29" bestFit="1" customWidth="1"/>
    <col min="4628" max="4628" width="9.453125" style="29" bestFit="1" customWidth="1"/>
    <col min="4629" max="4631" width="9.26953125" style="29" bestFit="1" customWidth="1"/>
    <col min="4632" max="4632" width="3.26953125" style="29" customWidth="1"/>
    <col min="4633" max="4633" width="10.1796875" style="29" bestFit="1" customWidth="1"/>
    <col min="4634" max="4641" width="9.453125" style="29" bestFit="1" customWidth="1"/>
    <col min="4642" max="4642" width="9.26953125" style="29" customWidth="1"/>
    <col min="4643" max="4643" width="3.26953125" style="29" customWidth="1"/>
    <col min="4644" max="4644" width="10.1796875" style="29" bestFit="1" customWidth="1"/>
    <col min="4645" max="4648" width="9.453125" style="29" bestFit="1" customWidth="1"/>
    <col min="4649" max="4651" width="9.26953125" style="29" bestFit="1" customWidth="1"/>
    <col min="4652" max="4652" width="3.26953125" style="29" customWidth="1"/>
    <col min="4653" max="4659" width="9" style="29" customWidth="1"/>
    <col min="4660" max="4660" width="3.1796875" style="29" customWidth="1"/>
    <col min="4661" max="4663" width="9.26953125" style="29" bestFit="1" customWidth="1"/>
    <col min="4664" max="4664" width="3.26953125" style="29" customWidth="1"/>
    <col min="4665" max="4667" width="9.26953125" style="29" bestFit="1" customWidth="1"/>
    <col min="4668" max="4668" width="6.54296875" style="29" customWidth="1"/>
    <col min="4669" max="4669" width="3.26953125" style="29" customWidth="1"/>
    <col min="4670" max="4673" width="9.26953125" style="29" bestFit="1" customWidth="1"/>
    <col min="4674" max="4674" width="3.26953125" style="29" customWidth="1"/>
    <col min="4675" max="4677" width="9.26953125" style="29" bestFit="1" customWidth="1"/>
    <col min="4678" max="4678" width="10" style="29" bestFit="1" customWidth="1"/>
    <col min="4679" max="4679" width="3.26953125" style="29" customWidth="1"/>
    <col min="4680" max="4680" width="9.26953125" style="29" bestFit="1" customWidth="1"/>
    <col min="4681" max="4682" width="10" style="29" customWidth="1"/>
    <col min="4683" max="4683" width="3.26953125" style="29" customWidth="1"/>
    <col min="4684" max="4692" width="9.26953125" style="29" bestFit="1" customWidth="1"/>
    <col min="4693" max="4693" width="3.26953125" style="29" customWidth="1"/>
    <col min="4694" max="4697" width="9.26953125" style="29" bestFit="1" customWidth="1"/>
    <col min="4698" max="4698" width="10" style="29" bestFit="1" customWidth="1"/>
    <col min="4699" max="4699" width="9.26953125" style="29" bestFit="1" customWidth="1"/>
    <col min="4700" max="4700" width="10" style="29" bestFit="1" customWidth="1"/>
    <col min="4701" max="4701" width="9.26953125" style="29" bestFit="1" customWidth="1"/>
    <col min="4702" max="4702" width="3.26953125" style="29" customWidth="1"/>
    <col min="4703" max="4703" width="9.54296875" style="29" bestFit="1" customWidth="1"/>
    <col min="4704" max="4710" width="9.26953125" style="29" bestFit="1" customWidth="1"/>
    <col min="4711" max="4865" width="8.7265625" style="29"/>
    <col min="4866" max="4866" width="9.54296875" style="29" customWidth="1"/>
    <col min="4867" max="4867" width="6.26953125" style="29" customWidth="1"/>
    <col min="4868" max="4868" width="3.26953125" style="29" customWidth="1"/>
    <col min="4869" max="4869" width="9.54296875" style="29" bestFit="1" customWidth="1"/>
    <col min="4870" max="4877" width="9.26953125" style="29" bestFit="1" customWidth="1"/>
    <col min="4878" max="4878" width="3.26953125" style="29" customWidth="1"/>
    <col min="4879" max="4880" width="9.26953125" style="29" bestFit="1" customWidth="1"/>
    <col min="4881" max="4881" width="9.453125" style="29" bestFit="1" customWidth="1"/>
    <col min="4882" max="4882" width="10.1796875" style="29" bestFit="1" customWidth="1"/>
    <col min="4883" max="4883" width="9.54296875" style="29" bestFit="1" customWidth="1"/>
    <col min="4884" max="4884" width="9.453125" style="29" bestFit="1" customWidth="1"/>
    <col min="4885" max="4887" width="9.26953125" style="29" bestFit="1" customWidth="1"/>
    <col min="4888" max="4888" width="3.26953125" style="29" customWidth="1"/>
    <col min="4889" max="4889" width="10.1796875" style="29" bestFit="1" customWidth="1"/>
    <col min="4890" max="4897" width="9.453125" style="29" bestFit="1" customWidth="1"/>
    <col min="4898" max="4898" width="9.26953125" style="29" customWidth="1"/>
    <col min="4899" max="4899" width="3.26953125" style="29" customWidth="1"/>
    <col min="4900" max="4900" width="10.1796875" style="29" bestFit="1" customWidth="1"/>
    <col min="4901" max="4904" width="9.453125" style="29" bestFit="1" customWidth="1"/>
    <col min="4905" max="4907" width="9.26953125" style="29" bestFit="1" customWidth="1"/>
    <col min="4908" max="4908" width="3.26953125" style="29" customWidth="1"/>
    <col min="4909" max="4915" width="9" style="29" customWidth="1"/>
    <col min="4916" max="4916" width="3.1796875" style="29" customWidth="1"/>
    <col min="4917" max="4919" width="9.26953125" style="29" bestFit="1" customWidth="1"/>
    <col min="4920" max="4920" width="3.26953125" style="29" customWidth="1"/>
    <col min="4921" max="4923" width="9.26953125" style="29" bestFit="1" customWidth="1"/>
    <col min="4924" max="4924" width="6.54296875" style="29" customWidth="1"/>
    <col min="4925" max="4925" width="3.26953125" style="29" customWidth="1"/>
    <col min="4926" max="4929" width="9.26953125" style="29" bestFit="1" customWidth="1"/>
    <col min="4930" max="4930" width="3.26953125" style="29" customWidth="1"/>
    <col min="4931" max="4933" width="9.26953125" style="29" bestFit="1" customWidth="1"/>
    <col min="4934" max="4934" width="10" style="29" bestFit="1" customWidth="1"/>
    <col min="4935" max="4935" width="3.26953125" style="29" customWidth="1"/>
    <col min="4936" max="4936" width="9.26953125" style="29" bestFit="1" customWidth="1"/>
    <col min="4937" max="4938" width="10" style="29" customWidth="1"/>
    <col min="4939" max="4939" width="3.26953125" style="29" customWidth="1"/>
    <col min="4940" max="4948" width="9.26953125" style="29" bestFit="1" customWidth="1"/>
    <col min="4949" max="4949" width="3.26953125" style="29" customWidth="1"/>
    <col min="4950" max="4953" width="9.26953125" style="29" bestFit="1" customWidth="1"/>
    <col min="4954" max="4954" width="10" style="29" bestFit="1" customWidth="1"/>
    <col min="4955" max="4955" width="9.26953125" style="29" bestFit="1" customWidth="1"/>
    <col min="4956" max="4956" width="10" style="29" bestFit="1" customWidth="1"/>
    <col min="4957" max="4957" width="9.26953125" style="29" bestFit="1" customWidth="1"/>
    <col min="4958" max="4958" width="3.26953125" style="29" customWidth="1"/>
    <col min="4959" max="4959" width="9.54296875" style="29" bestFit="1" customWidth="1"/>
    <col min="4960" max="4966" width="9.26953125" style="29" bestFit="1" customWidth="1"/>
    <col min="4967" max="5121" width="8.7265625" style="29"/>
    <col min="5122" max="5122" width="9.54296875" style="29" customWidth="1"/>
    <col min="5123" max="5123" width="6.26953125" style="29" customWidth="1"/>
    <col min="5124" max="5124" width="3.26953125" style="29" customWidth="1"/>
    <col min="5125" max="5125" width="9.54296875" style="29" bestFit="1" customWidth="1"/>
    <col min="5126" max="5133" width="9.26953125" style="29" bestFit="1" customWidth="1"/>
    <col min="5134" max="5134" width="3.26953125" style="29" customWidth="1"/>
    <col min="5135" max="5136" width="9.26953125" style="29" bestFit="1" customWidth="1"/>
    <col min="5137" max="5137" width="9.453125" style="29" bestFit="1" customWidth="1"/>
    <col min="5138" max="5138" width="10.1796875" style="29" bestFit="1" customWidth="1"/>
    <col min="5139" max="5139" width="9.54296875" style="29" bestFit="1" customWidth="1"/>
    <col min="5140" max="5140" width="9.453125" style="29" bestFit="1" customWidth="1"/>
    <col min="5141" max="5143" width="9.26953125" style="29" bestFit="1" customWidth="1"/>
    <col min="5144" max="5144" width="3.26953125" style="29" customWidth="1"/>
    <col min="5145" max="5145" width="10.1796875" style="29" bestFit="1" customWidth="1"/>
    <col min="5146" max="5153" width="9.453125" style="29" bestFit="1" customWidth="1"/>
    <col min="5154" max="5154" width="9.26953125" style="29" customWidth="1"/>
    <col min="5155" max="5155" width="3.26953125" style="29" customWidth="1"/>
    <col min="5156" max="5156" width="10.1796875" style="29" bestFit="1" customWidth="1"/>
    <col min="5157" max="5160" width="9.453125" style="29" bestFit="1" customWidth="1"/>
    <col min="5161" max="5163" width="9.26953125" style="29" bestFit="1" customWidth="1"/>
    <col min="5164" max="5164" width="3.26953125" style="29" customWidth="1"/>
    <col min="5165" max="5171" width="9" style="29" customWidth="1"/>
    <col min="5172" max="5172" width="3.1796875" style="29" customWidth="1"/>
    <col min="5173" max="5175" width="9.26953125" style="29" bestFit="1" customWidth="1"/>
    <col min="5176" max="5176" width="3.26953125" style="29" customWidth="1"/>
    <col min="5177" max="5179" width="9.26953125" style="29" bestFit="1" customWidth="1"/>
    <col min="5180" max="5180" width="6.54296875" style="29" customWidth="1"/>
    <col min="5181" max="5181" width="3.26953125" style="29" customWidth="1"/>
    <col min="5182" max="5185" width="9.26953125" style="29" bestFit="1" customWidth="1"/>
    <col min="5186" max="5186" width="3.26953125" style="29" customWidth="1"/>
    <col min="5187" max="5189" width="9.26953125" style="29" bestFit="1" customWidth="1"/>
    <col min="5190" max="5190" width="10" style="29" bestFit="1" customWidth="1"/>
    <col min="5191" max="5191" width="3.26953125" style="29" customWidth="1"/>
    <col min="5192" max="5192" width="9.26953125" style="29" bestFit="1" customWidth="1"/>
    <col min="5193" max="5194" width="10" style="29" customWidth="1"/>
    <col min="5195" max="5195" width="3.26953125" style="29" customWidth="1"/>
    <col min="5196" max="5204" width="9.26953125" style="29" bestFit="1" customWidth="1"/>
    <col min="5205" max="5205" width="3.26953125" style="29" customWidth="1"/>
    <col min="5206" max="5209" width="9.26953125" style="29" bestFit="1" customWidth="1"/>
    <col min="5210" max="5210" width="10" style="29" bestFit="1" customWidth="1"/>
    <col min="5211" max="5211" width="9.26953125" style="29" bestFit="1" customWidth="1"/>
    <col min="5212" max="5212" width="10" style="29" bestFit="1" customWidth="1"/>
    <col min="5213" max="5213" width="9.26953125" style="29" bestFit="1" customWidth="1"/>
    <col min="5214" max="5214" width="3.26953125" style="29" customWidth="1"/>
    <col min="5215" max="5215" width="9.54296875" style="29" bestFit="1" customWidth="1"/>
    <col min="5216" max="5222" width="9.26953125" style="29" bestFit="1" customWidth="1"/>
    <col min="5223" max="5377" width="8.7265625" style="29"/>
    <col min="5378" max="5378" width="9.54296875" style="29" customWidth="1"/>
    <col min="5379" max="5379" width="6.26953125" style="29" customWidth="1"/>
    <col min="5380" max="5380" width="3.26953125" style="29" customWidth="1"/>
    <col min="5381" max="5381" width="9.54296875" style="29" bestFit="1" customWidth="1"/>
    <col min="5382" max="5389" width="9.26953125" style="29" bestFit="1" customWidth="1"/>
    <col min="5390" max="5390" width="3.26953125" style="29" customWidth="1"/>
    <col min="5391" max="5392" width="9.26953125" style="29" bestFit="1" customWidth="1"/>
    <col min="5393" max="5393" width="9.453125" style="29" bestFit="1" customWidth="1"/>
    <col min="5394" max="5394" width="10.1796875" style="29" bestFit="1" customWidth="1"/>
    <col min="5395" max="5395" width="9.54296875" style="29" bestFit="1" customWidth="1"/>
    <col min="5396" max="5396" width="9.453125" style="29" bestFit="1" customWidth="1"/>
    <col min="5397" max="5399" width="9.26953125" style="29" bestFit="1" customWidth="1"/>
    <col min="5400" max="5400" width="3.26953125" style="29" customWidth="1"/>
    <col min="5401" max="5401" width="10.1796875" style="29" bestFit="1" customWidth="1"/>
    <col min="5402" max="5409" width="9.453125" style="29" bestFit="1" customWidth="1"/>
    <col min="5410" max="5410" width="9.26953125" style="29" customWidth="1"/>
    <col min="5411" max="5411" width="3.26953125" style="29" customWidth="1"/>
    <col min="5412" max="5412" width="10.1796875" style="29" bestFit="1" customWidth="1"/>
    <col min="5413" max="5416" width="9.453125" style="29" bestFit="1" customWidth="1"/>
    <col min="5417" max="5419" width="9.26953125" style="29" bestFit="1" customWidth="1"/>
    <col min="5420" max="5420" width="3.26953125" style="29" customWidth="1"/>
    <col min="5421" max="5427" width="9" style="29" customWidth="1"/>
    <col min="5428" max="5428" width="3.1796875" style="29" customWidth="1"/>
    <col min="5429" max="5431" width="9.26953125" style="29" bestFit="1" customWidth="1"/>
    <col min="5432" max="5432" width="3.26953125" style="29" customWidth="1"/>
    <col min="5433" max="5435" width="9.26953125" style="29" bestFit="1" customWidth="1"/>
    <col min="5436" max="5436" width="6.54296875" style="29" customWidth="1"/>
    <col min="5437" max="5437" width="3.26953125" style="29" customWidth="1"/>
    <col min="5438" max="5441" width="9.26953125" style="29" bestFit="1" customWidth="1"/>
    <col min="5442" max="5442" width="3.26953125" style="29" customWidth="1"/>
    <col min="5443" max="5445" width="9.26953125" style="29" bestFit="1" customWidth="1"/>
    <col min="5446" max="5446" width="10" style="29" bestFit="1" customWidth="1"/>
    <col min="5447" max="5447" width="3.26953125" style="29" customWidth="1"/>
    <col min="5448" max="5448" width="9.26953125" style="29" bestFit="1" customWidth="1"/>
    <col min="5449" max="5450" width="10" style="29" customWidth="1"/>
    <col min="5451" max="5451" width="3.26953125" style="29" customWidth="1"/>
    <col min="5452" max="5460" width="9.26953125" style="29" bestFit="1" customWidth="1"/>
    <col min="5461" max="5461" width="3.26953125" style="29" customWidth="1"/>
    <col min="5462" max="5465" width="9.26953125" style="29" bestFit="1" customWidth="1"/>
    <col min="5466" max="5466" width="10" style="29" bestFit="1" customWidth="1"/>
    <col min="5467" max="5467" width="9.26953125" style="29" bestFit="1" customWidth="1"/>
    <col min="5468" max="5468" width="10" style="29" bestFit="1" customWidth="1"/>
    <col min="5469" max="5469" width="9.26953125" style="29" bestFit="1" customWidth="1"/>
    <col min="5470" max="5470" width="3.26953125" style="29" customWidth="1"/>
    <col min="5471" max="5471" width="9.54296875" style="29" bestFit="1" customWidth="1"/>
    <col min="5472" max="5478" width="9.26953125" style="29" bestFit="1" customWidth="1"/>
    <col min="5479" max="5633" width="8.7265625" style="29"/>
    <col min="5634" max="5634" width="9.54296875" style="29" customWidth="1"/>
    <col min="5635" max="5635" width="6.26953125" style="29" customWidth="1"/>
    <col min="5636" max="5636" width="3.26953125" style="29" customWidth="1"/>
    <col min="5637" max="5637" width="9.54296875" style="29" bestFit="1" customWidth="1"/>
    <col min="5638" max="5645" width="9.26953125" style="29" bestFit="1" customWidth="1"/>
    <col min="5646" max="5646" width="3.26953125" style="29" customWidth="1"/>
    <col min="5647" max="5648" width="9.26953125" style="29" bestFit="1" customWidth="1"/>
    <col min="5649" max="5649" width="9.453125" style="29" bestFit="1" customWidth="1"/>
    <col min="5650" max="5650" width="10.1796875" style="29" bestFit="1" customWidth="1"/>
    <col min="5651" max="5651" width="9.54296875" style="29" bestFit="1" customWidth="1"/>
    <col min="5652" max="5652" width="9.453125" style="29" bestFit="1" customWidth="1"/>
    <col min="5653" max="5655" width="9.26953125" style="29" bestFit="1" customWidth="1"/>
    <col min="5656" max="5656" width="3.26953125" style="29" customWidth="1"/>
    <col min="5657" max="5657" width="10.1796875" style="29" bestFit="1" customWidth="1"/>
    <col min="5658" max="5665" width="9.453125" style="29" bestFit="1" customWidth="1"/>
    <col min="5666" max="5666" width="9.26953125" style="29" customWidth="1"/>
    <col min="5667" max="5667" width="3.26953125" style="29" customWidth="1"/>
    <col min="5668" max="5668" width="10.1796875" style="29" bestFit="1" customWidth="1"/>
    <col min="5669" max="5672" width="9.453125" style="29" bestFit="1" customWidth="1"/>
    <col min="5673" max="5675" width="9.26953125" style="29" bestFit="1" customWidth="1"/>
    <col min="5676" max="5676" width="3.26953125" style="29" customWidth="1"/>
    <col min="5677" max="5683" width="9" style="29" customWidth="1"/>
    <col min="5684" max="5684" width="3.1796875" style="29" customWidth="1"/>
    <col min="5685" max="5687" width="9.26953125" style="29" bestFit="1" customWidth="1"/>
    <col min="5688" max="5688" width="3.26953125" style="29" customWidth="1"/>
    <col min="5689" max="5691" width="9.26953125" style="29" bestFit="1" customWidth="1"/>
    <col min="5692" max="5692" width="6.54296875" style="29" customWidth="1"/>
    <col min="5693" max="5693" width="3.26953125" style="29" customWidth="1"/>
    <col min="5694" max="5697" width="9.26953125" style="29" bestFit="1" customWidth="1"/>
    <col min="5698" max="5698" width="3.26953125" style="29" customWidth="1"/>
    <col min="5699" max="5701" width="9.26953125" style="29" bestFit="1" customWidth="1"/>
    <col min="5702" max="5702" width="10" style="29" bestFit="1" customWidth="1"/>
    <col min="5703" max="5703" width="3.26953125" style="29" customWidth="1"/>
    <col min="5704" max="5704" width="9.26953125" style="29" bestFit="1" customWidth="1"/>
    <col min="5705" max="5706" width="10" style="29" customWidth="1"/>
    <col min="5707" max="5707" width="3.26953125" style="29" customWidth="1"/>
    <col min="5708" max="5716" width="9.26953125" style="29" bestFit="1" customWidth="1"/>
    <col min="5717" max="5717" width="3.26953125" style="29" customWidth="1"/>
    <col min="5718" max="5721" width="9.26953125" style="29" bestFit="1" customWidth="1"/>
    <col min="5722" max="5722" width="10" style="29" bestFit="1" customWidth="1"/>
    <col min="5723" max="5723" width="9.26953125" style="29" bestFit="1" customWidth="1"/>
    <col min="5724" max="5724" width="10" style="29" bestFit="1" customWidth="1"/>
    <col min="5725" max="5725" width="9.26953125" style="29" bestFit="1" customWidth="1"/>
    <col min="5726" max="5726" width="3.26953125" style="29" customWidth="1"/>
    <col min="5727" max="5727" width="9.54296875" style="29" bestFit="1" customWidth="1"/>
    <col min="5728" max="5734" width="9.26953125" style="29" bestFit="1" customWidth="1"/>
    <col min="5735" max="5889" width="8.7265625" style="29"/>
    <col min="5890" max="5890" width="9.54296875" style="29" customWidth="1"/>
    <col min="5891" max="5891" width="6.26953125" style="29" customWidth="1"/>
    <col min="5892" max="5892" width="3.26953125" style="29" customWidth="1"/>
    <col min="5893" max="5893" width="9.54296875" style="29" bestFit="1" customWidth="1"/>
    <col min="5894" max="5901" width="9.26953125" style="29" bestFit="1" customWidth="1"/>
    <col min="5902" max="5902" width="3.26953125" style="29" customWidth="1"/>
    <col min="5903" max="5904" width="9.26953125" style="29" bestFit="1" customWidth="1"/>
    <col min="5905" max="5905" width="9.453125" style="29" bestFit="1" customWidth="1"/>
    <col min="5906" max="5906" width="10.1796875" style="29" bestFit="1" customWidth="1"/>
    <col min="5907" max="5907" width="9.54296875" style="29" bestFit="1" customWidth="1"/>
    <col min="5908" max="5908" width="9.453125" style="29" bestFit="1" customWidth="1"/>
    <col min="5909" max="5911" width="9.26953125" style="29" bestFit="1" customWidth="1"/>
    <col min="5912" max="5912" width="3.26953125" style="29" customWidth="1"/>
    <col min="5913" max="5913" width="10.1796875" style="29" bestFit="1" customWidth="1"/>
    <col min="5914" max="5921" width="9.453125" style="29" bestFit="1" customWidth="1"/>
    <col min="5922" max="5922" width="9.26953125" style="29" customWidth="1"/>
    <col min="5923" max="5923" width="3.26953125" style="29" customWidth="1"/>
    <col min="5924" max="5924" width="10.1796875" style="29" bestFit="1" customWidth="1"/>
    <col min="5925" max="5928" width="9.453125" style="29" bestFit="1" customWidth="1"/>
    <col min="5929" max="5931" width="9.26953125" style="29" bestFit="1" customWidth="1"/>
    <col min="5932" max="5932" width="3.26953125" style="29" customWidth="1"/>
    <col min="5933" max="5939" width="9" style="29" customWidth="1"/>
    <col min="5940" max="5940" width="3.1796875" style="29" customWidth="1"/>
    <col min="5941" max="5943" width="9.26953125" style="29" bestFit="1" customWidth="1"/>
    <col min="5944" max="5944" width="3.26953125" style="29" customWidth="1"/>
    <col min="5945" max="5947" width="9.26953125" style="29" bestFit="1" customWidth="1"/>
    <col min="5948" max="5948" width="6.54296875" style="29" customWidth="1"/>
    <col min="5949" max="5949" width="3.26953125" style="29" customWidth="1"/>
    <col min="5950" max="5953" width="9.26953125" style="29" bestFit="1" customWidth="1"/>
    <col min="5954" max="5954" width="3.26953125" style="29" customWidth="1"/>
    <col min="5955" max="5957" width="9.26953125" style="29" bestFit="1" customWidth="1"/>
    <col min="5958" max="5958" width="10" style="29" bestFit="1" customWidth="1"/>
    <col min="5959" max="5959" width="3.26953125" style="29" customWidth="1"/>
    <col min="5960" max="5960" width="9.26953125" style="29" bestFit="1" customWidth="1"/>
    <col min="5961" max="5962" width="10" style="29" customWidth="1"/>
    <col min="5963" max="5963" width="3.26953125" style="29" customWidth="1"/>
    <col min="5964" max="5972" width="9.26953125" style="29" bestFit="1" customWidth="1"/>
    <col min="5973" max="5973" width="3.26953125" style="29" customWidth="1"/>
    <col min="5974" max="5977" width="9.26953125" style="29" bestFit="1" customWidth="1"/>
    <col min="5978" max="5978" width="10" style="29" bestFit="1" customWidth="1"/>
    <col min="5979" max="5979" width="9.26953125" style="29" bestFit="1" customWidth="1"/>
    <col min="5980" max="5980" width="10" style="29" bestFit="1" customWidth="1"/>
    <col min="5981" max="5981" width="9.26953125" style="29" bestFit="1" customWidth="1"/>
    <col min="5982" max="5982" width="3.26953125" style="29" customWidth="1"/>
    <col min="5983" max="5983" width="9.54296875" style="29" bestFit="1" customWidth="1"/>
    <col min="5984" max="5990" width="9.26953125" style="29" bestFit="1" customWidth="1"/>
    <col min="5991" max="6145" width="8.7265625" style="29"/>
    <col min="6146" max="6146" width="9.54296875" style="29" customWidth="1"/>
    <col min="6147" max="6147" width="6.26953125" style="29" customWidth="1"/>
    <col min="6148" max="6148" width="3.26953125" style="29" customWidth="1"/>
    <col min="6149" max="6149" width="9.54296875" style="29" bestFit="1" customWidth="1"/>
    <col min="6150" max="6157" width="9.26953125" style="29" bestFit="1" customWidth="1"/>
    <col min="6158" max="6158" width="3.26953125" style="29" customWidth="1"/>
    <col min="6159" max="6160" width="9.26953125" style="29" bestFit="1" customWidth="1"/>
    <col min="6161" max="6161" width="9.453125" style="29" bestFit="1" customWidth="1"/>
    <col min="6162" max="6162" width="10.1796875" style="29" bestFit="1" customWidth="1"/>
    <col min="6163" max="6163" width="9.54296875" style="29" bestFit="1" customWidth="1"/>
    <col min="6164" max="6164" width="9.453125" style="29" bestFit="1" customWidth="1"/>
    <col min="6165" max="6167" width="9.26953125" style="29" bestFit="1" customWidth="1"/>
    <col min="6168" max="6168" width="3.26953125" style="29" customWidth="1"/>
    <col min="6169" max="6169" width="10.1796875" style="29" bestFit="1" customWidth="1"/>
    <col min="6170" max="6177" width="9.453125" style="29" bestFit="1" customWidth="1"/>
    <col min="6178" max="6178" width="9.26953125" style="29" customWidth="1"/>
    <col min="6179" max="6179" width="3.26953125" style="29" customWidth="1"/>
    <col min="6180" max="6180" width="10.1796875" style="29" bestFit="1" customWidth="1"/>
    <col min="6181" max="6184" width="9.453125" style="29" bestFit="1" customWidth="1"/>
    <col min="6185" max="6187" width="9.26953125" style="29" bestFit="1" customWidth="1"/>
    <col min="6188" max="6188" width="3.26953125" style="29" customWidth="1"/>
    <col min="6189" max="6195" width="9" style="29" customWidth="1"/>
    <col min="6196" max="6196" width="3.1796875" style="29" customWidth="1"/>
    <col min="6197" max="6199" width="9.26953125" style="29" bestFit="1" customWidth="1"/>
    <col min="6200" max="6200" width="3.26953125" style="29" customWidth="1"/>
    <col min="6201" max="6203" width="9.26953125" style="29" bestFit="1" customWidth="1"/>
    <col min="6204" max="6204" width="6.54296875" style="29" customWidth="1"/>
    <col min="6205" max="6205" width="3.26953125" style="29" customWidth="1"/>
    <col min="6206" max="6209" width="9.26953125" style="29" bestFit="1" customWidth="1"/>
    <col min="6210" max="6210" width="3.26953125" style="29" customWidth="1"/>
    <col min="6211" max="6213" width="9.26953125" style="29" bestFit="1" customWidth="1"/>
    <col min="6214" max="6214" width="10" style="29" bestFit="1" customWidth="1"/>
    <col min="6215" max="6215" width="3.26953125" style="29" customWidth="1"/>
    <col min="6216" max="6216" width="9.26953125" style="29" bestFit="1" customWidth="1"/>
    <col min="6217" max="6218" width="10" style="29" customWidth="1"/>
    <col min="6219" max="6219" width="3.26953125" style="29" customWidth="1"/>
    <col min="6220" max="6228" width="9.26953125" style="29" bestFit="1" customWidth="1"/>
    <col min="6229" max="6229" width="3.26953125" style="29" customWidth="1"/>
    <col min="6230" max="6233" width="9.26953125" style="29" bestFit="1" customWidth="1"/>
    <col min="6234" max="6234" width="10" style="29" bestFit="1" customWidth="1"/>
    <col min="6235" max="6235" width="9.26953125" style="29" bestFit="1" customWidth="1"/>
    <col min="6236" max="6236" width="10" style="29" bestFit="1" customWidth="1"/>
    <col min="6237" max="6237" width="9.26953125" style="29" bestFit="1" customWidth="1"/>
    <col min="6238" max="6238" width="3.26953125" style="29" customWidth="1"/>
    <col min="6239" max="6239" width="9.54296875" style="29" bestFit="1" customWidth="1"/>
    <col min="6240" max="6246" width="9.26953125" style="29" bestFit="1" customWidth="1"/>
    <col min="6247" max="6401" width="8.7265625" style="29"/>
    <col min="6402" max="6402" width="9.54296875" style="29" customWidth="1"/>
    <col min="6403" max="6403" width="6.26953125" style="29" customWidth="1"/>
    <col min="6404" max="6404" width="3.26953125" style="29" customWidth="1"/>
    <col min="6405" max="6405" width="9.54296875" style="29" bestFit="1" customWidth="1"/>
    <col min="6406" max="6413" width="9.26953125" style="29" bestFit="1" customWidth="1"/>
    <col min="6414" max="6414" width="3.26953125" style="29" customWidth="1"/>
    <col min="6415" max="6416" width="9.26953125" style="29" bestFit="1" customWidth="1"/>
    <col min="6417" max="6417" width="9.453125" style="29" bestFit="1" customWidth="1"/>
    <col min="6418" max="6418" width="10.1796875" style="29" bestFit="1" customWidth="1"/>
    <col min="6419" max="6419" width="9.54296875" style="29" bestFit="1" customWidth="1"/>
    <col min="6420" max="6420" width="9.453125" style="29" bestFit="1" customWidth="1"/>
    <col min="6421" max="6423" width="9.26953125" style="29" bestFit="1" customWidth="1"/>
    <col min="6424" max="6424" width="3.26953125" style="29" customWidth="1"/>
    <col min="6425" max="6425" width="10.1796875" style="29" bestFit="1" customWidth="1"/>
    <col min="6426" max="6433" width="9.453125" style="29" bestFit="1" customWidth="1"/>
    <col min="6434" max="6434" width="9.26953125" style="29" customWidth="1"/>
    <col min="6435" max="6435" width="3.26953125" style="29" customWidth="1"/>
    <col min="6436" max="6436" width="10.1796875" style="29" bestFit="1" customWidth="1"/>
    <col min="6437" max="6440" width="9.453125" style="29" bestFit="1" customWidth="1"/>
    <col min="6441" max="6443" width="9.26953125" style="29" bestFit="1" customWidth="1"/>
    <col min="6444" max="6444" width="3.26953125" style="29" customWidth="1"/>
    <col min="6445" max="6451" width="9" style="29" customWidth="1"/>
    <col min="6452" max="6452" width="3.1796875" style="29" customWidth="1"/>
    <col min="6453" max="6455" width="9.26953125" style="29" bestFit="1" customWidth="1"/>
    <col min="6456" max="6456" width="3.26953125" style="29" customWidth="1"/>
    <col min="6457" max="6459" width="9.26953125" style="29" bestFit="1" customWidth="1"/>
    <col min="6460" max="6460" width="6.54296875" style="29" customWidth="1"/>
    <col min="6461" max="6461" width="3.26953125" style="29" customWidth="1"/>
    <col min="6462" max="6465" width="9.26953125" style="29" bestFit="1" customWidth="1"/>
    <col min="6466" max="6466" width="3.26953125" style="29" customWidth="1"/>
    <col min="6467" max="6469" width="9.26953125" style="29" bestFit="1" customWidth="1"/>
    <col min="6470" max="6470" width="10" style="29" bestFit="1" customWidth="1"/>
    <col min="6471" max="6471" width="3.26953125" style="29" customWidth="1"/>
    <col min="6472" max="6472" width="9.26953125" style="29" bestFit="1" customWidth="1"/>
    <col min="6473" max="6474" width="10" style="29" customWidth="1"/>
    <col min="6475" max="6475" width="3.26953125" style="29" customWidth="1"/>
    <col min="6476" max="6484" width="9.26953125" style="29" bestFit="1" customWidth="1"/>
    <col min="6485" max="6485" width="3.26953125" style="29" customWidth="1"/>
    <col min="6486" max="6489" width="9.26953125" style="29" bestFit="1" customWidth="1"/>
    <col min="6490" max="6490" width="10" style="29" bestFit="1" customWidth="1"/>
    <col min="6491" max="6491" width="9.26953125" style="29" bestFit="1" customWidth="1"/>
    <col min="6492" max="6492" width="10" style="29" bestFit="1" customWidth="1"/>
    <col min="6493" max="6493" width="9.26953125" style="29" bestFit="1" customWidth="1"/>
    <col min="6494" max="6494" width="3.26953125" style="29" customWidth="1"/>
    <col min="6495" max="6495" width="9.54296875" style="29" bestFit="1" customWidth="1"/>
    <col min="6496" max="6502" width="9.26953125" style="29" bestFit="1" customWidth="1"/>
    <col min="6503" max="6657" width="8.7265625" style="29"/>
    <col min="6658" max="6658" width="9.54296875" style="29" customWidth="1"/>
    <col min="6659" max="6659" width="6.26953125" style="29" customWidth="1"/>
    <col min="6660" max="6660" width="3.26953125" style="29" customWidth="1"/>
    <col min="6661" max="6661" width="9.54296875" style="29" bestFit="1" customWidth="1"/>
    <col min="6662" max="6669" width="9.26953125" style="29" bestFit="1" customWidth="1"/>
    <col min="6670" max="6670" width="3.26953125" style="29" customWidth="1"/>
    <col min="6671" max="6672" width="9.26953125" style="29" bestFit="1" customWidth="1"/>
    <col min="6673" max="6673" width="9.453125" style="29" bestFit="1" customWidth="1"/>
    <col min="6674" max="6674" width="10.1796875" style="29" bestFit="1" customWidth="1"/>
    <col min="6675" max="6675" width="9.54296875" style="29" bestFit="1" customWidth="1"/>
    <col min="6676" max="6676" width="9.453125" style="29" bestFit="1" customWidth="1"/>
    <col min="6677" max="6679" width="9.26953125" style="29" bestFit="1" customWidth="1"/>
    <col min="6680" max="6680" width="3.26953125" style="29" customWidth="1"/>
    <col min="6681" max="6681" width="10.1796875" style="29" bestFit="1" customWidth="1"/>
    <col min="6682" max="6689" width="9.453125" style="29" bestFit="1" customWidth="1"/>
    <col min="6690" max="6690" width="9.26953125" style="29" customWidth="1"/>
    <col min="6691" max="6691" width="3.26953125" style="29" customWidth="1"/>
    <col min="6692" max="6692" width="10.1796875" style="29" bestFit="1" customWidth="1"/>
    <col min="6693" max="6696" width="9.453125" style="29" bestFit="1" customWidth="1"/>
    <col min="6697" max="6699" width="9.26953125" style="29" bestFit="1" customWidth="1"/>
    <col min="6700" max="6700" width="3.26953125" style="29" customWidth="1"/>
    <col min="6701" max="6707" width="9" style="29" customWidth="1"/>
    <col min="6708" max="6708" width="3.1796875" style="29" customWidth="1"/>
    <col min="6709" max="6711" width="9.26953125" style="29" bestFit="1" customWidth="1"/>
    <col min="6712" max="6712" width="3.26953125" style="29" customWidth="1"/>
    <col min="6713" max="6715" width="9.26953125" style="29" bestFit="1" customWidth="1"/>
    <col min="6716" max="6716" width="6.54296875" style="29" customWidth="1"/>
    <col min="6717" max="6717" width="3.26953125" style="29" customWidth="1"/>
    <col min="6718" max="6721" width="9.26953125" style="29" bestFit="1" customWidth="1"/>
    <col min="6722" max="6722" width="3.26953125" style="29" customWidth="1"/>
    <col min="6723" max="6725" width="9.26953125" style="29" bestFit="1" customWidth="1"/>
    <col min="6726" max="6726" width="10" style="29" bestFit="1" customWidth="1"/>
    <col min="6727" max="6727" width="3.26953125" style="29" customWidth="1"/>
    <col min="6728" max="6728" width="9.26953125" style="29" bestFit="1" customWidth="1"/>
    <col min="6729" max="6730" width="10" style="29" customWidth="1"/>
    <col min="6731" max="6731" width="3.26953125" style="29" customWidth="1"/>
    <col min="6732" max="6740" width="9.26953125" style="29" bestFit="1" customWidth="1"/>
    <col min="6741" max="6741" width="3.26953125" style="29" customWidth="1"/>
    <col min="6742" max="6745" width="9.26953125" style="29" bestFit="1" customWidth="1"/>
    <col min="6746" max="6746" width="10" style="29" bestFit="1" customWidth="1"/>
    <col min="6747" max="6747" width="9.26953125" style="29" bestFit="1" customWidth="1"/>
    <col min="6748" max="6748" width="10" style="29" bestFit="1" customWidth="1"/>
    <col min="6749" max="6749" width="9.26953125" style="29" bestFit="1" customWidth="1"/>
    <col min="6750" max="6750" width="3.26953125" style="29" customWidth="1"/>
    <col min="6751" max="6751" width="9.54296875" style="29" bestFit="1" customWidth="1"/>
    <col min="6752" max="6758" width="9.26953125" style="29" bestFit="1" customWidth="1"/>
    <col min="6759" max="6913" width="8.7265625" style="29"/>
    <col min="6914" max="6914" width="9.54296875" style="29" customWidth="1"/>
    <col min="6915" max="6915" width="6.26953125" style="29" customWidth="1"/>
    <col min="6916" max="6916" width="3.26953125" style="29" customWidth="1"/>
    <col min="6917" max="6917" width="9.54296875" style="29" bestFit="1" customWidth="1"/>
    <col min="6918" max="6925" width="9.26953125" style="29" bestFit="1" customWidth="1"/>
    <col min="6926" max="6926" width="3.26953125" style="29" customWidth="1"/>
    <col min="6927" max="6928" width="9.26953125" style="29" bestFit="1" customWidth="1"/>
    <col min="6929" max="6929" width="9.453125" style="29" bestFit="1" customWidth="1"/>
    <col min="6930" max="6930" width="10.1796875" style="29" bestFit="1" customWidth="1"/>
    <col min="6931" max="6931" width="9.54296875" style="29" bestFit="1" customWidth="1"/>
    <col min="6932" max="6932" width="9.453125" style="29" bestFit="1" customWidth="1"/>
    <col min="6933" max="6935" width="9.26953125" style="29" bestFit="1" customWidth="1"/>
    <col min="6936" max="6936" width="3.26953125" style="29" customWidth="1"/>
    <col min="6937" max="6937" width="10.1796875" style="29" bestFit="1" customWidth="1"/>
    <col min="6938" max="6945" width="9.453125" style="29" bestFit="1" customWidth="1"/>
    <col min="6946" max="6946" width="9.26953125" style="29" customWidth="1"/>
    <col min="6947" max="6947" width="3.26953125" style="29" customWidth="1"/>
    <col min="6948" max="6948" width="10.1796875" style="29" bestFit="1" customWidth="1"/>
    <col min="6949" max="6952" width="9.453125" style="29" bestFit="1" customWidth="1"/>
    <col min="6953" max="6955" width="9.26953125" style="29" bestFit="1" customWidth="1"/>
    <col min="6956" max="6956" width="3.26953125" style="29" customWidth="1"/>
    <col min="6957" max="6963" width="9" style="29" customWidth="1"/>
    <col min="6964" max="6964" width="3.1796875" style="29" customWidth="1"/>
    <col min="6965" max="6967" width="9.26953125" style="29" bestFit="1" customWidth="1"/>
    <col min="6968" max="6968" width="3.26953125" style="29" customWidth="1"/>
    <col min="6969" max="6971" width="9.26953125" style="29" bestFit="1" customWidth="1"/>
    <col min="6972" max="6972" width="6.54296875" style="29" customWidth="1"/>
    <col min="6973" max="6973" width="3.26953125" style="29" customWidth="1"/>
    <col min="6974" max="6977" width="9.26953125" style="29" bestFit="1" customWidth="1"/>
    <col min="6978" max="6978" width="3.26953125" style="29" customWidth="1"/>
    <col min="6979" max="6981" width="9.26953125" style="29" bestFit="1" customWidth="1"/>
    <col min="6982" max="6982" width="10" style="29" bestFit="1" customWidth="1"/>
    <col min="6983" max="6983" width="3.26953125" style="29" customWidth="1"/>
    <col min="6984" max="6984" width="9.26953125" style="29" bestFit="1" customWidth="1"/>
    <col min="6985" max="6986" width="10" style="29" customWidth="1"/>
    <col min="6987" max="6987" width="3.26953125" style="29" customWidth="1"/>
    <col min="6988" max="6996" width="9.26953125" style="29" bestFit="1" customWidth="1"/>
    <col min="6997" max="6997" width="3.26953125" style="29" customWidth="1"/>
    <col min="6998" max="7001" width="9.26953125" style="29" bestFit="1" customWidth="1"/>
    <col min="7002" max="7002" width="10" style="29" bestFit="1" customWidth="1"/>
    <col min="7003" max="7003" width="9.26953125" style="29" bestFit="1" customWidth="1"/>
    <col min="7004" max="7004" width="10" style="29" bestFit="1" customWidth="1"/>
    <col min="7005" max="7005" width="9.26953125" style="29" bestFit="1" customWidth="1"/>
    <col min="7006" max="7006" width="3.26953125" style="29" customWidth="1"/>
    <col min="7007" max="7007" width="9.54296875" style="29" bestFit="1" customWidth="1"/>
    <col min="7008" max="7014" width="9.26953125" style="29" bestFit="1" customWidth="1"/>
    <col min="7015" max="7169" width="8.7265625" style="29"/>
    <col min="7170" max="7170" width="9.54296875" style="29" customWidth="1"/>
    <col min="7171" max="7171" width="6.26953125" style="29" customWidth="1"/>
    <col min="7172" max="7172" width="3.26953125" style="29" customWidth="1"/>
    <col min="7173" max="7173" width="9.54296875" style="29" bestFit="1" customWidth="1"/>
    <col min="7174" max="7181" width="9.26953125" style="29" bestFit="1" customWidth="1"/>
    <col min="7182" max="7182" width="3.26953125" style="29" customWidth="1"/>
    <col min="7183" max="7184" width="9.26953125" style="29" bestFit="1" customWidth="1"/>
    <col min="7185" max="7185" width="9.453125" style="29" bestFit="1" customWidth="1"/>
    <col min="7186" max="7186" width="10.1796875" style="29" bestFit="1" customWidth="1"/>
    <col min="7187" max="7187" width="9.54296875" style="29" bestFit="1" customWidth="1"/>
    <col min="7188" max="7188" width="9.453125" style="29" bestFit="1" customWidth="1"/>
    <col min="7189" max="7191" width="9.26953125" style="29" bestFit="1" customWidth="1"/>
    <col min="7192" max="7192" width="3.26953125" style="29" customWidth="1"/>
    <col min="7193" max="7193" width="10.1796875" style="29" bestFit="1" customWidth="1"/>
    <col min="7194" max="7201" width="9.453125" style="29" bestFit="1" customWidth="1"/>
    <col min="7202" max="7202" width="9.26953125" style="29" customWidth="1"/>
    <col min="7203" max="7203" width="3.26953125" style="29" customWidth="1"/>
    <col min="7204" max="7204" width="10.1796875" style="29" bestFit="1" customWidth="1"/>
    <col min="7205" max="7208" width="9.453125" style="29" bestFit="1" customWidth="1"/>
    <col min="7209" max="7211" width="9.26953125" style="29" bestFit="1" customWidth="1"/>
    <col min="7212" max="7212" width="3.26953125" style="29" customWidth="1"/>
    <col min="7213" max="7219" width="9" style="29" customWidth="1"/>
    <col min="7220" max="7220" width="3.1796875" style="29" customWidth="1"/>
    <col min="7221" max="7223" width="9.26953125" style="29" bestFit="1" customWidth="1"/>
    <col min="7224" max="7224" width="3.26953125" style="29" customWidth="1"/>
    <col min="7225" max="7227" width="9.26953125" style="29" bestFit="1" customWidth="1"/>
    <col min="7228" max="7228" width="6.54296875" style="29" customWidth="1"/>
    <col min="7229" max="7229" width="3.26953125" style="29" customWidth="1"/>
    <col min="7230" max="7233" width="9.26953125" style="29" bestFit="1" customWidth="1"/>
    <col min="7234" max="7234" width="3.26953125" style="29" customWidth="1"/>
    <col min="7235" max="7237" width="9.26953125" style="29" bestFit="1" customWidth="1"/>
    <col min="7238" max="7238" width="10" style="29" bestFit="1" customWidth="1"/>
    <col min="7239" max="7239" width="3.26953125" style="29" customWidth="1"/>
    <col min="7240" max="7240" width="9.26953125" style="29" bestFit="1" customWidth="1"/>
    <col min="7241" max="7242" width="10" style="29" customWidth="1"/>
    <col min="7243" max="7243" width="3.26953125" style="29" customWidth="1"/>
    <col min="7244" max="7252" width="9.26953125" style="29" bestFit="1" customWidth="1"/>
    <col min="7253" max="7253" width="3.26953125" style="29" customWidth="1"/>
    <col min="7254" max="7257" width="9.26953125" style="29" bestFit="1" customWidth="1"/>
    <col min="7258" max="7258" width="10" style="29" bestFit="1" customWidth="1"/>
    <col min="7259" max="7259" width="9.26953125" style="29" bestFit="1" customWidth="1"/>
    <col min="7260" max="7260" width="10" style="29" bestFit="1" customWidth="1"/>
    <col min="7261" max="7261" width="9.26953125" style="29" bestFit="1" customWidth="1"/>
    <col min="7262" max="7262" width="3.26953125" style="29" customWidth="1"/>
    <col min="7263" max="7263" width="9.54296875" style="29" bestFit="1" customWidth="1"/>
    <col min="7264" max="7270" width="9.26953125" style="29" bestFit="1" customWidth="1"/>
    <col min="7271" max="7425" width="8.7265625" style="29"/>
    <col min="7426" max="7426" width="9.54296875" style="29" customWidth="1"/>
    <col min="7427" max="7427" width="6.26953125" style="29" customWidth="1"/>
    <col min="7428" max="7428" width="3.26953125" style="29" customWidth="1"/>
    <col min="7429" max="7429" width="9.54296875" style="29" bestFit="1" customWidth="1"/>
    <col min="7430" max="7437" width="9.26953125" style="29" bestFit="1" customWidth="1"/>
    <col min="7438" max="7438" width="3.26953125" style="29" customWidth="1"/>
    <col min="7439" max="7440" width="9.26953125" style="29" bestFit="1" customWidth="1"/>
    <col min="7441" max="7441" width="9.453125" style="29" bestFit="1" customWidth="1"/>
    <col min="7442" max="7442" width="10.1796875" style="29" bestFit="1" customWidth="1"/>
    <col min="7443" max="7443" width="9.54296875" style="29" bestFit="1" customWidth="1"/>
    <col min="7444" max="7444" width="9.453125" style="29" bestFit="1" customWidth="1"/>
    <col min="7445" max="7447" width="9.26953125" style="29" bestFit="1" customWidth="1"/>
    <col min="7448" max="7448" width="3.26953125" style="29" customWidth="1"/>
    <col min="7449" max="7449" width="10.1796875" style="29" bestFit="1" customWidth="1"/>
    <col min="7450" max="7457" width="9.453125" style="29" bestFit="1" customWidth="1"/>
    <col min="7458" max="7458" width="9.26953125" style="29" customWidth="1"/>
    <col min="7459" max="7459" width="3.26953125" style="29" customWidth="1"/>
    <col min="7460" max="7460" width="10.1796875" style="29" bestFit="1" customWidth="1"/>
    <col min="7461" max="7464" width="9.453125" style="29" bestFit="1" customWidth="1"/>
    <col min="7465" max="7467" width="9.26953125" style="29" bestFit="1" customWidth="1"/>
    <col min="7468" max="7468" width="3.26953125" style="29" customWidth="1"/>
    <col min="7469" max="7475" width="9" style="29" customWidth="1"/>
    <col min="7476" max="7476" width="3.1796875" style="29" customWidth="1"/>
    <col min="7477" max="7479" width="9.26953125" style="29" bestFit="1" customWidth="1"/>
    <col min="7480" max="7480" width="3.26953125" style="29" customWidth="1"/>
    <col min="7481" max="7483" width="9.26953125" style="29" bestFit="1" customWidth="1"/>
    <col min="7484" max="7484" width="6.54296875" style="29" customWidth="1"/>
    <col min="7485" max="7485" width="3.26953125" style="29" customWidth="1"/>
    <col min="7486" max="7489" width="9.26953125" style="29" bestFit="1" customWidth="1"/>
    <col min="7490" max="7490" width="3.26953125" style="29" customWidth="1"/>
    <col min="7491" max="7493" width="9.26953125" style="29" bestFit="1" customWidth="1"/>
    <col min="7494" max="7494" width="10" style="29" bestFit="1" customWidth="1"/>
    <col min="7495" max="7495" width="3.26953125" style="29" customWidth="1"/>
    <col min="7496" max="7496" width="9.26953125" style="29" bestFit="1" customWidth="1"/>
    <col min="7497" max="7498" width="10" style="29" customWidth="1"/>
    <col min="7499" max="7499" width="3.26953125" style="29" customWidth="1"/>
    <col min="7500" max="7508" width="9.26953125" style="29" bestFit="1" customWidth="1"/>
    <col min="7509" max="7509" width="3.26953125" style="29" customWidth="1"/>
    <col min="7510" max="7513" width="9.26953125" style="29" bestFit="1" customWidth="1"/>
    <col min="7514" max="7514" width="10" style="29" bestFit="1" customWidth="1"/>
    <col min="7515" max="7515" width="9.26953125" style="29" bestFit="1" customWidth="1"/>
    <col min="7516" max="7516" width="10" style="29" bestFit="1" customWidth="1"/>
    <col min="7517" max="7517" width="9.26953125" style="29" bestFit="1" customWidth="1"/>
    <col min="7518" max="7518" width="3.26953125" style="29" customWidth="1"/>
    <col min="7519" max="7519" width="9.54296875" style="29" bestFit="1" customWidth="1"/>
    <col min="7520" max="7526" width="9.26953125" style="29" bestFit="1" customWidth="1"/>
    <col min="7527" max="7681" width="8.7265625" style="29"/>
    <col min="7682" max="7682" width="9.54296875" style="29" customWidth="1"/>
    <col min="7683" max="7683" width="6.26953125" style="29" customWidth="1"/>
    <col min="7684" max="7684" width="3.26953125" style="29" customWidth="1"/>
    <col min="7685" max="7685" width="9.54296875" style="29" bestFit="1" customWidth="1"/>
    <col min="7686" max="7693" width="9.26953125" style="29" bestFit="1" customWidth="1"/>
    <col min="7694" max="7694" width="3.26953125" style="29" customWidth="1"/>
    <col min="7695" max="7696" width="9.26953125" style="29" bestFit="1" customWidth="1"/>
    <col min="7697" max="7697" width="9.453125" style="29" bestFit="1" customWidth="1"/>
    <col min="7698" max="7698" width="10.1796875" style="29" bestFit="1" customWidth="1"/>
    <col min="7699" max="7699" width="9.54296875" style="29" bestFit="1" customWidth="1"/>
    <col min="7700" max="7700" width="9.453125" style="29" bestFit="1" customWidth="1"/>
    <col min="7701" max="7703" width="9.26953125" style="29" bestFit="1" customWidth="1"/>
    <col min="7704" max="7704" width="3.26953125" style="29" customWidth="1"/>
    <col min="7705" max="7705" width="10.1796875" style="29" bestFit="1" customWidth="1"/>
    <col min="7706" max="7713" width="9.453125" style="29" bestFit="1" customWidth="1"/>
    <col min="7714" max="7714" width="9.26953125" style="29" customWidth="1"/>
    <col min="7715" max="7715" width="3.26953125" style="29" customWidth="1"/>
    <col min="7716" max="7716" width="10.1796875" style="29" bestFit="1" customWidth="1"/>
    <col min="7717" max="7720" width="9.453125" style="29" bestFit="1" customWidth="1"/>
    <col min="7721" max="7723" width="9.26953125" style="29" bestFit="1" customWidth="1"/>
    <col min="7724" max="7724" width="3.26953125" style="29" customWidth="1"/>
    <col min="7725" max="7731" width="9" style="29" customWidth="1"/>
    <col min="7732" max="7732" width="3.1796875" style="29" customWidth="1"/>
    <col min="7733" max="7735" width="9.26953125" style="29" bestFit="1" customWidth="1"/>
    <col min="7736" max="7736" width="3.26953125" style="29" customWidth="1"/>
    <col min="7737" max="7739" width="9.26953125" style="29" bestFit="1" customWidth="1"/>
    <col min="7740" max="7740" width="6.54296875" style="29" customWidth="1"/>
    <col min="7741" max="7741" width="3.26953125" style="29" customWidth="1"/>
    <col min="7742" max="7745" width="9.26953125" style="29" bestFit="1" customWidth="1"/>
    <col min="7746" max="7746" width="3.26953125" style="29" customWidth="1"/>
    <col min="7747" max="7749" width="9.26953125" style="29" bestFit="1" customWidth="1"/>
    <col min="7750" max="7750" width="10" style="29" bestFit="1" customWidth="1"/>
    <col min="7751" max="7751" width="3.26953125" style="29" customWidth="1"/>
    <col min="7752" max="7752" width="9.26953125" style="29" bestFit="1" customWidth="1"/>
    <col min="7753" max="7754" width="10" style="29" customWidth="1"/>
    <col min="7755" max="7755" width="3.26953125" style="29" customWidth="1"/>
    <col min="7756" max="7764" width="9.26953125" style="29" bestFit="1" customWidth="1"/>
    <col min="7765" max="7765" width="3.26953125" style="29" customWidth="1"/>
    <col min="7766" max="7769" width="9.26953125" style="29" bestFit="1" customWidth="1"/>
    <col min="7770" max="7770" width="10" style="29" bestFit="1" customWidth="1"/>
    <col min="7771" max="7771" width="9.26953125" style="29" bestFit="1" customWidth="1"/>
    <col min="7772" max="7772" width="10" style="29" bestFit="1" customWidth="1"/>
    <col min="7773" max="7773" width="9.26953125" style="29" bestFit="1" customWidth="1"/>
    <col min="7774" max="7774" width="3.26953125" style="29" customWidth="1"/>
    <col min="7775" max="7775" width="9.54296875" style="29" bestFit="1" customWidth="1"/>
    <col min="7776" max="7782" width="9.26953125" style="29" bestFit="1" customWidth="1"/>
    <col min="7783" max="7937" width="8.7265625" style="29"/>
    <col min="7938" max="7938" width="9.54296875" style="29" customWidth="1"/>
    <col min="7939" max="7939" width="6.26953125" style="29" customWidth="1"/>
    <col min="7940" max="7940" width="3.26953125" style="29" customWidth="1"/>
    <col min="7941" max="7941" width="9.54296875" style="29" bestFit="1" customWidth="1"/>
    <col min="7942" max="7949" width="9.26953125" style="29" bestFit="1" customWidth="1"/>
    <col min="7950" max="7950" width="3.26953125" style="29" customWidth="1"/>
    <col min="7951" max="7952" width="9.26953125" style="29" bestFit="1" customWidth="1"/>
    <col min="7953" max="7953" width="9.453125" style="29" bestFit="1" customWidth="1"/>
    <col min="7954" max="7954" width="10.1796875" style="29" bestFit="1" customWidth="1"/>
    <col min="7955" max="7955" width="9.54296875" style="29" bestFit="1" customWidth="1"/>
    <col min="7956" max="7956" width="9.453125" style="29" bestFit="1" customWidth="1"/>
    <col min="7957" max="7959" width="9.26953125" style="29" bestFit="1" customWidth="1"/>
    <col min="7960" max="7960" width="3.26953125" style="29" customWidth="1"/>
    <col min="7961" max="7961" width="10.1796875" style="29" bestFit="1" customWidth="1"/>
    <col min="7962" max="7969" width="9.453125" style="29" bestFit="1" customWidth="1"/>
    <col min="7970" max="7970" width="9.26953125" style="29" customWidth="1"/>
    <col min="7971" max="7971" width="3.26953125" style="29" customWidth="1"/>
    <col min="7972" max="7972" width="10.1796875" style="29" bestFit="1" customWidth="1"/>
    <col min="7973" max="7976" width="9.453125" style="29" bestFit="1" customWidth="1"/>
    <col min="7977" max="7979" width="9.26953125" style="29" bestFit="1" customWidth="1"/>
    <col min="7980" max="7980" width="3.26953125" style="29" customWidth="1"/>
    <col min="7981" max="7987" width="9" style="29" customWidth="1"/>
    <col min="7988" max="7988" width="3.1796875" style="29" customWidth="1"/>
    <col min="7989" max="7991" width="9.26953125" style="29" bestFit="1" customWidth="1"/>
    <col min="7992" max="7992" width="3.26953125" style="29" customWidth="1"/>
    <col min="7993" max="7995" width="9.26953125" style="29" bestFit="1" customWidth="1"/>
    <col min="7996" max="7996" width="6.54296875" style="29" customWidth="1"/>
    <col min="7997" max="7997" width="3.26953125" style="29" customWidth="1"/>
    <col min="7998" max="8001" width="9.26953125" style="29" bestFit="1" customWidth="1"/>
    <col min="8002" max="8002" width="3.26953125" style="29" customWidth="1"/>
    <col min="8003" max="8005" width="9.26953125" style="29" bestFit="1" customWidth="1"/>
    <col min="8006" max="8006" width="10" style="29" bestFit="1" customWidth="1"/>
    <col min="8007" max="8007" width="3.26953125" style="29" customWidth="1"/>
    <col min="8008" max="8008" width="9.26953125" style="29" bestFit="1" customWidth="1"/>
    <col min="8009" max="8010" width="10" style="29" customWidth="1"/>
    <col min="8011" max="8011" width="3.26953125" style="29" customWidth="1"/>
    <col min="8012" max="8020" width="9.26953125" style="29" bestFit="1" customWidth="1"/>
    <col min="8021" max="8021" width="3.26953125" style="29" customWidth="1"/>
    <col min="8022" max="8025" width="9.26953125" style="29" bestFit="1" customWidth="1"/>
    <col min="8026" max="8026" width="10" style="29" bestFit="1" customWidth="1"/>
    <col min="8027" max="8027" width="9.26953125" style="29" bestFit="1" customWidth="1"/>
    <col min="8028" max="8028" width="10" style="29" bestFit="1" customWidth="1"/>
    <col min="8029" max="8029" width="9.26953125" style="29" bestFit="1" customWidth="1"/>
    <col min="8030" max="8030" width="3.26953125" style="29" customWidth="1"/>
    <col min="8031" max="8031" width="9.54296875" style="29" bestFit="1" customWidth="1"/>
    <col min="8032" max="8038" width="9.26953125" style="29" bestFit="1" customWidth="1"/>
    <col min="8039" max="8193" width="8.7265625" style="29"/>
    <col min="8194" max="8194" width="9.54296875" style="29" customWidth="1"/>
    <col min="8195" max="8195" width="6.26953125" style="29" customWidth="1"/>
    <col min="8196" max="8196" width="3.26953125" style="29" customWidth="1"/>
    <col min="8197" max="8197" width="9.54296875" style="29" bestFit="1" customWidth="1"/>
    <col min="8198" max="8205" width="9.26953125" style="29" bestFit="1" customWidth="1"/>
    <col min="8206" max="8206" width="3.26953125" style="29" customWidth="1"/>
    <col min="8207" max="8208" width="9.26953125" style="29" bestFit="1" customWidth="1"/>
    <col min="8209" max="8209" width="9.453125" style="29" bestFit="1" customWidth="1"/>
    <col min="8210" max="8210" width="10.1796875" style="29" bestFit="1" customWidth="1"/>
    <col min="8211" max="8211" width="9.54296875" style="29" bestFit="1" customWidth="1"/>
    <col min="8212" max="8212" width="9.453125" style="29" bestFit="1" customWidth="1"/>
    <col min="8213" max="8215" width="9.26953125" style="29" bestFit="1" customWidth="1"/>
    <col min="8216" max="8216" width="3.26953125" style="29" customWidth="1"/>
    <col min="8217" max="8217" width="10.1796875" style="29" bestFit="1" customWidth="1"/>
    <col min="8218" max="8225" width="9.453125" style="29" bestFit="1" customWidth="1"/>
    <col min="8226" max="8226" width="9.26953125" style="29" customWidth="1"/>
    <col min="8227" max="8227" width="3.26953125" style="29" customWidth="1"/>
    <col min="8228" max="8228" width="10.1796875" style="29" bestFit="1" customWidth="1"/>
    <col min="8229" max="8232" width="9.453125" style="29" bestFit="1" customWidth="1"/>
    <col min="8233" max="8235" width="9.26953125" style="29" bestFit="1" customWidth="1"/>
    <col min="8236" max="8236" width="3.26953125" style="29" customWidth="1"/>
    <col min="8237" max="8243" width="9" style="29" customWidth="1"/>
    <col min="8244" max="8244" width="3.1796875" style="29" customWidth="1"/>
    <col min="8245" max="8247" width="9.26953125" style="29" bestFit="1" customWidth="1"/>
    <col min="8248" max="8248" width="3.26953125" style="29" customWidth="1"/>
    <col min="8249" max="8251" width="9.26953125" style="29" bestFit="1" customWidth="1"/>
    <col min="8252" max="8252" width="6.54296875" style="29" customWidth="1"/>
    <col min="8253" max="8253" width="3.26953125" style="29" customWidth="1"/>
    <col min="8254" max="8257" width="9.26953125" style="29" bestFit="1" customWidth="1"/>
    <col min="8258" max="8258" width="3.26953125" style="29" customWidth="1"/>
    <col min="8259" max="8261" width="9.26953125" style="29" bestFit="1" customWidth="1"/>
    <col min="8262" max="8262" width="10" style="29" bestFit="1" customWidth="1"/>
    <col min="8263" max="8263" width="3.26953125" style="29" customWidth="1"/>
    <col min="8264" max="8264" width="9.26953125" style="29" bestFit="1" customWidth="1"/>
    <col min="8265" max="8266" width="10" style="29" customWidth="1"/>
    <col min="8267" max="8267" width="3.26953125" style="29" customWidth="1"/>
    <col min="8268" max="8276" width="9.26953125" style="29" bestFit="1" customWidth="1"/>
    <col min="8277" max="8277" width="3.26953125" style="29" customWidth="1"/>
    <col min="8278" max="8281" width="9.26953125" style="29" bestFit="1" customWidth="1"/>
    <col min="8282" max="8282" width="10" style="29" bestFit="1" customWidth="1"/>
    <col min="8283" max="8283" width="9.26953125" style="29" bestFit="1" customWidth="1"/>
    <col min="8284" max="8284" width="10" style="29" bestFit="1" customWidth="1"/>
    <col min="8285" max="8285" width="9.26953125" style="29" bestFit="1" customWidth="1"/>
    <col min="8286" max="8286" width="3.26953125" style="29" customWidth="1"/>
    <col min="8287" max="8287" width="9.54296875" style="29" bestFit="1" customWidth="1"/>
    <col min="8288" max="8294" width="9.26953125" style="29" bestFit="1" customWidth="1"/>
    <col min="8295" max="8449" width="8.7265625" style="29"/>
    <col min="8450" max="8450" width="9.54296875" style="29" customWidth="1"/>
    <col min="8451" max="8451" width="6.26953125" style="29" customWidth="1"/>
    <col min="8452" max="8452" width="3.26953125" style="29" customWidth="1"/>
    <col min="8453" max="8453" width="9.54296875" style="29" bestFit="1" customWidth="1"/>
    <col min="8454" max="8461" width="9.26953125" style="29" bestFit="1" customWidth="1"/>
    <col min="8462" max="8462" width="3.26953125" style="29" customWidth="1"/>
    <col min="8463" max="8464" width="9.26953125" style="29" bestFit="1" customWidth="1"/>
    <col min="8465" max="8465" width="9.453125" style="29" bestFit="1" customWidth="1"/>
    <col min="8466" max="8466" width="10.1796875" style="29" bestFit="1" customWidth="1"/>
    <col min="8467" max="8467" width="9.54296875" style="29" bestFit="1" customWidth="1"/>
    <col min="8468" max="8468" width="9.453125" style="29" bestFit="1" customWidth="1"/>
    <col min="8469" max="8471" width="9.26953125" style="29" bestFit="1" customWidth="1"/>
    <col min="8472" max="8472" width="3.26953125" style="29" customWidth="1"/>
    <col min="8473" max="8473" width="10.1796875" style="29" bestFit="1" customWidth="1"/>
    <col min="8474" max="8481" width="9.453125" style="29" bestFit="1" customWidth="1"/>
    <col min="8482" max="8482" width="9.26953125" style="29" customWidth="1"/>
    <col min="8483" max="8483" width="3.26953125" style="29" customWidth="1"/>
    <col min="8484" max="8484" width="10.1796875" style="29" bestFit="1" customWidth="1"/>
    <col min="8485" max="8488" width="9.453125" style="29" bestFit="1" customWidth="1"/>
    <col min="8489" max="8491" width="9.26953125" style="29" bestFit="1" customWidth="1"/>
    <col min="8492" max="8492" width="3.26953125" style="29" customWidth="1"/>
    <col min="8493" max="8499" width="9" style="29" customWidth="1"/>
    <col min="8500" max="8500" width="3.1796875" style="29" customWidth="1"/>
    <col min="8501" max="8503" width="9.26953125" style="29" bestFit="1" customWidth="1"/>
    <col min="8504" max="8504" width="3.26953125" style="29" customWidth="1"/>
    <col min="8505" max="8507" width="9.26953125" style="29" bestFit="1" customWidth="1"/>
    <col min="8508" max="8508" width="6.54296875" style="29" customWidth="1"/>
    <col min="8509" max="8509" width="3.26953125" style="29" customWidth="1"/>
    <col min="8510" max="8513" width="9.26953125" style="29" bestFit="1" customWidth="1"/>
    <col min="8514" max="8514" width="3.26953125" style="29" customWidth="1"/>
    <col min="8515" max="8517" width="9.26953125" style="29" bestFit="1" customWidth="1"/>
    <col min="8518" max="8518" width="10" style="29" bestFit="1" customWidth="1"/>
    <col min="8519" max="8519" width="3.26953125" style="29" customWidth="1"/>
    <col min="8520" max="8520" width="9.26953125" style="29" bestFit="1" customWidth="1"/>
    <col min="8521" max="8522" width="10" style="29" customWidth="1"/>
    <col min="8523" max="8523" width="3.26953125" style="29" customWidth="1"/>
    <col min="8524" max="8532" width="9.26953125" style="29" bestFit="1" customWidth="1"/>
    <col min="8533" max="8533" width="3.26953125" style="29" customWidth="1"/>
    <col min="8534" max="8537" width="9.26953125" style="29" bestFit="1" customWidth="1"/>
    <col min="8538" max="8538" width="10" style="29" bestFit="1" customWidth="1"/>
    <col min="8539" max="8539" width="9.26953125" style="29" bestFit="1" customWidth="1"/>
    <col min="8540" max="8540" width="10" style="29" bestFit="1" customWidth="1"/>
    <col min="8541" max="8541" width="9.26953125" style="29" bestFit="1" customWidth="1"/>
    <col min="8542" max="8542" width="3.26953125" style="29" customWidth="1"/>
    <col min="8543" max="8543" width="9.54296875" style="29" bestFit="1" customWidth="1"/>
    <col min="8544" max="8550" width="9.26953125" style="29" bestFit="1" customWidth="1"/>
    <col min="8551" max="8705" width="8.7265625" style="29"/>
    <col min="8706" max="8706" width="9.54296875" style="29" customWidth="1"/>
    <col min="8707" max="8707" width="6.26953125" style="29" customWidth="1"/>
    <col min="8708" max="8708" width="3.26953125" style="29" customWidth="1"/>
    <col min="8709" max="8709" width="9.54296875" style="29" bestFit="1" customWidth="1"/>
    <col min="8710" max="8717" width="9.26953125" style="29" bestFit="1" customWidth="1"/>
    <col min="8718" max="8718" width="3.26953125" style="29" customWidth="1"/>
    <col min="8719" max="8720" width="9.26953125" style="29" bestFit="1" customWidth="1"/>
    <col min="8721" max="8721" width="9.453125" style="29" bestFit="1" customWidth="1"/>
    <col min="8722" max="8722" width="10.1796875" style="29" bestFit="1" customWidth="1"/>
    <col min="8723" max="8723" width="9.54296875" style="29" bestFit="1" customWidth="1"/>
    <col min="8724" max="8724" width="9.453125" style="29" bestFit="1" customWidth="1"/>
    <col min="8725" max="8727" width="9.26953125" style="29" bestFit="1" customWidth="1"/>
    <col min="8728" max="8728" width="3.26953125" style="29" customWidth="1"/>
    <col min="8729" max="8729" width="10.1796875" style="29" bestFit="1" customWidth="1"/>
    <col min="8730" max="8737" width="9.453125" style="29" bestFit="1" customWidth="1"/>
    <col min="8738" max="8738" width="9.26953125" style="29" customWidth="1"/>
    <col min="8739" max="8739" width="3.26953125" style="29" customWidth="1"/>
    <col min="8740" max="8740" width="10.1796875" style="29" bestFit="1" customWidth="1"/>
    <col min="8741" max="8744" width="9.453125" style="29" bestFit="1" customWidth="1"/>
    <col min="8745" max="8747" width="9.26953125" style="29" bestFit="1" customWidth="1"/>
    <col min="8748" max="8748" width="3.26953125" style="29" customWidth="1"/>
    <col min="8749" max="8755" width="9" style="29" customWidth="1"/>
    <col min="8756" max="8756" width="3.1796875" style="29" customWidth="1"/>
    <col min="8757" max="8759" width="9.26953125" style="29" bestFit="1" customWidth="1"/>
    <col min="8760" max="8760" width="3.26953125" style="29" customWidth="1"/>
    <col min="8761" max="8763" width="9.26953125" style="29" bestFit="1" customWidth="1"/>
    <col min="8764" max="8764" width="6.54296875" style="29" customWidth="1"/>
    <col min="8765" max="8765" width="3.26953125" style="29" customWidth="1"/>
    <col min="8766" max="8769" width="9.26953125" style="29" bestFit="1" customWidth="1"/>
    <col min="8770" max="8770" width="3.26953125" style="29" customWidth="1"/>
    <col min="8771" max="8773" width="9.26953125" style="29" bestFit="1" customWidth="1"/>
    <col min="8774" max="8774" width="10" style="29" bestFit="1" customWidth="1"/>
    <col min="8775" max="8775" width="3.26953125" style="29" customWidth="1"/>
    <col min="8776" max="8776" width="9.26953125" style="29" bestFit="1" customWidth="1"/>
    <col min="8777" max="8778" width="10" style="29" customWidth="1"/>
    <col min="8779" max="8779" width="3.26953125" style="29" customWidth="1"/>
    <col min="8780" max="8788" width="9.26953125" style="29" bestFit="1" customWidth="1"/>
    <col min="8789" max="8789" width="3.26953125" style="29" customWidth="1"/>
    <col min="8790" max="8793" width="9.26953125" style="29" bestFit="1" customWidth="1"/>
    <col min="8794" max="8794" width="10" style="29" bestFit="1" customWidth="1"/>
    <col min="8795" max="8795" width="9.26953125" style="29" bestFit="1" customWidth="1"/>
    <col min="8796" max="8796" width="10" style="29" bestFit="1" customWidth="1"/>
    <col min="8797" max="8797" width="9.26953125" style="29" bestFit="1" customWidth="1"/>
    <col min="8798" max="8798" width="3.26953125" style="29" customWidth="1"/>
    <col min="8799" max="8799" width="9.54296875" style="29" bestFit="1" customWidth="1"/>
    <col min="8800" max="8806" width="9.26953125" style="29" bestFit="1" customWidth="1"/>
    <col min="8807" max="8961" width="8.7265625" style="29"/>
    <col min="8962" max="8962" width="9.54296875" style="29" customWidth="1"/>
    <col min="8963" max="8963" width="6.26953125" style="29" customWidth="1"/>
    <col min="8964" max="8964" width="3.26953125" style="29" customWidth="1"/>
    <col min="8965" max="8965" width="9.54296875" style="29" bestFit="1" customWidth="1"/>
    <col min="8966" max="8973" width="9.26953125" style="29" bestFit="1" customWidth="1"/>
    <col min="8974" max="8974" width="3.26953125" style="29" customWidth="1"/>
    <col min="8975" max="8976" width="9.26953125" style="29" bestFit="1" customWidth="1"/>
    <col min="8977" max="8977" width="9.453125" style="29" bestFit="1" customWidth="1"/>
    <col min="8978" max="8978" width="10.1796875" style="29" bestFit="1" customWidth="1"/>
    <col min="8979" max="8979" width="9.54296875" style="29" bestFit="1" customWidth="1"/>
    <col min="8980" max="8980" width="9.453125" style="29" bestFit="1" customWidth="1"/>
    <col min="8981" max="8983" width="9.26953125" style="29" bestFit="1" customWidth="1"/>
    <col min="8984" max="8984" width="3.26953125" style="29" customWidth="1"/>
    <col min="8985" max="8985" width="10.1796875" style="29" bestFit="1" customWidth="1"/>
    <col min="8986" max="8993" width="9.453125" style="29" bestFit="1" customWidth="1"/>
    <col min="8994" max="8994" width="9.26953125" style="29" customWidth="1"/>
    <col min="8995" max="8995" width="3.26953125" style="29" customWidth="1"/>
    <col min="8996" max="8996" width="10.1796875" style="29" bestFit="1" customWidth="1"/>
    <col min="8997" max="9000" width="9.453125" style="29" bestFit="1" customWidth="1"/>
    <col min="9001" max="9003" width="9.26953125" style="29" bestFit="1" customWidth="1"/>
    <col min="9004" max="9004" width="3.26953125" style="29" customWidth="1"/>
    <col min="9005" max="9011" width="9" style="29" customWidth="1"/>
    <col min="9012" max="9012" width="3.1796875" style="29" customWidth="1"/>
    <col min="9013" max="9015" width="9.26953125" style="29" bestFit="1" customWidth="1"/>
    <col min="9016" max="9016" width="3.26953125" style="29" customWidth="1"/>
    <col min="9017" max="9019" width="9.26953125" style="29" bestFit="1" customWidth="1"/>
    <col min="9020" max="9020" width="6.54296875" style="29" customWidth="1"/>
    <col min="9021" max="9021" width="3.26953125" style="29" customWidth="1"/>
    <col min="9022" max="9025" width="9.26953125" style="29" bestFit="1" customWidth="1"/>
    <col min="9026" max="9026" width="3.26953125" style="29" customWidth="1"/>
    <col min="9027" max="9029" width="9.26953125" style="29" bestFit="1" customWidth="1"/>
    <col min="9030" max="9030" width="10" style="29" bestFit="1" customWidth="1"/>
    <col min="9031" max="9031" width="3.26953125" style="29" customWidth="1"/>
    <col min="9032" max="9032" width="9.26953125" style="29" bestFit="1" customWidth="1"/>
    <col min="9033" max="9034" width="10" style="29" customWidth="1"/>
    <col min="9035" max="9035" width="3.26953125" style="29" customWidth="1"/>
    <col min="9036" max="9044" width="9.26953125" style="29" bestFit="1" customWidth="1"/>
    <col min="9045" max="9045" width="3.26953125" style="29" customWidth="1"/>
    <col min="9046" max="9049" width="9.26953125" style="29" bestFit="1" customWidth="1"/>
    <col min="9050" max="9050" width="10" style="29" bestFit="1" customWidth="1"/>
    <col min="9051" max="9051" width="9.26953125" style="29" bestFit="1" customWidth="1"/>
    <col min="9052" max="9052" width="10" style="29" bestFit="1" customWidth="1"/>
    <col min="9053" max="9053" width="9.26953125" style="29" bestFit="1" customWidth="1"/>
    <col min="9054" max="9054" width="3.26953125" style="29" customWidth="1"/>
    <col min="9055" max="9055" width="9.54296875" style="29" bestFit="1" customWidth="1"/>
    <col min="9056" max="9062" width="9.26953125" style="29" bestFit="1" customWidth="1"/>
    <col min="9063" max="9217" width="8.7265625" style="29"/>
    <col min="9218" max="9218" width="9.54296875" style="29" customWidth="1"/>
    <col min="9219" max="9219" width="6.26953125" style="29" customWidth="1"/>
    <col min="9220" max="9220" width="3.26953125" style="29" customWidth="1"/>
    <col min="9221" max="9221" width="9.54296875" style="29" bestFit="1" customWidth="1"/>
    <col min="9222" max="9229" width="9.26953125" style="29" bestFit="1" customWidth="1"/>
    <col min="9230" max="9230" width="3.26953125" style="29" customWidth="1"/>
    <col min="9231" max="9232" width="9.26953125" style="29" bestFit="1" customWidth="1"/>
    <col min="9233" max="9233" width="9.453125" style="29" bestFit="1" customWidth="1"/>
    <col min="9234" max="9234" width="10.1796875" style="29" bestFit="1" customWidth="1"/>
    <col min="9235" max="9235" width="9.54296875" style="29" bestFit="1" customWidth="1"/>
    <col min="9236" max="9236" width="9.453125" style="29" bestFit="1" customWidth="1"/>
    <col min="9237" max="9239" width="9.26953125" style="29" bestFit="1" customWidth="1"/>
    <col min="9240" max="9240" width="3.26953125" style="29" customWidth="1"/>
    <col min="9241" max="9241" width="10.1796875" style="29" bestFit="1" customWidth="1"/>
    <col min="9242" max="9249" width="9.453125" style="29" bestFit="1" customWidth="1"/>
    <col min="9250" max="9250" width="9.26953125" style="29" customWidth="1"/>
    <col min="9251" max="9251" width="3.26953125" style="29" customWidth="1"/>
    <col min="9252" max="9252" width="10.1796875" style="29" bestFit="1" customWidth="1"/>
    <col min="9253" max="9256" width="9.453125" style="29" bestFit="1" customWidth="1"/>
    <col min="9257" max="9259" width="9.26953125" style="29" bestFit="1" customWidth="1"/>
    <col min="9260" max="9260" width="3.26953125" style="29" customWidth="1"/>
    <col min="9261" max="9267" width="9" style="29" customWidth="1"/>
    <col min="9268" max="9268" width="3.1796875" style="29" customWidth="1"/>
    <col min="9269" max="9271" width="9.26953125" style="29" bestFit="1" customWidth="1"/>
    <col min="9272" max="9272" width="3.26953125" style="29" customWidth="1"/>
    <col min="9273" max="9275" width="9.26953125" style="29" bestFit="1" customWidth="1"/>
    <col min="9276" max="9276" width="6.54296875" style="29" customWidth="1"/>
    <col min="9277" max="9277" width="3.26953125" style="29" customWidth="1"/>
    <col min="9278" max="9281" width="9.26953125" style="29" bestFit="1" customWidth="1"/>
    <col min="9282" max="9282" width="3.26953125" style="29" customWidth="1"/>
    <col min="9283" max="9285" width="9.26953125" style="29" bestFit="1" customWidth="1"/>
    <col min="9286" max="9286" width="10" style="29" bestFit="1" customWidth="1"/>
    <col min="9287" max="9287" width="3.26953125" style="29" customWidth="1"/>
    <col min="9288" max="9288" width="9.26953125" style="29" bestFit="1" customWidth="1"/>
    <col min="9289" max="9290" width="10" style="29" customWidth="1"/>
    <col min="9291" max="9291" width="3.26953125" style="29" customWidth="1"/>
    <col min="9292" max="9300" width="9.26953125" style="29" bestFit="1" customWidth="1"/>
    <col min="9301" max="9301" width="3.26953125" style="29" customWidth="1"/>
    <col min="9302" max="9305" width="9.26953125" style="29" bestFit="1" customWidth="1"/>
    <col min="9306" max="9306" width="10" style="29" bestFit="1" customWidth="1"/>
    <col min="9307" max="9307" width="9.26953125" style="29" bestFit="1" customWidth="1"/>
    <col min="9308" max="9308" width="10" style="29" bestFit="1" customWidth="1"/>
    <col min="9309" max="9309" width="9.26953125" style="29" bestFit="1" customWidth="1"/>
    <col min="9310" max="9310" width="3.26953125" style="29" customWidth="1"/>
    <col min="9311" max="9311" width="9.54296875" style="29" bestFit="1" customWidth="1"/>
    <col min="9312" max="9318" width="9.26953125" style="29" bestFit="1" customWidth="1"/>
    <col min="9319" max="9473" width="8.7265625" style="29"/>
    <col min="9474" max="9474" width="9.54296875" style="29" customWidth="1"/>
    <col min="9475" max="9475" width="6.26953125" style="29" customWidth="1"/>
    <col min="9476" max="9476" width="3.26953125" style="29" customWidth="1"/>
    <col min="9477" max="9477" width="9.54296875" style="29" bestFit="1" customWidth="1"/>
    <col min="9478" max="9485" width="9.26953125" style="29" bestFit="1" customWidth="1"/>
    <col min="9486" max="9486" width="3.26953125" style="29" customWidth="1"/>
    <col min="9487" max="9488" width="9.26953125" style="29" bestFit="1" customWidth="1"/>
    <col min="9489" max="9489" width="9.453125" style="29" bestFit="1" customWidth="1"/>
    <col min="9490" max="9490" width="10.1796875" style="29" bestFit="1" customWidth="1"/>
    <col min="9491" max="9491" width="9.54296875" style="29" bestFit="1" customWidth="1"/>
    <col min="9492" max="9492" width="9.453125" style="29" bestFit="1" customWidth="1"/>
    <col min="9493" max="9495" width="9.26953125" style="29" bestFit="1" customWidth="1"/>
    <col min="9496" max="9496" width="3.26953125" style="29" customWidth="1"/>
    <col min="9497" max="9497" width="10.1796875" style="29" bestFit="1" customWidth="1"/>
    <col min="9498" max="9505" width="9.453125" style="29" bestFit="1" customWidth="1"/>
    <col min="9506" max="9506" width="9.26953125" style="29" customWidth="1"/>
    <col min="9507" max="9507" width="3.26953125" style="29" customWidth="1"/>
    <col min="9508" max="9508" width="10.1796875" style="29" bestFit="1" customWidth="1"/>
    <col min="9509" max="9512" width="9.453125" style="29" bestFit="1" customWidth="1"/>
    <col min="9513" max="9515" width="9.26953125" style="29" bestFit="1" customWidth="1"/>
    <col min="9516" max="9516" width="3.26953125" style="29" customWidth="1"/>
    <col min="9517" max="9523" width="9" style="29" customWidth="1"/>
    <col min="9524" max="9524" width="3.1796875" style="29" customWidth="1"/>
    <col min="9525" max="9527" width="9.26953125" style="29" bestFit="1" customWidth="1"/>
    <col min="9528" max="9528" width="3.26953125" style="29" customWidth="1"/>
    <col min="9529" max="9531" width="9.26953125" style="29" bestFit="1" customWidth="1"/>
    <col min="9532" max="9532" width="6.54296875" style="29" customWidth="1"/>
    <col min="9533" max="9533" width="3.26953125" style="29" customWidth="1"/>
    <col min="9534" max="9537" width="9.26953125" style="29" bestFit="1" customWidth="1"/>
    <col min="9538" max="9538" width="3.26953125" style="29" customWidth="1"/>
    <col min="9539" max="9541" width="9.26953125" style="29" bestFit="1" customWidth="1"/>
    <col min="9542" max="9542" width="10" style="29" bestFit="1" customWidth="1"/>
    <col min="9543" max="9543" width="3.26953125" style="29" customWidth="1"/>
    <col min="9544" max="9544" width="9.26953125" style="29" bestFit="1" customWidth="1"/>
    <col min="9545" max="9546" width="10" style="29" customWidth="1"/>
    <col min="9547" max="9547" width="3.26953125" style="29" customWidth="1"/>
    <col min="9548" max="9556" width="9.26953125" style="29" bestFit="1" customWidth="1"/>
    <col min="9557" max="9557" width="3.26953125" style="29" customWidth="1"/>
    <col min="9558" max="9561" width="9.26953125" style="29" bestFit="1" customWidth="1"/>
    <col min="9562" max="9562" width="10" style="29" bestFit="1" customWidth="1"/>
    <col min="9563" max="9563" width="9.26953125" style="29" bestFit="1" customWidth="1"/>
    <col min="9564" max="9564" width="10" style="29" bestFit="1" customWidth="1"/>
    <col min="9565" max="9565" width="9.26953125" style="29" bestFit="1" customWidth="1"/>
    <col min="9566" max="9566" width="3.26953125" style="29" customWidth="1"/>
    <col min="9567" max="9567" width="9.54296875" style="29" bestFit="1" customWidth="1"/>
    <col min="9568" max="9574" width="9.26953125" style="29" bestFit="1" customWidth="1"/>
    <col min="9575" max="9729" width="8.7265625" style="29"/>
    <col min="9730" max="9730" width="9.54296875" style="29" customWidth="1"/>
    <col min="9731" max="9731" width="6.26953125" style="29" customWidth="1"/>
    <col min="9732" max="9732" width="3.26953125" style="29" customWidth="1"/>
    <col min="9733" max="9733" width="9.54296875" style="29" bestFit="1" customWidth="1"/>
    <col min="9734" max="9741" width="9.26953125" style="29" bestFit="1" customWidth="1"/>
    <col min="9742" max="9742" width="3.26953125" style="29" customWidth="1"/>
    <col min="9743" max="9744" width="9.26953125" style="29" bestFit="1" customWidth="1"/>
    <col min="9745" max="9745" width="9.453125" style="29" bestFit="1" customWidth="1"/>
    <col min="9746" max="9746" width="10.1796875" style="29" bestFit="1" customWidth="1"/>
    <col min="9747" max="9747" width="9.54296875" style="29" bestFit="1" customWidth="1"/>
    <col min="9748" max="9748" width="9.453125" style="29" bestFit="1" customWidth="1"/>
    <col min="9749" max="9751" width="9.26953125" style="29" bestFit="1" customWidth="1"/>
    <col min="9752" max="9752" width="3.26953125" style="29" customWidth="1"/>
    <col min="9753" max="9753" width="10.1796875" style="29" bestFit="1" customWidth="1"/>
    <col min="9754" max="9761" width="9.453125" style="29" bestFit="1" customWidth="1"/>
    <col min="9762" max="9762" width="9.26953125" style="29" customWidth="1"/>
    <col min="9763" max="9763" width="3.26953125" style="29" customWidth="1"/>
    <col min="9764" max="9764" width="10.1796875" style="29" bestFit="1" customWidth="1"/>
    <col min="9765" max="9768" width="9.453125" style="29" bestFit="1" customWidth="1"/>
    <col min="9769" max="9771" width="9.26953125" style="29" bestFit="1" customWidth="1"/>
    <col min="9772" max="9772" width="3.26953125" style="29" customWidth="1"/>
    <col min="9773" max="9779" width="9" style="29" customWidth="1"/>
    <col min="9780" max="9780" width="3.1796875" style="29" customWidth="1"/>
    <col min="9781" max="9783" width="9.26953125" style="29" bestFit="1" customWidth="1"/>
    <col min="9784" max="9784" width="3.26953125" style="29" customWidth="1"/>
    <col min="9785" max="9787" width="9.26953125" style="29" bestFit="1" customWidth="1"/>
    <col min="9788" max="9788" width="6.54296875" style="29" customWidth="1"/>
    <col min="9789" max="9789" width="3.26953125" style="29" customWidth="1"/>
    <col min="9790" max="9793" width="9.26953125" style="29" bestFit="1" customWidth="1"/>
    <col min="9794" max="9794" width="3.26953125" style="29" customWidth="1"/>
    <col min="9795" max="9797" width="9.26953125" style="29" bestFit="1" customWidth="1"/>
    <col min="9798" max="9798" width="10" style="29" bestFit="1" customWidth="1"/>
    <col min="9799" max="9799" width="3.26953125" style="29" customWidth="1"/>
    <col min="9800" max="9800" width="9.26953125" style="29" bestFit="1" customWidth="1"/>
    <col min="9801" max="9802" width="10" style="29" customWidth="1"/>
    <col min="9803" max="9803" width="3.26953125" style="29" customWidth="1"/>
    <col min="9804" max="9812" width="9.26953125" style="29" bestFit="1" customWidth="1"/>
    <col min="9813" max="9813" width="3.26953125" style="29" customWidth="1"/>
    <col min="9814" max="9817" width="9.26953125" style="29" bestFit="1" customWidth="1"/>
    <col min="9818" max="9818" width="10" style="29" bestFit="1" customWidth="1"/>
    <col min="9819" max="9819" width="9.26953125" style="29" bestFit="1" customWidth="1"/>
    <col min="9820" max="9820" width="10" style="29" bestFit="1" customWidth="1"/>
    <col min="9821" max="9821" width="9.26953125" style="29" bestFit="1" customWidth="1"/>
    <col min="9822" max="9822" width="3.26953125" style="29" customWidth="1"/>
    <col min="9823" max="9823" width="9.54296875" style="29" bestFit="1" customWidth="1"/>
    <col min="9824" max="9830" width="9.26953125" style="29" bestFit="1" customWidth="1"/>
    <col min="9831" max="9985" width="8.7265625" style="29"/>
    <col min="9986" max="9986" width="9.54296875" style="29" customWidth="1"/>
    <col min="9987" max="9987" width="6.26953125" style="29" customWidth="1"/>
    <col min="9988" max="9988" width="3.26953125" style="29" customWidth="1"/>
    <col min="9989" max="9989" width="9.54296875" style="29" bestFit="1" customWidth="1"/>
    <col min="9990" max="9997" width="9.26953125" style="29" bestFit="1" customWidth="1"/>
    <col min="9998" max="9998" width="3.26953125" style="29" customWidth="1"/>
    <col min="9999" max="10000" width="9.26953125" style="29" bestFit="1" customWidth="1"/>
    <col min="10001" max="10001" width="9.453125" style="29" bestFit="1" customWidth="1"/>
    <col min="10002" max="10002" width="10.1796875" style="29" bestFit="1" customWidth="1"/>
    <col min="10003" max="10003" width="9.54296875" style="29" bestFit="1" customWidth="1"/>
    <col min="10004" max="10004" width="9.453125" style="29" bestFit="1" customWidth="1"/>
    <col min="10005" max="10007" width="9.26953125" style="29" bestFit="1" customWidth="1"/>
    <col min="10008" max="10008" width="3.26953125" style="29" customWidth="1"/>
    <col min="10009" max="10009" width="10.1796875" style="29" bestFit="1" customWidth="1"/>
    <col min="10010" max="10017" width="9.453125" style="29" bestFit="1" customWidth="1"/>
    <col min="10018" max="10018" width="9.26953125" style="29" customWidth="1"/>
    <col min="10019" max="10019" width="3.26953125" style="29" customWidth="1"/>
    <col min="10020" max="10020" width="10.1796875" style="29" bestFit="1" customWidth="1"/>
    <col min="10021" max="10024" width="9.453125" style="29" bestFit="1" customWidth="1"/>
    <col min="10025" max="10027" width="9.26953125" style="29" bestFit="1" customWidth="1"/>
    <col min="10028" max="10028" width="3.26953125" style="29" customWidth="1"/>
    <col min="10029" max="10035" width="9" style="29" customWidth="1"/>
    <col min="10036" max="10036" width="3.1796875" style="29" customWidth="1"/>
    <col min="10037" max="10039" width="9.26953125" style="29" bestFit="1" customWidth="1"/>
    <col min="10040" max="10040" width="3.26953125" style="29" customWidth="1"/>
    <col min="10041" max="10043" width="9.26953125" style="29" bestFit="1" customWidth="1"/>
    <col min="10044" max="10044" width="6.54296875" style="29" customWidth="1"/>
    <col min="10045" max="10045" width="3.26953125" style="29" customWidth="1"/>
    <col min="10046" max="10049" width="9.26953125" style="29" bestFit="1" customWidth="1"/>
    <col min="10050" max="10050" width="3.26953125" style="29" customWidth="1"/>
    <col min="10051" max="10053" width="9.26953125" style="29" bestFit="1" customWidth="1"/>
    <col min="10054" max="10054" width="10" style="29" bestFit="1" customWidth="1"/>
    <col min="10055" max="10055" width="3.26953125" style="29" customWidth="1"/>
    <col min="10056" max="10056" width="9.26953125" style="29" bestFit="1" customWidth="1"/>
    <col min="10057" max="10058" width="10" style="29" customWidth="1"/>
    <col min="10059" max="10059" width="3.26953125" style="29" customWidth="1"/>
    <col min="10060" max="10068" width="9.26953125" style="29" bestFit="1" customWidth="1"/>
    <col min="10069" max="10069" width="3.26953125" style="29" customWidth="1"/>
    <col min="10070" max="10073" width="9.26953125" style="29" bestFit="1" customWidth="1"/>
    <col min="10074" max="10074" width="10" style="29" bestFit="1" customWidth="1"/>
    <col min="10075" max="10075" width="9.26953125" style="29" bestFit="1" customWidth="1"/>
    <col min="10076" max="10076" width="10" style="29" bestFit="1" customWidth="1"/>
    <col min="10077" max="10077" width="9.26953125" style="29" bestFit="1" customWidth="1"/>
    <col min="10078" max="10078" width="3.26953125" style="29" customWidth="1"/>
    <col min="10079" max="10079" width="9.54296875" style="29" bestFit="1" customWidth="1"/>
    <col min="10080" max="10086" width="9.26953125" style="29" bestFit="1" customWidth="1"/>
    <col min="10087" max="10241" width="8.7265625" style="29"/>
    <col min="10242" max="10242" width="9.54296875" style="29" customWidth="1"/>
    <col min="10243" max="10243" width="6.26953125" style="29" customWidth="1"/>
    <col min="10244" max="10244" width="3.26953125" style="29" customWidth="1"/>
    <col min="10245" max="10245" width="9.54296875" style="29" bestFit="1" customWidth="1"/>
    <col min="10246" max="10253" width="9.26953125" style="29" bestFit="1" customWidth="1"/>
    <col min="10254" max="10254" width="3.26953125" style="29" customWidth="1"/>
    <col min="10255" max="10256" width="9.26953125" style="29" bestFit="1" customWidth="1"/>
    <col min="10257" max="10257" width="9.453125" style="29" bestFit="1" customWidth="1"/>
    <col min="10258" max="10258" width="10.1796875" style="29" bestFit="1" customWidth="1"/>
    <col min="10259" max="10259" width="9.54296875" style="29" bestFit="1" customWidth="1"/>
    <col min="10260" max="10260" width="9.453125" style="29" bestFit="1" customWidth="1"/>
    <col min="10261" max="10263" width="9.26953125" style="29" bestFit="1" customWidth="1"/>
    <col min="10264" max="10264" width="3.26953125" style="29" customWidth="1"/>
    <col min="10265" max="10265" width="10.1796875" style="29" bestFit="1" customWidth="1"/>
    <col min="10266" max="10273" width="9.453125" style="29" bestFit="1" customWidth="1"/>
    <col min="10274" max="10274" width="9.26953125" style="29" customWidth="1"/>
    <col min="10275" max="10275" width="3.26953125" style="29" customWidth="1"/>
    <col min="10276" max="10276" width="10.1796875" style="29" bestFit="1" customWidth="1"/>
    <col min="10277" max="10280" width="9.453125" style="29" bestFit="1" customWidth="1"/>
    <col min="10281" max="10283" width="9.26953125" style="29" bestFit="1" customWidth="1"/>
    <col min="10284" max="10284" width="3.26953125" style="29" customWidth="1"/>
    <col min="10285" max="10291" width="9" style="29" customWidth="1"/>
    <col min="10292" max="10292" width="3.1796875" style="29" customWidth="1"/>
    <col min="10293" max="10295" width="9.26953125" style="29" bestFit="1" customWidth="1"/>
    <col min="10296" max="10296" width="3.26953125" style="29" customWidth="1"/>
    <col min="10297" max="10299" width="9.26953125" style="29" bestFit="1" customWidth="1"/>
    <col min="10300" max="10300" width="6.54296875" style="29" customWidth="1"/>
    <col min="10301" max="10301" width="3.26953125" style="29" customWidth="1"/>
    <col min="10302" max="10305" width="9.26953125" style="29" bestFit="1" customWidth="1"/>
    <col min="10306" max="10306" width="3.26953125" style="29" customWidth="1"/>
    <col min="10307" max="10309" width="9.26953125" style="29" bestFit="1" customWidth="1"/>
    <col min="10310" max="10310" width="10" style="29" bestFit="1" customWidth="1"/>
    <col min="10311" max="10311" width="3.26953125" style="29" customWidth="1"/>
    <col min="10312" max="10312" width="9.26953125" style="29" bestFit="1" customWidth="1"/>
    <col min="10313" max="10314" width="10" style="29" customWidth="1"/>
    <col min="10315" max="10315" width="3.26953125" style="29" customWidth="1"/>
    <col min="10316" max="10324" width="9.26953125" style="29" bestFit="1" customWidth="1"/>
    <col min="10325" max="10325" width="3.26953125" style="29" customWidth="1"/>
    <col min="10326" max="10329" width="9.26953125" style="29" bestFit="1" customWidth="1"/>
    <col min="10330" max="10330" width="10" style="29" bestFit="1" customWidth="1"/>
    <col min="10331" max="10331" width="9.26953125" style="29" bestFit="1" customWidth="1"/>
    <col min="10332" max="10332" width="10" style="29" bestFit="1" customWidth="1"/>
    <col min="10333" max="10333" width="9.26953125" style="29" bestFit="1" customWidth="1"/>
    <col min="10334" max="10334" width="3.26953125" style="29" customWidth="1"/>
    <col min="10335" max="10335" width="9.54296875" style="29" bestFit="1" customWidth="1"/>
    <col min="10336" max="10342" width="9.26953125" style="29" bestFit="1" customWidth="1"/>
    <col min="10343" max="10497" width="8.7265625" style="29"/>
    <col min="10498" max="10498" width="9.54296875" style="29" customWidth="1"/>
    <col min="10499" max="10499" width="6.26953125" style="29" customWidth="1"/>
    <col min="10500" max="10500" width="3.26953125" style="29" customWidth="1"/>
    <col min="10501" max="10501" width="9.54296875" style="29" bestFit="1" customWidth="1"/>
    <col min="10502" max="10509" width="9.26953125" style="29" bestFit="1" customWidth="1"/>
    <col min="10510" max="10510" width="3.26953125" style="29" customWidth="1"/>
    <col min="10511" max="10512" width="9.26953125" style="29" bestFit="1" customWidth="1"/>
    <col min="10513" max="10513" width="9.453125" style="29" bestFit="1" customWidth="1"/>
    <col min="10514" max="10514" width="10.1796875" style="29" bestFit="1" customWidth="1"/>
    <col min="10515" max="10515" width="9.54296875" style="29" bestFit="1" customWidth="1"/>
    <col min="10516" max="10516" width="9.453125" style="29" bestFit="1" customWidth="1"/>
    <col min="10517" max="10519" width="9.26953125" style="29" bestFit="1" customWidth="1"/>
    <col min="10520" max="10520" width="3.26953125" style="29" customWidth="1"/>
    <col min="10521" max="10521" width="10.1796875" style="29" bestFit="1" customWidth="1"/>
    <col min="10522" max="10529" width="9.453125" style="29" bestFit="1" customWidth="1"/>
    <col min="10530" max="10530" width="9.26953125" style="29" customWidth="1"/>
    <col min="10531" max="10531" width="3.26953125" style="29" customWidth="1"/>
    <col min="10532" max="10532" width="10.1796875" style="29" bestFit="1" customWidth="1"/>
    <col min="10533" max="10536" width="9.453125" style="29" bestFit="1" customWidth="1"/>
    <col min="10537" max="10539" width="9.26953125" style="29" bestFit="1" customWidth="1"/>
    <col min="10540" max="10540" width="3.26953125" style="29" customWidth="1"/>
    <col min="10541" max="10547" width="9" style="29" customWidth="1"/>
    <col min="10548" max="10548" width="3.1796875" style="29" customWidth="1"/>
    <col min="10549" max="10551" width="9.26953125" style="29" bestFit="1" customWidth="1"/>
    <col min="10552" max="10552" width="3.26953125" style="29" customWidth="1"/>
    <col min="10553" max="10555" width="9.26953125" style="29" bestFit="1" customWidth="1"/>
    <col min="10556" max="10556" width="6.54296875" style="29" customWidth="1"/>
    <col min="10557" max="10557" width="3.26953125" style="29" customWidth="1"/>
    <col min="10558" max="10561" width="9.26953125" style="29" bestFit="1" customWidth="1"/>
    <col min="10562" max="10562" width="3.26953125" style="29" customWidth="1"/>
    <col min="10563" max="10565" width="9.26953125" style="29" bestFit="1" customWidth="1"/>
    <col min="10566" max="10566" width="10" style="29" bestFit="1" customWidth="1"/>
    <col min="10567" max="10567" width="3.26953125" style="29" customWidth="1"/>
    <col min="10568" max="10568" width="9.26953125" style="29" bestFit="1" customWidth="1"/>
    <col min="10569" max="10570" width="10" style="29" customWidth="1"/>
    <col min="10571" max="10571" width="3.26953125" style="29" customWidth="1"/>
    <col min="10572" max="10580" width="9.26953125" style="29" bestFit="1" customWidth="1"/>
    <col min="10581" max="10581" width="3.26953125" style="29" customWidth="1"/>
    <col min="10582" max="10585" width="9.26953125" style="29" bestFit="1" customWidth="1"/>
    <col min="10586" max="10586" width="10" style="29" bestFit="1" customWidth="1"/>
    <col min="10587" max="10587" width="9.26953125" style="29" bestFit="1" customWidth="1"/>
    <col min="10588" max="10588" width="10" style="29" bestFit="1" customWidth="1"/>
    <col min="10589" max="10589" width="9.26953125" style="29" bestFit="1" customWidth="1"/>
    <col min="10590" max="10590" width="3.26953125" style="29" customWidth="1"/>
    <col min="10591" max="10591" width="9.54296875" style="29" bestFit="1" customWidth="1"/>
    <col min="10592" max="10598" width="9.26953125" style="29" bestFit="1" customWidth="1"/>
    <col min="10599" max="10753" width="8.7265625" style="29"/>
    <col min="10754" max="10754" width="9.54296875" style="29" customWidth="1"/>
    <col min="10755" max="10755" width="6.26953125" style="29" customWidth="1"/>
    <col min="10756" max="10756" width="3.26953125" style="29" customWidth="1"/>
    <col min="10757" max="10757" width="9.54296875" style="29" bestFit="1" customWidth="1"/>
    <col min="10758" max="10765" width="9.26953125" style="29" bestFit="1" customWidth="1"/>
    <col min="10766" max="10766" width="3.26953125" style="29" customWidth="1"/>
    <col min="10767" max="10768" width="9.26953125" style="29" bestFit="1" customWidth="1"/>
    <col min="10769" max="10769" width="9.453125" style="29" bestFit="1" customWidth="1"/>
    <col min="10770" max="10770" width="10.1796875" style="29" bestFit="1" customWidth="1"/>
    <col min="10771" max="10771" width="9.54296875" style="29" bestFit="1" customWidth="1"/>
    <col min="10772" max="10772" width="9.453125" style="29" bestFit="1" customWidth="1"/>
    <col min="10773" max="10775" width="9.26953125" style="29" bestFit="1" customWidth="1"/>
    <col min="10776" max="10776" width="3.26953125" style="29" customWidth="1"/>
    <col min="10777" max="10777" width="10.1796875" style="29" bestFit="1" customWidth="1"/>
    <col min="10778" max="10785" width="9.453125" style="29" bestFit="1" customWidth="1"/>
    <col min="10786" max="10786" width="9.26953125" style="29" customWidth="1"/>
    <col min="10787" max="10787" width="3.26953125" style="29" customWidth="1"/>
    <col min="10788" max="10788" width="10.1796875" style="29" bestFit="1" customWidth="1"/>
    <col min="10789" max="10792" width="9.453125" style="29" bestFit="1" customWidth="1"/>
    <col min="10793" max="10795" width="9.26953125" style="29" bestFit="1" customWidth="1"/>
    <col min="10796" max="10796" width="3.26953125" style="29" customWidth="1"/>
    <col min="10797" max="10803" width="9" style="29" customWidth="1"/>
    <col min="10804" max="10804" width="3.1796875" style="29" customWidth="1"/>
    <col min="10805" max="10807" width="9.26953125" style="29" bestFit="1" customWidth="1"/>
    <col min="10808" max="10808" width="3.26953125" style="29" customWidth="1"/>
    <col min="10809" max="10811" width="9.26953125" style="29" bestFit="1" customWidth="1"/>
    <col min="10812" max="10812" width="6.54296875" style="29" customWidth="1"/>
    <col min="10813" max="10813" width="3.26953125" style="29" customWidth="1"/>
    <col min="10814" max="10817" width="9.26953125" style="29" bestFit="1" customWidth="1"/>
    <col min="10818" max="10818" width="3.26953125" style="29" customWidth="1"/>
    <col min="10819" max="10821" width="9.26953125" style="29" bestFit="1" customWidth="1"/>
    <col min="10822" max="10822" width="10" style="29" bestFit="1" customWidth="1"/>
    <col min="10823" max="10823" width="3.26953125" style="29" customWidth="1"/>
    <col min="10824" max="10824" width="9.26953125" style="29" bestFit="1" customWidth="1"/>
    <col min="10825" max="10826" width="10" style="29" customWidth="1"/>
    <col min="10827" max="10827" width="3.26953125" style="29" customWidth="1"/>
    <col min="10828" max="10836" width="9.26953125" style="29" bestFit="1" customWidth="1"/>
    <col min="10837" max="10837" width="3.26953125" style="29" customWidth="1"/>
    <col min="10838" max="10841" width="9.26953125" style="29" bestFit="1" customWidth="1"/>
    <col min="10842" max="10842" width="10" style="29" bestFit="1" customWidth="1"/>
    <col min="10843" max="10843" width="9.26953125" style="29" bestFit="1" customWidth="1"/>
    <col min="10844" max="10844" width="10" style="29" bestFit="1" customWidth="1"/>
    <col min="10845" max="10845" width="9.26953125" style="29" bestFit="1" customWidth="1"/>
    <col min="10846" max="10846" width="3.26953125" style="29" customWidth="1"/>
    <col min="10847" max="10847" width="9.54296875" style="29" bestFit="1" customWidth="1"/>
    <col min="10848" max="10854" width="9.26953125" style="29" bestFit="1" customWidth="1"/>
    <col min="10855" max="11009" width="8.7265625" style="29"/>
    <col min="11010" max="11010" width="9.54296875" style="29" customWidth="1"/>
    <col min="11011" max="11011" width="6.26953125" style="29" customWidth="1"/>
    <col min="11012" max="11012" width="3.26953125" style="29" customWidth="1"/>
    <col min="11013" max="11013" width="9.54296875" style="29" bestFit="1" customWidth="1"/>
    <col min="11014" max="11021" width="9.26953125" style="29" bestFit="1" customWidth="1"/>
    <col min="11022" max="11022" width="3.26953125" style="29" customWidth="1"/>
    <col min="11023" max="11024" width="9.26953125" style="29" bestFit="1" customWidth="1"/>
    <col min="11025" max="11025" width="9.453125" style="29" bestFit="1" customWidth="1"/>
    <col min="11026" max="11026" width="10.1796875" style="29" bestFit="1" customWidth="1"/>
    <col min="11027" max="11027" width="9.54296875" style="29" bestFit="1" customWidth="1"/>
    <col min="11028" max="11028" width="9.453125" style="29" bestFit="1" customWidth="1"/>
    <col min="11029" max="11031" width="9.26953125" style="29" bestFit="1" customWidth="1"/>
    <col min="11032" max="11032" width="3.26953125" style="29" customWidth="1"/>
    <col min="11033" max="11033" width="10.1796875" style="29" bestFit="1" customWidth="1"/>
    <col min="11034" max="11041" width="9.453125" style="29" bestFit="1" customWidth="1"/>
    <col min="11042" max="11042" width="9.26953125" style="29" customWidth="1"/>
    <col min="11043" max="11043" width="3.26953125" style="29" customWidth="1"/>
    <col min="11044" max="11044" width="10.1796875" style="29" bestFit="1" customWidth="1"/>
    <col min="11045" max="11048" width="9.453125" style="29" bestFit="1" customWidth="1"/>
    <col min="11049" max="11051" width="9.26953125" style="29" bestFit="1" customWidth="1"/>
    <col min="11052" max="11052" width="3.26953125" style="29" customWidth="1"/>
    <col min="11053" max="11059" width="9" style="29" customWidth="1"/>
    <col min="11060" max="11060" width="3.1796875" style="29" customWidth="1"/>
    <col min="11061" max="11063" width="9.26953125" style="29" bestFit="1" customWidth="1"/>
    <col min="11064" max="11064" width="3.26953125" style="29" customWidth="1"/>
    <col min="11065" max="11067" width="9.26953125" style="29" bestFit="1" customWidth="1"/>
    <col min="11068" max="11068" width="6.54296875" style="29" customWidth="1"/>
    <col min="11069" max="11069" width="3.26953125" style="29" customWidth="1"/>
    <col min="11070" max="11073" width="9.26953125" style="29" bestFit="1" customWidth="1"/>
    <col min="11074" max="11074" width="3.26953125" style="29" customWidth="1"/>
    <col min="11075" max="11077" width="9.26953125" style="29" bestFit="1" customWidth="1"/>
    <col min="11078" max="11078" width="10" style="29" bestFit="1" customWidth="1"/>
    <col min="11079" max="11079" width="3.26953125" style="29" customWidth="1"/>
    <col min="11080" max="11080" width="9.26953125" style="29" bestFit="1" customWidth="1"/>
    <col min="11081" max="11082" width="10" style="29" customWidth="1"/>
    <col min="11083" max="11083" width="3.26953125" style="29" customWidth="1"/>
    <col min="11084" max="11092" width="9.26953125" style="29" bestFit="1" customWidth="1"/>
    <col min="11093" max="11093" width="3.26953125" style="29" customWidth="1"/>
    <col min="11094" max="11097" width="9.26953125" style="29" bestFit="1" customWidth="1"/>
    <col min="11098" max="11098" width="10" style="29" bestFit="1" customWidth="1"/>
    <col min="11099" max="11099" width="9.26953125" style="29" bestFit="1" customWidth="1"/>
    <col min="11100" max="11100" width="10" style="29" bestFit="1" customWidth="1"/>
    <col min="11101" max="11101" width="9.26953125" style="29" bestFit="1" customWidth="1"/>
    <col min="11102" max="11102" width="3.26953125" style="29" customWidth="1"/>
    <col min="11103" max="11103" width="9.54296875" style="29" bestFit="1" customWidth="1"/>
    <col min="11104" max="11110" width="9.26953125" style="29" bestFit="1" customWidth="1"/>
    <col min="11111" max="11265" width="8.7265625" style="29"/>
    <col min="11266" max="11266" width="9.54296875" style="29" customWidth="1"/>
    <col min="11267" max="11267" width="6.26953125" style="29" customWidth="1"/>
    <col min="11268" max="11268" width="3.26953125" style="29" customWidth="1"/>
    <col min="11269" max="11269" width="9.54296875" style="29" bestFit="1" customWidth="1"/>
    <col min="11270" max="11277" width="9.26953125" style="29" bestFit="1" customWidth="1"/>
    <col min="11278" max="11278" width="3.26953125" style="29" customWidth="1"/>
    <col min="11279" max="11280" width="9.26953125" style="29" bestFit="1" customWidth="1"/>
    <col min="11281" max="11281" width="9.453125" style="29" bestFit="1" customWidth="1"/>
    <col min="11282" max="11282" width="10.1796875" style="29" bestFit="1" customWidth="1"/>
    <col min="11283" max="11283" width="9.54296875" style="29" bestFit="1" customWidth="1"/>
    <col min="11284" max="11284" width="9.453125" style="29" bestFit="1" customWidth="1"/>
    <col min="11285" max="11287" width="9.26953125" style="29" bestFit="1" customWidth="1"/>
    <col min="11288" max="11288" width="3.26953125" style="29" customWidth="1"/>
    <col min="11289" max="11289" width="10.1796875" style="29" bestFit="1" customWidth="1"/>
    <col min="11290" max="11297" width="9.453125" style="29" bestFit="1" customWidth="1"/>
    <col min="11298" max="11298" width="9.26953125" style="29" customWidth="1"/>
    <col min="11299" max="11299" width="3.26953125" style="29" customWidth="1"/>
    <col min="11300" max="11300" width="10.1796875" style="29" bestFit="1" customWidth="1"/>
    <col min="11301" max="11304" width="9.453125" style="29" bestFit="1" customWidth="1"/>
    <col min="11305" max="11307" width="9.26953125" style="29" bestFit="1" customWidth="1"/>
    <col min="11308" max="11308" width="3.26953125" style="29" customWidth="1"/>
    <col min="11309" max="11315" width="9" style="29" customWidth="1"/>
    <col min="11316" max="11316" width="3.1796875" style="29" customWidth="1"/>
    <col min="11317" max="11319" width="9.26953125" style="29" bestFit="1" customWidth="1"/>
    <col min="11320" max="11320" width="3.26953125" style="29" customWidth="1"/>
    <col min="11321" max="11323" width="9.26953125" style="29" bestFit="1" customWidth="1"/>
    <col min="11324" max="11324" width="6.54296875" style="29" customWidth="1"/>
    <col min="11325" max="11325" width="3.26953125" style="29" customWidth="1"/>
    <col min="11326" max="11329" width="9.26953125" style="29" bestFit="1" customWidth="1"/>
    <col min="11330" max="11330" width="3.26953125" style="29" customWidth="1"/>
    <col min="11331" max="11333" width="9.26953125" style="29" bestFit="1" customWidth="1"/>
    <col min="11334" max="11334" width="10" style="29" bestFit="1" customWidth="1"/>
    <col min="11335" max="11335" width="3.26953125" style="29" customWidth="1"/>
    <col min="11336" max="11336" width="9.26953125" style="29" bestFit="1" customWidth="1"/>
    <col min="11337" max="11338" width="10" style="29" customWidth="1"/>
    <col min="11339" max="11339" width="3.26953125" style="29" customWidth="1"/>
    <col min="11340" max="11348" width="9.26953125" style="29" bestFit="1" customWidth="1"/>
    <col min="11349" max="11349" width="3.26953125" style="29" customWidth="1"/>
    <col min="11350" max="11353" width="9.26953125" style="29" bestFit="1" customWidth="1"/>
    <col min="11354" max="11354" width="10" style="29" bestFit="1" customWidth="1"/>
    <col min="11355" max="11355" width="9.26953125" style="29" bestFit="1" customWidth="1"/>
    <col min="11356" max="11356" width="10" style="29" bestFit="1" customWidth="1"/>
    <col min="11357" max="11357" width="9.26953125" style="29" bestFit="1" customWidth="1"/>
    <col min="11358" max="11358" width="3.26953125" style="29" customWidth="1"/>
    <col min="11359" max="11359" width="9.54296875" style="29" bestFit="1" customWidth="1"/>
    <col min="11360" max="11366" width="9.26953125" style="29" bestFit="1" customWidth="1"/>
    <col min="11367" max="11521" width="8.7265625" style="29"/>
    <col min="11522" max="11522" width="9.54296875" style="29" customWidth="1"/>
    <col min="11523" max="11523" width="6.26953125" style="29" customWidth="1"/>
    <col min="11524" max="11524" width="3.26953125" style="29" customWidth="1"/>
    <col min="11525" max="11525" width="9.54296875" style="29" bestFit="1" customWidth="1"/>
    <col min="11526" max="11533" width="9.26953125" style="29" bestFit="1" customWidth="1"/>
    <col min="11534" max="11534" width="3.26953125" style="29" customWidth="1"/>
    <col min="11535" max="11536" width="9.26953125" style="29" bestFit="1" customWidth="1"/>
    <col min="11537" max="11537" width="9.453125" style="29" bestFit="1" customWidth="1"/>
    <col min="11538" max="11538" width="10.1796875" style="29" bestFit="1" customWidth="1"/>
    <col min="11539" max="11539" width="9.54296875" style="29" bestFit="1" customWidth="1"/>
    <col min="11540" max="11540" width="9.453125" style="29" bestFit="1" customWidth="1"/>
    <col min="11541" max="11543" width="9.26953125" style="29" bestFit="1" customWidth="1"/>
    <col min="11544" max="11544" width="3.26953125" style="29" customWidth="1"/>
    <col min="11545" max="11545" width="10.1796875" style="29" bestFit="1" customWidth="1"/>
    <col min="11546" max="11553" width="9.453125" style="29" bestFit="1" customWidth="1"/>
    <col min="11554" max="11554" width="9.26953125" style="29" customWidth="1"/>
    <col min="11555" max="11555" width="3.26953125" style="29" customWidth="1"/>
    <col min="11556" max="11556" width="10.1796875" style="29" bestFit="1" customWidth="1"/>
    <col min="11557" max="11560" width="9.453125" style="29" bestFit="1" customWidth="1"/>
    <col min="11561" max="11563" width="9.26953125" style="29" bestFit="1" customWidth="1"/>
    <col min="11564" max="11564" width="3.26953125" style="29" customWidth="1"/>
    <col min="11565" max="11571" width="9" style="29" customWidth="1"/>
    <col min="11572" max="11572" width="3.1796875" style="29" customWidth="1"/>
    <col min="11573" max="11575" width="9.26953125" style="29" bestFit="1" customWidth="1"/>
    <col min="11576" max="11576" width="3.26953125" style="29" customWidth="1"/>
    <col min="11577" max="11579" width="9.26953125" style="29" bestFit="1" customWidth="1"/>
    <col min="11580" max="11580" width="6.54296875" style="29" customWidth="1"/>
    <col min="11581" max="11581" width="3.26953125" style="29" customWidth="1"/>
    <col min="11582" max="11585" width="9.26953125" style="29" bestFit="1" customWidth="1"/>
    <col min="11586" max="11586" width="3.26953125" style="29" customWidth="1"/>
    <col min="11587" max="11589" width="9.26953125" style="29" bestFit="1" customWidth="1"/>
    <col min="11590" max="11590" width="10" style="29" bestFit="1" customWidth="1"/>
    <col min="11591" max="11591" width="3.26953125" style="29" customWidth="1"/>
    <col min="11592" max="11592" width="9.26953125" style="29" bestFit="1" customWidth="1"/>
    <col min="11593" max="11594" width="10" style="29" customWidth="1"/>
    <col min="11595" max="11595" width="3.26953125" style="29" customWidth="1"/>
    <col min="11596" max="11604" width="9.26953125" style="29" bestFit="1" customWidth="1"/>
    <col min="11605" max="11605" width="3.26953125" style="29" customWidth="1"/>
    <col min="11606" max="11609" width="9.26953125" style="29" bestFit="1" customWidth="1"/>
    <col min="11610" max="11610" width="10" style="29" bestFit="1" customWidth="1"/>
    <col min="11611" max="11611" width="9.26953125" style="29" bestFit="1" customWidth="1"/>
    <col min="11612" max="11612" width="10" style="29" bestFit="1" customWidth="1"/>
    <col min="11613" max="11613" width="9.26953125" style="29" bestFit="1" customWidth="1"/>
    <col min="11614" max="11614" width="3.26953125" style="29" customWidth="1"/>
    <col min="11615" max="11615" width="9.54296875" style="29" bestFit="1" customWidth="1"/>
    <col min="11616" max="11622" width="9.26953125" style="29" bestFit="1" customWidth="1"/>
    <col min="11623" max="11777" width="8.7265625" style="29"/>
    <col min="11778" max="11778" width="9.54296875" style="29" customWidth="1"/>
    <col min="11779" max="11779" width="6.26953125" style="29" customWidth="1"/>
    <col min="11780" max="11780" width="3.26953125" style="29" customWidth="1"/>
    <col min="11781" max="11781" width="9.54296875" style="29" bestFit="1" customWidth="1"/>
    <col min="11782" max="11789" width="9.26953125" style="29" bestFit="1" customWidth="1"/>
    <col min="11790" max="11790" width="3.26953125" style="29" customWidth="1"/>
    <col min="11791" max="11792" width="9.26953125" style="29" bestFit="1" customWidth="1"/>
    <col min="11793" max="11793" width="9.453125" style="29" bestFit="1" customWidth="1"/>
    <col min="11794" max="11794" width="10.1796875" style="29" bestFit="1" customWidth="1"/>
    <col min="11795" max="11795" width="9.54296875" style="29" bestFit="1" customWidth="1"/>
    <col min="11796" max="11796" width="9.453125" style="29" bestFit="1" customWidth="1"/>
    <col min="11797" max="11799" width="9.26953125" style="29" bestFit="1" customWidth="1"/>
    <col min="11800" max="11800" width="3.26953125" style="29" customWidth="1"/>
    <col min="11801" max="11801" width="10.1796875" style="29" bestFit="1" customWidth="1"/>
    <col min="11802" max="11809" width="9.453125" style="29" bestFit="1" customWidth="1"/>
    <col min="11810" max="11810" width="9.26953125" style="29" customWidth="1"/>
    <col min="11811" max="11811" width="3.26953125" style="29" customWidth="1"/>
    <col min="11812" max="11812" width="10.1796875" style="29" bestFit="1" customWidth="1"/>
    <col min="11813" max="11816" width="9.453125" style="29" bestFit="1" customWidth="1"/>
    <col min="11817" max="11819" width="9.26953125" style="29" bestFit="1" customWidth="1"/>
    <col min="11820" max="11820" width="3.26953125" style="29" customWidth="1"/>
    <col min="11821" max="11827" width="9" style="29" customWidth="1"/>
    <col min="11828" max="11828" width="3.1796875" style="29" customWidth="1"/>
    <col min="11829" max="11831" width="9.26953125" style="29" bestFit="1" customWidth="1"/>
    <col min="11832" max="11832" width="3.26953125" style="29" customWidth="1"/>
    <col min="11833" max="11835" width="9.26953125" style="29" bestFit="1" customWidth="1"/>
    <col min="11836" max="11836" width="6.54296875" style="29" customWidth="1"/>
    <col min="11837" max="11837" width="3.26953125" style="29" customWidth="1"/>
    <col min="11838" max="11841" width="9.26953125" style="29" bestFit="1" customWidth="1"/>
    <col min="11842" max="11842" width="3.26953125" style="29" customWidth="1"/>
    <col min="11843" max="11845" width="9.26953125" style="29" bestFit="1" customWidth="1"/>
    <col min="11846" max="11846" width="10" style="29" bestFit="1" customWidth="1"/>
    <col min="11847" max="11847" width="3.26953125" style="29" customWidth="1"/>
    <col min="11848" max="11848" width="9.26953125" style="29" bestFit="1" customWidth="1"/>
    <col min="11849" max="11850" width="10" style="29" customWidth="1"/>
    <col min="11851" max="11851" width="3.26953125" style="29" customWidth="1"/>
    <col min="11852" max="11860" width="9.26953125" style="29" bestFit="1" customWidth="1"/>
    <col min="11861" max="11861" width="3.26953125" style="29" customWidth="1"/>
    <col min="11862" max="11865" width="9.26953125" style="29" bestFit="1" customWidth="1"/>
    <col min="11866" max="11866" width="10" style="29" bestFit="1" customWidth="1"/>
    <col min="11867" max="11867" width="9.26953125" style="29" bestFit="1" customWidth="1"/>
    <col min="11868" max="11868" width="10" style="29" bestFit="1" customWidth="1"/>
    <col min="11869" max="11869" width="9.26953125" style="29" bestFit="1" customWidth="1"/>
    <col min="11870" max="11870" width="3.26953125" style="29" customWidth="1"/>
    <col min="11871" max="11871" width="9.54296875" style="29" bestFit="1" customWidth="1"/>
    <col min="11872" max="11878" width="9.26953125" style="29" bestFit="1" customWidth="1"/>
    <col min="11879" max="12033" width="8.7265625" style="29"/>
    <col min="12034" max="12034" width="9.54296875" style="29" customWidth="1"/>
    <col min="12035" max="12035" width="6.26953125" style="29" customWidth="1"/>
    <col min="12036" max="12036" width="3.26953125" style="29" customWidth="1"/>
    <col min="12037" max="12037" width="9.54296875" style="29" bestFit="1" customWidth="1"/>
    <col min="12038" max="12045" width="9.26953125" style="29" bestFit="1" customWidth="1"/>
    <col min="12046" max="12046" width="3.26953125" style="29" customWidth="1"/>
    <col min="12047" max="12048" width="9.26953125" style="29" bestFit="1" customWidth="1"/>
    <col min="12049" max="12049" width="9.453125" style="29" bestFit="1" customWidth="1"/>
    <col min="12050" max="12050" width="10.1796875" style="29" bestFit="1" customWidth="1"/>
    <col min="12051" max="12051" width="9.54296875" style="29" bestFit="1" customWidth="1"/>
    <col min="12052" max="12052" width="9.453125" style="29" bestFit="1" customWidth="1"/>
    <col min="12053" max="12055" width="9.26953125" style="29" bestFit="1" customWidth="1"/>
    <col min="12056" max="12056" width="3.26953125" style="29" customWidth="1"/>
    <col min="12057" max="12057" width="10.1796875" style="29" bestFit="1" customWidth="1"/>
    <col min="12058" max="12065" width="9.453125" style="29" bestFit="1" customWidth="1"/>
    <col min="12066" max="12066" width="9.26953125" style="29" customWidth="1"/>
    <col min="12067" max="12067" width="3.26953125" style="29" customWidth="1"/>
    <col min="12068" max="12068" width="10.1796875" style="29" bestFit="1" customWidth="1"/>
    <col min="12069" max="12072" width="9.453125" style="29" bestFit="1" customWidth="1"/>
    <col min="12073" max="12075" width="9.26953125" style="29" bestFit="1" customWidth="1"/>
    <col min="12076" max="12076" width="3.26953125" style="29" customWidth="1"/>
    <col min="12077" max="12083" width="9" style="29" customWidth="1"/>
    <col min="12084" max="12084" width="3.1796875" style="29" customWidth="1"/>
    <col min="12085" max="12087" width="9.26953125" style="29" bestFit="1" customWidth="1"/>
    <col min="12088" max="12088" width="3.26953125" style="29" customWidth="1"/>
    <col min="12089" max="12091" width="9.26953125" style="29" bestFit="1" customWidth="1"/>
    <col min="12092" max="12092" width="6.54296875" style="29" customWidth="1"/>
    <col min="12093" max="12093" width="3.26953125" style="29" customWidth="1"/>
    <col min="12094" max="12097" width="9.26953125" style="29" bestFit="1" customWidth="1"/>
    <col min="12098" max="12098" width="3.26953125" style="29" customWidth="1"/>
    <col min="12099" max="12101" width="9.26953125" style="29" bestFit="1" customWidth="1"/>
    <col min="12102" max="12102" width="10" style="29" bestFit="1" customWidth="1"/>
    <col min="12103" max="12103" width="3.26953125" style="29" customWidth="1"/>
    <col min="12104" max="12104" width="9.26953125" style="29" bestFit="1" customWidth="1"/>
    <col min="12105" max="12106" width="10" style="29" customWidth="1"/>
    <col min="12107" max="12107" width="3.26953125" style="29" customWidth="1"/>
    <col min="12108" max="12116" width="9.26953125" style="29" bestFit="1" customWidth="1"/>
    <col min="12117" max="12117" width="3.26953125" style="29" customWidth="1"/>
    <col min="12118" max="12121" width="9.26953125" style="29" bestFit="1" customWidth="1"/>
    <col min="12122" max="12122" width="10" style="29" bestFit="1" customWidth="1"/>
    <col min="12123" max="12123" width="9.26953125" style="29" bestFit="1" customWidth="1"/>
    <col min="12124" max="12124" width="10" style="29" bestFit="1" customWidth="1"/>
    <col min="12125" max="12125" width="9.26953125" style="29" bestFit="1" customWidth="1"/>
    <col min="12126" max="12126" width="3.26953125" style="29" customWidth="1"/>
    <col min="12127" max="12127" width="9.54296875" style="29" bestFit="1" customWidth="1"/>
    <col min="12128" max="12134" width="9.26953125" style="29" bestFit="1" customWidth="1"/>
    <col min="12135" max="12289" width="8.7265625" style="29"/>
    <col min="12290" max="12290" width="9.54296875" style="29" customWidth="1"/>
    <col min="12291" max="12291" width="6.26953125" style="29" customWidth="1"/>
    <col min="12292" max="12292" width="3.26953125" style="29" customWidth="1"/>
    <col min="12293" max="12293" width="9.54296875" style="29" bestFit="1" customWidth="1"/>
    <col min="12294" max="12301" width="9.26953125" style="29" bestFit="1" customWidth="1"/>
    <col min="12302" max="12302" width="3.26953125" style="29" customWidth="1"/>
    <col min="12303" max="12304" width="9.26953125" style="29" bestFit="1" customWidth="1"/>
    <col min="12305" max="12305" width="9.453125" style="29" bestFit="1" customWidth="1"/>
    <col min="12306" max="12306" width="10.1796875" style="29" bestFit="1" customWidth="1"/>
    <col min="12307" max="12307" width="9.54296875" style="29" bestFit="1" customWidth="1"/>
    <col min="12308" max="12308" width="9.453125" style="29" bestFit="1" customWidth="1"/>
    <col min="12309" max="12311" width="9.26953125" style="29" bestFit="1" customWidth="1"/>
    <col min="12312" max="12312" width="3.26953125" style="29" customWidth="1"/>
    <col min="12313" max="12313" width="10.1796875" style="29" bestFit="1" customWidth="1"/>
    <col min="12314" max="12321" width="9.453125" style="29" bestFit="1" customWidth="1"/>
    <col min="12322" max="12322" width="9.26953125" style="29" customWidth="1"/>
    <col min="12323" max="12323" width="3.26953125" style="29" customWidth="1"/>
    <col min="12324" max="12324" width="10.1796875" style="29" bestFit="1" customWidth="1"/>
    <col min="12325" max="12328" width="9.453125" style="29" bestFit="1" customWidth="1"/>
    <col min="12329" max="12331" width="9.26953125" style="29" bestFit="1" customWidth="1"/>
    <col min="12332" max="12332" width="3.26953125" style="29" customWidth="1"/>
    <col min="12333" max="12339" width="9" style="29" customWidth="1"/>
    <col min="12340" max="12340" width="3.1796875" style="29" customWidth="1"/>
    <col min="12341" max="12343" width="9.26953125" style="29" bestFit="1" customWidth="1"/>
    <col min="12344" max="12344" width="3.26953125" style="29" customWidth="1"/>
    <col min="12345" max="12347" width="9.26953125" style="29" bestFit="1" customWidth="1"/>
    <col min="12348" max="12348" width="6.54296875" style="29" customWidth="1"/>
    <col min="12349" max="12349" width="3.26953125" style="29" customWidth="1"/>
    <col min="12350" max="12353" width="9.26953125" style="29" bestFit="1" customWidth="1"/>
    <col min="12354" max="12354" width="3.26953125" style="29" customWidth="1"/>
    <col min="12355" max="12357" width="9.26953125" style="29" bestFit="1" customWidth="1"/>
    <col min="12358" max="12358" width="10" style="29" bestFit="1" customWidth="1"/>
    <col min="12359" max="12359" width="3.26953125" style="29" customWidth="1"/>
    <col min="12360" max="12360" width="9.26953125" style="29" bestFit="1" customWidth="1"/>
    <col min="12361" max="12362" width="10" style="29" customWidth="1"/>
    <col min="12363" max="12363" width="3.26953125" style="29" customWidth="1"/>
    <col min="12364" max="12372" width="9.26953125" style="29" bestFit="1" customWidth="1"/>
    <col min="12373" max="12373" width="3.26953125" style="29" customWidth="1"/>
    <col min="12374" max="12377" width="9.26953125" style="29" bestFit="1" customWidth="1"/>
    <col min="12378" max="12378" width="10" style="29" bestFit="1" customWidth="1"/>
    <col min="12379" max="12379" width="9.26953125" style="29" bestFit="1" customWidth="1"/>
    <col min="12380" max="12380" width="10" style="29" bestFit="1" customWidth="1"/>
    <col min="12381" max="12381" width="9.26953125" style="29" bestFit="1" customWidth="1"/>
    <col min="12382" max="12382" width="3.26953125" style="29" customWidth="1"/>
    <col min="12383" max="12383" width="9.54296875" style="29" bestFit="1" customWidth="1"/>
    <col min="12384" max="12390" width="9.26953125" style="29" bestFit="1" customWidth="1"/>
    <col min="12391" max="12545" width="8.7265625" style="29"/>
    <col min="12546" max="12546" width="9.54296875" style="29" customWidth="1"/>
    <col min="12547" max="12547" width="6.26953125" style="29" customWidth="1"/>
    <col min="12548" max="12548" width="3.26953125" style="29" customWidth="1"/>
    <col min="12549" max="12549" width="9.54296875" style="29" bestFit="1" customWidth="1"/>
    <col min="12550" max="12557" width="9.26953125" style="29" bestFit="1" customWidth="1"/>
    <col min="12558" max="12558" width="3.26953125" style="29" customWidth="1"/>
    <col min="12559" max="12560" width="9.26953125" style="29" bestFit="1" customWidth="1"/>
    <col min="12561" max="12561" width="9.453125" style="29" bestFit="1" customWidth="1"/>
    <col min="12562" max="12562" width="10.1796875" style="29" bestFit="1" customWidth="1"/>
    <col min="12563" max="12563" width="9.54296875" style="29" bestFit="1" customWidth="1"/>
    <col min="12564" max="12564" width="9.453125" style="29" bestFit="1" customWidth="1"/>
    <col min="12565" max="12567" width="9.26953125" style="29" bestFit="1" customWidth="1"/>
    <col min="12568" max="12568" width="3.26953125" style="29" customWidth="1"/>
    <col min="12569" max="12569" width="10.1796875" style="29" bestFit="1" customWidth="1"/>
    <col min="12570" max="12577" width="9.453125" style="29" bestFit="1" customWidth="1"/>
    <col min="12578" max="12578" width="9.26953125" style="29" customWidth="1"/>
    <col min="12579" max="12579" width="3.26953125" style="29" customWidth="1"/>
    <col min="12580" max="12580" width="10.1796875" style="29" bestFit="1" customWidth="1"/>
    <col min="12581" max="12584" width="9.453125" style="29" bestFit="1" customWidth="1"/>
    <col min="12585" max="12587" width="9.26953125" style="29" bestFit="1" customWidth="1"/>
    <col min="12588" max="12588" width="3.26953125" style="29" customWidth="1"/>
    <col min="12589" max="12595" width="9" style="29" customWidth="1"/>
    <col min="12596" max="12596" width="3.1796875" style="29" customWidth="1"/>
    <col min="12597" max="12599" width="9.26953125" style="29" bestFit="1" customWidth="1"/>
    <col min="12600" max="12600" width="3.26953125" style="29" customWidth="1"/>
    <col min="12601" max="12603" width="9.26953125" style="29" bestFit="1" customWidth="1"/>
    <col min="12604" max="12604" width="6.54296875" style="29" customWidth="1"/>
    <col min="12605" max="12605" width="3.26953125" style="29" customWidth="1"/>
    <col min="12606" max="12609" width="9.26953125" style="29" bestFit="1" customWidth="1"/>
    <col min="12610" max="12610" width="3.26953125" style="29" customWidth="1"/>
    <col min="12611" max="12613" width="9.26953125" style="29" bestFit="1" customWidth="1"/>
    <col min="12614" max="12614" width="10" style="29" bestFit="1" customWidth="1"/>
    <col min="12615" max="12615" width="3.26953125" style="29" customWidth="1"/>
    <col min="12616" max="12616" width="9.26953125" style="29" bestFit="1" customWidth="1"/>
    <col min="12617" max="12618" width="10" style="29" customWidth="1"/>
    <col min="12619" max="12619" width="3.26953125" style="29" customWidth="1"/>
    <col min="12620" max="12628" width="9.26953125" style="29" bestFit="1" customWidth="1"/>
    <col min="12629" max="12629" width="3.26953125" style="29" customWidth="1"/>
    <col min="12630" max="12633" width="9.26953125" style="29" bestFit="1" customWidth="1"/>
    <col min="12634" max="12634" width="10" style="29" bestFit="1" customWidth="1"/>
    <col min="12635" max="12635" width="9.26953125" style="29" bestFit="1" customWidth="1"/>
    <col min="12636" max="12636" width="10" style="29" bestFit="1" customWidth="1"/>
    <col min="12637" max="12637" width="9.26953125" style="29" bestFit="1" customWidth="1"/>
    <col min="12638" max="12638" width="3.26953125" style="29" customWidth="1"/>
    <col min="12639" max="12639" width="9.54296875" style="29" bestFit="1" customWidth="1"/>
    <col min="12640" max="12646" width="9.26953125" style="29" bestFit="1" customWidth="1"/>
    <col min="12647" max="12801" width="8.7265625" style="29"/>
    <col min="12802" max="12802" width="9.54296875" style="29" customWidth="1"/>
    <col min="12803" max="12803" width="6.26953125" style="29" customWidth="1"/>
    <col min="12804" max="12804" width="3.26953125" style="29" customWidth="1"/>
    <col min="12805" max="12805" width="9.54296875" style="29" bestFit="1" customWidth="1"/>
    <col min="12806" max="12813" width="9.26953125" style="29" bestFit="1" customWidth="1"/>
    <col min="12814" max="12814" width="3.26953125" style="29" customWidth="1"/>
    <col min="12815" max="12816" width="9.26953125" style="29" bestFit="1" customWidth="1"/>
    <col min="12817" max="12817" width="9.453125" style="29" bestFit="1" customWidth="1"/>
    <col min="12818" max="12818" width="10.1796875" style="29" bestFit="1" customWidth="1"/>
    <col min="12819" max="12819" width="9.54296875" style="29" bestFit="1" customWidth="1"/>
    <col min="12820" max="12820" width="9.453125" style="29" bestFit="1" customWidth="1"/>
    <col min="12821" max="12823" width="9.26953125" style="29" bestFit="1" customWidth="1"/>
    <col min="12824" max="12824" width="3.26953125" style="29" customWidth="1"/>
    <col min="12825" max="12825" width="10.1796875" style="29" bestFit="1" customWidth="1"/>
    <col min="12826" max="12833" width="9.453125" style="29" bestFit="1" customWidth="1"/>
    <col min="12834" max="12834" width="9.26953125" style="29" customWidth="1"/>
    <col min="12835" max="12835" width="3.26953125" style="29" customWidth="1"/>
    <col min="12836" max="12836" width="10.1796875" style="29" bestFit="1" customWidth="1"/>
    <col min="12837" max="12840" width="9.453125" style="29" bestFit="1" customWidth="1"/>
    <col min="12841" max="12843" width="9.26953125" style="29" bestFit="1" customWidth="1"/>
    <col min="12844" max="12844" width="3.26953125" style="29" customWidth="1"/>
    <col min="12845" max="12851" width="9" style="29" customWidth="1"/>
    <col min="12852" max="12852" width="3.1796875" style="29" customWidth="1"/>
    <col min="12853" max="12855" width="9.26953125" style="29" bestFit="1" customWidth="1"/>
    <col min="12856" max="12856" width="3.26953125" style="29" customWidth="1"/>
    <col min="12857" max="12859" width="9.26953125" style="29" bestFit="1" customWidth="1"/>
    <col min="12860" max="12860" width="6.54296875" style="29" customWidth="1"/>
    <col min="12861" max="12861" width="3.26953125" style="29" customWidth="1"/>
    <col min="12862" max="12865" width="9.26953125" style="29" bestFit="1" customWidth="1"/>
    <col min="12866" max="12866" width="3.26953125" style="29" customWidth="1"/>
    <col min="12867" max="12869" width="9.26953125" style="29" bestFit="1" customWidth="1"/>
    <col min="12870" max="12870" width="10" style="29" bestFit="1" customWidth="1"/>
    <col min="12871" max="12871" width="3.26953125" style="29" customWidth="1"/>
    <col min="12872" max="12872" width="9.26953125" style="29" bestFit="1" customWidth="1"/>
    <col min="12873" max="12874" width="10" style="29" customWidth="1"/>
    <col min="12875" max="12875" width="3.26953125" style="29" customWidth="1"/>
    <col min="12876" max="12884" width="9.26953125" style="29" bestFit="1" customWidth="1"/>
    <col min="12885" max="12885" width="3.26953125" style="29" customWidth="1"/>
    <col min="12886" max="12889" width="9.26953125" style="29" bestFit="1" customWidth="1"/>
    <col min="12890" max="12890" width="10" style="29" bestFit="1" customWidth="1"/>
    <col min="12891" max="12891" width="9.26953125" style="29" bestFit="1" customWidth="1"/>
    <col min="12892" max="12892" width="10" style="29" bestFit="1" customWidth="1"/>
    <col min="12893" max="12893" width="9.26953125" style="29" bestFit="1" customWidth="1"/>
    <col min="12894" max="12894" width="3.26953125" style="29" customWidth="1"/>
    <col min="12895" max="12895" width="9.54296875" style="29" bestFit="1" customWidth="1"/>
    <col min="12896" max="12902" width="9.26953125" style="29" bestFit="1" customWidth="1"/>
    <col min="12903" max="13057" width="8.7265625" style="29"/>
    <col min="13058" max="13058" width="9.54296875" style="29" customWidth="1"/>
    <col min="13059" max="13059" width="6.26953125" style="29" customWidth="1"/>
    <col min="13060" max="13060" width="3.26953125" style="29" customWidth="1"/>
    <col min="13061" max="13061" width="9.54296875" style="29" bestFit="1" customWidth="1"/>
    <col min="13062" max="13069" width="9.26953125" style="29" bestFit="1" customWidth="1"/>
    <col min="13070" max="13070" width="3.26953125" style="29" customWidth="1"/>
    <col min="13071" max="13072" width="9.26953125" style="29" bestFit="1" customWidth="1"/>
    <col min="13073" max="13073" width="9.453125" style="29" bestFit="1" customWidth="1"/>
    <col min="13074" max="13074" width="10.1796875" style="29" bestFit="1" customWidth="1"/>
    <col min="13075" max="13075" width="9.54296875" style="29" bestFit="1" customWidth="1"/>
    <col min="13076" max="13076" width="9.453125" style="29" bestFit="1" customWidth="1"/>
    <col min="13077" max="13079" width="9.26953125" style="29" bestFit="1" customWidth="1"/>
    <col min="13080" max="13080" width="3.26953125" style="29" customWidth="1"/>
    <col min="13081" max="13081" width="10.1796875" style="29" bestFit="1" customWidth="1"/>
    <col min="13082" max="13089" width="9.453125" style="29" bestFit="1" customWidth="1"/>
    <col min="13090" max="13090" width="9.26953125" style="29" customWidth="1"/>
    <col min="13091" max="13091" width="3.26953125" style="29" customWidth="1"/>
    <col min="13092" max="13092" width="10.1796875" style="29" bestFit="1" customWidth="1"/>
    <col min="13093" max="13096" width="9.453125" style="29" bestFit="1" customWidth="1"/>
    <col min="13097" max="13099" width="9.26953125" style="29" bestFit="1" customWidth="1"/>
    <col min="13100" max="13100" width="3.26953125" style="29" customWidth="1"/>
    <col min="13101" max="13107" width="9" style="29" customWidth="1"/>
    <col min="13108" max="13108" width="3.1796875" style="29" customWidth="1"/>
    <col min="13109" max="13111" width="9.26953125" style="29" bestFit="1" customWidth="1"/>
    <col min="13112" max="13112" width="3.26953125" style="29" customWidth="1"/>
    <col min="13113" max="13115" width="9.26953125" style="29" bestFit="1" customWidth="1"/>
    <col min="13116" max="13116" width="6.54296875" style="29" customWidth="1"/>
    <col min="13117" max="13117" width="3.26953125" style="29" customWidth="1"/>
    <col min="13118" max="13121" width="9.26953125" style="29" bestFit="1" customWidth="1"/>
    <col min="13122" max="13122" width="3.26953125" style="29" customWidth="1"/>
    <col min="13123" max="13125" width="9.26953125" style="29" bestFit="1" customWidth="1"/>
    <col min="13126" max="13126" width="10" style="29" bestFit="1" customWidth="1"/>
    <col min="13127" max="13127" width="3.26953125" style="29" customWidth="1"/>
    <col min="13128" max="13128" width="9.26953125" style="29" bestFit="1" customWidth="1"/>
    <col min="13129" max="13130" width="10" style="29" customWidth="1"/>
    <col min="13131" max="13131" width="3.26953125" style="29" customWidth="1"/>
    <col min="13132" max="13140" width="9.26953125" style="29" bestFit="1" customWidth="1"/>
    <col min="13141" max="13141" width="3.26953125" style="29" customWidth="1"/>
    <col min="13142" max="13145" width="9.26953125" style="29" bestFit="1" customWidth="1"/>
    <col min="13146" max="13146" width="10" style="29" bestFit="1" customWidth="1"/>
    <col min="13147" max="13147" width="9.26953125" style="29" bestFit="1" customWidth="1"/>
    <col min="13148" max="13148" width="10" style="29" bestFit="1" customWidth="1"/>
    <col min="13149" max="13149" width="9.26953125" style="29" bestFit="1" customWidth="1"/>
    <col min="13150" max="13150" width="3.26953125" style="29" customWidth="1"/>
    <col min="13151" max="13151" width="9.54296875" style="29" bestFit="1" customWidth="1"/>
    <col min="13152" max="13158" width="9.26953125" style="29" bestFit="1" customWidth="1"/>
    <col min="13159" max="13313" width="8.7265625" style="29"/>
    <col min="13314" max="13314" width="9.54296875" style="29" customWidth="1"/>
    <col min="13315" max="13315" width="6.26953125" style="29" customWidth="1"/>
    <col min="13316" max="13316" width="3.26953125" style="29" customWidth="1"/>
    <col min="13317" max="13317" width="9.54296875" style="29" bestFit="1" customWidth="1"/>
    <col min="13318" max="13325" width="9.26953125" style="29" bestFit="1" customWidth="1"/>
    <col min="13326" max="13326" width="3.26953125" style="29" customWidth="1"/>
    <col min="13327" max="13328" width="9.26953125" style="29" bestFit="1" customWidth="1"/>
    <col min="13329" max="13329" width="9.453125" style="29" bestFit="1" customWidth="1"/>
    <col min="13330" max="13330" width="10.1796875" style="29" bestFit="1" customWidth="1"/>
    <col min="13331" max="13331" width="9.54296875" style="29" bestFit="1" customWidth="1"/>
    <col min="13332" max="13332" width="9.453125" style="29" bestFit="1" customWidth="1"/>
    <col min="13333" max="13335" width="9.26953125" style="29" bestFit="1" customWidth="1"/>
    <col min="13336" max="13336" width="3.26953125" style="29" customWidth="1"/>
    <col min="13337" max="13337" width="10.1796875" style="29" bestFit="1" customWidth="1"/>
    <col min="13338" max="13345" width="9.453125" style="29" bestFit="1" customWidth="1"/>
    <col min="13346" max="13346" width="9.26953125" style="29" customWidth="1"/>
    <col min="13347" max="13347" width="3.26953125" style="29" customWidth="1"/>
    <col min="13348" max="13348" width="10.1796875" style="29" bestFit="1" customWidth="1"/>
    <col min="13349" max="13352" width="9.453125" style="29" bestFit="1" customWidth="1"/>
    <col min="13353" max="13355" width="9.26953125" style="29" bestFit="1" customWidth="1"/>
    <col min="13356" max="13356" width="3.26953125" style="29" customWidth="1"/>
    <col min="13357" max="13363" width="9" style="29" customWidth="1"/>
    <col min="13364" max="13364" width="3.1796875" style="29" customWidth="1"/>
    <col min="13365" max="13367" width="9.26953125" style="29" bestFit="1" customWidth="1"/>
    <col min="13368" max="13368" width="3.26953125" style="29" customWidth="1"/>
    <col min="13369" max="13371" width="9.26953125" style="29" bestFit="1" customWidth="1"/>
    <col min="13372" max="13372" width="6.54296875" style="29" customWidth="1"/>
    <col min="13373" max="13373" width="3.26953125" style="29" customWidth="1"/>
    <col min="13374" max="13377" width="9.26953125" style="29" bestFit="1" customWidth="1"/>
    <col min="13378" max="13378" width="3.26953125" style="29" customWidth="1"/>
    <col min="13379" max="13381" width="9.26953125" style="29" bestFit="1" customWidth="1"/>
    <col min="13382" max="13382" width="10" style="29" bestFit="1" customWidth="1"/>
    <col min="13383" max="13383" width="3.26953125" style="29" customWidth="1"/>
    <col min="13384" max="13384" width="9.26953125" style="29" bestFit="1" customWidth="1"/>
    <col min="13385" max="13386" width="10" style="29" customWidth="1"/>
    <col min="13387" max="13387" width="3.26953125" style="29" customWidth="1"/>
    <col min="13388" max="13396" width="9.26953125" style="29" bestFit="1" customWidth="1"/>
    <col min="13397" max="13397" width="3.26953125" style="29" customWidth="1"/>
    <col min="13398" max="13401" width="9.26953125" style="29" bestFit="1" customWidth="1"/>
    <col min="13402" max="13402" width="10" style="29" bestFit="1" customWidth="1"/>
    <col min="13403" max="13403" width="9.26953125" style="29" bestFit="1" customWidth="1"/>
    <col min="13404" max="13404" width="10" style="29" bestFit="1" customWidth="1"/>
    <col min="13405" max="13405" width="9.26953125" style="29" bestFit="1" customWidth="1"/>
    <col min="13406" max="13406" width="3.26953125" style="29" customWidth="1"/>
    <col min="13407" max="13407" width="9.54296875" style="29" bestFit="1" customWidth="1"/>
    <col min="13408" max="13414" width="9.26953125" style="29" bestFit="1" customWidth="1"/>
    <col min="13415" max="13569" width="8.7265625" style="29"/>
    <col min="13570" max="13570" width="9.54296875" style="29" customWidth="1"/>
    <col min="13571" max="13571" width="6.26953125" style="29" customWidth="1"/>
    <col min="13572" max="13572" width="3.26953125" style="29" customWidth="1"/>
    <col min="13573" max="13573" width="9.54296875" style="29" bestFit="1" customWidth="1"/>
    <col min="13574" max="13581" width="9.26953125" style="29" bestFit="1" customWidth="1"/>
    <col min="13582" max="13582" width="3.26953125" style="29" customWidth="1"/>
    <col min="13583" max="13584" width="9.26953125" style="29" bestFit="1" customWidth="1"/>
    <col min="13585" max="13585" width="9.453125" style="29" bestFit="1" customWidth="1"/>
    <col min="13586" max="13586" width="10.1796875" style="29" bestFit="1" customWidth="1"/>
    <col min="13587" max="13587" width="9.54296875" style="29" bestFit="1" customWidth="1"/>
    <col min="13588" max="13588" width="9.453125" style="29" bestFit="1" customWidth="1"/>
    <col min="13589" max="13591" width="9.26953125" style="29" bestFit="1" customWidth="1"/>
    <col min="13592" max="13592" width="3.26953125" style="29" customWidth="1"/>
    <col min="13593" max="13593" width="10.1796875" style="29" bestFit="1" customWidth="1"/>
    <col min="13594" max="13601" width="9.453125" style="29" bestFit="1" customWidth="1"/>
    <col min="13602" max="13602" width="9.26953125" style="29" customWidth="1"/>
    <col min="13603" max="13603" width="3.26953125" style="29" customWidth="1"/>
    <col min="13604" max="13604" width="10.1796875" style="29" bestFit="1" customWidth="1"/>
    <col min="13605" max="13608" width="9.453125" style="29" bestFit="1" customWidth="1"/>
    <col min="13609" max="13611" width="9.26953125" style="29" bestFit="1" customWidth="1"/>
    <col min="13612" max="13612" width="3.26953125" style="29" customWidth="1"/>
    <col min="13613" max="13619" width="9" style="29" customWidth="1"/>
    <col min="13620" max="13620" width="3.1796875" style="29" customWidth="1"/>
    <col min="13621" max="13623" width="9.26953125" style="29" bestFit="1" customWidth="1"/>
    <col min="13624" max="13624" width="3.26953125" style="29" customWidth="1"/>
    <col min="13625" max="13627" width="9.26953125" style="29" bestFit="1" customWidth="1"/>
    <col min="13628" max="13628" width="6.54296875" style="29" customWidth="1"/>
    <col min="13629" max="13629" width="3.26953125" style="29" customWidth="1"/>
    <col min="13630" max="13633" width="9.26953125" style="29" bestFit="1" customWidth="1"/>
    <col min="13634" max="13634" width="3.26953125" style="29" customWidth="1"/>
    <col min="13635" max="13637" width="9.26953125" style="29" bestFit="1" customWidth="1"/>
    <col min="13638" max="13638" width="10" style="29" bestFit="1" customWidth="1"/>
    <col min="13639" max="13639" width="3.26953125" style="29" customWidth="1"/>
    <col min="13640" max="13640" width="9.26953125" style="29" bestFit="1" customWidth="1"/>
    <col min="13641" max="13642" width="10" style="29" customWidth="1"/>
    <col min="13643" max="13643" width="3.26953125" style="29" customWidth="1"/>
    <col min="13644" max="13652" width="9.26953125" style="29" bestFit="1" customWidth="1"/>
    <col min="13653" max="13653" width="3.26953125" style="29" customWidth="1"/>
    <col min="13654" max="13657" width="9.26953125" style="29" bestFit="1" customWidth="1"/>
    <col min="13658" max="13658" width="10" style="29" bestFit="1" customWidth="1"/>
    <col min="13659" max="13659" width="9.26953125" style="29" bestFit="1" customWidth="1"/>
    <col min="13660" max="13660" width="10" style="29" bestFit="1" customWidth="1"/>
    <col min="13661" max="13661" width="9.26953125" style="29" bestFit="1" customWidth="1"/>
    <col min="13662" max="13662" width="3.26953125" style="29" customWidth="1"/>
    <col min="13663" max="13663" width="9.54296875" style="29" bestFit="1" customWidth="1"/>
    <col min="13664" max="13670" width="9.26953125" style="29" bestFit="1" customWidth="1"/>
    <col min="13671" max="13825" width="8.7265625" style="29"/>
    <col min="13826" max="13826" width="9.54296875" style="29" customWidth="1"/>
    <col min="13827" max="13827" width="6.26953125" style="29" customWidth="1"/>
    <col min="13828" max="13828" width="3.26953125" style="29" customWidth="1"/>
    <col min="13829" max="13829" width="9.54296875" style="29" bestFit="1" customWidth="1"/>
    <col min="13830" max="13837" width="9.26953125" style="29" bestFit="1" customWidth="1"/>
    <col min="13838" max="13838" width="3.26953125" style="29" customWidth="1"/>
    <col min="13839" max="13840" width="9.26953125" style="29" bestFit="1" customWidth="1"/>
    <col min="13841" max="13841" width="9.453125" style="29" bestFit="1" customWidth="1"/>
    <col min="13842" max="13842" width="10.1796875" style="29" bestFit="1" customWidth="1"/>
    <col min="13843" max="13843" width="9.54296875" style="29" bestFit="1" customWidth="1"/>
    <col min="13844" max="13844" width="9.453125" style="29" bestFit="1" customWidth="1"/>
    <col min="13845" max="13847" width="9.26953125" style="29" bestFit="1" customWidth="1"/>
    <col min="13848" max="13848" width="3.26953125" style="29" customWidth="1"/>
    <col min="13849" max="13849" width="10.1796875" style="29" bestFit="1" customWidth="1"/>
    <col min="13850" max="13857" width="9.453125" style="29" bestFit="1" customWidth="1"/>
    <col min="13858" max="13858" width="9.26953125" style="29" customWidth="1"/>
    <col min="13859" max="13859" width="3.26953125" style="29" customWidth="1"/>
    <col min="13860" max="13860" width="10.1796875" style="29" bestFit="1" customWidth="1"/>
    <col min="13861" max="13864" width="9.453125" style="29" bestFit="1" customWidth="1"/>
    <col min="13865" max="13867" width="9.26953125" style="29" bestFit="1" customWidth="1"/>
    <col min="13868" max="13868" width="3.26953125" style="29" customWidth="1"/>
    <col min="13869" max="13875" width="9" style="29" customWidth="1"/>
    <col min="13876" max="13876" width="3.1796875" style="29" customWidth="1"/>
    <col min="13877" max="13879" width="9.26953125" style="29" bestFit="1" customWidth="1"/>
    <col min="13880" max="13880" width="3.26953125" style="29" customWidth="1"/>
    <col min="13881" max="13883" width="9.26953125" style="29" bestFit="1" customWidth="1"/>
    <col min="13884" max="13884" width="6.54296875" style="29" customWidth="1"/>
    <col min="13885" max="13885" width="3.26953125" style="29" customWidth="1"/>
    <col min="13886" max="13889" width="9.26953125" style="29" bestFit="1" customWidth="1"/>
    <col min="13890" max="13890" width="3.26953125" style="29" customWidth="1"/>
    <col min="13891" max="13893" width="9.26953125" style="29" bestFit="1" customWidth="1"/>
    <col min="13894" max="13894" width="10" style="29" bestFit="1" customWidth="1"/>
    <col min="13895" max="13895" width="3.26953125" style="29" customWidth="1"/>
    <col min="13896" max="13896" width="9.26953125" style="29" bestFit="1" customWidth="1"/>
    <col min="13897" max="13898" width="10" style="29" customWidth="1"/>
    <col min="13899" max="13899" width="3.26953125" style="29" customWidth="1"/>
    <col min="13900" max="13908" width="9.26953125" style="29" bestFit="1" customWidth="1"/>
    <col min="13909" max="13909" width="3.26953125" style="29" customWidth="1"/>
    <col min="13910" max="13913" width="9.26953125" style="29" bestFit="1" customWidth="1"/>
    <col min="13914" max="13914" width="10" style="29" bestFit="1" customWidth="1"/>
    <col min="13915" max="13915" width="9.26953125" style="29" bestFit="1" customWidth="1"/>
    <col min="13916" max="13916" width="10" style="29" bestFit="1" customWidth="1"/>
    <col min="13917" max="13917" width="9.26953125" style="29" bestFit="1" customWidth="1"/>
    <col min="13918" max="13918" width="3.26953125" style="29" customWidth="1"/>
    <col min="13919" max="13919" width="9.54296875" style="29" bestFit="1" customWidth="1"/>
    <col min="13920" max="13926" width="9.26953125" style="29" bestFit="1" customWidth="1"/>
    <col min="13927" max="14081" width="8.7265625" style="29"/>
    <col min="14082" max="14082" width="9.54296875" style="29" customWidth="1"/>
    <col min="14083" max="14083" width="6.26953125" style="29" customWidth="1"/>
    <col min="14084" max="14084" width="3.26953125" style="29" customWidth="1"/>
    <col min="14085" max="14085" width="9.54296875" style="29" bestFit="1" customWidth="1"/>
    <col min="14086" max="14093" width="9.26953125" style="29" bestFit="1" customWidth="1"/>
    <col min="14094" max="14094" width="3.26953125" style="29" customWidth="1"/>
    <col min="14095" max="14096" width="9.26953125" style="29" bestFit="1" customWidth="1"/>
    <col min="14097" max="14097" width="9.453125" style="29" bestFit="1" customWidth="1"/>
    <col min="14098" max="14098" width="10.1796875" style="29" bestFit="1" customWidth="1"/>
    <col min="14099" max="14099" width="9.54296875" style="29" bestFit="1" customWidth="1"/>
    <col min="14100" max="14100" width="9.453125" style="29" bestFit="1" customWidth="1"/>
    <col min="14101" max="14103" width="9.26953125" style="29" bestFit="1" customWidth="1"/>
    <col min="14104" max="14104" width="3.26953125" style="29" customWidth="1"/>
    <col min="14105" max="14105" width="10.1796875" style="29" bestFit="1" customWidth="1"/>
    <col min="14106" max="14113" width="9.453125" style="29" bestFit="1" customWidth="1"/>
    <col min="14114" max="14114" width="9.26953125" style="29" customWidth="1"/>
    <col min="14115" max="14115" width="3.26953125" style="29" customWidth="1"/>
    <col min="14116" max="14116" width="10.1796875" style="29" bestFit="1" customWidth="1"/>
    <col min="14117" max="14120" width="9.453125" style="29" bestFit="1" customWidth="1"/>
    <col min="14121" max="14123" width="9.26953125" style="29" bestFit="1" customWidth="1"/>
    <col min="14124" max="14124" width="3.26953125" style="29" customWidth="1"/>
    <col min="14125" max="14131" width="9" style="29" customWidth="1"/>
    <col min="14132" max="14132" width="3.1796875" style="29" customWidth="1"/>
    <col min="14133" max="14135" width="9.26953125" style="29" bestFit="1" customWidth="1"/>
    <col min="14136" max="14136" width="3.26953125" style="29" customWidth="1"/>
    <col min="14137" max="14139" width="9.26953125" style="29" bestFit="1" customWidth="1"/>
    <col min="14140" max="14140" width="6.54296875" style="29" customWidth="1"/>
    <col min="14141" max="14141" width="3.26953125" style="29" customWidth="1"/>
    <col min="14142" max="14145" width="9.26953125" style="29" bestFit="1" customWidth="1"/>
    <col min="14146" max="14146" width="3.26953125" style="29" customWidth="1"/>
    <col min="14147" max="14149" width="9.26953125" style="29" bestFit="1" customWidth="1"/>
    <col min="14150" max="14150" width="10" style="29" bestFit="1" customWidth="1"/>
    <col min="14151" max="14151" width="3.26953125" style="29" customWidth="1"/>
    <col min="14152" max="14152" width="9.26953125" style="29" bestFit="1" customWidth="1"/>
    <col min="14153" max="14154" width="10" style="29" customWidth="1"/>
    <col min="14155" max="14155" width="3.26953125" style="29" customWidth="1"/>
    <col min="14156" max="14164" width="9.26953125" style="29" bestFit="1" customWidth="1"/>
    <col min="14165" max="14165" width="3.26953125" style="29" customWidth="1"/>
    <col min="14166" max="14169" width="9.26953125" style="29" bestFit="1" customWidth="1"/>
    <col min="14170" max="14170" width="10" style="29" bestFit="1" customWidth="1"/>
    <col min="14171" max="14171" width="9.26953125" style="29" bestFit="1" customWidth="1"/>
    <col min="14172" max="14172" width="10" style="29" bestFit="1" customWidth="1"/>
    <col min="14173" max="14173" width="9.26953125" style="29" bestFit="1" customWidth="1"/>
    <col min="14174" max="14174" width="3.26953125" style="29" customWidth="1"/>
    <col min="14175" max="14175" width="9.54296875" style="29" bestFit="1" customWidth="1"/>
    <col min="14176" max="14182" width="9.26953125" style="29" bestFit="1" customWidth="1"/>
    <col min="14183" max="14337" width="8.7265625" style="29"/>
    <col min="14338" max="14338" width="9.54296875" style="29" customWidth="1"/>
    <col min="14339" max="14339" width="6.26953125" style="29" customWidth="1"/>
    <col min="14340" max="14340" width="3.26953125" style="29" customWidth="1"/>
    <col min="14341" max="14341" width="9.54296875" style="29" bestFit="1" customWidth="1"/>
    <col min="14342" max="14349" width="9.26953125" style="29" bestFit="1" customWidth="1"/>
    <col min="14350" max="14350" width="3.26953125" style="29" customWidth="1"/>
    <col min="14351" max="14352" width="9.26953125" style="29" bestFit="1" customWidth="1"/>
    <col min="14353" max="14353" width="9.453125" style="29" bestFit="1" customWidth="1"/>
    <col min="14354" max="14354" width="10.1796875" style="29" bestFit="1" customWidth="1"/>
    <col min="14355" max="14355" width="9.54296875" style="29" bestFit="1" customWidth="1"/>
    <col min="14356" max="14356" width="9.453125" style="29" bestFit="1" customWidth="1"/>
    <col min="14357" max="14359" width="9.26953125" style="29" bestFit="1" customWidth="1"/>
    <col min="14360" max="14360" width="3.26953125" style="29" customWidth="1"/>
    <col min="14361" max="14361" width="10.1796875" style="29" bestFit="1" customWidth="1"/>
    <col min="14362" max="14369" width="9.453125" style="29" bestFit="1" customWidth="1"/>
    <col min="14370" max="14370" width="9.26953125" style="29" customWidth="1"/>
    <col min="14371" max="14371" width="3.26953125" style="29" customWidth="1"/>
    <col min="14372" max="14372" width="10.1796875" style="29" bestFit="1" customWidth="1"/>
    <col min="14373" max="14376" width="9.453125" style="29" bestFit="1" customWidth="1"/>
    <col min="14377" max="14379" width="9.26953125" style="29" bestFit="1" customWidth="1"/>
    <col min="14380" max="14380" width="3.26953125" style="29" customWidth="1"/>
    <col min="14381" max="14387" width="9" style="29" customWidth="1"/>
    <col min="14388" max="14388" width="3.1796875" style="29" customWidth="1"/>
    <col min="14389" max="14391" width="9.26953125" style="29" bestFit="1" customWidth="1"/>
    <col min="14392" max="14392" width="3.26953125" style="29" customWidth="1"/>
    <col min="14393" max="14395" width="9.26953125" style="29" bestFit="1" customWidth="1"/>
    <col min="14396" max="14396" width="6.54296875" style="29" customWidth="1"/>
    <col min="14397" max="14397" width="3.26953125" style="29" customWidth="1"/>
    <col min="14398" max="14401" width="9.26953125" style="29" bestFit="1" customWidth="1"/>
    <col min="14402" max="14402" width="3.26953125" style="29" customWidth="1"/>
    <col min="14403" max="14405" width="9.26953125" style="29" bestFit="1" customWidth="1"/>
    <col min="14406" max="14406" width="10" style="29" bestFit="1" customWidth="1"/>
    <col min="14407" max="14407" width="3.26953125" style="29" customWidth="1"/>
    <col min="14408" max="14408" width="9.26953125" style="29" bestFit="1" customWidth="1"/>
    <col min="14409" max="14410" width="10" style="29" customWidth="1"/>
    <col min="14411" max="14411" width="3.26953125" style="29" customWidth="1"/>
    <col min="14412" max="14420" width="9.26953125" style="29" bestFit="1" customWidth="1"/>
    <col min="14421" max="14421" width="3.26953125" style="29" customWidth="1"/>
    <col min="14422" max="14425" width="9.26953125" style="29" bestFit="1" customWidth="1"/>
    <col min="14426" max="14426" width="10" style="29" bestFit="1" customWidth="1"/>
    <col min="14427" max="14427" width="9.26953125" style="29" bestFit="1" customWidth="1"/>
    <col min="14428" max="14428" width="10" style="29" bestFit="1" customWidth="1"/>
    <col min="14429" max="14429" width="9.26953125" style="29" bestFit="1" customWidth="1"/>
    <col min="14430" max="14430" width="3.26953125" style="29" customWidth="1"/>
    <col min="14431" max="14431" width="9.54296875" style="29" bestFit="1" customWidth="1"/>
    <col min="14432" max="14438" width="9.26953125" style="29" bestFit="1" customWidth="1"/>
    <col min="14439" max="14593" width="8.7265625" style="29"/>
    <col min="14594" max="14594" width="9.54296875" style="29" customWidth="1"/>
    <col min="14595" max="14595" width="6.26953125" style="29" customWidth="1"/>
    <col min="14596" max="14596" width="3.26953125" style="29" customWidth="1"/>
    <col min="14597" max="14597" width="9.54296875" style="29" bestFit="1" customWidth="1"/>
    <col min="14598" max="14605" width="9.26953125" style="29" bestFit="1" customWidth="1"/>
    <col min="14606" max="14606" width="3.26953125" style="29" customWidth="1"/>
    <col min="14607" max="14608" width="9.26953125" style="29" bestFit="1" customWidth="1"/>
    <col min="14609" max="14609" width="9.453125" style="29" bestFit="1" customWidth="1"/>
    <col min="14610" max="14610" width="10.1796875" style="29" bestFit="1" customWidth="1"/>
    <col min="14611" max="14611" width="9.54296875" style="29" bestFit="1" customWidth="1"/>
    <col min="14612" max="14612" width="9.453125" style="29" bestFit="1" customWidth="1"/>
    <col min="14613" max="14615" width="9.26953125" style="29" bestFit="1" customWidth="1"/>
    <col min="14616" max="14616" width="3.26953125" style="29" customWidth="1"/>
    <col min="14617" max="14617" width="10.1796875" style="29" bestFit="1" customWidth="1"/>
    <col min="14618" max="14625" width="9.453125" style="29" bestFit="1" customWidth="1"/>
    <col min="14626" max="14626" width="9.26953125" style="29" customWidth="1"/>
    <col min="14627" max="14627" width="3.26953125" style="29" customWidth="1"/>
    <col min="14628" max="14628" width="10.1796875" style="29" bestFit="1" customWidth="1"/>
    <col min="14629" max="14632" width="9.453125" style="29" bestFit="1" customWidth="1"/>
    <col min="14633" max="14635" width="9.26953125" style="29" bestFit="1" customWidth="1"/>
    <col min="14636" max="14636" width="3.26953125" style="29" customWidth="1"/>
    <col min="14637" max="14643" width="9" style="29" customWidth="1"/>
    <col min="14644" max="14644" width="3.1796875" style="29" customWidth="1"/>
    <col min="14645" max="14647" width="9.26953125" style="29" bestFit="1" customWidth="1"/>
    <col min="14648" max="14648" width="3.26953125" style="29" customWidth="1"/>
    <col min="14649" max="14651" width="9.26953125" style="29" bestFit="1" customWidth="1"/>
    <col min="14652" max="14652" width="6.54296875" style="29" customWidth="1"/>
    <col min="14653" max="14653" width="3.26953125" style="29" customWidth="1"/>
    <col min="14654" max="14657" width="9.26953125" style="29" bestFit="1" customWidth="1"/>
    <col min="14658" max="14658" width="3.26953125" style="29" customWidth="1"/>
    <col min="14659" max="14661" width="9.26953125" style="29" bestFit="1" customWidth="1"/>
    <col min="14662" max="14662" width="10" style="29" bestFit="1" customWidth="1"/>
    <col min="14663" max="14663" width="3.26953125" style="29" customWidth="1"/>
    <col min="14664" max="14664" width="9.26953125" style="29" bestFit="1" customWidth="1"/>
    <col min="14665" max="14666" width="10" style="29" customWidth="1"/>
    <col min="14667" max="14667" width="3.26953125" style="29" customWidth="1"/>
    <col min="14668" max="14676" width="9.26953125" style="29" bestFit="1" customWidth="1"/>
    <col min="14677" max="14677" width="3.26953125" style="29" customWidth="1"/>
    <col min="14678" max="14681" width="9.26953125" style="29" bestFit="1" customWidth="1"/>
    <col min="14682" max="14682" width="10" style="29" bestFit="1" customWidth="1"/>
    <col min="14683" max="14683" width="9.26953125" style="29" bestFit="1" customWidth="1"/>
    <col min="14684" max="14684" width="10" style="29" bestFit="1" customWidth="1"/>
    <col min="14685" max="14685" width="9.26953125" style="29" bestFit="1" customWidth="1"/>
    <col min="14686" max="14686" width="3.26953125" style="29" customWidth="1"/>
    <col min="14687" max="14687" width="9.54296875" style="29" bestFit="1" customWidth="1"/>
    <col min="14688" max="14694" width="9.26953125" style="29" bestFit="1" customWidth="1"/>
    <col min="14695" max="14849" width="8.7265625" style="29"/>
    <col min="14850" max="14850" width="9.54296875" style="29" customWidth="1"/>
    <col min="14851" max="14851" width="6.26953125" style="29" customWidth="1"/>
    <col min="14852" max="14852" width="3.26953125" style="29" customWidth="1"/>
    <col min="14853" max="14853" width="9.54296875" style="29" bestFit="1" customWidth="1"/>
    <col min="14854" max="14861" width="9.26953125" style="29" bestFit="1" customWidth="1"/>
    <col min="14862" max="14862" width="3.26953125" style="29" customWidth="1"/>
    <col min="14863" max="14864" width="9.26953125" style="29" bestFit="1" customWidth="1"/>
    <col min="14865" max="14865" width="9.453125" style="29" bestFit="1" customWidth="1"/>
    <col min="14866" max="14866" width="10.1796875" style="29" bestFit="1" customWidth="1"/>
    <col min="14867" max="14867" width="9.54296875" style="29" bestFit="1" customWidth="1"/>
    <col min="14868" max="14868" width="9.453125" style="29" bestFit="1" customWidth="1"/>
    <col min="14869" max="14871" width="9.26953125" style="29" bestFit="1" customWidth="1"/>
    <col min="14872" max="14872" width="3.26953125" style="29" customWidth="1"/>
    <col min="14873" max="14873" width="10.1796875" style="29" bestFit="1" customWidth="1"/>
    <col min="14874" max="14881" width="9.453125" style="29" bestFit="1" customWidth="1"/>
    <col min="14882" max="14882" width="9.26953125" style="29" customWidth="1"/>
    <col min="14883" max="14883" width="3.26953125" style="29" customWidth="1"/>
    <col min="14884" max="14884" width="10.1796875" style="29" bestFit="1" customWidth="1"/>
    <col min="14885" max="14888" width="9.453125" style="29" bestFit="1" customWidth="1"/>
    <col min="14889" max="14891" width="9.26953125" style="29" bestFit="1" customWidth="1"/>
    <col min="14892" max="14892" width="3.26953125" style="29" customWidth="1"/>
    <col min="14893" max="14899" width="9" style="29" customWidth="1"/>
    <col min="14900" max="14900" width="3.1796875" style="29" customWidth="1"/>
    <col min="14901" max="14903" width="9.26953125" style="29" bestFit="1" customWidth="1"/>
    <col min="14904" max="14904" width="3.26953125" style="29" customWidth="1"/>
    <col min="14905" max="14907" width="9.26953125" style="29" bestFit="1" customWidth="1"/>
    <col min="14908" max="14908" width="6.54296875" style="29" customWidth="1"/>
    <col min="14909" max="14909" width="3.26953125" style="29" customWidth="1"/>
    <col min="14910" max="14913" width="9.26953125" style="29" bestFit="1" customWidth="1"/>
    <col min="14914" max="14914" width="3.26953125" style="29" customWidth="1"/>
    <col min="14915" max="14917" width="9.26953125" style="29" bestFit="1" customWidth="1"/>
    <col min="14918" max="14918" width="10" style="29" bestFit="1" customWidth="1"/>
    <col min="14919" max="14919" width="3.26953125" style="29" customWidth="1"/>
    <col min="14920" max="14920" width="9.26953125" style="29" bestFit="1" customWidth="1"/>
    <col min="14921" max="14922" width="10" style="29" customWidth="1"/>
    <col min="14923" max="14923" width="3.26953125" style="29" customWidth="1"/>
    <col min="14924" max="14932" width="9.26953125" style="29" bestFit="1" customWidth="1"/>
    <col min="14933" max="14933" width="3.26953125" style="29" customWidth="1"/>
    <col min="14934" max="14937" width="9.26953125" style="29" bestFit="1" customWidth="1"/>
    <col min="14938" max="14938" width="10" style="29" bestFit="1" customWidth="1"/>
    <col min="14939" max="14939" width="9.26953125" style="29" bestFit="1" customWidth="1"/>
    <col min="14940" max="14940" width="10" style="29" bestFit="1" customWidth="1"/>
    <col min="14941" max="14941" width="9.26953125" style="29" bestFit="1" customWidth="1"/>
    <col min="14942" max="14942" width="3.26953125" style="29" customWidth="1"/>
    <col min="14943" max="14943" width="9.54296875" style="29" bestFit="1" customWidth="1"/>
    <col min="14944" max="14950" width="9.26953125" style="29" bestFit="1" customWidth="1"/>
    <col min="14951" max="15105" width="8.7265625" style="29"/>
    <col min="15106" max="15106" width="9.54296875" style="29" customWidth="1"/>
    <col min="15107" max="15107" width="6.26953125" style="29" customWidth="1"/>
    <col min="15108" max="15108" width="3.26953125" style="29" customWidth="1"/>
    <col min="15109" max="15109" width="9.54296875" style="29" bestFit="1" customWidth="1"/>
    <col min="15110" max="15117" width="9.26953125" style="29" bestFit="1" customWidth="1"/>
    <col min="15118" max="15118" width="3.26953125" style="29" customWidth="1"/>
    <col min="15119" max="15120" width="9.26953125" style="29" bestFit="1" customWidth="1"/>
    <col min="15121" max="15121" width="9.453125" style="29" bestFit="1" customWidth="1"/>
    <col min="15122" max="15122" width="10.1796875" style="29" bestFit="1" customWidth="1"/>
    <col min="15123" max="15123" width="9.54296875" style="29" bestFit="1" customWidth="1"/>
    <col min="15124" max="15124" width="9.453125" style="29" bestFit="1" customWidth="1"/>
    <col min="15125" max="15127" width="9.26953125" style="29" bestFit="1" customWidth="1"/>
    <col min="15128" max="15128" width="3.26953125" style="29" customWidth="1"/>
    <col min="15129" max="15129" width="10.1796875" style="29" bestFit="1" customWidth="1"/>
    <col min="15130" max="15137" width="9.453125" style="29" bestFit="1" customWidth="1"/>
    <col min="15138" max="15138" width="9.26953125" style="29" customWidth="1"/>
    <col min="15139" max="15139" width="3.26953125" style="29" customWidth="1"/>
    <col min="15140" max="15140" width="10.1796875" style="29" bestFit="1" customWidth="1"/>
    <col min="15141" max="15144" width="9.453125" style="29" bestFit="1" customWidth="1"/>
    <col min="15145" max="15147" width="9.26953125" style="29" bestFit="1" customWidth="1"/>
    <col min="15148" max="15148" width="3.26953125" style="29" customWidth="1"/>
    <col min="15149" max="15155" width="9" style="29" customWidth="1"/>
    <col min="15156" max="15156" width="3.1796875" style="29" customWidth="1"/>
    <col min="15157" max="15159" width="9.26953125" style="29" bestFit="1" customWidth="1"/>
    <col min="15160" max="15160" width="3.26953125" style="29" customWidth="1"/>
    <col min="15161" max="15163" width="9.26953125" style="29" bestFit="1" customWidth="1"/>
    <col min="15164" max="15164" width="6.54296875" style="29" customWidth="1"/>
    <col min="15165" max="15165" width="3.26953125" style="29" customWidth="1"/>
    <col min="15166" max="15169" width="9.26953125" style="29" bestFit="1" customWidth="1"/>
    <col min="15170" max="15170" width="3.26953125" style="29" customWidth="1"/>
    <col min="15171" max="15173" width="9.26953125" style="29" bestFit="1" customWidth="1"/>
    <col min="15174" max="15174" width="10" style="29" bestFit="1" customWidth="1"/>
    <col min="15175" max="15175" width="3.26953125" style="29" customWidth="1"/>
    <col min="15176" max="15176" width="9.26953125" style="29" bestFit="1" customWidth="1"/>
    <col min="15177" max="15178" width="10" style="29" customWidth="1"/>
    <col min="15179" max="15179" width="3.26953125" style="29" customWidth="1"/>
    <col min="15180" max="15188" width="9.26953125" style="29" bestFit="1" customWidth="1"/>
    <col min="15189" max="15189" width="3.26953125" style="29" customWidth="1"/>
    <col min="15190" max="15193" width="9.26953125" style="29" bestFit="1" customWidth="1"/>
    <col min="15194" max="15194" width="10" style="29" bestFit="1" customWidth="1"/>
    <col min="15195" max="15195" width="9.26953125" style="29" bestFit="1" customWidth="1"/>
    <col min="15196" max="15196" width="10" style="29" bestFit="1" customWidth="1"/>
    <col min="15197" max="15197" width="9.26953125" style="29" bestFit="1" customWidth="1"/>
    <col min="15198" max="15198" width="3.26953125" style="29" customWidth="1"/>
    <col min="15199" max="15199" width="9.54296875" style="29" bestFit="1" customWidth="1"/>
    <col min="15200" max="15206" width="9.26953125" style="29" bestFit="1" customWidth="1"/>
    <col min="15207" max="15361" width="8.7265625" style="29"/>
    <col min="15362" max="15362" width="9.54296875" style="29" customWidth="1"/>
    <col min="15363" max="15363" width="6.26953125" style="29" customWidth="1"/>
    <col min="15364" max="15364" width="3.26953125" style="29" customWidth="1"/>
    <col min="15365" max="15365" width="9.54296875" style="29" bestFit="1" customWidth="1"/>
    <col min="15366" max="15373" width="9.26953125" style="29" bestFit="1" customWidth="1"/>
    <col min="15374" max="15374" width="3.26953125" style="29" customWidth="1"/>
    <col min="15375" max="15376" width="9.26953125" style="29" bestFit="1" customWidth="1"/>
    <col min="15377" max="15377" width="9.453125" style="29" bestFit="1" customWidth="1"/>
    <col min="15378" max="15378" width="10.1796875" style="29" bestFit="1" customWidth="1"/>
    <col min="15379" max="15379" width="9.54296875" style="29" bestFit="1" customWidth="1"/>
    <col min="15380" max="15380" width="9.453125" style="29" bestFit="1" customWidth="1"/>
    <col min="15381" max="15383" width="9.26953125" style="29" bestFit="1" customWidth="1"/>
    <col min="15384" max="15384" width="3.26953125" style="29" customWidth="1"/>
    <col min="15385" max="15385" width="10.1796875" style="29" bestFit="1" customWidth="1"/>
    <col min="15386" max="15393" width="9.453125" style="29" bestFit="1" customWidth="1"/>
    <col min="15394" max="15394" width="9.26953125" style="29" customWidth="1"/>
    <col min="15395" max="15395" width="3.26953125" style="29" customWidth="1"/>
    <col min="15396" max="15396" width="10.1796875" style="29" bestFit="1" customWidth="1"/>
    <col min="15397" max="15400" width="9.453125" style="29" bestFit="1" customWidth="1"/>
    <col min="15401" max="15403" width="9.26953125" style="29" bestFit="1" customWidth="1"/>
    <col min="15404" max="15404" width="3.26953125" style="29" customWidth="1"/>
    <col min="15405" max="15411" width="9" style="29" customWidth="1"/>
    <col min="15412" max="15412" width="3.1796875" style="29" customWidth="1"/>
    <col min="15413" max="15415" width="9.26953125" style="29" bestFit="1" customWidth="1"/>
    <col min="15416" max="15416" width="3.26953125" style="29" customWidth="1"/>
    <col min="15417" max="15419" width="9.26953125" style="29" bestFit="1" customWidth="1"/>
    <col min="15420" max="15420" width="6.54296875" style="29" customWidth="1"/>
    <col min="15421" max="15421" width="3.26953125" style="29" customWidth="1"/>
    <col min="15422" max="15425" width="9.26953125" style="29" bestFit="1" customWidth="1"/>
    <col min="15426" max="15426" width="3.26953125" style="29" customWidth="1"/>
    <col min="15427" max="15429" width="9.26953125" style="29" bestFit="1" customWidth="1"/>
    <col min="15430" max="15430" width="10" style="29" bestFit="1" customWidth="1"/>
    <col min="15431" max="15431" width="3.26953125" style="29" customWidth="1"/>
    <col min="15432" max="15432" width="9.26953125" style="29" bestFit="1" customWidth="1"/>
    <col min="15433" max="15434" width="10" style="29" customWidth="1"/>
    <col min="15435" max="15435" width="3.26953125" style="29" customWidth="1"/>
    <col min="15436" max="15444" width="9.26953125" style="29" bestFit="1" customWidth="1"/>
    <col min="15445" max="15445" width="3.26953125" style="29" customWidth="1"/>
    <col min="15446" max="15449" width="9.26953125" style="29" bestFit="1" customWidth="1"/>
    <col min="15450" max="15450" width="10" style="29" bestFit="1" customWidth="1"/>
    <col min="15451" max="15451" width="9.26953125" style="29" bestFit="1" customWidth="1"/>
    <col min="15452" max="15452" width="10" style="29" bestFit="1" customWidth="1"/>
    <col min="15453" max="15453" width="9.26953125" style="29" bestFit="1" customWidth="1"/>
    <col min="15454" max="15454" width="3.26953125" style="29" customWidth="1"/>
    <col min="15455" max="15455" width="9.54296875" style="29" bestFit="1" customWidth="1"/>
    <col min="15456" max="15462" width="9.26953125" style="29" bestFit="1" customWidth="1"/>
    <col min="15463" max="15617" width="8.7265625" style="29"/>
    <col min="15618" max="15618" width="9.54296875" style="29" customWidth="1"/>
    <col min="15619" max="15619" width="6.26953125" style="29" customWidth="1"/>
    <col min="15620" max="15620" width="3.26953125" style="29" customWidth="1"/>
    <col min="15621" max="15621" width="9.54296875" style="29" bestFit="1" customWidth="1"/>
    <col min="15622" max="15629" width="9.26953125" style="29" bestFit="1" customWidth="1"/>
    <col min="15630" max="15630" width="3.26953125" style="29" customWidth="1"/>
    <col min="15631" max="15632" width="9.26953125" style="29" bestFit="1" customWidth="1"/>
    <col min="15633" max="15633" width="9.453125" style="29" bestFit="1" customWidth="1"/>
    <col min="15634" max="15634" width="10.1796875" style="29" bestFit="1" customWidth="1"/>
    <col min="15635" max="15635" width="9.54296875" style="29" bestFit="1" customWidth="1"/>
    <col min="15636" max="15636" width="9.453125" style="29" bestFit="1" customWidth="1"/>
    <col min="15637" max="15639" width="9.26953125" style="29" bestFit="1" customWidth="1"/>
    <col min="15640" max="15640" width="3.26953125" style="29" customWidth="1"/>
    <col min="15641" max="15641" width="10.1796875" style="29" bestFit="1" customWidth="1"/>
    <col min="15642" max="15649" width="9.453125" style="29" bestFit="1" customWidth="1"/>
    <col min="15650" max="15650" width="9.26953125" style="29" customWidth="1"/>
    <col min="15651" max="15651" width="3.26953125" style="29" customWidth="1"/>
    <col min="15652" max="15652" width="10.1796875" style="29" bestFit="1" customWidth="1"/>
    <col min="15653" max="15656" width="9.453125" style="29" bestFit="1" customWidth="1"/>
    <col min="15657" max="15659" width="9.26953125" style="29" bestFit="1" customWidth="1"/>
    <col min="15660" max="15660" width="3.26953125" style="29" customWidth="1"/>
    <col min="15661" max="15667" width="9" style="29" customWidth="1"/>
    <col min="15668" max="15668" width="3.1796875" style="29" customWidth="1"/>
    <col min="15669" max="15671" width="9.26953125" style="29" bestFit="1" customWidth="1"/>
    <col min="15672" max="15672" width="3.26953125" style="29" customWidth="1"/>
    <col min="15673" max="15675" width="9.26953125" style="29" bestFit="1" customWidth="1"/>
    <col min="15676" max="15676" width="6.54296875" style="29" customWidth="1"/>
    <col min="15677" max="15677" width="3.26953125" style="29" customWidth="1"/>
    <col min="15678" max="15681" width="9.26953125" style="29" bestFit="1" customWidth="1"/>
    <col min="15682" max="15682" width="3.26953125" style="29" customWidth="1"/>
    <col min="15683" max="15685" width="9.26953125" style="29" bestFit="1" customWidth="1"/>
    <col min="15686" max="15686" width="10" style="29" bestFit="1" customWidth="1"/>
    <col min="15687" max="15687" width="3.26953125" style="29" customWidth="1"/>
    <col min="15688" max="15688" width="9.26953125" style="29" bestFit="1" customWidth="1"/>
    <col min="15689" max="15690" width="10" style="29" customWidth="1"/>
    <col min="15691" max="15691" width="3.26953125" style="29" customWidth="1"/>
    <col min="15692" max="15700" width="9.26953125" style="29" bestFit="1" customWidth="1"/>
    <col min="15701" max="15701" width="3.26953125" style="29" customWidth="1"/>
    <col min="15702" max="15705" width="9.26953125" style="29" bestFit="1" customWidth="1"/>
    <col min="15706" max="15706" width="10" style="29" bestFit="1" customWidth="1"/>
    <col min="15707" max="15707" width="9.26953125" style="29" bestFit="1" customWidth="1"/>
    <col min="15708" max="15708" width="10" style="29" bestFit="1" customWidth="1"/>
    <col min="15709" max="15709" width="9.26953125" style="29" bestFit="1" customWidth="1"/>
    <col min="15710" max="15710" width="3.26953125" style="29" customWidth="1"/>
    <col min="15711" max="15711" width="9.54296875" style="29" bestFit="1" customWidth="1"/>
    <col min="15712" max="15718" width="9.26953125" style="29" bestFit="1" customWidth="1"/>
    <col min="15719" max="15873" width="8.7265625" style="29"/>
    <col min="15874" max="15874" width="9.54296875" style="29" customWidth="1"/>
    <col min="15875" max="15875" width="6.26953125" style="29" customWidth="1"/>
    <col min="15876" max="15876" width="3.26953125" style="29" customWidth="1"/>
    <col min="15877" max="15877" width="9.54296875" style="29" bestFit="1" customWidth="1"/>
    <col min="15878" max="15885" width="9.26953125" style="29" bestFit="1" customWidth="1"/>
    <col min="15886" max="15886" width="3.26953125" style="29" customWidth="1"/>
    <col min="15887" max="15888" width="9.26953125" style="29" bestFit="1" customWidth="1"/>
    <col min="15889" max="15889" width="9.453125" style="29" bestFit="1" customWidth="1"/>
    <col min="15890" max="15890" width="10.1796875" style="29" bestFit="1" customWidth="1"/>
    <col min="15891" max="15891" width="9.54296875" style="29" bestFit="1" customWidth="1"/>
    <col min="15892" max="15892" width="9.453125" style="29" bestFit="1" customWidth="1"/>
    <col min="15893" max="15895" width="9.26953125" style="29" bestFit="1" customWidth="1"/>
    <col min="15896" max="15896" width="3.26953125" style="29" customWidth="1"/>
    <col min="15897" max="15897" width="10.1796875" style="29" bestFit="1" customWidth="1"/>
    <col min="15898" max="15905" width="9.453125" style="29" bestFit="1" customWidth="1"/>
    <col min="15906" max="15906" width="9.26953125" style="29" customWidth="1"/>
    <col min="15907" max="15907" width="3.26953125" style="29" customWidth="1"/>
    <col min="15908" max="15908" width="10.1796875" style="29" bestFit="1" customWidth="1"/>
    <col min="15909" max="15912" width="9.453125" style="29" bestFit="1" customWidth="1"/>
    <col min="15913" max="15915" width="9.26953125" style="29" bestFit="1" customWidth="1"/>
    <col min="15916" max="15916" width="3.26953125" style="29" customWidth="1"/>
    <col min="15917" max="15923" width="9" style="29" customWidth="1"/>
    <col min="15924" max="15924" width="3.1796875" style="29" customWidth="1"/>
    <col min="15925" max="15927" width="9.26953125" style="29" bestFit="1" customWidth="1"/>
    <col min="15928" max="15928" width="3.26953125" style="29" customWidth="1"/>
    <col min="15929" max="15931" width="9.26953125" style="29" bestFit="1" customWidth="1"/>
    <col min="15932" max="15932" width="6.54296875" style="29" customWidth="1"/>
    <col min="15933" max="15933" width="3.26953125" style="29" customWidth="1"/>
    <col min="15934" max="15937" width="9.26953125" style="29" bestFit="1" customWidth="1"/>
    <col min="15938" max="15938" width="3.26953125" style="29" customWidth="1"/>
    <col min="15939" max="15941" width="9.26953125" style="29" bestFit="1" customWidth="1"/>
    <col min="15942" max="15942" width="10" style="29" bestFit="1" customWidth="1"/>
    <col min="15943" max="15943" width="3.26953125" style="29" customWidth="1"/>
    <col min="15944" max="15944" width="9.26953125" style="29" bestFit="1" customWidth="1"/>
    <col min="15945" max="15946" width="10" style="29" customWidth="1"/>
    <col min="15947" max="15947" width="3.26953125" style="29" customWidth="1"/>
    <col min="15948" max="15956" width="9.26953125" style="29" bestFit="1" customWidth="1"/>
    <col min="15957" max="15957" width="3.26953125" style="29" customWidth="1"/>
    <col min="15958" max="15961" width="9.26953125" style="29" bestFit="1" customWidth="1"/>
    <col min="15962" max="15962" width="10" style="29" bestFit="1" customWidth="1"/>
    <col min="15963" max="15963" width="9.26953125" style="29" bestFit="1" customWidth="1"/>
    <col min="15964" max="15964" width="10" style="29" bestFit="1" customWidth="1"/>
    <col min="15965" max="15965" width="9.26953125" style="29" bestFit="1" customWidth="1"/>
    <col min="15966" max="15966" width="3.26953125" style="29" customWidth="1"/>
    <col min="15967" max="15967" width="9.54296875" style="29" bestFit="1" customWidth="1"/>
    <col min="15968" max="15974" width="9.26953125" style="29" bestFit="1" customWidth="1"/>
    <col min="15975" max="16129" width="8.7265625" style="29"/>
    <col min="16130" max="16130" width="9.54296875" style="29" customWidth="1"/>
    <col min="16131" max="16131" width="6.26953125" style="29" customWidth="1"/>
    <col min="16132" max="16132" width="3.26953125" style="29" customWidth="1"/>
    <col min="16133" max="16133" width="9.54296875" style="29" bestFit="1" customWidth="1"/>
    <col min="16134" max="16141" width="9.26953125" style="29" bestFit="1" customWidth="1"/>
    <col min="16142" max="16142" width="3.26953125" style="29" customWidth="1"/>
    <col min="16143" max="16144" width="9.26953125" style="29" bestFit="1" customWidth="1"/>
    <col min="16145" max="16145" width="9.453125" style="29" bestFit="1" customWidth="1"/>
    <col min="16146" max="16146" width="10.1796875" style="29" bestFit="1" customWidth="1"/>
    <col min="16147" max="16147" width="9.54296875" style="29" bestFit="1" customWidth="1"/>
    <col min="16148" max="16148" width="9.453125" style="29" bestFit="1" customWidth="1"/>
    <col min="16149" max="16151" width="9.26953125" style="29" bestFit="1" customWidth="1"/>
    <col min="16152" max="16152" width="3.26953125" style="29" customWidth="1"/>
    <col min="16153" max="16153" width="10.1796875" style="29" bestFit="1" customWidth="1"/>
    <col min="16154" max="16161" width="9.453125" style="29" bestFit="1" customWidth="1"/>
    <col min="16162" max="16162" width="9.26953125" style="29" customWidth="1"/>
    <col min="16163" max="16163" width="3.26953125" style="29" customWidth="1"/>
    <col min="16164" max="16164" width="10.1796875" style="29" bestFit="1" customWidth="1"/>
    <col min="16165" max="16168" width="9.453125" style="29" bestFit="1" customWidth="1"/>
    <col min="16169" max="16171" width="9.26953125" style="29" bestFit="1" customWidth="1"/>
    <col min="16172" max="16172" width="3.26953125" style="29" customWidth="1"/>
    <col min="16173" max="16179" width="9" style="29" customWidth="1"/>
    <col min="16180" max="16180" width="3.1796875" style="29" customWidth="1"/>
    <col min="16181" max="16183" width="9.26953125" style="29" bestFit="1" customWidth="1"/>
    <col min="16184" max="16184" width="3.26953125" style="29" customWidth="1"/>
    <col min="16185" max="16187" width="9.26953125" style="29" bestFit="1" customWidth="1"/>
    <col min="16188" max="16188" width="6.54296875" style="29" customWidth="1"/>
    <col min="16189" max="16189" width="3.26953125" style="29" customWidth="1"/>
    <col min="16190" max="16193" width="9.26953125" style="29" bestFit="1" customWidth="1"/>
    <col min="16194" max="16194" width="3.26953125" style="29" customWidth="1"/>
    <col min="16195" max="16197" width="9.26953125" style="29" bestFit="1" customWidth="1"/>
    <col min="16198" max="16198" width="10" style="29" bestFit="1" customWidth="1"/>
    <col min="16199" max="16199" width="3.26953125" style="29" customWidth="1"/>
    <col min="16200" max="16200" width="9.26953125" style="29" bestFit="1" customWidth="1"/>
    <col min="16201" max="16202" width="10" style="29" customWidth="1"/>
    <col min="16203" max="16203" width="3.26953125" style="29" customWidth="1"/>
    <col min="16204" max="16212" width="9.26953125" style="29" bestFit="1" customWidth="1"/>
    <col min="16213" max="16213" width="3.26953125" style="29" customWidth="1"/>
    <col min="16214" max="16217" width="9.26953125" style="29" bestFit="1" customWidth="1"/>
    <col min="16218" max="16218" width="10" style="29" bestFit="1" customWidth="1"/>
    <col min="16219" max="16219" width="9.26953125" style="29" bestFit="1" customWidth="1"/>
    <col min="16220" max="16220" width="10" style="29" bestFit="1" customWidth="1"/>
    <col min="16221" max="16221" width="9.26953125" style="29" bestFit="1" customWidth="1"/>
    <col min="16222" max="16222" width="3.26953125" style="29" customWidth="1"/>
    <col min="16223" max="16223" width="9.54296875" style="29" bestFit="1" customWidth="1"/>
    <col min="16224" max="16230" width="9.26953125" style="29" bestFit="1" customWidth="1"/>
    <col min="16231" max="16384" width="8.7265625" style="29"/>
  </cols>
  <sheetData>
    <row r="1" spans="1:88" s="2" customFormat="1" ht="45" customHeight="1" x14ac:dyDescent="0.35">
      <c r="A1" s="56" t="s">
        <v>330</v>
      </c>
    </row>
    <row r="2" spans="1:88" s="3" customFormat="1" ht="20.25" customHeight="1" x14ac:dyDescent="0.35">
      <c r="A2" s="3" t="s">
        <v>15</v>
      </c>
    </row>
    <row r="3" spans="1:88" s="3" customFormat="1" ht="20.25" customHeight="1" x14ac:dyDescent="0.35">
      <c r="A3" s="62" t="s">
        <v>159</v>
      </c>
    </row>
    <row r="4" spans="1:88" s="3" customFormat="1" ht="20.25" customHeight="1" x14ac:dyDescent="0.35">
      <c r="A4" s="3" t="s">
        <v>160</v>
      </c>
    </row>
    <row r="5" spans="1:88" s="57" customFormat="1" ht="49" customHeight="1" x14ac:dyDescent="0.35">
      <c r="A5" s="91" t="s">
        <v>88</v>
      </c>
      <c r="B5" s="87" t="s">
        <v>278</v>
      </c>
      <c r="C5" s="88" t="s">
        <v>56</v>
      </c>
      <c r="D5" s="88" t="s">
        <v>318</v>
      </c>
      <c r="E5" s="88" t="s">
        <v>280</v>
      </c>
      <c r="F5" s="88" t="s">
        <v>90</v>
      </c>
      <c r="G5" s="89" t="s">
        <v>314</v>
      </c>
      <c r="H5" s="88" t="s">
        <v>313</v>
      </c>
      <c r="I5" s="88" t="s">
        <v>58</v>
      </c>
      <c r="J5" s="88" t="s">
        <v>59</v>
      </c>
      <c r="K5" s="88" t="s">
        <v>342</v>
      </c>
      <c r="L5" s="88" t="s">
        <v>89</v>
      </c>
      <c r="M5" s="88" t="s">
        <v>343</v>
      </c>
      <c r="N5" s="88" t="s">
        <v>344</v>
      </c>
      <c r="O5" s="88" t="s">
        <v>283</v>
      </c>
      <c r="P5" s="89" t="s">
        <v>305</v>
      </c>
      <c r="Q5" s="88" t="s">
        <v>306</v>
      </c>
      <c r="R5" s="88" t="s">
        <v>345</v>
      </c>
      <c r="S5" s="88" t="s">
        <v>346</v>
      </c>
      <c r="T5" s="88" t="s">
        <v>331</v>
      </c>
      <c r="U5" s="88" t="s">
        <v>279</v>
      </c>
      <c r="V5" s="88" t="s">
        <v>281</v>
      </c>
      <c r="W5" s="88" t="s">
        <v>347</v>
      </c>
      <c r="X5" s="88" t="s">
        <v>285</v>
      </c>
      <c r="Y5" s="89" t="s">
        <v>348</v>
      </c>
      <c r="Z5" s="88" t="s">
        <v>349</v>
      </c>
      <c r="AA5" s="88" t="s">
        <v>350</v>
      </c>
      <c r="AB5" s="88" t="s">
        <v>284</v>
      </c>
      <c r="AC5" s="88" t="s">
        <v>60</v>
      </c>
      <c r="AD5" s="88" t="s">
        <v>332</v>
      </c>
      <c r="AE5" s="88" t="s">
        <v>351</v>
      </c>
      <c r="AF5" s="88" t="s">
        <v>352</v>
      </c>
      <c r="AG5" s="88" t="s">
        <v>353</v>
      </c>
      <c r="AH5" s="89" t="s">
        <v>354</v>
      </c>
      <c r="AI5" s="88" t="s">
        <v>355</v>
      </c>
      <c r="AJ5" s="88" t="s">
        <v>356</v>
      </c>
      <c r="AK5" s="88" t="s">
        <v>357</v>
      </c>
      <c r="AL5" s="88" t="s">
        <v>333</v>
      </c>
      <c r="AM5" s="88" t="s">
        <v>286</v>
      </c>
      <c r="AN5" s="88" t="s">
        <v>301</v>
      </c>
      <c r="AO5" s="88" t="s">
        <v>288</v>
      </c>
      <c r="AP5" s="89" t="s">
        <v>358</v>
      </c>
      <c r="AQ5" s="88" t="s">
        <v>359</v>
      </c>
      <c r="AR5" s="88" t="s">
        <v>360</v>
      </c>
      <c r="AS5" s="88" t="s">
        <v>334</v>
      </c>
      <c r="AT5" s="88" t="s">
        <v>290</v>
      </c>
      <c r="AU5" s="88" t="s">
        <v>291</v>
      </c>
      <c r="AV5" s="88" t="s">
        <v>335</v>
      </c>
      <c r="AW5" s="88" t="s">
        <v>294</v>
      </c>
      <c r="AX5" s="88" t="s">
        <v>295</v>
      </c>
      <c r="AY5" s="88" t="s">
        <v>297</v>
      </c>
      <c r="AZ5" s="88" t="s">
        <v>336</v>
      </c>
      <c r="BA5" s="88" t="s">
        <v>300</v>
      </c>
      <c r="BB5" s="88" t="s">
        <v>361</v>
      </c>
      <c r="BC5" s="88" t="s">
        <v>303</v>
      </c>
      <c r="BD5" s="88" t="s">
        <v>337</v>
      </c>
      <c r="BE5" s="88" t="s">
        <v>362</v>
      </c>
      <c r="BF5" s="88" t="s">
        <v>363</v>
      </c>
      <c r="BG5" s="88" t="s">
        <v>364</v>
      </c>
      <c r="BH5" s="88" t="s">
        <v>365</v>
      </c>
      <c r="BI5" s="88" t="s">
        <v>366</v>
      </c>
      <c r="BJ5" s="88" t="s">
        <v>367</v>
      </c>
      <c r="BK5" s="88" t="s">
        <v>338</v>
      </c>
      <c r="BL5" s="88" t="s">
        <v>368</v>
      </c>
      <c r="BM5" s="88" t="s">
        <v>369</v>
      </c>
      <c r="BN5" s="88" t="s">
        <v>370</v>
      </c>
      <c r="BO5" s="88" t="s">
        <v>371</v>
      </c>
      <c r="BP5" s="89" t="s">
        <v>372</v>
      </c>
      <c r="BQ5" s="88" t="s">
        <v>373</v>
      </c>
      <c r="BR5" s="88" t="s">
        <v>374</v>
      </c>
      <c r="BS5" s="88" t="s">
        <v>375</v>
      </c>
      <c r="BT5" s="88" t="s">
        <v>339</v>
      </c>
      <c r="BU5" s="88" t="s">
        <v>376</v>
      </c>
      <c r="BV5" s="88" t="s">
        <v>377</v>
      </c>
      <c r="BW5" s="88" t="s">
        <v>378</v>
      </c>
      <c r="BX5" s="88" t="s">
        <v>379</v>
      </c>
      <c r="BY5" s="89" t="s">
        <v>380</v>
      </c>
      <c r="BZ5" s="88" t="s">
        <v>381</v>
      </c>
      <c r="CA5" s="88" t="s">
        <v>382</v>
      </c>
      <c r="CB5" s="88" t="s">
        <v>340</v>
      </c>
      <c r="CC5" s="88" t="s">
        <v>383</v>
      </c>
      <c r="CD5" s="88" t="s">
        <v>384</v>
      </c>
      <c r="CE5" s="88" t="s">
        <v>341</v>
      </c>
      <c r="CF5" s="89" t="s">
        <v>385</v>
      </c>
      <c r="CG5" s="88" t="s">
        <v>386</v>
      </c>
      <c r="CH5" s="88" t="s">
        <v>387</v>
      </c>
      <c r="CI5" s="90" t="s">
        <v>388</v>
      </c>
    </row>
    <row r="6" spans="1:88" ht="15.5" x14ac:dyDescent="0.35">
      <c r="A6" s="82" t="s">
        <v>172</v>
      </c>
      <c r="B6" s="80">
        <f t="shared" ref="B6:B37" si="0">SUM(C6:J6)</f>
        <v>68268.069999999992</v>
      </c>
      <c r="C6" s="80">
        <f t="shared" ref="C6:C37" si="1">-L6-U6+BL6+BU6+CC6</f>
        <v>11469.81</v>
      </c>
      <c r="D6" s="80">
        <f t="shared" ref="D6:D37" si="2">-M6-V6+BM6+BV6+CD6</f>
        <v>118.80999999999995</v>
      </c>
      <c r="E6" s="80">
        <f t="shared" ref="E6:E37" si="3">-N6-W6+BN6+BW6</f>
        <v>25449.519999999997</v>
      </c>
      <c r="F6" s="80">
        <f t="shared" ref="F6:F37" si="4">-O6-X6+BO6+BX6+CE6</f>
        <v>-3348.7099999999991</v>
      </c>
      <c r="G6" s="80">
        <f t="shared" ref="G6:G37" si="5">-P6-Y6+BP6+BY6+CF6</f>
        <v>27412.139999999996</v>
      </c>
      <c r="H6" s="80">
        <f t="shared" ref="H6:H37" si="6">-Q6-Z6+BQ6+BZ6+CG6</f>
        <v>562.31999999999994</v>
      </c>
      <c r="I6" s="80">
        <f t="shared" ref="I6:I37" si="7">-R6-AA6</f>
        <v>6290.81</v>
      </c>
      <c r="J6" s="80">
        <f t="shared" ref="J6:J37" si="8">-S6-AB6+BR6+CA6+CH6</f>
        <v>313.37000000000171</v>
      </c>
      <c r="K6" s="80">
        <f>SUM(L6:S6)</f>
        <v>-44.999999999999943</v>
      </c>
      <c r="L6" s="81">
        <v>0</v>
      </c>
      <c r="M6" s="81">
        <v>-20.81</v>
      </c>
      <c r="N6" s="81">
        <v>-688.76</v>
      </c>
      <c r="O6" s="81">
        <v>677.64</v>
      </c>
      <c r="P6" s="81">
        <v>-13.07</v>
      </c>
      <c r="Q6" s="81">
        <v>0</v>
      </c>
      <c r="R6" s="81">
        <v>-176.42</v>
      </c>
      <c r="S6" s="81">
        <v>176.42</v>
      </c>
      <c r="T6" s="80">
        <f>SUM(U6:AC6)</f>
        <v>-14398.679999999997</v>
      </c>
      <c r="U6" s="80">
        <f t="shared" ref="U6:U37" si="9">AE6+AM6+AW6+BA6+BE6</f>
        <v>-10369.64</v>
      </c>
      <c r="V6" s="80">
        <f t="shared" ref="V6:V37" si="10">AF6+AN6+AX6+BB6+BF6</f>
        <v>798.69</v>
      </c>
      <c r="W6" s="80">
        <f>AT6</f>
        <v>-24643.85</v>
      </c>
      <c r="X6" s="80">
        <f t="shared" ref="X6:X37" si="11">AG6+AO6+AU6+AY6+BC6+BG6</f>
        <v>23882</v>
      </c>
      <c r="Y6" s="80">
        <f t="shared" ref="Y6:Y37" si="12">AH6+AP6</f>
        <v>-5912.49</v>
      </c>
      <c r="Z6" s="80">
        <f t="shared" ref="Z6:Z37" si="13">AI6+AQ6</f>
        <v>-286.70999999999998</v>
      </c>
      <c r="AA6" s="80">
        <f>AJ6</f>
        <v>-6114.39</v>
      </c>
      <c r="AB6" s="80">
        <f>AK6</f>
        <v>8247.7099999999991</v>
      </c>
      <c r="AC6" s="80">
        <f>AR6</f>
        <v>0</v>
      </c>
      <c r="AD6" s="80">
        <f>SUM(AE6:AK6)</f>
        <v>-13387.259999999998</v>
      </c>
      <c r="AE6" s="81">
        <v>-8668.9699999999993</v>
      </c>
      <c r="AF6" s="81">
        <v>-228.5</v>
      </c>
      <c r="AG6" s="81">
        <v>-423.91</v>
      </c>
      <c r="AH6" s="81">
        <v>-5912.49</v>
      </c>
      <c r="AI6" s="81">
        <v>-286.70999999999998</v>
      </c>
      <c r="AJ6" s="81">
        <v>-6114.39</v>
      </c>
      <c r="AK6" s="83">
        <v>8247.7099999999991</v>
      </c>
      <c r="AL6" s="80">
        <f t="shared" ref="AL6:AL71" si="14">SUM(AM6:AR6)</f>
        <v>0</v>
      </c>
      <c r="AM6" s="78">
        <v>0</v>
      </c>
      <c r="AN6" s="78">
        <v>0</v>
      </c>
      <c r="AO6" s="78">
        <v>0</v>
      </c>
      <c r="AP6" s="78">
        <v>0</v>
      </c>
      <c r="AQ6" s="78">
        <v>0</v>
      </c>
      <c r="AR6" s="78">
        <v>0</v>
      </c>
      <c r="AS6" s="80">
        <f>SUM(AT6:AU6)</f>
        <v>-246.5</v>
      </c>
      <c r="AT6" s="81">
        <v>-24643.85</v>
      </c>
      <c r="AU6" s="81">
        <v>24397.35</v>
      </c>
      <c r="AV6" s="80">
        <f>SUM(AW6:AY6)</f>
        <v>-90.039999999999964</v>
      </c>
      <c r="AW6" s="81">
        <v>-1507.26</v>
      </c>
      <c r="AX6" s="81">
        <v>1417.22</v>
      </c>
      <c r="AY6" s="81">
        <v>0</v>
      </c>
      <c r="AZ6" s="80">
        <f>SUM(BA6:BC6)</f>
        <v>-670.86999999999989</v>
      </c>
      <c r="BA6" s="81">
        <v>-101.09</v>
      </c>
      <c r="BB6" s="81">
        <v>-478.34</v>
      </c>
      <c r="BC6" s="81">
        <v>-91.44</v>
      </c>
      <c r="BD6" s="80">
        <f>SUM(BE6:BG6)</f>
        <v>-4.0099999999999909</v>
      </c>
      <c r="BE6" s="81">
        <v>-92.32</v>
      </c>
      <c r="BF6" s="81">
        <v>88.31</v>
      </c>
      <c r="BG6" s="81">
        <v>0</v>
      </c>
      <c r="BH6" s="80">
        <f t="shared" ref="BH6:BH65" si="15">SUM(BI6:BJ6)</f>
        <v>0</v>
      </c>
      <c r="BI6" s="81">
        <v>0</v>
      </c>
      <c r="BJ6" s="81">
        <v>0</v>
      </c>
      <c r="BK6" s="80">
        <f>SUM(BL6:BS6)</f>
        <v>4349.01</v>
      </c>
      <c r="BL6" s="81">
        <v>0.89</v>
      </c>
      <c r="BM6" s="81">
        <v>291.17</v>
      </c>
      <c r="BN6" s="81">
        <v>116.91</v>
      </c>
      <c r="BO6" s="81">
        <v>1613.06</v>
      </c>
      <c r="BP6" s="81">
        <v>1691.23</v>
      </c>
      <c r="BQ6" s="81">
        <v>0</v>
      </c>
      <c r="BR6" s="81">
        <v>635.75</v>
      </c>
      <c r="BS6" s="81">
        <v>0</v>
      </c>
      <c r="BT6" s="80">
        <f>SUM(BU6:CA6)</f>
        <v>996.01</v>
      </c>
      <c r="BU6" s="81">
        <v>0</v>
      </c>
      <c r="BV6" s="81">
        <v>37.32</v>
      </c>
      <c r="BW6" s="81">
        <v>0</v>
      </c>
      <c r="BX6" s="81">
        <v>0</v>
      </c>
      <c r="BY6" s="81">
        <v>332.2</v>
      </c>
      <c r="BZ6" s="81">
        <v>0</v>
      </c>
      <c r="CA6" s="81">
        <v>626.49</v>
      </c>
      <c r="CB6" s="80">
        <f>'Quarter final consumption'!B6</f>
        <v>48479.37</v>
      </c>
      <c r="CC6" s="80">
        <f>'Quarter final consumption'!C6</f>
        <v>1099.2800000000002</v>
      </c>
      <c r="CD6" s="80">
        <f>'Quarter final consumption'!D6</f>
        <v>568.20000000000005</v>
      </c>
      <c r="CE6" s="80">
        <f>'Quarter final consumption'!E6</f>
        <v>19597.87</v>
      </c>
      <c r="CF6" s="80">
        <f>'Quarter final consumption'!F6</f>
        <v>19463.149999999998</v>
      </c>
      <c r="CG6" s="80">
        <f>'Quarter final consumption'!G6</f>
        <v>275.61</v>
      </c>
      <c r="CH6" s="80">
        <f>'Quarter final consumption'!H6</f>
        <v>7475.2600000000011</v>
      </c>
      <c r="CI6" s="92">
        <f>'Quarter final consumption'!I6</f>
        <v>0</v>
      </c>
      <c r="CJ6" s="35"/>
    </row>
    <row r="7" spans="1:88" ht="15.5" x14ac:dyDescent="0.35">
      <c r="A7" s="68" t="s">
        <v>173</v>
      </c>
      <c r="B7" s="80">
        <f t="shared" si="0"/>
        <v>56385.899999999994</v>
      </c>
      <c r="C7" s="80">
        <f t="shared" si="1"/>
        <v>9486.3499999999985</v>
      </c>
      <c r="D7" s="80">
        <f t="shared" si="2"/>
        <v>128.3000000000003</v>
      </c>
      <c r="E7" s="80">
        <f t="shared" si="3"/>
        <v>27659</v>
      </c>
      <c r="F7" s="80">
        <f t="shared" si="4"/>
        <v>-6649.5700000000033</v>
      </c>
      <c r="G7" s="80">
        <f t="shared" si="5"/>
        <v>19357.009999999998</v>
      </c>
      <c r="H7" s="80">
        <f t="shared" si="6"/>
        <v>495.18</v>
      </c>
      <c r="I7" s="80">
        <f t="shared" si="7"/>
        <v>5657.21</v>
      </c>
      <c r="J7" s="80">
        <f t="shared" si="8"/>
        <v>252.42000000000007</v>
      </c>
      <c r="K7" s="80">
        <f t="shared" ref="K7:K17" si="16">SUM(L7:S7)</f>
        <v>-24.870000000000061</v>
      </c>
      <c r="L7" s="81">
        <v>0</v>
      </c>
      <c r="M7" s="81">
        <v>-7.59</v>
      </c>
      <c r="N7" s="81">
        <v>-644.86</v>
      </c>
      <c r="O7" s="81">
        <v>640.65</v>
      </c>
      <c r="P7" s="81">
        <v>-13.07</v>
      </c>
      <c r="Q7" s="81">
        <v>0</v>
      </c>
      <c r="R7" s="81">
        <v>-90.87</v>
      </c>
      <c r="S7" s="81">
        <v>90.87</v>
      </c>
      <c r="T7" s="80">
        <f t="shared" ref="T7:T22" si="17">SUM(U7:AC7)</f>
        <v>-12531.01</v>
      </c>
      <c r="U7" s="80">
        <f t="shared" si="9"/>
        <v>-8636.07</v>
      </c>
      <c r="V7" s="80">
        <f t="shared" si="10"/>
        <v>795.01999999999975</v>
      </c>
      <c r="W7" s="80">
        <f t="shared" ref="W7:W36" si="18">AT7</f>
        <v>-26905.45</v>
      </c>
      <c r="X7" s="80">
        <f t="shared" si="11"/>
        <v>26352.93</v>
      </c>
      <c r="Y7" s="80">
        <f t="shared" si="12"/>
        <v>-5358.01</v>
      </c>
      <c r="Z7" s="80">
        <f t="shared" si="13"/>
        <v>-297.17</v>
      </c>
      <c r="AA7" s="80">
        <f t="shared" ref="AA7:AB22" si="19">AJ7</f>
        <v>-5566.34</v>
      </c>
      <c r="AB7" s="80">
        <f t="shared" si="19"/>
        <v>7084.08</v>
      </c>
      <c r="AC7" s="80">
        <f t="shared" ref="AC7:AC36" si="20">AR7</f>
        <v>0</v>
      </c>
      <c r="AD7" s="80">
        <f t="shared" ref="AD7:AD16" si="21">SUM(AE7:AK7)</f>
        <v>-11574.479999999998</v>
      </c>
      <c r="AE7" s="81">
        <v>-6878.33</v>
      </c>
      <c r="AF7" s="81">
        <v>-233.92</v>
      </c>
      <c r="AG7" s="81">
        <v>-324.79000000000002</v>
      </c>
      <c r="AH7" s="81">
        <v>-5358.01</v>
      </c>
      <c r="AI7" s="81">
        <v>-297.17</v>
      </c>
      <c r="AJ7" s="81">
        <v>-5566.34</v>
      </c>
      <c r="AK7" s="81">
        <v>7084.08</v>
      </c>
      <c r="AL7" s="80">
        <f t="shared" si="14"/>
        <v>0</v>
      </c>
      <c r="AM7" s="78">
        <v>0</v>
      </c>
      <c r="AN7" s="78">
        <v>0</v>
      </c>
      <c r="AO7" s="78">
        <v>0</v>
      </c>
      <c r="AP7" s="78">
        <v>0</v>
      </c>
      <c r="AQ7" s="78">
        <v>0</v>
      </c>
      <c r="AR7" s="78">
        <v>0</v>
      </c>
      <c r="AS7" s="80">
        <f t="shared" ref="AS7:AS70" si="22">SUM(AT7:AU7)</f>
        <v>-152.68000000000029</v>
      </c>
      <c r="AT7" s="81">
        <v>-26905.45</v>
      </c>
      <c r="AU7" s="81">
        <v>26752.77</v>
      </c>
      <c r="AV7" s="80">
        <f t="shared" ref="AV7:AV71" si="23">SUM(AW7:AY7)</f>
        <v>-77.940000000000055</v>
      </c>
      <c r="AW7" s="81">
        <v>-1522.52</v>
      </c>
      <c r="AX7" s="81">
        <v>1444.58</v>
      </c>
      <c r="AY7" s="81">
        <v>0</v>
      </c>
      <c r="AZ7" s="80">
        <f t="shared" ref="AZ7:AZ71" si="24">SUM(BA7:BC7)</f>
        <v>-724.56999999999994</v>
      </c>
      <c r="BA7" s="81">
        <v>-126.82</v>
      </c>
      <c r="BB7" s="81">
        <v>-522.70000000000005</v>
      </c>
      <c r="BC7" s="81">
        <v>-75.05</v>
      </c>
      <c r="BD7" s="80">
        <f t="shared" ref="BD7:BD71" si="25">SUM(BE7:BG7)</f>
        <v>-1.3400000000000034</v>
      </c>
      <c r="BE7" s="81">
        <v>-108.4</v>
      </c>
      <c r="BF7" s="81">
        <v>107.06</v>
      </c>
      <c r="BG7" s="81">
        <v>0</v>
      </c>
      <c r="BH7" s="80">
        <f t="shared" si="15"/>
        <v>0</v>
      </c>
      <c r="BI7" s="81">
        <v>0</v>
      </c>
      <c r="BJ7" s="81">
        <v>0</v>
      </c>
      <c r="BK7" s="80">
        <f t="shared" ref="BK7:BK71" si="26">SUM(BL7:BS7)</f>
        <v>4431.16</v>
      </c>
      <c r="BL7" s="81">
        <v>2.2999999999999998</v>
      </c>
      <c r="BM7" s="81">
        <v>303.39</v>
      </c>
      <c r="BN7" s="81">
        <v>108.69</v>
      </c>
      <c r="BO7" s="81">
        <v>1697.08</v>
      </c>
      <c r="BP7" s="81">
        <v>1742.82</v>
      </c>
      <c r="BQ7" s="81">
        <v>0</v>
      </c>
      <c r="BR7" s="81">
        <v>576.88</v>
      </c>
      <c r="BS7" s="81">
        <v>0</v>
      </c>
      <c r="BT7" s="80">
        <f t="shared" ref="BT7:BT70" si="27">SUM(BU7:CA7)</f>
        <v>854.43</v>
      </c>
      <c r="BU7" s="81">
        <v>0</v>
      </c>
      <c r="BV7" s="81">
        <v>37.869999999999997</v>
      </c>
      <c r="BW7" s="81">
        <v>0</v>
      </c>
      <c r="BX7" s="81">
        <v>0</v>
      </c>
      <c r="BY7" s="81">
        <v>293.88</v>
      </c>
      <c r="BZ7" s="81">
        <v>0</v>
      </c>
      <c r="CA7" s="81">
        <v>522.67999999999995</v>
      </c>
      <c r="CB7" s="80">
        <f>'Quarter final consumption'!B7</f>
        <v>38544.429999999993</v>
      </c>
      <c r="CC7" s="80">
        <f>'Quarter final consumption'!C7</f>
        <v>847.98</v>
      </c>
      <c r="CD7" s="80">
        <f>'Quarter final consumption'!D7</f>
        <v>574.47</v>
      </c>
      <c r="CE7" s="80">
        <f>'Quarter final consumption'!E7</f>
        <v>18646.929999999997</v>
      </c>
      <c r="CF7" s="80">
        <f>'Quarter final consumption'!F7</f>
        <v>11949.229999999998</v>
      </c>
      <c r="CG7" s="80">
        <f>'Quarter final consumption'!G7</f>
        <v>198.01</v>
      </c>
      <c r="CH7" s="80">
        <f>'Quarter final consumption'!H7</f>
        <v>6327.8099999999995</v>
      </c>
      <c r="CI7" s="93">
        <f>'Quarter final consumption'!I7</f>
        <v>0</v>
      </c>
      <c r="CJ7" s="35"/>
    </row>
    <row r="8" spans="1:88" ht="15.5" x14ac:dyDescent="0.35">
      <c r="A8" s="68" t="s">
        <v>174</v>
      </c>
      <c r="B8" s="80">
        <f t="shared" si="0"/>
        <v>51686.759999999995</v>
      </c>
      <c r="C8" s="80">
        <f t="shared" si="1"/>
        <v>9196.6200000000008</v>
      </c>
      <c r="D8" s="80">
        <f t="shared" si="2"/>
        <v>27.590000000000032</v>
      </c>
      <c r="E8" s="80">
        <f t="shared" si="3"/>
        <v>25615.22</v>
      </c>
      <c r="F8" s="80">
        <f t="shared" si="4"/>
        <v>-3751.190000000006</v>
      </c>
      <c r="G8" s="80">
        <f t="shared" si="5"/>
        <v>14595.759999999998</v>
      </c>
      <c r="H8" s="80">
        <f t="shared" si="6"/>
        <v>461.62</v>
      </c>
      <c r="I8" s="80">
        <f t="shared" si="7"/>
        <v>5498.72</v>
      </c>
      <c r="J8" s="80">
        <f t="shared" si="8"/>
        <v>42.420000000000982</v>
      </c>
      <c r="K8" s="80">
        <f t="shared" si="16"/>
        <v>-60.67000000000003</v>
      </c>
      <c r="L8" s="81">
        <v>0</v>
      </c>
      <c r="M8" s="81">
        <v>-40.36</v>
      </c>
      <c r="N8" s="81">
        <v>-647.23</v>
      </c>
      <c r="O8" s="81">
        <v>639.99</v>
      </c>
      <c r="P8" s="81">
        <v>-13.07</v>
      </c>
      <c r="Q8" s="81">
        <v>0</v>
      </c>
      <c r="R8" s="81">
        <v>-96.96</v>
      </c>
      <c r="S8" s="81">
        <v>96.96</v>
      </c>
      <c r="T8" s="80">
        <f t="shared" si="17"/>
        <v>-12234.179999999997</v>
      </c>
      <c r="U8" s="80">
        <f t="shared" si="9"/>
        <v>-8442.85</v>
      </c>
      <c r="V8" s="80">
        <f t="shared" si="10"/>
        <v>921.26</v>
      </c>
      <c r="W8" s="80">
        <f t="shared" si="18"/>
        <v>-24867.18</v>
      </c>
      <c r="X8" s="80">
        <f t="shared" si="11"/>
        <v>24279.140000000003</v>
      </c>
      <c r="Y8" s="80">
        <f t="shared" si="12"/>
        <v>-5413.87</v>
      </c>
      <c r="Z8" s="80">
        <f t="shared" si="13"/>
        <v>-308.42</v>
      </c>
      <c r="AA8" s="80">
        <f t="shared" si="19"/>
        <v>-5401.76</v>
      </c>
      <c r="AB8" s="80">
        <f t="shared" si="19"/>
        <v>6999.5</v>
      </c>
      <c r="AC8" s="80">
        <f t="shared" si="20"/>
        <v>0</v>
      </c>
      <c r="AD8" s="80">
        <f t="shared" si="21"/>
        <v>-11368.59</v>
      </c>
      <c r="AE8" s="81">
        <v>-6655.38</v>
      </c>
      <c r="AF8" s="81">
        <v>-231.72</v>
      </c>
      <c r="AG8" s="81">
        <v>-356.94</v>
      </c>
      <c r="AH8" s="81">
        <v>-5413.87</v>
      </c>
      <c r="AI8" s="81">
        <v>-308.42</v>
      </c>
      <c r="AJ8" s="81">
        <v>-5401.76</v>
      </c>
      <c r="AK8" s="81">
        <v>6999.5</v>
      </c>
      <c r="AL8" s="80">
        <f t="shared" si="14"/>
        <v>0</v>
      </c>
      <c r="AM8" s="78">
        <v>0</v>
      </c>
      <c r="AN8" s="78">
        <v>0</v>
      </c>
      <c r="AO8" s="78">
        <v>0</v>
      </c>
      <c r="AP8" s="78">
        <v>0</v>
      </c>
      <c r="AQ8" s="78">
        <v>0</v>
      </c>
      <c r="AR8" s="78">
        <v>0</v>
      </c>
      <c r="AS8" s="80">
        <f t="shared" si="22"/>
        <v>-179.43999999999869</v>
      </c>
      <c r="AT8" s="81">
        <v>-24867.18</v>
      </c>
      <c r="AU8" s="81">
        <v>24687.74</v>
      </c>
      <c r="AV8" s="80">
        <f t="shared" si="23"/>
        <v>-79.279999999999973</v>
      </c>
      <c r="AW8" s="81">
        <v>-1553.97</v>
      </c>
      <c r="AX8" s="81">
        <v>1474.69</v>
      </c>
      <c r="AY8" s="81">
        <v>0</v>
      </c>
      <c r="AZ8" s="80">
        <f t="shared" si="24"/>
        <v>-606.94999999999993</v>
      </c>
      <c r="BA8" s="81">
        <v>-104.79</v>
      </c>
      <c r="BB8" s="81">
        <v>-450.5</v>
      </c>
      <c r="BC8" s="81">
        <v>-51.66</v>
      </c>
      <c r="BD8" s="80">
        <f t="shared" si="25"/>
        <v>7.9999999999984084E-2</v>
      </c>
      <c r="BE8" s="81">
        <v>-128.71</v>
      </c>
      <c r="BF8" s="81">
        <v>128.79</v>
      </c>
      <c r="BG8" s="81">
        <v>0</v>
      </c>
      <c r="BH8" s="80">
        <f t="shared" si="15"/>
        <v>0</v>
      </c>
      <c r="BI8" s="81">
        <v>0</v>
      </c>
      <c r="BJ8" s="81">
        <v>0</v>
      </c>
      <c r="BK8" s="80">
        <f t="shared" si="26"/>
        <v>4055.4500000000003</v>
      </c>
      <c r="BL8" s="81">
        <v>0.18</v>
      </c>
      <c r="BM8" s="81">
        <v>311.04000000000002</v>
      </c>
      <c r="BN8" s="81">
        <v>100.81</v>
      </c>
      <c r="BO8" s="81">
        <v>1657.48</v>
      </c>
      <c r="BP8" s="81">
        <v>1408.77</v>
      </c>
      <c r="BQ8" s="81">
        <v>0</v>
      </c>
      <c r="BR8" s="81">
        <v>577.16999999999996</v>
      </c>
      <c r="BS8" s="81">
        <v>0</v>
      </c>
      <c r="BT8" s="80">
        <f t="shared" si="27"/>
        <v>924.92000000000007</v>
      </c>
      <c r="BU8" s="81">
        <v>0</v>
      </c>
      <c r="BV8" s="81">
        <v>48.81</v>
      </c>
      <c r="BW8" s="81">
        <v>0</v>
      </c>
      <c r="BX8" s="81">
        <v>0</v>
      </c>
      <c r="BY8" s="81">
        <v>303.51</v>
      </c>
      <c r="BZ8" s="81">
        <v>0</v>
      </c>
      <c r="CA8" s="81">
        <v>572.6</v>
      </c>
      <c r="CB8" s="80">
        <f>'Quarter final consumption'!B8</f>
        <v>34411.54</v>
      </c>
      <c r="CC8" s="80">
        <f>'Quarter final consumption'!C8</f>
        <v>753.59000000000015</v>
      </c>
      <c r="CD8" s="80">
        <f>'Quarter final consumption'!D8</f>
        <v>548.64</v>
      </c>
      <c r="CE8" s="80">
        <f>'Quarter final consumption'!E8</f>
        <v>19510.46</v>
      </c>
      <c r="CF8" s="80">
        <f>'Quarter final consumption'!F8</f>
        <v>7456.54</v>
      </c>
      <c r="CG8" s="80">
        <f>'Quarter final consumption'!G8</f>
        <v>153.20000000000002</v>
      </c>
      <c r="CH8" s="80">
        <f>'Quarter final consumption'!H8</f>
        <v>5989.1100000000006</v>
      </c>
      <c r="CI8" s="93">
        <f>'Quarter final consumption'!I8</f>
        <v>0</v>
      </c>
      <c r="CJ8" s="35"/>
    </row>
    <row r="9" spans="1:88" ht="15.5" x14ac:dyDescent="0.35">
      <c r="A9" s="68" t="s">
        <v>175</v>
      </c>
      <c r="B9" s="80">
        <f t="shared" si="0"/>
        <v>67176.98</v>
      </c>
      <c r="C9" s="80">
        <f t="shared" si="1"/>
        <v>10457.9</v>
      </c>
      <c r="D9" s="80">
        <f t="shared" si="2"/>
        <v>45.490000000000066</v>
      </c>
      <c r="E9" s="80">
        <f t="shared" si="3"/>
        <v>26873.360000000001</v>
      </c>
      <c r="F9" s="80">
        <f t="shared" si="4"/>
        <v>-4090.9700000000012</v>
      </c>
      <c r="G9" s="80">
        <f t="shared" si="5"/>
        <v>26525.739999999998</v>
      </c>
      <c r="H9" s="80">
        <f t="shared" si="6"/>
        <v>557.91999999999996</v>
      </c>
      <c r="I9" s="80">
        <f t="shared" si="7"/>
        <v>6503.7300000000005</v>
      </c>
      <c r="J9" s="80">
        <f t="shared" si="8"/>
        <v>303.80999999999949</v>
      </c>
      <c r="K9" s="80">
        <f t="shared" si="16"/>
        <v>-75.259999999999934</v>
      </c>
      <c r="L9" s="81">
        <v>0</v>
      </c>
      <c r="M9" s="81">
        <v>-60.56</v>
      </c>
      <c r="N9" s="81">
        <v>-748.31</v>
      </c>
      <c r="O9" s="81">
        <v>746.68</v>
      </c>
      <c r="P9" s="81">
        <v>-13.07</v>
      </c>
      <c r="Q9" s="81">
        <v>0</v>
      </c>
      <c r="R9" s="81">
        <v>-151.13999999999999</v>
      </c>
      <c r="S9" s="81">
        <v>151.13999999999999</v>
      </c>
      <c r="T9" s="80">
        <f t="shared" si="17"/>
        <v>-14365.130000000001</v>
      </c>
      <c r="U9" s="80">
        <f t="shared" si="9"/>
        <v>-9442.33</v>
      </c>
      <c r="V9" s="80">
        <f t="shared" si="10"/>
        <v>868.59999999999991</v>
      </c>
      <c r="W9" s="80">
        <f t="shared" si="18"/>
        <v>-26025.93</v>
      </c>
      <c r="X9" s="80">
        <f t="shared" si="11"/>
        <v>25042.800000000003</v>
      </c>
      <c r="Y9" s="80">
        <f t="shared" si="12"/>
        <v>-6336.52</v>
      </c>
      <c r="Z9" s="80">
        <f t="shared" si="13"/>
        <v>-319.58999999999997</v>
      </c>
      <c r="AA9" s="80">
        <f t="shared" si="19"/>
        <v>-6352.59</v>
      </c>
      <c r="AB9" s="80">
        <f t="shared" si="19"/>
        <v>8200.43</v>
      </c>
      <c r="AC9" s="80">
        <f t="shared" si="20"/>
        <v>0</v>
      </c>
      <c r="AD9" s="80">
        <f t="shared" si="21"/>
        <v>-13090.79</v>
      </c>
      <c r="AE9" s="81">
        <v>-7699.62</v>
      </c>
      <c r="AF9" s="81">
        <v>-206.55</v>
      </c>
      <c r="AG9" s="81">
        <v>-376.35</v>
      </c>
      <c r="AH9" s="81">
        <v>-6336.52</v>
      </c>
      <c r="AI9" s="81">
        <v>-319.58999999999997</v>
      </c>
      <c r="AJ9" s="81">
        <v>-6352.59</v>
      </c>
      <c r="AK9" s="81">
        <v>8200.43</v>
      </c>
      <c r="AL9" s="80">
        <f t="shared" si="14"/>
        <v>0</v>
      </c>
      <c r="AM9" s="78">
        <v>0</v>
      </c>
      <c r="AN9" s="78">
        <v>0</v>
      </c>
      <c r="AO9" s="78">
        <v>0</v>
      </c>
      <c r="AP9" s="78">
        <v>0</v>
      </c>
      <c r="AQ9" s="78">
        <v>0</v>
      </c>
      <c r="AR9" s="78">
        <v>0</v>
      </c>
      <c r="AS9" s="80">
        <f t="shared" si="22"/>
        <v>-548.11999999999898</v>
      </c>
      <c r="AT9" s="81">
        <v>-26025.93</v>
      </c>
      <c r="AU9" s="81">
        <v>25477.81</v>
      </c>
      <c r="AV9" s="80">
        <f t="shared" si="23"/>
        <v>-127.58999999999992</v>
      </c>
      <c r="AW9" s="81">
        <v>-1527.86</v>
      </c>
      <c r="AX9" s="81">
        <v>1400.27</v>
      </c>
      <c r="AY9" s="81">
        <v>0</v>
      </c>
      <c r="AZ9" s="80">
        <f t="shared" si="24"/>
        <v>-596.85</v>
      </c>
      <c r="BA9" s="81">
        <v>-85.52</v>
      </c>
      <c r="BB9" s="81">
        <v>-452.67</v>
      </c>
      <c r="BC9" s="81">
        <v>-58.66</v>
      </c>
      <c r="BD9" s="80">
        <f t="shared" si="25"/>
        <v>-1.7800000000000153</v>
      </c>
      <c r="BE9" s="81">
        <v>-129.33000000000001</v>
      </c>
      <c r="BF9" s="81">
        <v>127.55</v>
      </c>
      <c r="BG9" s="81">
        <v>0</v>
      </c>
      <c r="BH9" s="80">
        <f t="shared" si="15"/>
        <v>0</v>
      </c>
      <c r="BI9" s="81">
        <v>0</v>
      </c>
      <c r="BJ9" s="81">
        <v>0</v>
      </c>
      <c r="BK9" s="80">
        <f t="shared" si="26"/>
        <v>4331.8999999999996</v>
      </c>
      <c r="BL9" s="81">
        <v>0.18</v>
      </c>
      <c r="BM9" s="81">
        <v>279.24</v>
      </c>
      <c r="BN9" s="81">
        <v>99.12</v>
      </c>
      <c r="BO9" s="81">
        <v>1639.9</v>
      </c>
      <c r="BP9" s="81">
        <v>1691.4</v>
      </c>
      <c r="BQ9" s="81">
        <v>0</v>
      </c>
      <c r="BR9" s="81">
        <v>622.05999999999995</v>
      </c>
      <c r="BS9" s="81">
        <v>0</v>
      </c>
      <c r="BT9" s="80">
        <f t="shared" si="27"/>
        <v>1181.6600000000001</v>
      </c>
      <c r="BU9" s="81">
        <v>0</v>
      </c>
      <c r="BV9" s="81">
        <v>31.55</v>
      </c>
      <c r="BW9" s="81">
        <v>0</v>
      </c>
      <c r="BX9" s="81">
        <v>0</v>
      </c>
      <c r="BY9" s="81">
        <v>468.01</v>
      </c>
      <c r="BZ9" s="81">
        <v>0</v>
      </c>
      <c r="CA9" s="81">
        <v>682.1</v>
      </c>
      <c r="CB9" s="80">
        <f>'Quarter final consumption'!B9</f>
        <v>47223.03</v>
      </c>
      <c r="CC9" s="80">
        <f>'Quarter final consumption'!C9</f>
        <v>1015.3900000000001</v>
      </c>
      <c r="CD9" s="80">
        <f>'Quarter final consumption'!D9</f>
        <v>542.74</v>
      </c>
      <c r="CE9" s="80">
        <f>'Quarter final consumption'!E9</f>
        <v>20058.61</v>
      </c>
      <c r="CF9" s="80">
        <f>'Quarter final consumption'!F9</f>
        <v>18016.739999999998</v>
      </c>
      <c r="CG9" s="80">
        <f>'Quarter final consumption'!G9</f>
        <v>238.32999999999998</v>
      </c>
      <c r="CH9" s="80">
        <f>'Quarter final consumption'!H9</f>
        <v>7351.2199999999993</v>
      </c>
      <c r="CI9" s="93">
        <f>'Quarter final consumption'!I9</f>
        <v>0</v>
      </c>
      <c r="CJ9" s="35"/>
    </row>
    <row r="10" spans="1:88" ht="15.5" x14ac:dyDescent="0.35">
      <c r="A10" s="68" t="s">
        <v>176</v>
      </c>
      <c r="B10" s="80">
        <f t="shared" si="0"/>
        <v>70026.350000000006</v>
      </c>
      <c r="C10" s="80">
        <f t="shared" si="1"/>
        <v>10182.030000000001</v>
      </c>
      <c r="D10" s="80">
        <f t="shared" si="2"/>
        <v>120.00999999999993</v>
      </c>
      <c r="E10" s="80">
        <f t="shared" si="3"/>
        <v>25327.46</v>
      </c>
      <c r="F10" s="80">
        <f t="shared" si="4"/>
        <v>-2981.6699999999946</v>
      </c>
      <c r="G10" s="80">
        <f t="shared" si="5"/>
        <v>30054.17</v>
      </c>
      <c r="H10" s="80">
        <f t="shared" si="6"/>
        <v>600.76</v>
      </c>
      <c r="I10" s="80">
        <f t="shared" si="7"/>
        <v>6359.73</v>
      </c>
      <c r="J10" s="80">
        <f t="shared" si="8"/>
        <v>363.85999999999876</v>
      </c>
      <c r="K10" s="80">
        <f t="shared" si="16"/>
        <v>-11.439999999999998</v>
      </c>
      <c r="L10" s="81">
        <v>0</v>
      </c>
      <c r="M10" s="81">
        <v>-10.01</v>
      </c>
      <c r="N10" s="81">
        <v>-481.14</v>
      </c>
      <c r="O10" s="81">
        <v>490.59</v>
      </c>
      <c r="P10" s="81">
        <v>-10.88</v>
      </c>
      <c r="Q10" s="81">
        <v>0</v>
      </c>
      <c r="R10" s="81">
        <v>-178.5</v>
      </c>
      <c r="S10" s="81">
        <v>178.5</v>
      </c>
      <c r="T10" s="80">
        <f t="shared" si="17"/>
        <v>-14736.880000000001</v>
      </c>
      <c r="U10" s="80">
        <f t="shared" si="9"/>
        <v>-9182.81</v>
      </c>
      <c r="V10" s="80">
        <f t="shared" si="10"/>
        <v>677.98</v>
      </c>
      <c r="W10" s="80">
        <f t="shared" si="18"/>
        <v>-24745.03</v>
      </c>
      <c r="X10" s="80">
        <f t="shared" si="11"/>
        <v>23567.71</v>
      </c>
      <c r="Y10" s="80">
        <f t="shared" si="12"/>
        <v>-7727.13</v>
      </c>
      <c r="Z10" s="80">
        <f t="shared" si="13"/>
        <v>-365.18</v>
      </c>
      <c r="AA10" s="80">
        <f t="shared" si="19"/>
        <v>-6181.23</v>
      </c>
      <c r="AB10" s="80">
        <f t="shared" si="19"/>
        <v>8441.2800000000007</v>
      </c>
      <c r="AC10" s="80">
        <f t="shared" si="20"/>
        <v>777.53</v>
      </c>
      <c r="AD10" s="80">
        <f t="shared" si="21"/>
        <v>-12997.199999999999</v>
      </c>
      <c r="AE10" s="81">
        <v>-7379.16</v>
      </c>
      <c r="AF10" s="81">
        <v>-218.51</v>
      </c>
      <c r="AG10" s="81">
        <v>-348.46</v>
      </c>
      <c r="AH10" s="81">
        <v>-6971.95</v>
      </c>
      <c r="AI10" s="81">
        <v>-339.17</v>
      </c>
      <c r="AJ10" s="81">
        <v>-6181.23</v>
      </c>
      <c r="AK10" s="81">
        <v>8441.2800000000007</v>
      </c>
      <c r="AL10" s="80">
        <f t="shared" si="14"/>
        <v>-356.82999999999993</v>
      </c>
      <c r="AM10" s="81">
        <v>-108.33</v>
      </c>
      <c r="AN10" s="81">
        <v>-61.44</v>
      </c>
      <c r="AO10" s="81">
        <v>-183.4</v>
      </c>
      <c r="AP10" s="81">
        <v>-755.18</v>
      </c>
      <c r="AQ10" s="81">
        <v>-26.01</v>
      </c>
      <c r="AR10" s="81">
        <v>777.53</v>
      </c>
      <c r="AS10" s="80">
        <f t="shared" si="22"/>
        <v>-552.5</v>
      </c>
      <c r="AT10" s="81">
        <v>-24745.03</v>
      </c>
      <c r="AU10" s="81">
        <v>24192.53</v>
      </c>
      <c r="AV10" s="80">
        <f t="shared" si="23"/>
        <v>-155.06999999999994</v>
      </c>
      <c r="AW10" s="81">
        <v>-1490.78</v>
      </c>
      <c r="AX10" s="81">
        <v>1335.71</v>
      </c>
      <c r="AY10" s="81">
        <v>0</v>
      </c>
      <c r="AZ10" s="80">
        <f t="shared" si="24"/>
        <v>-687.33</v>
      </c>
      <c r="BA10" s="81">
        <v>-85.08</v>
      </c>
      <c r="BB10" s="81">
        <v>-509.29</v>
      </c>
      <c r="BC10" s="81">
        <v>-92.96</v>
      </c>
      <c r="BD10" s="80">
        <f t="shared" si="25"/>
        <v>12.049999999999997</v>
      </c>
      <c r="BE10" s="81">
        <v>-119.46</v>
      </c>
      <c r="BF10" s="81">
        <v>131.51</v>
      </c>
      <c r="BG10" s="81">
        <v>0</v>
      </c>
      <c r="BH10" s="80">
        <f t="shared" si="15"/>
        <v>0</v>
      </c>
      <c r="BI10" s="81">
        <v>0</v>
      </c>
      <c r="BJ10" s="81">
        <v>0</v>
      </c>
      <c r="BK10" s="80">
        <f t="shared" si="26"/>
        <v>4344.2199999999993</v>
      </c>
      <c r="BL10" s="81">
        <v>2.35</v>
      </c>
      <c r="BM10" s="81">
        <v>279.95</v>
      </c>
      <c r="BN10" s="81">
        <v>101.29</v>
      </c>
      <c r="BO10" s="81">
        <v>1532.22</v>
      </c>
      <c r="BP10" s="81">
        <v>1807.8</v>
      </c>
      <c r="BQ10" s="81">
        <v>0</v>
      </c>
      <c r="BR10" s="81">
        <v>620.61</v>
      </c>
      <c r="BS10" s="81">
        <v>0</v>
      </c>
      <c r="BT10" s="80">
        <f t="shared" si="27"/>
        <v>1002.9000000000001</v>
      </c>
      <c r="BU10" s="81">
        <v>0</v>
      </c>
      <c r="BV10" s="81">
        <v>38.75</v>
      </c>
      <c r="BW10" s="81">
        <v>0</v>
      </c>
      <c r="BX10" s="81">
        <v>0</v>
      </c>
      <c r="BY10" s="81">
        <v>360.45</v>
      </c>
      <c r="BZ10" s="81">
        <v>0</v>
      </c>
      <c r="CA10" s="81">
        <v>603.70000000000005</v>
      </c>
      <c r="CB10" s="80">
        <f>'Quarter final consumption'!B10</f>
        <v>50345.750000000007</v>
      </c>
      <c r="CC10" s="80">
        <f>'Quarter final consumption'!C10</f>
        <v>996.87</v>
      </c>
      <c r="CD10" s="80">
        <f>'Quarter final consumption'!D10</f>
        <v>469.28</v>
      </c>
      <c r="CE10" s="80">
        <f>'Quarter final consumption'!E10</f>
        <v>19544.410000000003</v>
      </c>
      <c r="CF10" s="80">
        <f>'Quarter final consumption'!F10</f>
        <v>20147.91</v>
      </c>
      <c r="CG10" s="80">
        <f>'Quarter final consumption'!G10</f>
        <v>235.57999999999998</v>
      </c>
      <c r="CH10" s="80">
        <f>'Quarter final consumption'!H10</f>
        <v>7759.33</v>
      </c>
      <c r="CI10" s="93">
        <f>'Quarter final consumption'!I10</f>
        <v>1192.3699999999999</v>
      </c>
      <c r="CJ10" s="35"/>
    </row>
    <row r="11" spans="1:88" ht="15.5" x14ac:dyDescent="0.35">
      <c r="A11" s="68" t="s">
        <v>177</v>
      </c>
      <c r="B11" s="80">
        <f t="shared" si="0"/>
        <v>55680.770000000004</v>
      </c>
      <c r="C11" s="80">
        <f t="shared" si="1"/>
        <v>8112.2900000000009</v>
      </c>
      <c r="D11" s="80">
        <f t="shared" si="2"/>
        <v>156.47999999999962</v>
      </c>
      <c r="E11" s="80">
        <f t="shared" si="3"/>
        <v>24741.489999999998</v>
      </c>
      <c r="F11" s="80">
        <f t="shared" si="4"/>
        <v>-3986.5699999999961</v>
      </c>
      <c r="G11" s="80">
        <f t="shared" si="5"/>
        <v>19954.919999999998</v>
      </c>
      <c r="H11" s="80">
        <f t="shared" si="6"/>
        <v>531.57999999999993</v>
      </c>
      <c r="I11" s="80">
        <f t="shared" si="7"/>
        <v>5916.99</v>
      </c>
      <c r="J11" s="80">
        <f t="shared" si="8"/>
        <v>253.59000000000015</v>
      </c>
      <c r="K11" s="80">
        <f t="shared" si="16"/>
        <v>-17.17999999999995</v>
      </c>
      <c r="L11" s="81">
        <v>0</v>
      </c>
      <c r="M11" s="81">
        <v>-15.42</v>
      </c>
      <c r="N11" s="81">
        <v>-598.41999999999996</v>
      </c>
      <c r="O11" s="81">
        <v>607.54</v>
      </c>
      <c r="P11" s="81">
        <v>-10.88</v>
      </c>
      <c r="Q11" s="81">
        <v>0</v>
      </c>
      <c r="R11" s="81">
        <v>-110.32</v>
      </c>
      <c r="S11" s="81">
        <v>110.32</v>
      </c>
      <c r="T11" s="80">
        <f t="shared" si="17"/>
        <v>-12578.83</v>
      </c>
      <c r="U11" s="80">
        <f t="shared" si="9"/>
        <v>-7300.9000000000005</v>
      </c>
      <c r="V11" s="80">
        <f t="shared" si="10"/>
        <v>681.32000000000028</v>
      </c>
      <c r="W11" s="80">
        <f t="shared" si="18"/>
        <v>-24045.06</v>
      </c>
      <c r="X11" s="80">
        <f t="shared" si="11"/>
        <v>23306.89</v>
      </c>
      <c r="Y11" s="80">
        <f t="shared" si="12"/>
        <v>-6757.67</v>
      </c>
      <c r="Z11" s="80">
        <f t="shared" si="13"/>
        <v>-377.55</v>
      </c>
      <c r="AA11" s="80">
        <f t="shared" si="19"/>
        <v>-5806.67</v>
      </c>
      <c r="AB11" s="80">
        <f t="shared" si="19"/>
        <v>7167.15</v>
      </c>
      <c r="AC11" s="80">
        <f t="shared" si="20"/>
        <v>553.66</v>
      </c>
      <c r="AD11" s="80">
        <f t="shared" si="21"/>
        <v>-11258.019999999999</v>
      </c>
      <c r="AE11" s="81">
        <v>-5466.86</v>
      </c>
      <c r="AF11" s="81">
        <v>-234.7</v>
      </c>
      <c r="AG11" s="81">
        <v>-281.58999999999997</v>
      </c>
      <c r="AH11" s="81">
        <v>-6283.81</v>
      </c>
      <c r="AI11" s="81">
        <v>-351.54</v>
      </c>
      <c r="AJ11" s="81">
        <v>-5806.67</v>
      </c>
      <c r="AK11" s="81">
        <v>7167.15</v>
      </c>
      <c r="AL11" s="80">
        <f t="shared" si="14"/>
        <v>-287.7700000000001</v>
      </c>
      <c r="AM11" s="81">
        <v>-96.72</v>
      </c>
      <c r="AN11" s="81">
        <v>-61.44</v>
      </c>
      <c r="AO11" s="81">
        <v>-183.4</v>
      </c>
      <c r="AP11" s="81">
        <v>-473.86</v>
      </c>
      <c r="AQ11" s="81">
        <v>-26.01</v>
      </c>
      <c r="AR11" s="81">
        <v>553.66</v>
      </c>
      <c r="AS11" s="80">
        <f t="shared" si="22"/>
        <v>-180.22000000000116</v>
      </c>
      <c r="AT11" s="81">
        <v>-24045.06</v>
      </c>
      <c r="AU11" s="81">
        <v>23864.84</v>
      </c>
      <c r="AV11" s="80">
        <f t="shared" si="23"/>
        <v>-121.69999999999982</v>
      </c>
      <c r="AW11" s="81">
        <v>-1519.85</v>
      </c>
      <c r="AX11" s="81">
        <v>1398.15</v>
      </c>
      <c r="AY11" s="81">
        <v>0</v>
      </c>
      <c r="AZ11" s="80">
        <f t="shared" si="24"/>
        <v>-733.43000000000006</v>
      </c>
      <c r="BA11" s="81">
        <v>-112.81</v>
      </c>
      <c r="BB11" s="81">
        <v>-527.66</v>
      </c>
      <c r="BC11" s="81">
        <v>-92.96</v>
      </c>
      <c r="BD11" s="80">
        <f t="shared" si="25"/>
        <v>2.3100000000000023</v>
      </c>
      <c r="BE11" s="81">
        <v>-104.66</v>
      </c>
      <c r="BF11" s="81">
        <v>106.97</v>
      </c>
      <c r="BG11" s="81">
        <v>0</v>
      </c>
      <c r="BH11" s="80">
        <f t="shared" si="15"/>
        <v>0</v>
      </c>
      <c r="BI11" s="81">
        <v>0</v>
      </c>
      <c r="BJ11" s="81">
        <v>0</v>
      </c>
      <c r="BK11" s="80">
        <f t="shared" si="26"/>
        <v>3942.84</v>
      </c>
      <c r="BL11" s="81">
        <v>1.58</v>
      </c>
      <c r="BM11" s="81">
        <v>292.64999999999998</v>
      </c>
      <c r="BN11" s="81">
        <v>98.01</v>
      </c>
      <c r="BO11" s="81">
        <v>1485.06</v>
      </c>
      <c r="BP11" s="81">
        <v>1507.2</v>
      </c>
      <c r="BQ11" s="81">
        <v>0</v>
      </c>
      <c r="BR11" s="81">
        <v>558.34</v>
      </c>
      <c r="BS11" s="81">
        <v>0</v>
      </c>
      <c r="BT11" s="80">
        <f t="shared" si="27"/>
        <v>891.49</v>
      </c>
      <c r="BU11" s="81">
        <v>0</v>
      </c>
      <c r="BV11" s="81">
        <v>44.64</v>
      </c>
      <c r="BW11" s="81">
        <v>0</v>
      </c>
      <c r="BX11" s="81">
        <v>0</v>
      </c>
      <c r="BY11" s="81">
        <v>282.54000000000002</v>
      </c>
      <c r="BZ11" s="81">
        <v>0</v>
      </c>
      <c r="CA11" s="81">
        <v>564.30999999999995</v>
      </c>
      <c r="CB11" s="80">
        <f>'Quarter final consumption'!B11</f>
        <v>38406.120000000003</v>
      </c>
      <c r="CC11" s="80">
        <f>'Quarter final consumption'!C11</f>
        <v>809.81</v>
      </c>
      <c r="CD11" s="80">
        <f>'Quarter final consumption'!D11</f>
        <v>485.09</v>
      </c>
      <c r="CE11" s="80">
        <f>'Quarter final consumption'!E11</f>
        <v>18442.800000000003</v>
      </c>
      <c r="CF11" s="80">
        <f>'Quarter final consumption'!F11</f>
        <v>11396.63</v>
      </c>
      <c r="CG11" s="80">
        <f>'Quarter final consumption'!G11</f>
        <v>154.02999999999997</v>
      </c>
      <c r="CH11" s="80">
        <f>'Quarter final consumption'!H11</f>
        <v>6408.41</v>
      </c>
      <c r="CI11" s="93">
        <f>'Quarter final consumption'!I11</f>
        <v>709.35</v>
      </c>
      <c r="CJ11" s="35"/>
    </row>
    <row r="12" spans="1:88" ht="15.5" x14ac:dyDescent="0.35">
      <c r="A12" s="68" t="s">
        <v>178</v>
      </c>
      <c r="B12" s="80">
        <f t="shared" si="0"/>
        <v>51567.149999999994</v>
      </c>
      <c r="C12" s="80">
        <f t="shared" si="1"/>
        <v>8011.5400000000009</v>
      </c>
      <c r="D12" s="80">
        <f t="shared" si="2"/>
        <v>135.35999999999996</v>
      </c>
      <c r="E12" s="80">
        <f t="shared" si="3"/>
        <v>23844.390000000003</v>
      </c>
      <c r="F12" s="80">
        <f t="shared" si="4"/>
        <v>-2218.66</v>
      </c>
      <c r="G12" s="80">
        <f t="shared" si="5"/>
        <v>15807.84</v>
      </c>
      <c r="H12" s="80">
        <f t="shared" si="6"/>
        <v>506.95000000000005</v>
      </c>
      <c r="I12" s="80">
        <f t="shared" si="7"/>
        <v>5147.17</v>
      </c>
      <c r="J12" s="80">
        <f t="shared" si="8"/>
        <v>332.55999999999858</v>
      </c>
      <c r="K12" s="80">
        <f t="shared" si="16"/>
        <v>2.910000000000025</v>
      </c>
      <c r="L12" s="81">
        <v>0</v>
      </c>
      <c r="M12" s="81">
        <v>2.14</v>
      </c>
      <c r="N12" s="81">
        <v>-301.14999999999998</v>
      </c>
      <c r="O12" s="81">
        <v>312.8</v>
      </c>
      <c r="P12" s="81">
        <v>-10.88</v>
      </c>
      <c r="Q12" s="81">
        <v>0</v>
      </c>
      <c r="R12" s="81">
        <v>-82.05</v>
      </c>
      <c r="S12" s="81">
        <v>82.05</v>
      </c>
      <c r="T12" s="80">
        <f t="shared" si="17"/>
        <v>-12126.240000000002</v>
      </c>
      <c r="U12" s="80">
        <f t="shared" si="9"/>
        <v>-7238.0700000000006</v>
      </c>
      <c r="V12" s="80">
        <f t="shared" si="10"/>
        <v>656.75</v>
      </c>
      <c r="W12" s="80">
        <f t="shared" si="18"/>
        <v>-23450.33</v>
      </c>
      <c r="X12" s="80">
        <f t="shared" si="11"/>
        <v>22684.43</v>
      </c>
      <c r="Y12" s="80">
        <f t="shared" si="12"/>
        <v>-6753.47</v>
      </c>
      <c r="Z12" s="80">
        <f t="shared" si="13"/>
        <v>-390.86</v>
      </c>
      <c r="AA12" s="80">
        <f t="shared" si="19"/>
        <v>-5065.12</v>
      </c>
      <c r="AB12" s="80">
        <f t="shared" si="19"/>
        <v>6981.88</v>
      </c>
      <c r="AC12" s="80">
        <f t="shared" si="20"/>
        <v>448.55</v>
      </c>
      <c r="AD12" s="80">
        <f t="shared" si="21"/>
        <v>-10817.529999999999</v>
      </c>
      <c r="AE12" s="81">
        <v>-5437.76</v>
      </c>
      <c r="AF12" s="81">
        <v>-228.26</v>
      </c>
      <c r="AG12" s="81">
        <v>-291.74</v>
      </c>
      <c r="AH12" s="81">
        <v>-6411.68</v>
      </c>
      <c r="AI12" s="81">
        <v>-364.85</v>
      </c>
      <c r="AJ12" s="81">
        <v>-5065.12</v>
      </c>
      <c r="AK12" s="81">
        <v>6981.88</v>
      </c>
      <c r="AL12" s="80">
        <f t="shared" si="14"/>
        <v>-255.35000000000008</v>
      </c>
      <c r="AM12" s="81">
        <v>-91.26</v>
      </c>
      <c r="AN12" s="81">
        <v>-61.44</v>
      </c>
      <c r="AO12" s="81">
        <v>-183.4</v>
      </c>
      <c r="AP12" s="81">
        <v>-341.79</v>
      </c>
      <c r="AQ12" s="81">
        <v>-26.01</v>
      </c>
      <c r="AR12" s="81">
        <v>448.55</v>
      </c>
      <c r="AS12" s="80">
        <f t="shared" si="22"/>
        <v>-290.76000000000204</v>
      </c>
      <c r="AT12" s="81">
        <v>-23450.33</v>
      </c>
      <c r="AU12" s="81">
        <v>23159.57</v>
      </c>
      <c r="AV12" s="80">
        <f t="shared" si="23"/>
        <v>-115.3599999999999</v>
      </c>
      <c r="AW12" s="81">
        <v>-1506.33</v>
      </c>
      <c r="AX12" s="81">
        <v>1390.97</v>
      </c>
      <c r="AY12" s="81">
        <v>0</v>
      </c>
      <c r="AZ12" s="80">
        <f t="shared" si="24"/>
        <v>-649.49</v>
      </c>
      <c r="BA12" s="81">
        <v>-87.93</v>
      </c>
      <c r="BB12" s="81">
        <v>-561.55999999999995</v>
      </c>
      <c r="BC12" s="81">
        <v>0</v>
      </c>
      <c r="BD12" s="80">
        <f t="shared" si="25"/>
        <v>2.25</v>
      </c>
      <c r="BE12" s="81">
        <v>-114.79</v>
      </c>
      <c r="BF12" s="81">
        <v>117.04</v>
      </c>
      <c r="BG12" s="81">
        <v>0</v>
      </c>
      <c r="BH12" s="80">
        <f t="shared" si="15"/>
        <v>0</v>
      </c>
      <c r="BI12" s="81">
        <v>0</v>
      </c>
      <c r="BJ12" s="81">
        <v>0</v>
      </c>
      <c r="BK12" s="80">
        <f t="shared" si="26"/>
        <v>3888.81</v>
      </c>
      <c r="BL12" s="81">
        <v>1.54</v>
      </c>
      <c r="BM12" s="81">
        <v>290.33</v>
      </c>
      <c r="BN12" s="81">
        <v>92.91</v>
      </c>
      <c r="BO12" s="81">
        <v>1446.47</v>
      </c>
      <c r="BP12" s="81">
        <v>1509.44</v>
      </c>
      <c r="BQ12" s="81">
        <v>0</v>
      </c>
      <c r="BR12" s="81">
        <v>548.12</v>
      </c>
      <c r="BS12" s="81">
        <v>0</v>
      </c>
      <c r="BT12" s="80">
        <f t="shared" si="27"/>
        <v>919.15000000000009</v>
      </c>
      <c r="BU12" s="81">
        <v>0</v>
      </c>
      <c r="BV12" s="81">
        <v>49.45</v>
      </c>
      <c r="BW12" s="81">
        <v>0</v>
      </c>
      <c r="BX12" s="81">
        <v>0</v>
      </c>
      <c r="BY12" s="81">
        <v>260.63</v>
      </c>
      <c r="BZ12" s="81">
        <v>0</v>
      </c>
      <c r="CA12" s="81">
        <v>609.07000000000005</v>
      </c>
      <c r="CB12" s="80">
        <f>'Quarter final consumption'!B12</f>
        <v>34470.03</v>
      </c>
      <c r="CC12" s="80">
        <f>'Quarter final consumption'!C12</f>
        <v>771.93</v>
      </c>
      <c r="CD12" s="80">
        <f>'Quarter final consumption'!D12</f>
        <v>454.46999999999997</v>
      </c>
      <c r="CE12" s="80">
        <f>'Quarter final consumption'!E12</f>
        <v>19332.099999999999</v>
      </c>
      <c r="CF12" s="80">
        <f>'Quarter final consumption'!F12</f>
        <v>7273.42</v>
      </c>
      <c r="CG12" s="80">
        <f>'Quarter final consumption'!G12</f>
        <v>116.09</v>
      </c>
      <c r="CH12" s="80">
        <f>'Quarter final consumption'!H12</f>
        <v>6239.2999999999993</v>
      </c>
      <c r="CI12" s="93">
        <f>'Quarter final consumption'!I12</f>
        <v>282.71999999999997</v>
      </c>
      <c r="CJ12" s="35"/>
    </row>
    <row r="13" spans="1:88" ht="15.5" x14ac:dyDescent="0.35">
      <c r="A13" s="68" t="s">
        <v>179</v>
      </c>
      <c r="B13" s="80">
        <f t="shared" si="0"/>
        <v>66301.929999999993</v>
      </c>
      <c r="C13" s="80">
        <f t="shared" si="1"/>
        <v>9800.4600000000009</v>
      </c>
      <c r="D13" s="80">
        <f t="shared" si="2"/>
        <v>144.06</v>
      </c>
      <c r="E13" s="80">
        <f t="shared" si="3"/>
        <v>24532.579999999998</v>
      </c>
      <c r="F13" s="80">
        <f t="shared" si="4"/>
        <v>-2166.3499999999985</v>
      </c>
      <c r="G13" s="80">
        <f t="shared" si="5"/>
        <v>27746.920000000002</v>
      </c>
      <c r="H13" s="80">
        <f t="shared" si="6"/>
        <v>586.24</v>
      </c>
      <c r="I13" s="80">
        <f t="shared" si="7"/>
        <v>5517.7699999999995</v>
      </c>
      <c r="J13" s="80">
        <f t="shared" si="8"/>
        <v>140.25</v>
      </c>
      <c r="K13" s="80">
        <f t="shared" si="16"/>
        <v>6.1999999999999886</v>
      </c>
      <c r="L13" s="81">
        <v>0</v>
      </c>
      <c r="M13" s="81">
        <v>2.99</v>
      </c>
      <c r="N13" s="81">
        <v>-268.85000000000002</v>
      </c>
      <c r="O13" s="81">
        <v>282.94</v>
      </c>
      <c r="P13" s="81">
        <v>-10.88</v>
      </c>
      <c r="Q13" s="81">
        <v>0</v>
      </c>
      <c r="R13" s="81">
        <v>-161.11000000000001</v>
      </c>
      <c r="S13" s="81">
        <v>161.11000000000001</v>
      </c>
      <c r="T13" s="80">
        <f t="shared" si="17"/>
        <v>-14368.749999999998</v>
      </c>
      <c r="U13" s="80">
        <f t="shared" si="9"/>
        <v>-8919.2000000000007</v>
      </c>
      <c r="V13" s="80">
        <f t="shared" si="10"/>
        <v>605.9</v>
      </c>
      <c r="W13" s="80">
        <f t="shared" si="18"/>
        <v>-24165.34</v>
      </c>
      <c r="X13" s="80">
        <f t="shared" si="11"/>
        <v>23009.600000000002</v>
      </c>
      <c r="Y13" s="80">
        <f t="shared" si="12"/>
        <v>-8140.78</v>
      </c>
      <c r="Z13" s="80">
        <f t="shared" si="13"/>
        <v>-404.08</v>
      </c>
      <c r="AA13" s="80">
        <f t="shared" si="19"/>
        <v>-5356.66</v>
      </c>
      <c r="AB13" s="80">
        <f t="shared" si="19"/>
        <v>8283.5499999999993</v>
      </c>
      <c r="AC13" s="80">
        <f t="shared" si="20"/>
        <v>718.26</v>
      </c>
      <c r="AD13" s="80">
        <f t="shared" si="21"/>
        <v>-12687.93</v>
      </c>
      <c r="AE13" s="81">
        <v>-7232.49</v>
      </c>
      <c r="AF13" s="81">
        <v>-219.23</v>
      </c>
      <c r="AG13" s="81">
        <v>-324.95</v>
      </c>
      <c r="AH13" s="81">
        <v>-7460.08</v>
      </c>
      <c r="AI13" s="81">
        <v>-378.07</v>
      </c>
      <c r="AJ13" s="81">
        <v>-5356.66</v>
      </c>
      <c r="AK13" s="81">
        <v>8283.5499999999993</v>
      </c>
      <c r="AL13" s="80">
        <f t="shared" si="14"/>
        <v>-338.53999999999996</v>
      </c>
      <c r="AM13" s="81">
        <v>-105.25</v>
      </c>
      <c r="AN13" s="81">
        <v>-61.44</v>
      </c>
      <c r="AO13" s="81">
        <v>-183.4</v>
      </c>
      <c r="AP13" s="81">
        <v>-680.7</v>
      </c>
      <c r="AQ13" s="81">
        <v>-26.01</v>
      </c>
      <c r="AR13" s="81">
        <v>718.26</v>
      </c>
      <c r="AS13" s="80">
        <f t="shared" si="22"/>
        <v>-554.43000000000029</v>
      </c>
      <c r="AT13" s="81">
        <v>-24165.34</v>
      </c>
      <c r="AU13" s="81">
        <v>23610.91</v>
      </c>
      <c r="AV13" s="80">
        <f t="shared" si="23"/>
        <v>-107.36000000000013</v>
      </c>
      <c r="AW13" s="81">
        <v>-1383.43</v>
      </c>
      <c r="AX13" s="81">
        <v>1276.07</v>
      </c>
      <c r="AY13" s="81">
        <v>0</v>
      </c>
      <c r="AZ13" s="80">
        <f t="shared" si="24"/>
        <v>-677.99</v>
      </c>
      <c r="BA13" s="81">
        <v>-82.26</v>
      </c>
      <c r="BB13" s="81">
        <v>-502.77</v>
      </c>
      <c r="BC13" s="81">
        <v>-92.96</v>
      </c>
      <c r="BD13" s="80">
        <f t="shared" si="25"/>
        <v>-2.5</v>
      </c>
      <c r="BE13" s="81">
        <v>-115.77</v>
      </c>
      <c r="BF13" s="81">
        <v>113.27</v>
      </c>
      <c r="BG13" s="81">
        <v>0</v>
      </c>
      <c r="BH13" s="80">
        <f t="shared" si="15"/>
        <v>0</v>
      </c>
      <c r="BI13" s="81">
        <v>0</v>
      </c>
      <c r="BJ13" s="81">
        <v>0</v>
      </c>
      <c r="BK13" s="80">
        <f t="shared" si="26"/>
        <v>4215.3099999999995</v>
      </c>
      <c r="BL13" s="81">
        <v>1.6</v>
      </c>
      <c r="BM13" s="81">
        <v>256.81</v>
      </c>
      <c r="BN13" s="81">
        <v>98.39</v>
      </c>
      <c r="BO13" s="81">
        <v>1479.58</v>
      </c>
      <c r="BP13" s="81">
        <v>1794.05</v>
      </c>
      <c r="BQ13" s="81">
        <v>0</v>
      </c>
      <c r="BR13" s="81">
        <v>584.88</v>
      </c>
      <c r="BS13" s="81">
        <v>0</v>
      </c>
      <c r="BT13" s="80">
        <f t="shared" si="27"/>
        <v>1044.75</v>
      </c>
      <c r="BU13" s="81">
        <v>0</v>
      </c>
      <c r="BV13" s="81">
        <v>30.19</v>
      </c>
      <c r="BW13" s="81">
        <v>0</v>
      </c>
      <c r="BX13" s="81">
        <v>0</v>
      </c>
      <c r="BY13" s="81">
        <v>358.45</v>
      </c>
      <c r="BZ13" s="81">
        <v>0</v>
      </c>
      <c r="CA13" s="81">
        <v>656.11</v>
      </c>
      <c r="CB13" s="80">
        <f>'Quarter final consumption'!B13</f>
        <v>46274.610000000008</v>
      </c>
      <c r="CC13" s="80">
        <f>'Quarter final consumption'!C13</f>
        <v>879.66</v>
      </c>
      <c r="CD13" s="80">
        <f>'Quarter final consumption'!D13</f>
        <v>465.95</v>
      </c>
      <c r="CE13" s="80">
        <f>'Quarter final consumption'!E13</f>
        <v>19646.61</v>
      </c>
      <c r="CF13" s="80">
        <f>'Quarter final consumption'!F13</f>
        <v>17442.760000000002</v>
      </c>
      <c r="CG13" s="80">
        <f>'Quarter final consumption'!G13</f>
        <v>182.16</v>
      </c>
      <c r="CH13" s="80">
        <f>'Quarter final consumption'!H13</f>
        <v>7343.92</v>
      </c>
      <c r="CI13" s="93">
        <f>'Quarter final consumption'!I13</f>
        <v>313.55</v>
      </c>
      <c r="CJ13" s="35"/>
    </row>
    <row r="14" spans="1:88" ht="15.5" x14ac:dyDescent="0.35">
      <c r="A14" s="68" t="s">
        <v>180</v>
      </c>
      <c r="B14" s="80">
        <f t="shared" si="0"/>
        <v>70002.739999999976</v>
      </c>
      <c r="C14" s="80">
        <f t="shared" si="1"/>
        <v>10303.64</v>
      </c>
      <c r="D14" s="80">
        <f t="shared" si="2"/>
        <v>76.610000000000241</v>
      </c>
      <c r="E14" s="80">
        <f t="shared" si="3"/>
        <v>24545.599999999999</v>
      </c>
      <c r="F14" s="80">
        <f t="shared" si="4"/>
        <v>-2210.760000000002</v>
      </c>
      <c r="G14" s="80">
        <f t="shared" si="5"/>
        <v>31121.519999999993</v>
      </c>
      <c r="H14" s="80">
        <f t="shared" si="6"/>
        <v>620.53</v>
      </c>
      <c r="I14" s="80">
        <f t="shared" si="7"/>
        <v>5504.84</v>
      </c>
      <c r="J14" s="80">
        <f t="shared" si="8"/>
        <v>40.759999999998399</v>
      </c>
      <c r="K14" s="80">
        <f t="shared" si="16"/>
        <v>-3.7399999999999807</v>
      </c>
      <c r="L14" s="81">
        <v>0</v>
      </c>
      <c r="M14" s="81">
        <v>-17</v>
      </c>
      <c r="N14" s="81">
        <v>-167.76</v>
      </c>
      <c r="O14" s="81">
        <v>197.75</v>
      </c>
      <c r="P14" s="81">
        <v>-16.73</v>
      </c>
      <c r="Q14" s="81">
        <v>0</v>
      </c>
      <c r="R14" s="81">
        <v>-202.26</v>
      </c>
      <c r="S14" s="81">
        <v>202.26</v>
      </c>
      <c r="T14" s="80">
        <f t="shared" si="17"/>
        <v>-14445.349999999995</v>
      </c>
      <c r="U14" s="80">
        <f t="shared" si="9"/>
        <v>-9507.619999999999</v>
      </c>
      <c r="V14" s="80">
        <f t="shared" si="10"/>
        <v>708.73999999999978</v>
      </c>
      <c r="W14" s="80">
        <f t="shared" si="18"/>
        <v>-24278.04</v>
      </c>
      <c r="X14" s="80">
        <f t="shared" si="11"/>
        <v>23200.959999999999</v>
      </c>
      <c r="Y14" s="80">
        <f t="shared" si="12"/>
        <v>-8284.74</v>
      </c>
      <c r="Z14" s="80">
        <f t="shared" si="13"/>
        <v>-392.09</v>
      </c>
      <c r="AA14" s="80">
        <f t="shared" si="19"/>
        <v>-5302.58</v>
      </c>
      <c r="AB14" s="80">
        <f t="shared" si="19"/>
        <v>8635.7800000000007</v>
      </c>
      <c r="AC14" s="80">
        <f t="shared" si="20"/>
        <v>774.24</v>
      </c>
      <c r="AD14" s="80">
        <f t="shared" si="21"/>
        <v>-12870.139999999998</v>
      </c>
      <c r="AE14" s="81">
        <v>-7667.53</v>
      </c>
      <c r="AF14" s="81">
        <v>-281.16000000000003</v>
      </c>
      <c r="AG14" s="81">
        <v>-284.33999999999997</v>
      </c>
      <c r="AH14" s="81">
        <v>-7578.22</v>
      </c>
      <c r="AI14" s="81">
        <v>-392.09</v>
      </c>
      <c r="AJ14" s="81">
        <v>-5302.58</v>
      </c>
      <c r="AK14" s="81">
        <v>8635.7800000000007</v>
      </c>
      <c r="AL14" s="80">
        <f t="shared" si="14"/>
        <v>-316.87999999999988</v>
      </c>
      <c r="AM14" s="81">
        <v>-129.80000000000001</v>
      </c>
      <c r="AN14" s="81">
        <v>-52.23</v>
      </c>
      <c r="AO14" s="81">
        <v>-202.57</v>
      </c>
      <c r="AP14" s="81">
        <v>-706.52</v>
      </c>
      <c r="AQ14" s="81">
        <v>0</v>
      </c>
      <c r="AR14" s="81">
        <v>774.24</v>
      </c>
      <c r="AS14" s="80">
        <f t="shared" si="22"/>
        <v>-511.56000000000131</v>
      </c>
      <c r="AT14" s="81">
        <v>-24278.04</v>
      </c>
      <c r="AU14" s="81">
        <v>23766.48</v>
      </c>
      <c r="AV14" s="80">
        <f t="shared" si="23"/>
        <v>-54.720000000000027</v>
      </c>
      <c r="AW14" s="81">
        <v>-1512.84</v>
      </c>
      <c r="AX14" s="81">
        <v>1458.12</v>
      </c>
      <c r="AY14" s="81">
        <v>0</v>
      </c>
      <c r="AZ14" s="80">
        <f t="shared" si="24"/>
        <v>-691.58</v>
      </c>
      <c r="BA14" s="81">
        <v>-103.73</v>
      </c>
      <c r="BB14" s="81">
        <v>-509.24</v>
      </c>
      <c r="BC14" s="81">
        <v>-78.61</v>
      </c>
      <c r="BD14" s="80">
        <f t="shared" si="25"/>
        <v>-0.46999999999999886</v>
      </c>
      <c r="BE14" s="81">
        <v>-93.72</v>
      </c>
      <c r="BF14" s="81">
        <v>93.25</v>
      </c>
      <c r="BG14" s="81">
        <v>0</v>
      </c>
      <c r="BH14" s="80">
        <f t="shared" si="15"/>
        <v>0</v>
      </c>
      <c r="BI14" s="81">
        <v>0</v>
      </c>
      <c r="BJ14" s="81">
        <v>0</v>
      </c>
      <c r="BK14" s="80">
        <f t="shared" si="26"/>
        <v>4305.8599999999997</v>
      </c>
      <c r="BL14" s="81">
        <v>2.73</v>
      </c>
      <c r="BM14" s="81">
        <v>309.25</v>
      </c>
      <c r="BN14" s="81">
        <v>99.8</v>
      </c>
      <c r="BO14" s="81">
        <v>1374.21</v>
      </c>
      <c r="BP14" s="81">
        <v>1873.8</v>
      </c>
      <c r="BQ14" s="81">
        <v>0</v>
      </c>
      <c r="BR14" s="81">
        <v>646.07000000000005</v>
      </c>
      <c r="BS14" s="81">
        <v>0</v>
      </c>
      <c r="BT14" s="80">
        <f t="shared" si="27"/>
        <v>1280.96</v>
      </c>
      <c r="BU14" s="81">
        <v>0</v>
      </c>
      <c r="BV14" s="81">
        <v>44.68</v>
      </c>
      <c r="BW14" s="81">
        <v>0</v>
      </c>
      <c r="BX14" s="81">
        <v>0</v>
      </c>
      <c r="BY14" s="81">
        <v>523.88</v>
      </c>
      <c r="BZ14" s="81">
        <v>0</v>
      </c>
      <c r="CA14" s="81">
        <v>712.4</v>
      </c>
      <c r="CB14" s="80">
        <f>'Quarter final consumption'!B14</f>
        <v>50006.46</v>
      </c>
      <c r="CC14" s="80">
        <f>'Quarter final consumption'!C14</f>
        <v>793.29</v>
      </c>
      <c r="CD14" s="80">
        <f>'Quarter final consumption'!D14</f>
        <v>414.42</v>
      </c>
      <c r="CE14" s="80">
        <f>'Quarter final consumption'!E14</f>
        <v>19813.739999999998</v>
      </c>
      <c r="CF14" s="80">
        <f>'Quarter final consumption'!F14</f>
        <v>20422.369999999995</v>
      </c>
      <c r="CG14" s="80">
        <f>'Quarter final consumption'!G14</f>
        <v>228.44</v>
      </c>
      <c r="CH14" s="80">
        <f>'Quarter final consumption'!H14</f>
        <v>7520.33</v>
      </c>
      <c r="CI14" s="93">
        <f>'Quarter final consumption'!I14</f>
        <v>813.87000000000012</v>
      </c>
      <c r="CJ14" s="35"/>
    </row>
    <row r="15" spans="1:88" ht="15.5" x14ac:dyDescent="0.35">
      <c r="A15" s="68" t="s">
        <v>181</v>
      </c>
      <c r="B15" s="80">
        <f t="shared" si="0"/>
        <v>56803.54</v>
      </c>
      <c r="C15" s="80">
        <f t="shared" si="1"/>
        <v>8775.1799999999985</v>
      </c>
      <c r="D15" s="80">
        <f t="shared" si="2"/>
        <v>76.179999999999893</v>
      </c>
      <c r="E15" s="80">
        <f t="shared" si="3"/>
        <v>23628.559999999998</v>
      </c>
      <c r="F15" s="80">
        <f t="shared" si="4"/>
        <v>-2853.2900000000009</v>
      </c>
      <c r="G15" s="80">
        <f t="shared" si="5"/>
        <v>21403.440000000002</v>
      </c>
      <c r="H15" s="80">
        <f t="shared" si="6"/>
        <v>548.6</v>
      </c>
      <c r="I15" s="80">
        <f t="shared" si="7"/>
        <v>4942.46</v>
      </c>
      <c r="J15" s="80">
        <f t="shared" si="8"/>
        <v>282.41000000000076</v>
      </c>
      <c r="K15" s="80">
        <f t="shared" si="16"/>
        <v>-11.930000000000007</v>
      </c>
      <c r="L15" s="81">
        <v>0</v>
      </c>
      <c r="M15" s="81">
        <v>-16.78</v>
      </c>
      <c r="N15" s="81">
        <v>-26.14</v>
      </c>
      <c r="O15" s="81">
        <v>39.479999999999997</v>
      </c>
      <c r="P15" s="81">
        <v>-8.49</v>
      </c>
      <c r="Q15" s="81">
        <v>0</v>
      </c>
      <c r="R15" s="81">
        <v>-78.44</v>
      </c>
      <c r="S15" s="81">
        <v>78.44</v>
      </c>
      <c r="T15" s="80">
        <f t="shared" si="17"/>
        <v>-12708.019999999999</v>
      </c>
      <c r="U15" s="80">
        <f t="shared" si="9"/>
        <v>-8164.1399999999994</v>
      </c>
      <c r="V15" s="80">
        <f t="shared" si="10"/>
        <v>684.15000000000009</v>
      </c>
      <c r="W15" s="80">
        <f t="shared" si="18"/>
        <v>-23511.19</v>
      </c>
      <c r="X15" s="80">
        <f t="shared" si="11"/>
        <v>22646.920000000002</v>
      </c>
      <c r="Y15" s="80">
        <f t="shared" si="12"/>
        <v>-7138.9800000000005</v>
      </c>
      <c r="Z15" s="80">
        <f t="shared" si="13"/>
        <v>-398.75</v>
      </c>
      <c r="AA15" s="80">
        <f t="shared" si="19"/>
        <v>-4864.0200000000004</v>
      </c>
      <c r="AB15" s="80">
        <f t="shared" si="19"/>
        <v>7476.41</v>
      </c>
      <c r="AC15" s="80">
        <f t="shared" si="20"/>
        <v>561.58000000000004</v>
      </c>
      <c r="AD15" s="80">
        <f t="shared" si="21"/>
        <v>-11294.07</v>
      </c>
      <c r="AE15" s="81">
        <v>-6345.12</v>
      </c>
      <c r="AF15" s="81">
        <v>-242.01</v>
      </c>
      <c r="AG15" s="81">
        <v>-237.53</v>
      </c>
      <c r="AH15" s="81">
        <v>-6683.05</v>
      </c>
      <c r="AI15" s="81">
        <v>-398.75</v>
      </c>
      <c r="AJ15" s="81">
        <v>-4864.0200000000004</v>
      </c>
      <c r="AK15" s="81">
        <v>7476.41</v>
      </c>
      <c r="AL15" s="80">
        <f t="shared" si="14"/>
        <v>-222.43999999999994</v>
      </c>
      <c r="AM15" s="81">
        <v>-101.38</v>
      </c>
      <c r="AN15" s="81">
        <v>-52.23</v>
      </c>
      <c r="AO15" s="81">
        <v>-174.48</v>
      </c>
      <c r="AP15" s="81">
        <v>-455.93</v>
      </c>
      <c r="AQ15" s="81">
        <v>0</v>
      </c>
      <c r="AR15" s="81">
        <v>561.58000000000004</v>
      </c>
      <c r="AS15" s="80">
        <f t="shared" si="22"/>
        <v>-371.5</v>
      </c>
      <c r="AT15" s="81">
        <v>-23511.19</v>
      </c>
      <c r="AU15" s="81">
        <v>23139.69</v>
      </c>
      <c r="AV15" s="80">
        <f t="shared" si="23"/>
        <v>-97.349999999999909</v>
      </c>
      <c r="AW15" s="81">
        <v>-1517.28</v>
      </c>
      <c r="AX15" s="81">
        <v>1419.93</v>
      </c>
      <c r="AY15" s="81">
        <v>0</v>
      </c>
      <c r="AZ15" s="80">
        <f t="shared" si="24"/>
        <v>-723.76</v>
      </c>
      <c r="BA15" s="81">
        <v>-107.11</v>
      </c>
      <c r="BB15" s="81">
        <v>-535.89</v>
      </c>
      <c r="BC15" s="81">
        <v>-80.760000000000005</v>
      </c>
      <c r="BD15" s="80">
        <f t="shared" si="25"/>
        <v>1.0999999999999943</v>
      </c>
      <c r="BE15" s="81">
        <v>-93.25</v>
      </c>
      <c r="BF15" s="81">
        <v>94.35</v>
      </c>
      <c r="BG15" s="81">
        <v>0</v>
      </c>
      <c r="BH15" s="80">
        <f t="shared" si="15"/>
        <v>0</v>
      </c>
      <c r="BI15" s="81">
        <v>0</v>
      </c>
      <c r="BJ15" s="81">
        <v>0</v>
      </c>
      <c r="BK15" s="80">
        <f t="shared" si="26"/>
        <v>3978.48</v>
      </c>
      <c r="BL15" s="81">
        <v>2.9</v>
      </c>
      <c r="BM15" s="81">
        <v>289.58999999999997</v>
      </c>
      <c r="BN15" s="81">
        <v>91.23</v>
      </c>
      <c r="BO15" s="81">
        <v>1386.04</v>
      </c>
      <c r="BP15" s="81">
        <v>1626.68</v>
      </c>
      <c r="BQ15" s="81">
        <v>0</v>
      </c>
      <c r="BR15" s="81">
        <v>582.04</v>
      </c>
      <c r="BS15" s="81">
        <v>0</v>
      </c>
      <c r="BT15" s="80">
        <f t="shared" si="27"/>
        <v>983.35</v>
      </c>
      <c r="BU15" s="81">
        <v>0</v>
      </c>
      <c r="BV15" s="81">
        <v>45.19</v>
      </c>
      <c r="BW15" s="81">
        <v>0</v>
      </c>
      <c r="BX15" s="81">
        <v>0</v>
      </c>
      <c r="BY15" s="81">
        <v>316.56</v>
      </c>
      <c r="BZ15" s="81">
        <v>0</v>
      </c>
      <c r="CA15" s="81">
        <v>621.6</v>
      </c>
      <c r="CB15" s="80">
        <f>'Quarter final consumption'!B15</f>
        <v>39099.120000000003</v>
      </c>
      <c r="CC15" s="80">
        <f>'Quarter final consumption'!C15</f>
        <v>608.1400000000001</v>
      </c>
      <c r="CD15" s="80">
        <f>'Quarter final consumption'!D15</f>
        <v>408.77000000000004</v>
      </c>
      <c r="CE15" s="80">
        <f>'Quarter final consumption'!E15</f>
        <v>18447.07</v>
      </c>
      <c r="CF15" s="80">
        <f>'Quarter final consumption'!F15</f>
        <v>12312.730000000001</v>
      </c>
      <c r="CG15" s="80">
        <f>'Quarter final consumption'!G15</f>
        <v>149.85</v>
      </c>
      <c r="CH15" s="80">
        <f>'Quarter final consumption'!H15</f>
        <v>6633.62</v>
      </c>
      <c r="CI15" s="93">
        <f>'Quarter final consumption'!I15</f>
        <v>538.94000000000005</v>
      </c>
      <c r="CJ15" s="35"/>
    </row>
    <row r="16" spans="1:88" ht="15.5" x14ac:dyDescent="0.35">
      <c r="A16" s="68" t="s">
        <v>182</v>
      </c>
      <c r="B16" s="80">
        <f t="shared" si="0"/>
        <v>52012.97</v>
      </c>
      <c r="C16" s="80">
        <f t="shared" si="1"/>
        <v>8667.23</v>
      </c>
      <c r="D16" s="80">
        <f t="shared" si="2"/>
        <v>-166.21999999999969</v>
      </c>
      <c r="E16" s="80">
        <f t="shared" si="3"/>
        <v>24048.720000000001</v>
      </c>
      <c r="F16" s="80">
        <f t="shared" si="4"/>
        <v>-2349.7800000000025</v>
      </c>
      <c r="G16" s="80">
        <f t="shared" si="5"/>
        <v>16133.62</v>
      </c>
      <c r="H16" s="80">
        <f t="shared" si="6"/>
        <v>529.80999999999995</v>
      </c>
      <c r="I16" s="80">
        <f t="shared" si="7"/>
        <v>4618.75</v>
      </c>
      <c r="J16" s="80">
        <f t="shared" si="8"/>
        <v>530.84000000000015</v>
      </c>
      <c r="K16" s="80">
        <f t="shared" si="16"/>
        <v>22.520000000000017</v>
      </c>
      <c r="L16" s="81">
        <v>0</v>
      </c>
      <c r="M16" s="81">
        <v>-16.21</v>
      </c>
      <c r="N16" s="81">
        <v>-106.52</v>
      </c>
      <c r="O16" s="81">
        <v>150.49</v>
      </c>
      <c r="P16" s="81">
        <v>-5.24</v>
      </c>
      <c r="Q16" s="81">
        <v>0</v>
      </c>
      <c r="R16" s="81">
        <v>-70.319999999999993</v>
      </c>
      <c r="S16" s="81">
        <v>70.319999999999993</v>
      </c>
      <c r="T16" s="80">
        <f t="shared" si="17"/>
        <v>-12486.490000000002</v>
      </c>
      <c r="U16" s="80">
        <f t="shared" si="9"/>
        <v>-8104.83</v>
      </c>
      <c r="V16" s="80">
        <f t="shared" si="10"/>
        <v>860.32999999999981</v>
      </c>
      <c r="W16" s="80">
        <f t="shared" si="18"/>
        <v>-23859.97</v>
      </c>
      <c r="X16" s="80">
        <f t="shared" si="11"/>
        <v>22858.52</v>
      </c>
      <c r="Y16" s="80">
        <f t="shared" si="12"/>
        <v>-6878.6500000000005</v>
      </c>
      <c r="Z16" s="80">
        <f t="shared" si="13"/>
        <v>-416.23</v>
      </c>
      <c r="AA16" s="80">
        <f t="shared" si="19"/>
        <v>-4548.43</v>
      </c>
      <c r="AB16" s="80">
        <f t="shared" si="19"/>
        <v>7141.09</v>
      </c>
      <c r="AC16" s="80">
        <f t="shared" si="20"/>
        <v>461.68</v>
      </c>
      <c r="AD16" s="80">
        <f t="shared" si="21"/>
        <v>-11084.89</v>
      </c>
      <c r="AE16" s="81">
        <v>-6263.82</v>
      </c>
      <c r="AF16" s="81">
        <v>-183.71</v>
      </c>
      <c r="AG16" s="81">
        <v>-273.36</v>
      </c>
      <c r="AH16" s="81">
        <v>-6540.43</v>
      </c>
      <c r="AI16" s="81">
        <v>-416.23</v>
      </c>
      <c r="AJ16" s="81">
        <v>-4548.43</v>
      </c>
      <c r="AK16" s="81">
        <v>7141.09</v>
      </c>
      <c r="AL16" s="80">
        <f t="shared" si="14"/>
        <v>-177.82</v>
      </c>
      <c r="AM16" s="81">
        <v>-87.77</v>
      </c>
      <c r="AN16" s="81">
        <v>-52.23</v>
      </c>
      <c r="AO16" s="81">
        <v>-161.28</v>
      </c>
      <c r="AP16" s="81">
        <v>-338.22</v>
      </c>
      <c r="AQ16" s="81">
        <v>0</v>
      </c>
      <c r="AR16" s="81">
        <v>461.68</v>
      </c>
      <c r="AS16" s="80">
        <f t="shared" si="22"/>
        <v>-534.95000000000073</v>
      </c>
      <c r="AT16" s="81">
        <v>-23859.97</v>
      </c>
      <c r="AU16" s="81">
        <v>23325.02</v>
      </c>
      <c r="AV16" s="80">
        <f t="shared" si="23"/>
        <v>-169.79999999999995</v>
      </c>
      <c r="AW16" s="81">
        <v>-1597.83</v>
      </c>
      <c r="AX16" s="81">
        <v>1428.03</v>
      </c>
      <c r="AY16" s="81">
        <v>0</v>
      </c>
      <c r="AZ16" s="80">
        <f t="shared" si="24"/>
        <v>-521.85</v>
      </c>
      <c r="BA16" s="81">
        <v>-59.08</v>
      </c>
      <c r="BB16" s="81">
        <v>-430.91</v>
      </c>
      <c r="BC16" s="81">
        <v>-31.86</v>
      </c>
      <c r="BD16" s="80">
        <f t="shared" si="25"/>
        <v>2.8200000000000074</v>
      </c>
      <c r="BE16" s="81">
        <v>-96.33</v>
      </c>
      <c r="BF16" s="81">
        <v>99.15</v>
      </c>
      <c r="BG16" s="81">
        <v>0</v>
      </c>
      <c r="BH16" s="80">
        <f t="shared" si="15"/>
        <v>0</v>
      </c>
      <c r="BI16" s="81">
        <v>0</v>
      </c>
      <c r="BJ16" s="81">
        <v>0</v>
      </c>
      <c r="BK16" s="80">
        <f t="shared" si="26"/>
        <v>3732.47</v>
      </c>
      <c r="BL16" s="81">
        <v>0.43</v>
      </c>
      <c r="BM16" s="81">
        <v>264.31</v>
      </c>
      <c r="BN16" s="81">
        <v>82.23</v>
      </c>
      <c r="BO16" s="81">
        <v>1407.6</v>
      </c>
      <c r="BP16" s="81">
        <v>1419.63</v>
      </c>
      <c r="BQ16" s="81">
        <v>0</v>
      </c>
      <c r="BR16" s="81">
        <v>558.27</v>
      </c>
      <c r="BS16" s="81">
        <v>0</v>
      </c>
      <c r="BT16" s="80">
        <f t="shared" si="27"/>
        <v>1004.8</v>
      </c>
      <c r="BU16" s="81">
        <v>0</v>
      </c>
      <c r="BV16" s="81">
        <v>40.950000000000003</v>
      </c>
      <c r="BW16" s="81">
        <v>0</v>
      </c>
      <c r="BX16" s="81">
        <v>0</v>
      </c>
      <c r="BY16" s="81">
        <v>366.26</v>
      </c>
      <c r="BZ16" s="81">
        <v>0</v>
      </c>
      <c r="CA16" s="81">
        <v>597.59</v>
      </c>
      <c r="CB16" s="80">
        <f>'Quarter final consumption'!B16</f>
        <v>34757.340000000004</v>
      </c>
      <c r="CC16" s="80">
        <f>'Quarter final consumption'!C16</f>
        <v>561.97</v>
      </c>
      <c r="CD16" s="80">
        <f>'Quarter final consumption'!D16</f>
        <v>372.64</v>
      </c>
      <c r="CE16" s="80">
        <f>'Quarter final consumption'!E16</f>
        <v>19251.63</v>
      </c>
      <c r="CF16" s="80">
        <f>'Quarter final consumption'!F16</f>
        <v>7463.84</v>
      </c>
      <c r="CG16" s="80">
        <f>'Quarter final consumption'!G16</f>
        <v>113.57999999999998</v>
      </c>
      <c r="CH16" s="80">
        <f>'Quarter final consumption'!H16</f>
        <v>6586.3899999999994</v>
      </c>
      <c r="CI16" s="93">
        <f>'Quarter final consumption'!I16</f>
        <v>407.29000000000008</v>
      </c>
      <c r="CJ16" s="35"/>
    </row>
    <row r="17" spans="1:88" ht="15.5" x14ac:dyDescent="0.35">
      <c r="A17" s="68" t="s">
        <v>183</v>
      </c>
      <c r="B17" s="80">
        <f t="shared" si="0"/>
        <v>67195.580000000016</v>
      </c>
      <c r="C17" s="80">
        <f t="shared" si="1"/>
        <v>10915.11</v>
      </c>
      <c r="D17" s="80">
        <f t="shared" si="2"/>
        <v>-27.740000000000009</v>
      </c>
      <c r="E17" s="80">
        <f t="shared" si="3"/>
        <v>24469.940000000002</v>
      </c>
      <c r="F17" s="80">
        <f t="shared" si="4"/>
        <v>-2291.6099999999969</v>
      </c>
      <c r="G17" s="80">
        <f t="shared" si="5"/>
        <v>28199.53</v>
      </c>
      <c r="H17" s="80">
        <f t="shared" si="6"/>
        <v>607.30999999999995</v>
      </c>
      <c r="I17" s="80">
        <f t="shared" si="7"/>
        <v>5086.7400000000007</v>
      </c>
      <c r="J17" s="80">
        <f t="shared" si="8"/>
        <v>236.29999999999927</v>
      </c>
      <c r="K17" s="80">
        <f t="shared" si="16"/>
        <v>5.6900000000000261</v>
      </c>
      <c r="L17" s="81">
        <v>0</v>
      </c>
      <c r="M17" s="81">
        <v>-10.68</v>
      </c>
      <c r="N17" s="81">
        <v>104.76</v>
      </c>
      <c r="O17" s="81">
        <v>-80.849999999999994</v>
      </c>
      <c r="P17" s="81">
        <v>-7.54</v>
      </c>
      <c r="Q17" s="81">
        <v>0</v>
      </c>
      <c r="R17" s="81">
        <v>-167.64</v>
      </c>
      <c r="S17" s="81">
        <v>167.64</v>
      </c>
      <c r="T17" s="80">
        <f t="shared" si="17"/>
        <v>-14188.140000000001</v>
      </c>
      <c r="U17" s="80">
        <f t="shared" si="9"/>
        <v>-10142.6</v>
      </c>
      <c r="V17" s="80">
        <f t="shared" si="10"/>
        <v>743.19999999999993</v>
      </c>
      <c r="W17" s="80">
        <f t="shared" si="18"/>
        <v>-24491.119999999999</v>
      </c>
      <c r="X17" s="80">
        <f t="shared" si="11"/>
        <v>23657.919999999998</v>
      </c>
      <c r="Y17" s="80">
        <f t="shared" si="12"/>
        <v>-7745.25</v>
      </c>
      <c r="Z17" s="80">
        <f t="shared" si="13"/>
        <v>-427.13</v>
      </c>
      <c r="AA17" s="80">
        <f t="shared" si="19"/>
        <v>-4919.1000000000004</v>
      </c>
      <c r="AB17" s="80">
        <f t="shared" si="19"/>
        <v>8418.52</v>
      </c>
      <c r="AC17" s="80">
        <f t="shared" si="20"/>
        <v>717.42</v>
      </c>
      <c r="AD17" s="80">
        <f t="shared" ref="AD17:AD22" si="28">SUM(AE17:AK17)</f>
        <v>-12826.879999999997</v>
      </c>
      <c r="AE17" s="81">
        <v>-8349.08</v>
      </c>
      <c r="AF17" s="81">
        <v>-192.26</v>
      </c>
      <c r="AG17" s="81">
        <v>-252.14</v>
      </c>
      <c r="AH17" s="81">
        <v>-7105.69</v>
      </c>
      <c r="AI17" s="81">
        <v>-427.13</v>
      </c>
      <c r="AJ17" s="81">
        <v>-4919.1000000000004</v>
      </c>
      <c r="AK17" s="81">
        <v>8418.52</v>
      </c>
      <c r="AL17" s="80">
        <f t="shared" si="14"/>
        <v>-293.14</v>
      </c>
      <c r="AM17" s="81">
        <v>-123.7</v>
      </c>
      <c r="AN17" s="81">
        <v>-52.23</v>
      </c>
      <c r="AO17" s="81">
        <v>-195.07</v>
      </c>
      <c r="AP17" s="81">
        <v>-639.55999999999995</v>
      </c>
      <c r="AQ17" s="81">
        <v>0</v>
      </c>
      <c r="AR17" s="81">
        <v>717.42</v>
      </c>
      <c r="AS17" s="80">
        <f t="shared" si="22"/>
        <v>-376.90999999999985</v>
      </c>
      <c r="AT17" s="81">
        <v>-24491.119999999999</v>
      </c>
      <c r="AU17" s="81">
        <v>24114.21</v>
      </c>
      <c r="AV17" s="80">
        <f t="shared" si="23"/>
        <v>-123.93000000000006</v>
      </c>
      <c r="AW17" s="81">
        <v>-1503.48</v>
      </c>
      <c r="AX17" s="81">
        <v>1379.55</v>
      </c>
      <c r="AY17" s="81">
        <v>0</v>
      </c>
      <c r="AZ17" s="80">
        <f t="shared" si="24"/>
        <v>-579.48</v>
      </c>
      <c r="BA17" s="81">
        <v>-69.87</v>
      </c>
      <c r="BB17" s="81">
        <v>-500.53</v>
      </c>
      <c r="BC17" s="81">
        <v>-9.08</v>
      </c>
      <c r="BD17" s="80">
        <f t="shared" si="25"/>
        <v>12.200000000000003</v>
      </c>
      <c r="BE17" s="81">
        <v>-96.47</v>
      </c>
      <c r="BF17" s="81">
        <v>108.67</v>
      </c>
      <c r="BG17" s="81">
        <v>0</v>
      </c>
      <c r="BH17" s="80">
        <f t="shared" si="15"/>
        <v>0</v>
      </c>
      <c r="BI17" s="81">
        <v>0</v>
      </c>
      <c r="BJ17" s="81">
        <v>0</v>
      </c>
      <c r="BK17" s="80">
        <f t="shared" si="26"/>
        <v>4213.29</v>
      </c>
      <c r="BL17" s="81">
        <v>2.73</v>
      </c>
      <c r="BM17" s="81">
        <v>270.68</v>
      </c>
      <c r="BN17" s="81">
        <v>83.58</v>
      </c>
      <c r="BO17" s="81">
        <v>1454.7</v>
      </c>
      <c r="BP17" s="81">
        <v>1781.62</v>
      </c>
      <c r="BQ17" s="81">
        <v>0</v>
      </c>
      <c r="BR17" s="81">
        <v>619.98</v>
      </c>
      <c r="BS17" s="81">
        <v>0</v>
      </c>
      <c r="BT17" s="80">
        <f t="shared" si="27"/>
        <v>1206.1199999999999</v>
      </c>
      <c r="BU17" s="81">
        <v>0</v>
      </c>
      <c r="BV17" s="81">
        <v>34.01</v>
      </c>
      <c r="BW17" s="81">
        <v>0</v>
      </c>
      <c r="BX17" s="81">
        <v>0</v>
      </c>
      <c r="BY17" s="81">
        <v>554.35</v>
      </c>
      <c r="BZ17" s="81">
        <v>0</v>
      </c>
      <c r="CA17" s="81">
        <v>617.76</v>
      </c>
      <c r="CB17" s="80">
        <f>'Quarter final consumption'!B17</f>
        <v>47631.11</v>
      </c>
      <c r="CC17" s="80">
        <f>'Quarter final consumption'!C17</f>
        <v>769.78</v>
      </c>
      <c r="CD17" s="80">
        <f>'Quarter final consumption'!D17</f>
        <v>400.09</v>
      </c>
      <c r="CE17" s="80">
        <f>'Quarter final consumption'!E17</f>
        <v>19830.760000000002</v>
      </c>
      <c r="CF17" s="80">
        <f>'Quarter final consumption'!F17</f>
        <v>18110.77</v>
      </c>
      <c r="CG17" s="80">
        <f>'Quarter final consumption'!G17</f>
        <v>180.18</v>
      </c>
      <c r="CH17" s="80">
        <f>'Quarter final consumption'!H17</f>
        <v>7584.7199999999993</v>
      </c>
      <c r="CI17" s="93">
        <f>'Quarter final consumption'!I17</f>
        <v>754.81</v>
      </c>
      <c r="CJ17" s="35"/>
    </row>
    <row r="18" spans="1:88" ht="15.5" x14ac:dyDescent="0.35">
      <c r="A18" s="68" t="s">
        <v>184</v>
      </c>
      <c r="B18" s="80">
        <f t="shared" si="0"/>
        <v>72876.52</v>
      </c>
      <c r="C18" s="80">
        <f t="shared" si="1"/>
        <v>12220.28</v>
      </c>
      <c r="D18" s="80">
        <f t="shared" si="2"/>
        <v>32.799999999999898</v>
      </c>
      <c r="E18" s="80">
        <f t="shared" si="3"/>
        <v>21913.760000000002</v>
      </c>
      <c r="F18" s="80">
        <f t="shared" si="4"/>
        <v>53.829999999998108</v>
      </c>
      <c r="G18" s="80">
        <f t="shared" si="5"/>
        <v>32194.940000000002</v>
      </c>
      <c r="H18" s="80">
        <f t="shared" si="6"/>
        <v>682.66000000000008</v>
      </c>
      <c r="I18" s="80">
        <f t="shared" si="7"/>
        <v>5368.6100000000006</v>
      </c>
      <c r="J18" s="80">
        <f t="shared" si="8"/>
        <v>409.64000000000215</v>
      </c>
      <c r="K18" s="80">
        <f t="shared" ref="K18:K39" si="29">SUM(L18:S18)</f>
        <v>14.430000000000121</v>
      </c>
      <c r="L18" s="81">
        <v>0</v>
      </c>
      <c r="M18" s="81">
        <v>-26.66</v>
      </c>
      <c r="N18" s="81">
        <v>642.44000000000005</v>
      </c>
      <c r="O18" s="81">
        <v>-599.54</v>
      </c>
      <c r="P18" s="81">
        <v>-1.81</v>
      </c>
      <c r="Q18" s="81">
        <v>0</v>
      </c>
      <c r="R18" s="81">
        <v>-110.51</v>
      </c>
      <c r="S18" s="81">
        <v>110.51</v>
      </c>
      <c r="T18" s="80">
        <f t="shared" si="17"/>
        <v>-15583.160000000003</v>
      </c>
      <c r="U18" s="80">
        <f t="shared" si="9"/>
        <v>-11473.41</v>
      </c>
      <c r="V18" s="80">
        <f t="shared" si="10"/>
        <v>758.46</v>
      </c>
      <c r="W18" s="80">
        <f t="shared" si="18"/>
        <v>-22556.2</v>
      </c>
      <c r="X18" s="80">
        <f t="shared" si="11"/>
        <v>21347.13</v>
      </c>
      <c r="Y18" s="80">
        <f t="shared" si="12"/>
        <v>-7756.6</v>
      </c>
      <c r="Z18" s="80">
        <f t="shared" si="13"/>
        <v>-449.79</v>
      </c>
      <c r="AA18" s="80">
        <f t="shared" si="19"/>
        <v>-5258.1</v>
      </c>
      <c r="AB18" s="80">
        <f t="shared" si="19"/>
        <v>9055.8799999999992</v>
      </c>
      <c r="AC18" s="80">
        <f t="shared" si="20"/>
        <v>749.47</v>
      </c>
      <c r="AD18" s="80">
        <f t="shared" si="28"/>
        <v>-13891.300000000001</v>
      </c>
      <c r="AE18" s="81">
        <v>-9689.18</v>
      </c>
      <c r="AF18" s="81">
        <v>-154</v>
      </c>
      <c r="AG18" s="81">
        <v>-334.68</v>
      </c>
      <c r="AH18" s="81">
        <v>-7061.43</v>
      </c>
      <c r="AI18" s="81">
        <v>-449.79</v>
      </c>
      <c r="AJ18" s="81">
        <v>-5258.1</v>
      </c>
      <c r="AK18" s="81">
        <v>9055.8799999999992</v>
      </c>
      <c r="AL18" s="80">
        <f t="shared" si="14"/>
        <v>-310.93000000000006</v>
      </c>
      <c r="AM18" s="81">
        <v>-138.86000000000001</v>
      </c>
      <c r="AN18" s="81">
        <v>-51.73</v>
      </c>
      <c r="AO18" s="81">
        <v>-174.64</v>
      </c>
      <c r="AP18" s="81">
        <v>-695.17</v>
      </c>
      <c r="AQ18" s="81">
        <v>0</v>
      </c>
      <c r="AR18" s="81">
        <v>749.47</v>
      </c>
      <c r="AS18" s="80">
        <f t="shared" si="22"/>
        <v>-660.47999999999956</v>
      </c>
      <c r="AT18" s="81">
        <v>-22556.2</v>
      </c>
      <c r="AU18" s="81">
        <v>21895.72</v>
      </c>
      <c r="AV18" s="80">
        <f t="shared" si="23"/>
        <v>-117.58999999999992</v>
      </c>
      <c r="AW18" s="81">
        <v>-1424.05</v>
      </c>
      <c r="AX18" s="81">
        <v>1306.46</v>
      </c>
      <c r="AY18" s="81">
        <v>0</v>
      </c>
      <c r="AZ18" s="80">
        <f t="shared" si="24"/>
        <v>-606.76</v>
      </c>
      <c r="BA18" s="81">
        <v>-114.84</v>
      </c>
      <c r="BB18" s="81">
        <v>-452.65</v>
      </c>
      <c r="BC18" s="81">
        <v>-39.270000000000003</v>
      </c>
      <c r="BD18" s="80">
        <f t="shared" si="25"/>
        <v>3.8999999999999915</v>
      </c>
      <c r="BE18" s="81">
        <v>-106.48</v>
      </c>
      <c r="BF18" s="81">
        <v>110.38</v>
      </c>
      <c r="BG18" s="81">
        <v>0</v>
      </c>
      <c r="BH18" s="80">
        <f t="shared" si="15"/>
        <v>0</v>
      </c>
      <c r="BI18" s="81">
        <v>0</v>
      </c>
      <c r="BJ18" s="81">
        <v>0</v>
      </c>
      <c r="BK18" s="80">
        <f t="shared" si="26"/>
        <v>4302.3900000000003</v>
      </c>
      <c r="BL18" s="81">
        <v>2.29</v>
      </c>
      <c r="BM18" s="81">
        <v>260.39999999999998</v>
      </c>
      <c r="BN18" s="81">
        <v>0</v>
      </c>
      <c r="BO18" s="81">
        <v>1301.19</v>
      </c>
      <c r="BP18" s="81">
        <v>2087.21</v>
      </c>
      <c r="BQ18" s="81">
        <v>0</v>
      </c>
      <c r="BR18" s="81">
        <v>650.62</v>
      </c>
      <c r="BS18" s="81">
        <v>0.68</v>
      </c>
      <c r="BT18" s="80">
        <f t="shared" si="27"/>
        <v>1076.5900000000001</v>
      </c>
      <c r="BU18" s="81">
        <v>0</v>
      </c>
      <c r="BV18" s="81">
        <v>22.96</v>
      </c>
      <c r="BW18" s="81">
        <v>0</v>
      </c>
      <c r="BX18" s="81">
        <v>0</v>
      </c>
      <c r="BY18" s="81">
        <v>248.8</v>
      </c>
      <c r="BZ18" s="81">
        <v>0</v>
      </c>
      <c r="CA18" s="81">
        <v>804.83</v>
      </c>
      <c r="CB18" s="80">
        <f>'Quarter final consumption'!B18</f>
        <v>51970.55</v>
      </c>
      <c r="CC18" s="80">
        <f>'Quarter final consumption'!C18</f>
        <v>744.57999999999993</v>
      </c>
      <c r="CD18" s="80">
        <f>'Quarter final consumption'!D18</f>
        <v>481.24</v>
      </c>
      <c r="CE18" s="80">
        <f>'Quarter final consumption'!E18</f>
        <v>19500.23</v>
      </c>
      <c r="CF18" s="80">
        <f>'Quarter final consumption'!F18</f>
        <v>22100.52</v>
      </c>
      <c r="CG18" s="80">
        <f>'Quarter final consumption'!G18</f>
        <v>232.87</v>
      </c>
      <c r="CH18" s="80">
        <f>'Quarter final consumption'!H18</f>
        <v>8120.5800000000008</v>
      </c>
      <c r="CI18" s="93">
        <f>'Quarter final consumption'!I18</f>
        <v>790.53</v>
      </c>
      <c r="CJ18" s="35"/>
    </row>
    <row r="19" spans="1:88" ht="15.5" x14ac:dyDescent="0.35">
      <c r="A19" s="68" t="s">
        <v>185</v>
      </c>
      <c r="B19" s="80">
        <f t="shared" si="0"/>
        <v>57362.869999999995</v>
      </c>
      <c r="C19" s="80">
        <f t="shared" si="1"/>
        <v>9537.3299999999981</v>
      </c>
      <c r="D19" s="80">
        <f t="shared" si="2"/>
        <v>62.069999999999993</v>
      </c>
      <c r="E19" s="80">
        <f t="shared" si="3"/>
        <v>19705.009999999998</v>
      </c>
      <c r="F19" s="80">
        <f t="shared" si="4"/>
        <v>1053.3100000000049</v>
      </c>
      <c r="G19" s="80">
        <f t="shared" si="5"/>
        <v>21325.449999999997</v>
      </c>
      <c r="H19" s="80">
        <f t="shared" si="6"/>
        <v>601.34</v>
      </c>
      <c r="I19" s="80">
        <f t="shared" si="7"/>
        <v>4728.6799999999994</v>
      </c>
      <c r="J19" s="80">
        <f t="shared" si="8"/>
        <v>349.67999999999938</v>
      </c>
      <c r="K19" s="80">
        <f t="shared" si="29"/>
        <v>20.6</v>
      </c>
      <c r="L19" s="81">
        <v>0</v>
      </c>
      <c r="M19" s="81">
        <v>-30.4</v>
      </c>
      <c r="N19" s="81">
        <v>-1.91</v>
      </c>
      <c r="O19" s="81">
        <v>54.12</v>
      </c>
      <c r="P19" s="81">
        <v>-1.21</v>
      </c>
      <c r="Q19" s="81">
        <v>0</v>
      </c>
      <c r="R19" s="81">
        <v>-69.95</v>
      </c>
      <c r="S19" s="81">
        <v>69.95</v>
      </c>
      <c r="T19" s="80">
        <f t="shared" si="17"/>
        <v>-12711.829999999998</v>
      </c>
      <c r="U19" s="80">
        <f t="shared" si="9"/>
        <v>-8863.9499999999989</v>
      </c>
      <c r="V19" s="80">
        <f t="shared" si="10"/>
        <v>723.56999999999994</v>
      </c>
      <c r="W19" s="80">
        <f t="shared" si="18"/>
        <v>-19703.099999999999</v>
      </c>
      <c r="X19" s="80">
        <f t="shared" si="11"/>
        <v>19298.599999999999</v>
      </c>
      <c r="Y19" s="80">
        <f t="shared" si="12"/>
        <v>-7193.27</v>
      </c>
      <c r="Z19" s="80">
        <f t="shared" si="13"/>
        <v>-457.86</v>
      </c>
      <c r="AA19" s="80">
        <f t="shared" si="19"/>
        <v>-4658.7299999999996</v>
      </c>
      <c r="AB19" s="80">
        <f t="shared" si="19"/>
        <v>7631.2</v>
      </c>
      <c r="AC19" s="80">
        <f t="shared" si="20"/>
        <v>511.71</v>
      </c>
      <c r="AD19" s="80">
        <f t="shared" si="28"/>
        <v>-11662.52</v>
      </c>
      <c r="AE19" s="81">
        <v>-7027.36</v>
      </c>
      <c r="AF19" s="81">
        <v>-154.68</v>
      </c>
      <c r="AG19" s="81">
        <v>-229.08</v>
      </c>
      <c r="AH19" s="81">
        <v>-6766.01</v>
      </c>
      <c r="AI19" s="81">
        <v>-457.86</v>
      </c>
      <c r="AJ19" s="81">
        <v>-4658.7299999999996</v>
      </c>
      <c r="AK19" s="81">
        <v>7631.2</v>
      </c>
      <c r="AL19" s="80">
        <f t="shared" si="14"/>
        <v>-249.61999999999995</v>
      </c>
      <c r="AM19" s="81">
        <v>-107.7</v>
      </c>
      <c r="AN19" s="81">
        <v>-51.73</v>
      </c>
      <c r="AO19" s="81">
        <v>-174.64</v>
      </c>
      <c r="AP19" s="81">
        <v>-427.26</v>
      </c>
      <c r="AQ19" s="81">
        <v>0</v>
      </c>
      <c r="AR19" s="81">
        <v>511.71</v>
      </c>
      <c r="AS19" s="80">
        <f t="shared" si="22"/>
        <v>38.490000000001601</v>
      </c>
      <c r="AT19" s="81">
        <v>-19703.099999999999</v>
      </c>
      <c r="AU19" s="81">
        <v>19741.59</v>
      </c>
      <c r="AV19" s="80">
        <f t="shared" si="23"/>
        <v>-86.130000000000109</v>
      </c>
      <c r="AW19" s="81">
        <v>-1465.89</v>
      </c>
      <c r="AX19" s="81">
        <v>1379.76</v>
      </c>
      <c r="AY19" s="81">
        <v>0</v>
      </c>
      <c r="AZ19" s="80">
        <f t="shared" si="24"/>
        <v>-749.74</v>
      </c>
      <c r="BA19" s="81">
        <v>-172.1</v>
      </c>
      <c r="BB19" s="81">
        <v>-538.37</v>
      </c>
      <c r="BC19" s="81">
        <v>-39.270000000000003</v>
      </c>
      <c r="BD19" s="80">
        <f t="shared" si="25"/>
        <v>-2.3100000000000023</v>
      </c>
      <c r="BE19" s="81">
        <v>-90.9</v>
      </c>
      <c r="BF19" s="81">
        <v>88.59</v>
      </c>
      <c r="BG19" s="81">
        <v>0</v>
      </c>
      <c r="BH19" s="80">
        <f t="shared" si="15"/>
        <v>0</v>
      </c>
      <c r="BI19" s="81">
        <v>0</v>
      </c>
      <c r="BJ19" s="81">
        <v>0</v>
      </c>
      <c r="BK19" s="80">
        <f t="shared" si="26"/>
        <v>3943.9999999999995</v>
      </c>
      <c r="BL19" s="81">
        <v>2.23</v>
      </c>
      <c r="BM19" s="81">
        <v>249.57</v>
      </c>
      <c r="BN19" s="81">
        <v>0</v>
      </c>
      <c r="BO19" s="81">
        <v>1204.81</v>
      </c>
      <c r="BP19" s="81">
        <v>1907.84</v>
      </c>
      <c r="BQ19" s="81">
        <v>0</v>
      </c>
      <c r="BR19" s="81">
        <v>578.87</v>
      </c>
      <c r="BS19" s="81">
        <v>0.68</v>
      </c>
      <c r="BT19" s="80">
        <f t="shared" si="27"/>
        <v>818.1099999999999</v>
      </c>
      <c r="BU19" s="81">
        <v>0</v>
      </c>
      <c r="BV19" s="81">
        <v>28.17</v>
      </c>
      <c r="BW19" s="81">
        <v>0</v>
      </c>
      <c r="BX19" s="81">
        <v>0</v>
      </c>
      <c r="BY19" s="81">
        <v>137.9</v>
      </c>
      <c r="BZ19" s="81">
        <v>0</v>
      </c>
      <c r="CA19" s="81">
        <v>652.04</v>
      </c>
      <c r="CB19" s="80">
        <f>'Quarter final consumption'!B19</f>
        <v>39891.85</v>
      </c>
      <c r="CC19" s="80">
        <f>'Quarter final consumption'!C19</f>
        <v>671.15</v>
      </c>
      <c r="CD19" s="80">
        <f>'Quarter final consumption'!D19</f>
        <v>477.49999999999994</v>
      </c>
      <c r="CE19" s="80">
        <f>'Quarter final consumption'!E19</f>
        <v>19201.22</v>
      </c>
      <c r="CF19" s="80">
        <f>'Quarter final consumption'!F19</f>
        <v>12085.23</v>
      </c>
      <c r="CG19" s="80">
        <f>'Quarter final consumption'!G19</f>
        <v>143.47999999999999</v>
      </c>
      <c r="CH19" s="80">
        <f>'Quarter final consumption'!H19</f>
        <v>6819.9199999999992</v>
      </c>
      <c r="CI19" s="93">
        <f>'Quarter final consumption'!I19</f>
        <v>493.35</v>
      </c>
    </row>
    <row r="20" spans="1:88" ht="15.5" x14ac:dyDescent="0.35">
      <c r="A20" s="68" t="s">
        <v>186</v>
      </c>
      <c r="B20" s="80">
        <f t="shared" si="0"/>
        <v>51240.219999999994</v>
      </c>
      <c r="C20" s="80">
        <f t="shared" si="1"/>
        <v>8486.9999999999982</v>
      </c>
      <c r="D20" s="80">
        <f t="shared" si="2"/>
        <v>-0.16000000000002501</v>
      </c>
      <c r="E20" s="80">
        <f t="shared" si="3"/>
        <v>24155.59</v>
      </c>
      <c r="F20" s="80">
        <f t="shared" si="4"/>
        <v>-3206.4499999999971</v>
      </c>
      <c r="G20" s="80">
        <f t="shared" si="5"/>
        <v>15852.52</v>
      </c>
      <c r="H20" s="80">
        <f t="shared" si="6"/>
        <v>571.20000000000005</v>
      </c>
      <c r="I20" s="80">
        <f t="shared" si="7"/>
        <v>5241.03</v>
      </c>
      <c r="J20" s="80">
        <f t="shared" si="8"/>
        <v>139.48999999999978</v>
      </c>
      <c r="K20" s="80">
        <f t="shared" si="29"/>
        <v>-15.580000000000013</v>
      </c>
      <c r="L20" s="81">
        <v>0</v>
      </c>
      <c r="M20" s="81">
        <v>-27.72</v>
      </c>
      <c r="N20" s="81">
        <v>-73.06</v>
      </c>
      <c r="O20" s="81">
        <v>86.71</v>
      </c>
      <c r="P20" s="81">
        <v>-1.51</v>
      </c>
      <c r="Q20" s="81">
        <v>0</v>
      </c>
      <c r="R20" s="81">
        <v>-74.5</v>
      </c>
      <c r="S20" s="81">
        <v>74.5</v>
      </c>
      <c r="T20" s="80">
        <f t="shared" si="17"/>
        <v>-12314.639999999998</v>
      </c>
      <c r="U20" s="80">
        <f t="shared" si="9"/>
        <v>-7939.6099999999988</v>
      </c>
      <c r="V20" s="80">
        <f t="shared" si="10"/>
        <v>686.02</v>
      </c>
      <c r="W20" s="80">
        <f t="shared" si="18"/>
        <v>-24082.53</v>
      </c>
      <c r="X20" s="80">
        <f t="shared" si="11"/>
        <v>23574.6</v>
      </c>
      <c r="Y20" s="80">
        <f t="shared" si="12"/>
        <v>-6569.88</v>
      </c>
      <c r="Z20" s="80">
        <f t="shared" si="13"/>
        <v>-480.57</v>
      </c>
      <c r="AA20" s="80">
        <f t="shared" si="19"/>
        <v>-5166.53</v>
      </c>
      <c r="AB20" s="80">
        <f t="shared" si="19"/>
        <v>7248.19</v>
      </c>
      <c r="AC20" s="80">
        <f t="shared" si="20"/>
        <v>415.67</v>
      </c>
      <c r="AD20" s="80">
        <f t="shared" si="28"/>
        <v>-11344.779999999999</v>
      </c>
      <c r="AE20" s="81">
        <v>-6354.62</v>
      </c>
      <c r="AF20" s="81">
        <v>-153.01</v>
      </c>
      <c r="AG20" s="81">
        <v>-187.4</v>
      </c>
      <c r="AH20" s="81">
        <v>-6250.84</v>
      </c>
      <c r="AI20" s="81">
        <v>-480.57</v>
      </c>
      <c r="AJ20" s="81">
        <v>-5166.53</v>
      </c>
      <c r="AK20" s="81">
        <v>7248.19</v>
      </c>
      <c r="AL20" s="80">
        <f t="shared" si="14"/>
        <v>-224.84999999999997</v>
      </c>
      <c r="AM20" s="81">
        <v>-95.11</v>
      </c>
      <c r="AN20" s="81">
        <v>-51.73</v>
      </c>
      <c r="AO20" s="81">
        <v>-174.64</v>
      </c>
      <c r="AP20" s="81">
        <v>-319.04000000000002</v>
      </c>
      <c r="AQ20" s="81">
        <v>0</v>
      </c>
      <c r="AR20" s="81">
        <v>415.67</v>
      </c>
      <c r="AS20" s="80">
        <f t="shared" si="22"/>
        <v>-106.61999999999898</v>
      </c>
      <c r="AT20" s="81">
        <v>-24082.53</v>
      </c>
      <c r="AU20" s="81">
        <v>23975.91</v>
      </c>
      <c r="AV20" s="80">
        <f t="shared" si="23"/>
        <v>-55.069999999999936</v>
      </c>
      <c r="AW20" s="81">
        <v>-1264.28</v>
      </c>
      <c r="AX20" s="81">
        <v>1209.21</v>
      </c>
      <c r="AY20" s="81">
        <v>0</v>
      </c>
      <c r="AZ20" s="80">
        <f t="shared" si="24"/>
        <v>-581.78</v>
      </c>
      <c r="BA20" s="81">
        <v>-148.99</v>
      </c>
      <c r="BB20" s="81">
        <v>-393.52</v>
      </c>
      <c r="BC20" s="81">
        <v>-39.270000000000003</v>
      </c>
      <c r="BD20" s="80">
        <f t="shared" si="25"/>
        <v>-1.5400000000000063</v>
      </c>
      <c r="BE20" s="81">
        <v>-76.61</v>
      </c>
      <c r="BF20" s="81">
        <v>75.069999999999993</v>
      </c>
      <c r="BG20" s="81">
        <v>0</v>
      </c>
      <c r="BH20" s="80">
        <f t="shared" si="15"/>
        <v>0</v>
      </c>
      <c r="BI20" s="81">
        <v>0</v>
      </c>
      <c r="BJ20" s="81">
        <v>0</v>
      </c>
      <c r="BK20" s="80">
        <f t="shared" si="26"/>
        <v>3995.8699999999994</v>
      </c>
      <c r="BL20" s="81">
        <v>0.79</v>
      </c>
      <c r="BM20" s="81">
        <v>230.75</v>
      </c>
      <c r="BN20" s="81">
        <v>0</v>
      </c>
      <c r="BO20" s="81">
        <v>1462.99</v>
      </c>
      <c r="BP20" s="81">
        <v>1744.04</v>
      </c>
      <c r="BQ20" s="81">
        <v>0</v>
      </c>
      <c r="BR20" s="81">
        <v>556.62</v>
      </c>
      <c r="BS20" s="81">
        <v>0.68</v>
      </c>
      <c r="BT20" s="80">
        <f t="shared" si="27"/>
        <v>759.05000000000007</v>
      </c>
      <c r="BU20" s="81">
        <v>0</v>
      </c>
      <c r="BV20" s="81">
        <v>28.78</v>
      </c>
      <c r="BW20" s="81">
        <v>0</v>
      </c>
      <c r="BX20" s="81">
        <v>0</v>
      </c>
      <c r="BY20" s="81">
        <v>161.93</v>
      </c>
      <c r="BZ20" s="81">
        <v>0</v>
      </c>
      <c r="CA20" s="81">
        <v>568.34</v>
      </c>
      <c r="CB20" s="80">
        <f>'Quarter final consumption'!B20</f>
        <v>34113.409999999996</v>
      </c>
      <c r="CC20" s="80">
        <f>'Quarter final consumption'!C20</f>
        <v>546.59999999999991</v>
      </c>
      <c r="CD20" s="80">
        <f>'Quarter final consumption'!D20</f>
        <v>398.60999999999996</v>
      </c>
      <c r="CE20" s="80">
        <f>'Quarter final consumption'!E20</f>
        <v>18991.87</v>
      </c>
      <c r="CF20" s="80">
        <f>'Quarter final consumption'!F20</f>
        <v>7375.16</v>
      </c>
      <c r="CG20" s="80">
        <f>'Quarter final consumption'!G20</f>
        <v>90.63</v>
      </c>
      <c r="CH20" s="80">
        <f>'Quarter final consumption'!H20</f>
        <v>6337.2199999999993</v>
      </c>
      <c r="CI20" s="93">
        <f>'Quarter final consumption'!I20</f>
        <v>373.32000000000005</v>
      </c>
      <c r="CJ20" s="35"/>
    </row>
    <row r="21" spans="1:88" ht="15.5" x14ac:dyDescent="0.35">
      <c r="A21" s="68" t="s">
        <v>187</v>
      </c>
      <c r="B21" s="80">
        <f t="shared" si="0"/>
        <v>65537.740000000005</v>
      </c>
      <c r="C21" s="80">
        <f t="shared" si="1"/>
        <v>10715.32</v>
      </c>
      <c r="D21" s="80">
        <f t="shared" si="2"/>
        <v>-81.19</v>
      </c>
      <c r="E21" s="80">
        <f t="shared" si="3"/>
        <v>24654.7</v>
      </c>
      <c r="F21" s="80">
        <f t="shared" si="4"/>
        <v>-3198.5400000000009</v>
      </c>
      <c r="G21" s="80">
        <f t="shared" si="5"/>
        <v>26986.239999999998</v>
      </c>
      <c r="H21" s="80">
        <f t="shared" si="6"/>
        <v>677.68999999999994</v>
      </c>
      <c r="I21" s="80">
        <f t="shared" si="7"/>
        <v>5888.47</v>
      </c>
      <c r="J21" s="80">
        <f t="shared" si="8"/>
        <v>-104.95000000000164</v>
      </c>
      <c r="K21" s="80">
        <f t="shared" si="29"/>
        <v>-11.439999999999998</v>
      </c>
      <c r="L21" s="81">
        <v>0</v>
      </c>
      <c r="M21" s="81">
        <v>-26.9</v>
      </c>
      <c r="N21" s="81">
        <v>-77.63</v>
      </c>
      <c r="O21" s="81">
        <v>94.15</v>
      </c>
      <c r="P21" s="81">
        <v>-1.06</v>
      </c>
      <c r="Q21" s="81">
        <v>0</v>
      </c>
      <c r="R21" s="81">
        <v>-176.68</v>
      </c>
      <c r="S21" s="81">
        <v>176.68</v>
      </c>
      <c r="T21" s="80">
        <f t="shared" si="17"/>
        <v>-14580.630000000001</v>
      </c>
      <c r="U21" s="80">
        <f t="shared" si="9"/>
        <v>-9972.49</v>
      </c>
      <c r="V21" s="80">
        <f t="shared" si="10"/>
        <v>721.55</v>
      </c>
      <c r="W21" s="80">
        <f t="shared" si="18"/>
        <v>-24577.07</v>
      </c>
      <c r="X21" s="80">
        <f t="shared" si="11"/>
        <v>23701.15</v>
      </c>
      <c r="Y21" s="80">
        <f t="shared" si="12"/>
        <v>-7416.16</v>
      </c>
      <c r="Z21" s="80">
        <f t="shared" si="13"/>
        <v>-488.64</v>
      </c>
      <c r="AA21" s="80">
        <f t="shared" si="19"/>
        <v>-5711.79</v>
      </c>
      <c r="AB21" s="80">
        <f t="shared" si="19"/>
        <v>8509.7800000000007</v>
      </c>
      <c r="AC21" s="80">
        <f t="shared" si="20"/>
        <v>653.04</v>
      </c>
      <c r="AD21" s="80">
        <f t="shared" si="28"/>
        <v>-13361.909999999998</v>
      </c>
      <c r="AE21" s="81">
        <v>-8413.7099999999991</v>
      </c>
      <c r="AF21" s="81">
        <v>-138.75</v>
      </c>
      <c r="AG21" s="81">
        <v>-289.16000000000003</v>
      </c>
      <c r="AH21" s="81">
        <v>-6829.64</v>
      </c>
      <c r="AI21" s="81">
        <v>-488.64</v>
      </c>
      <c r="AJ21" s="81">
        <v>-5711.79</v>
      </c>
      <c r="AK21" s="81">
        <v>8509.7800000000007</v>
      </c>
      <c r="AL21" s="80">
        <f t="shared" si="14"/>
        <v>-286.06999999999994</v>
      </c>
      <c r="AM21" s="81">
        <v>-126.22</v>
      </c>
      <c r="AN21" s="81">
        <v>-51.73</v>
      </c>
      <c r="AO21" s="81">
        <v>-174.64</v>
      </c>
      <c r="AP21" s="81">
        <v>-586.52</v>
      </c>
      <c r="AQ21" s="81">
        <v>0</v>
      </c>
      <c r="AR21" s="81">
        <v>653.04</v>
      </c>
      <c r="AS21" s="80">
        <f t="shared" si="22"/>
        <v>-372.84999999999854</v>
      </c>
      <c r="AT21" s="81">
        <v>-24577.07</v>
      </c>
      <c r="AU21" s="81">
        <v>24204.22</v>
      </c>
      <c r="AV21" s="80">
        <f t="shared" si="23"/>
        <v>-45.299999999999955</v>
      </c>
      <c r="AW21" s="81">
        <v>-1217.5999999999999</v>
      </c>
      <c r="AX21" s="81">
        <v>1172.3</v>
      </c>
      <c r="AY21" s="81">
        <v>0</v>
      </c>
      <c r="AZ21" s="80">
        <f t="shared" si="24"/>
        <v>-520.76</v>
      </c>
      <c r="BA21" s="81">
        <v>-139.26</v>
      </c>
      <c r="BB21" s="81">
        <v>-342.23</v>
      </c>
      <c r="BC21" s="81">
        <v>-39.270000000000003</v>
      </c>
      <c r="BD21" s="80">
        <f t="shared" si="25"/>
        <v>6.2599999999999909</v>
      </c>
      <c r="BE21" s="81">
        <v>-75.7</v>
      </c>
      <c r="BF21" s="81">
        <v>81.96</v>
      </c>
      <c r="BG21" s="81">
        <v>0</v>
      </c>
      <c r="BH21" s="80">
        <f t="shared" si="15"/>
        <v>0</v>
      </c>
      <c r="BI21" s="81">
        <v>0</v>
      </c>
      <c r="BJ21" s="81">
        <v>0</v>
      </c>
      <c r="BK21" s="80">
        <f t="shared" si="26"/>
        <v>4413.4600000000009</v>
      </c>
      <c r="BL21" s="81">
        <v>1.55</v>
      </c>
      <c r="BM21" s="81">
        <v>216.64</v>
      </c>
      <c r="BN21" s="81">
        <v>0</v>
      </c>
      <c r="BO21" s="81">
        <v>1451.88</v>
      </c>
      <c r="BP21" s="81">
        <v>2124.27</v>
      </c>
      <c r="BQ21" s="81">
        <v>0</v>
      </c>
      <c r="BR21" s="81">
        <v>618.44000000000005</v>
      </c>
      <c r="BS21" s="81">
        <v>0.68</v>
      </c>
      <c r="BT21" s="80">
        <f t="shared" si="27"/>
        <v>868.26</v>
      </c>
      <c r="BU21" s="81">
        <v>0</v>
      </c>
      <c r="BV21" s="81">
        <v>22.93</v>
      </c>
      <c r="BW21" s="81">
        <v>0</v>
      </c>
      <c r="BX21" s="81">
        <v>0</v>
      </c>
      <c r="BY21" s="81">
        <v>213.46</v>
      </c>
      <c r="BZ21" s="81">
        <v>0</v>
      </c>
      <c r="CA21" s="81">
        <v>631.87</v>
      </c>
      <c r="CB21" s="80">
        <f>'Quarter final consumption'!B21</f>
        <v>45681.59</v>
      </c>
      <c r="CC21" s="80">
        <f>'Quarter final consumption'!C21</f>
        <v>741.28000000000009</v>
      </c>
      <c r="CD21" s="80">
        <f>'Quarter final consumption'!D21</f>
        <v>373.89</v>
      </c>
      <c r="CE21" s="80">
        <f>'Quarter final consumption'!E21</f>
        <v>19144.88</v>
      </c>
      <c r="CF21" s="80">
        <f>'Quarter final consumption'!F21</f>
        <v>17231.289999999997</v>
      </c>
      <c r="CG21" s="80">
        <f>'Quarter final consumption'!G21</f>
        <v>189.04999999999998</v>
      </c>
      <c r="CH21" s="80">
        <f>'Quarter final consumption'!H21</f>
        <v>7331.1999999999989</v>
      </c>
      <c r="CI21" s="93">
        <f>'Quarter final consumption'!I21</f>
        <v>670</v>
      </c>
      <c r="CJ21" s="35"/>
    </row>
    <row r="22" spans="1:88" ht="15.5" x14ac:dyDescent="0.35">
      <c r="A22" s="68" t="s">
        <v>188</v>
      </c>
      <c r="B22" s="80">
        <f t="shared" si="0"/>
        <v>69928.789999999994</v>
      </c>
      <c r="C22" s="80">
        <f t="shared" si="1"/>
        <v>11000.2</v>
      </c>
      <c r="D22" s="80">
        <f t="shared" si="2"/>
        <v>-44.120000000000061</v>
      </c>
      <c r="E22" s="80">
        <f t="shared" si="3"/>
        <v>23631.3</v>
      </c>
      <c r="F22" s="80">
        <f t="shared" si="4"/>
        <v>-2084.9799999999996</v>
      </c>
      <c r="G22" s="80">
        <f t="shared" si="5"/>
        <v>30690.639999999999</v>
      </c>
      <c r="H22" s="80">
        <f t="shared" si="6"/>
        <v>746.92</v>
      </c>
      <c r="I22" s="80">
        <f t="shared" si="7"/>
        <v>5807.91</v>
      </c>
      <c r="J22" s="80">
        <f t="shared" si="8"/>
        <v>180.91999999999916</v>
      </c>
      <c r="K22" s="80">
        <f t="shared" si="29"/>
        <v>-32.989999999999952</v>
      </c>
      <c r="L22" s="81">
        <v>0</v>
      </c>
      <c r="M22" s="81">
        <v>-27.63</v>
      </c>
      <c r="N22" s="81">
        <v>-546.03</v>
      </c>
      <c r="O22" s="81">
        <v>541.87</v>
      </c>
      <c r="P22" s="81">
        <v>-1.2</v>
      </c>
      <c r="Q22" s="81">
        <v>0</v>
      </c>
      <c r="R22" s="81">
        <v>-191.12</v>
      </c>
      <c r="S22" s="81">
        <v>191.12</v>
      </c>
      <c r="T22" s="80">
        <f t="shared" si="17"/>
        <v>-14476.010000000006</v>
      </c>
      <c r="U22" s="80">
        <f t="shared" si="9"/>
        <v>-10483.960000000001</v>
      </c>
      <c r="V22" s="80">
        <f t="shared" si="10"/>
        <v>717.1</v>
      </c>
      <c r="W22" s="80">
        <f t="shared" si="18"/>
        <v>-23085.27</v>
      </c>
      <c r="X22" s="80">
        <f t="shared" si="11"/>
        <v>22647.37</v>
      </c>
      <c r="Y22" s="80">
        <f t="shared" si="12"/>
        <v>-7700.16</v>
      </c>
      <c r="Z22" s="80">
        <f t="shared" si="13"/>
        <v>-515.39</v>
      </c>
      <c r="AA22" s="80">
        <f t="shared" si="19"/>
        <v>-5616.79</v>
      </c>
      <c r="AB22" s="80">
        <f t="shared" si="19"/>
        <v>8918.51</v>
      </c>
      <c r="AC22" s="80">
        <f t="shared" si="20"/>
        <v>642.58000000000004</v>
      </c>
      <c r="AD22" s="80">
        <f t="shared" si="28"/>
        <v>-13645.65</v>
      </c>
      <c r="AE22" s="81">
        <v>-8961.9500000000007</v>
      </c>
      <c r="AF22" s="81">
        <v>-150.72</v>
      </c>
      <c r="AG22" s="81">
        <v>-221.53</v>
      </c>
      <c r="AH22" s="81">
        <v>-7097.78</v>
      </c>
      <c r="AI22" s="81">
        <v>-515.39</v>
      </c>
      <c r="AJ22" s="81">
        <v>-5616.79</v>
      </c>
      <c r="AK22" s="81">
        <v>8918.51</v>
      </c>
      <c r="AL22" s="80">
        <f t="shared" si="14"/>
        <v>-202.85000000000002</v>
      </c>
      <c r="AM22" s="81">
        <v>-126.42</v>
      </c>
      <c r="AN22" s="81">
        <v>-41.01</v>
      </c>
      <c r="AO22" s="81">
        <v>-75.62</v>
      </c>
      <c r="AP22" s="81">
        <v>-602.38</v>
      </c>
      <c r="AQ22" s="81">
        <v>0</v>
      </c>
      <c r="AR22" s="81">
        <v>642.58000000000004</v>
      </c>
      <c r="AS22" s="80">
        <f t="shared" si="22"/>
        <v>-95.619999999998981</v>
      </c>
      <c r="AT22" s="81">
        <v>-23085.27</v>
      </c>
      <c r="AU22" s="81">
        <v>22989.65</v>
      </c>
      <c r="AV22" s="80">
        <f t="shared" si="23"/>
        <v>-12.589999999999954</v>
      </c>
      <c r="AW22" s="81">
        <v>-1180.93</v>
      </c>
      <c r="AX22" s="81">
        <v>1168.3800000000001</v>
      </c>
      <c r="AY22" s="81">
        <v>-0.04</v>
      </c>
      <c r="AZ22" s="80">
        <f t="shared" si="24"/>
        <v>-521.14</v>
      </c>
      <c r="BA22" s="81">
        <v>-135.38</v>
      </c>
      <c r="BB22" s="81">
        <v>-340.67</v>
      </c>
      <c r="BC22" s="81">
        <v>-45.09</v>
      </c>
      <c r="BD22" s="80">
        <f t="shared" si="25"/>
        <v>1.8400000000000034</v>
      </c>
      <c r="BE22" s="81">
        <v>-79.28</v>
      </c>
      <c r="BF22" s="81">
        <v>81.12</v>
      </c>
      <c r="BG22" s="81">
        <v>0</v>
      </c>
      <c r="BH22" s="80">
        <f t="shared" si="15"/>
        <v>0</v>
      </c>
      <c r="BI22" s="81">
        <v>0</v>
      </c>
      <c r="BJ22" s="81">
        <v>0</v>
      </c>
      <c r="BK22" s="80">
        <f t="shared" si="26"/>
        <v>4524.7299999999996</v>
      </c>
      <c r="BL22" s="81">
        <v>2.2400000000000002</v>
      </c>
      <c r="BM22" s="81">
        <v>226.93</v>
      </c>
      <c r="BN22" s="81">
        <v>0</v>
      </c>
      <c r="BO22" s="81">
        <v>1551.02</v>
      </c>
      <c r="BP22" s="81">
        <v>2083.71</v>
      </c>
      <c r="BQ22" s="81">
        <v>0</v>
      </c>
      <c r="BR22" s="81">
        <v>659.43</v>
      </c>
      <c r="BS22" s="81">
        <v>1.4</v>
      </c>
      <c r="BT22" s="80">
        <f t="shared" si="27"/>
        <v>965.31</v>
      </c>
      <c r="BU22" s="81">
        <v>0</v>
      </c>
      <c r="BV22" s="81">
        <v>17.84</v>
      </c>
      <c r="BW22" s="81">
        <v>0</v>
      </c>
      <c r="BX22" s="81">
        <v>0</v>
      </c>
      <c r="BY22" s="81">
        <v>251.01</v>
      </c>
      <c r="BZ22" s="81">
        <v>0</v>
      </c>
      <c r="CA22" s="81">
        <v>696.46</v>
      </c>
      <c r="CB22" s="80">
        <f>'Quarter final consumption'!B22</f>
        <v>49920.87000000001</v>
      </c>
      <c r="CC22" s="80">
        <f>'Quarter final consumption'!C22</f>
        <v>514</v>
      </c>
      <c r="CD22" s="80">
        <f>'Quarter final consumption'!D22</f>
        <v>400.58</v>
      </c>
      <c r="CE22" s="80">
        <f>'Quarter final consumption'!E22</f>
        <v>19553.239999999998</v>
      </c>
      <c r="CF22" s="80">
        <f>'Quarter final consumption'!F22</f>
        <v>20654.560000000001</v>
      </c>
      <c r="CG22" s="80">
        <f>'Quarter final consumption'!G22</f>
        <v>231.53</v>
      </c>
      <c r="CH22" s="80">
        <f>'Quarter final consumption'!H22</f>
        <v>7934.66</v>
      </c>
      <c r="CI22" s="93">
        <f>'Quarter final consumption'!I22</f>
        <v>632.29999999999995</v>
      </c>
    </row>
    <row r="23" spans="1:88" ht="15.5" x14ac:dyDescent="0.35">
      <c r="A23" s="68" t="s">
        <v>189</v>
      </c>
      <c r="B23" s="80">
        <f t="shared" si="0"/>
        <v>54092.15</v>
      </c>
      <c r="C23" s="80">
        <f t="shared" si="1"/>
        <v>7591.6900000000005</v>
      </c>
      <c r="D23" s="80">
        <f t="shared" si="2"/>
        <v>23.769999999999754</v>
      </c>
      <c r="E23" s="80">
        <f t="shared" si="3"/>
        <v>23250.079999999998</v>
      </c>
      <c r="F23" s="80">
        <f t="shared" si="4"/>
        <v>-3353.9699999999975</v>
      </c>
      <c r="G23" s="80">
        <f t="shared" si="5"/>
        <v>20674.580000000002</v>
      </c>
      <c r="H23" s="80">
        <f t="shared" si="6"/>
        <v>650.79</v>
      </c>
      <c r="I23" s="80">
        <f t="shared" si="7"/>
        <v>5051.83</v>
      </c>
      <c r="J23" s="80">
        <f t="shared" si="8"/>
        <v>203.38000000000011</v>
      </c>
      <c r="K23" s="80">
        <f t="shared" si="29"/>
        <v>-39.029999999999987</v>
      </c>
      <c r="L23" s="81">
        <v>0</v>
      </c>
      <c r="M23" s="81">
        <v>-24.8</v>
      </c>
      <c r="N23" s="81">
        <v>-415.53</v>
      </c>
      <c r="O23" s="81">
        <v>403.32</v>
      </c>
      <c r="P23" s="81">
        <v>-2.02</v>
      </c>
      <c r="Q23" s="81">
        <v>0</v>
      </c>
      <c r="R23" s="81">
        <v>-121.45</v>
      </c>
      <c r="S23" s="81">
        <v>121.45</v>
      </c>
      <c r="T23" s="80">
        <f t="shared" ref="T23:T38" si="30">SUM(U23:AC23)</f>
        <v>-11959.240000000003</v>
      </c>
      <c r="U23" s="80">
        <f t="shared" si="9"/>
        <v>-7093.7400000000007</v>
      </c>
      <c r="V23" s="80">
        <f t="shared" si="10"/>
        <v>587.72000000000014</v>
      </c>
      <c r="W23" s="80">
        <f t="shared" si="18"/>
        <v>-22834.55</v>
      </c>
      <c r="X23" s="80">
        <f t="shared" si="11"/>
        <v>22364.25</v>
      </c>
      <c r="Y23" s="80">
        <f t="shared" si="12"/>
        <v>-7542.8700000000008</v>
      </c>
      <c r="Z23" s="80">
        <f t="shared" si="13"/>
        <v>-510.62</v>
      </c>
      <c r="AA23" s="80">
        <f t="shared" ref="AA23:AB38" si="31">AJ23</f>
        <v>-4930.38</v>
      </c>
      <c r="AB23" s="80">
        <f t="shared" si="31"/>
        <v>7539.28</v>
      </c>
      <c r="AC23" s="80">
        <f t="shared" si="20"/>
        <v>461.67</v>
      </c>
      <c r="AD23" s="80">
        <f t="shared" ref="AD23:AD37" si="32">SUM(AE23:AK23)</f>
        <v>-11088.530000000002</v>
      </c>
      <c r="AE23" s="81">
        <v>-5741.52</v>
      </c>
      <c r="AF23" s="81">
        <v>-148.02000000000001</v>
      </c>
      <c r="AG23" s="81">
        <v>-160.46</v>
      </c>
      <c r="AH23" s="81">
        <v>-7136.81</v>
      </c>
      <c r="AI23" s="81">
        <v>-510.62</v>
      </c>
      <c r="AJ23" s="81">
        <v>-4930.38</v>
      </c>
      <c r="AK23" s="81">
        <v>7539.28</v>
      </c>
      <c r="AL23" s="80">
        <f t="shared" si="14"/>
        <v>-149.03000000000003</v>
      </c>
      <c r="AM23" s="81">
        <v>-104.09</v>
      </c>
      <c r="AN23" s="81">
        <v>-41.01</v>
      </c>
      <c r="AO23" s="81">
        <v>-59.54</v>
      </c>
      <c r="AP23" s="81">
        <v>-406.06</v>
      </c>
      <c r="AQ23" s="81">
        <v>0</v>
      </c>
      <c r="AR23" s="81">
        <v>461.67</v>
      </c>
      <c r="AS23" s="80">
        <f t="shared" si="22"/>
        <v>-202.36000000000058</v>
      </c>
      <c r="AT23" s="81">
        <v>-22834.55</v>
      </c>
      <c r="AU23" s="81">
        <v>22632.19</v>
      </c>
      <c r="AV23" s="80">
        <f t="shared" si="23"/>
        <v>1.2900000000001091</v>
      </c>
      <c r="AW23" s="81">
        <v>-1027.76</v>
      </c>
      <c r="AX23" s="81">
        <v>1029.1400000000001</v>
      </c>
      <c r="AY23" s="81">
        <v>-0.09</v>
      </c>
      <c r="AZ23" s="80">
        <f t="shared" si="24"/>
        <v>-517.4</v>
      </c>
      <c r="BA23" s="81">
        <v>-133.44</v>
      </c>
      <c r="BB23" s="81">
        <v>-336.11</v>
      </c>
      <c r="BC23" s="81">
        <v>-47.85</v>
      </c>
      <c r="BD23" s="80">
        <f t="shared" si="25"/>
        <v>-3.210000000000008</v>
      </c>
      <c r="BE23" s="81">
        <v>-86.93</v>
      </c>
      <c r="BF23" s="81">
        <v>83.72</v>
      </c>
      <c r="BG23" s="81">
        <v>0</v>
      </c>
      <c r="BH23" s="80">
        <f t="shared" si="15"/>
        <v>0</v>
      </c>
      <c r="BI23" s="81">
        <v>0</v>
      </c>
      <c r="BJ23" s="81">
        <v>0</v>
      </c>
      <c r="BK23" s="80">
        <f t="shared" si="26"/>
        <v>4222.5399999999991</v>
      </c>
      <c r="BL23" s="81">
        <v>0.82</v>
      </c>
      <c r="BM23" s="81">
        <v>204.79</v>
      </c>
      <c r="BN23" s="81">
        <v>0</v>
      </c>
      <c r="BO23" s="81">
        <v>1461.82</v>
      </c>
      <c r="BP23" s="81">
        <v>1965.4</v>
      </c>
      <c r="BQ23" s="81">
        <v>0</v>
      </c>
      <c r="BR23" s="81">
        <v>588.30999999999995</v>
      </c>
      <c r="BS23" s="81">
        <v>1.4</v>
      </c>
      <c r="BT23" s="80">
        <f t="shared" si="27"/>
        <v>792.04000000000008</v>
      </c>
      <c r="BU23" s="81">
        <v>0</v>
      </c>
      <c r="BV23" s="81">
        <v>18.53</v>
      </c>
      <c r="BW23" s="81">
        <v>0</v>
      </c>
      <c r="BX23" s="81">
        <v>0</v>
      </c>
      <c r="BY23" s="81">
        <v>199.05</v>
      </c>
      <c r="BZ23" s="81">
        <v>0</v>
      </c>
      <c r="CA23" s="81">
        <v>574.46</v>
      </c>
      <c r="CB23" s="80">
        <f>'Quarter final consumption'!B23</f>
        <v>37083.78</v>
      </c>
      <c r="CC23" s="80">
        <f>'Quarter final consumption'!C23</f>
        <v>497.13</v>
      </c>
      <c r="CD23" s="80">
        <f>'Quarter final consumption'!D23</f>
        <v>363.37</v>
      </c>
      <c r="CE23" s="80">
        <f>'Quarter final consumption'!E23</f>
        <v>17951.780000000002</v>
      </c>
      <c r="CF23" s="80">
        <f>'Quarter final consumption'!F23</f>
        <v>10965.24</v>
      </c>
      <c r="CG23" s="80">
        <f>'Quarter final consumption'!G23</f>
        <v>140.17000000000002</v>
      </c>
      <c r="CH23" s="80">
        <f>'Quarter final consumption'!H23</f>
        <v>6701.34</v>
      </c>
      <c r="CI23" s="93">
        <f>'Quarter final consumption'!I23</f>
        <v>464.75</v>
      </c>
    </row>
    <row r="24" spans="1:88" ht="15.5" x14ac:dyDescent="0.35">
      <c r="A24" s="68" t="s">
        <v>190</v>
      </c>
      <c r="B24" s="80">
        <f t="shared" si="0"/>
        <v>51004.45</v>
      </c>
      <c r="C24" s="80">
        <f t="shared" si="1"/>
        <v>7762.1299999999992</v>
      </c>
      <c r="D24" s="80">
        <f t="shared" si="2"/>
        <v>66.120000000000118</v>
      </c>
      <c r="E24" s="80">
        <f t="shared" si="3"/>
        <v>24393.219999999998</v>
      </c>
      <c r="F24" s="80">
        <f t="shared" si="4"/>
        <v>-2888.2000000000007</v>
      </c>
      <c r="G24" s="80">
        <f t="shared" si="5"/>
        <v>16235.8</v>
      </c>
      <c r="H24" s="80">
        <f t="shared" si="6"/>
        <v>615.37</v>
      </c>
      <c r="I24" s="80">
        <f t="shared" si="7"/>
        <v>4803.1099999999997</v>
      </c>
      <c r="J24" s="80">
        <f t="shared" si="8"/>
        <v>16.899999999999636</v>
      </c>
      <c r="K24" s="80">
        <f t="shared" si="29"/>
        <v>-40.000000000000057</v>
      </c>
      <c r="L24" s="81">
        <v>0</v>
      </c>
      <c r="M24" s="81">
        <v>-23.96</v>
      </c>
      <c r="N24" s="81">
        <v>-573.26</v>
      </c>
      <c r="O24" s="81">
        <v>560.4</v>
      </c>
      <c r="P24" s="81">
        <v>-3.18</v>
      </c>
      <c r="Q24" s="81">
        <v>0</v>
      </c>
      <c r="R24" s="81">
        <v>-84.63</v>
      </c>
      <c r="S24" s="81">
        <v>84.63</v>
      </c>
      <c r="T24" s="80">
        <f t="shared" si="30"/>
        <v>-12114.459999999997</v>
      </c>
      <c r="U24" s="80">
        <f t="shared" si="9"/>
        <v>-7316.5399999999991</v>
      </c>
      <c r="V24" s="80">
        <f t="shared" si="10"/>
        <v>529.62999999999988</v>
      </c>
      <c r="W24" s="80">
        <f t="shared" si="18"/>
        <v>-23819.96</v>
      </c>
      <c r="X24" s="80">
        <f t="shared" si="11"/>
        <v>23367.02</v>
      </c>
      <c r="Y24" s="80">
        <f t="shared" si="12"/>
        <v>-7498.28</v>
      </c>
      <c r="Z24" s="80">
        <f t="shared" si="13"/>
        <v>-515.6</v>
      </c>
      <c r="AA24" s="80">
        <f t="shared" si="31"/>
        <v>-4718.4799999999996</v>
      </c>
      <c r="AB24" s="80">
        <f t="shared" si="31"/>
        <v>7469.72</v>
      </c>
      <c r="AC24" s="80">
        <f t="shared" si="20"/>
        <v>388.03</v>
      </c>
      <c r="AD24" s="80">
        <f t="shared" si="32"/>
        <v>-11256.489999999998</v>
      </c>
      <c r="AE24" s="81">
        <v>-6015.82</v>
      </c>
      <c r="AF24" s="81">
        <v>-145.30000000000001</v>
      </c>
      <c r="AG24" s="81">
        <v>-165.07</v>
      </c>
      <c r="AH24" s="81">
        <v>-7165.94</v>
      </c>
      <c r="AI24" s="81">
        <v>-515.6</v>
      </c>
      <c r="AJ24" s="81">
        <v>-4718.4799999999996</v>
      </c>
      <c r="AK24" s="81">
        <v>7469.72</v>
      </c>
      <c r="AL24" s="80">
        <f t="shared" si="14"/>
        <v>-133.81999999999994</v>
      </c>
      <c r="AM24" s="81">
        <v>-95</v>
      </c>
      <c r="AN24" s="81">
        <v>-41.01</v>
      </c>
      <c r="AO24" s="81">
        <v>-53.5</v>
      </c>
      <c r="AP24" s="81">
        <v>-332.34</v>
      </c>
      <c r="AQ24" s="81">
        <v>0</v>
      </c>
      <c r="AR24" s="81">
        <v>388.03</v>
      </c>
      <c r="AS24" s="80">
        <f t="shared" si="22"/>
        <v>-186.68000000000029</v>
      </c>
      <c r="AT24" s="81">
        <v>-23819.96</v>
      </c>
      <c r="AU24" s="81">
        <v>23633.279999999999</v>
      </c>
      <c r="AV24" s="80">
        <f t="shared" si="23"/>
        <v>-14.420000000000037</v>
      </c>
      <c r="AW24" s="81">
        <v>-1010.61</v>
      </c>
      <c r="AX24" s="81">
        <v>996.15</v>
      </c>
      <c r="AY24" s="81">
        <v>0.04</v>
      </c>
      <c r="AZ24" s="80">
        <f t="shared" si="24"/>
        <v>-523.25</v>
      </c>
      <c r="BA24" s="81">
        <v>-127.5</v>
      </c>
      <c r="BB24" s="81">
        <v>-348.02</v>
      </c>
      <c r="BC24" s="81">
        <v>-47.73</v>
      </c>
      <c r="BD24" s="80">
        <f t="shared" si="25"/>
        <v>0.20000000000000284</v>
      </c>
      <c r="BE24" s="81">
        <v>-67.61</v>
      </c>
      <c r="BF24" s="81">
        <v>67.81</v>
      </c>
      <c r="BG24" s="81">
        <v>0</v>
      </c>
      <c r="BH24" s="80">
        <f t="shared" si="15"/>
        <v>0</v>
      </c>
      <c r="BI24" s="81">
        <v>0</v>
      </c>
      <c r="BJ24" s="81">
        <v>0</v>
      </c>
      <c r="BK24" s="80">
        <f t="shared" si="26"/>
        <v>3992.68</v>
      </c>
      <c r="BL24" s="81">
        <v>1.52</v>
      </c>
      <c r="BM24" s="81">
        <v>196.28</v>
      </c>
      <c r="BN24" s="81">
        <v>0</v>
      </c>
      <c r="BO24" s="81">
        <v>1539.72</v>
      </c>
      <c r="BP24" s="81">
        <v>1670.64</v>
      </c>
      <c r="BQ24" s="81">
        <v>0</v>
      </c>
      <c r="BR24" s="81">
        <v>583.12</v>
      </c>
      <c r="BS24" s="81">
        <v>1.4</v>
      </c>
      <c r="BT24" s="80">
        <f t="shared" si="27"/>
        <v>723.91</v>
      </c>
      <c r="BU24" s="81">
        <v>0</v>
      </c>
      <c r="BV24" s="81">
        <v>26.87</v>
      </c>
      <c r="BW24" s="81">
        <v>0</v>
      </c>
      <c r="BX24" s="81">
        <v>0</v>
      </c>
      <c r="BY24" s="81">
        <v>155.9</v>
      </c>
      <c r="BZ24" s="81">
        <v>0</v>
      </c>
      <c r="CA24" s="81">
        <v>541.14</v>
      </c>
      <c r="CB24" s="80">
        <f>'Quarter final consumption'!B24</f>
        <v>34143.329999999994</v>
      </c>
      <c r="CC24" s="80">
        <f>'Quarter final consumption'!C24</f>
        <v>444.07000000000005</v>
      </c>
      <c r="CD24" s="80">
        <f>'Quarter final consumption'!D24</f>
        <v>348.64</v>
      </c>
      <c r="CE24" s="80">
        <f>'Quarter final consumption'!E24</f>
        <v>19499.5</v>
      </c>
      <c r="CF24" s="80">
        <f>'Quarter final consumption'!F24</f>
        <v>6907.7999999999993</v>
      </c>
      <c r="CG24" s="80">
        <f>'Quarter final consumption'!G24</f>
        <v>99.77000000000001</v>
      </c>
      <c r="CH24" s="80">
        <f>'Quarter final consumption'!H24</f>
        <v>6446.99</v>
      </c>
      <c r="CI24" s="93">
        <f>'Quarter final consumption'!I24</f>
        <v>396.56</v>
      </c>
      <c r="CJ24" s="35"/>
    </row>
    <row r="25" spans="1:88" ht="15.5" x14ac:dyDescent="0.35">
      <c r="A25" s="68" t="s">
        <v>191</v>
      </c>
      <c r="B25" s="80">
        <f t="shared" si="0"/>
        <v>66222.23</v>
      </c>
      <c r="C25" s="80">
        <f t="shared" si="1"/>
        <v>11061.100000000002</v>
      </c>
      <c r="D25" s="80">
        <f t="shared" si="2"/>
        <v>84.950000000000102</v>
      </c>
      <c r="E25" s="80">
        <f t="shared" si="3"/>
        <v>23341.59</v>
      </c>
      <c r="F25" s="80">
        <f t="shared" si="4"/>
        <v>-1701.9100000000035</v>
      </c>
      <c r="G25" s="80">
        <f t="shared" si="5"/>
        <v>27500.75</v>
      </c>
      <c r="H25" s="80">
        <f t="shared" si="6"/>
        <v>741.9</v>
      </c>
      <c r="I25" s="80">
        <f t="shared" si="7"/>
        <v>4956.0200000000004</v>
      </c>
      <c r="J25" s="80">
        <f t="shared" si="8"/>
        <v>237.83000000000084</v>
      </c>
      <c r="K25" s="80">
        <f t="shared" si="29"/>
        <v>-43.81</v>
      </c>
      <c r="L25" s="81">
        <v>0</v>
      </c>
      <c r="M25" s="81">
        <v>-25.73</v>
      </c>
      <c r="N25" s="81">
        <v>-482.39</v>
      </c>
      <c r="O25" s="81">
        <v>466.45</v>
      </c>
      <c r="P25" s="81">
        <v>-2.14</v>
      </c>
      <c r="Q25" s="81">
        <v>0</v>
      </c>
      <c r="R25" s="81">
        <v>-122.75</v>
      </c>
      <c r="S25" s="81">
        <v>122.75</v>
      </c>
      <c r="T25" s="80">
        <f t="shared" si="30"/>
        <v>-13829.569999999996</v>
      </c>
      <c r="U25" s="80">
        <f t="shared" si="9"/>
        <v>-10305.52</v>
      </c>
      <c r="V25" s="80">
        <f t="shared" si="10"/>
        <v>555.87</v>
      </c>
      <c r="W25" s="80">
        <f t="shared" si="18"/>
        <v>-22859.200000000001</v>
      </c>
      <c r="X25" s="80">
        <f t="shared" si="11"/>
        <v>22438.33</v>
      </c>
      <c r="Y25" s="80">
        <f t="shared" si="12"/>
        <v>-7512.93</v>
      </c>
      <c r="Z25" s="80">
        <f t="shared" si="13"/>
        <v>-531.73</v>
      </c>
      <c r="AA25" s="80">
        <f t="shared" si="31"/>
        <v>-4833.2700000000004</v>
      </c>
      <c r="AB25" s="80">
        <f t="shared" si="31"/>
        <v>8621.67</v>
      </c>
      <c r="AC25" s="80">
        <f t="shared" si="20"/>
        <v>597.21</v>
      </c>
      <c r="AD25" s="80">
        <f t="shared" si="32"/>
        <v>-13001.99</v>
      </c>
      <c r="AE25" s="81">
        <v>-8963.93</v>
      </c>
      <c r="AF25" s="81">
        <v>-149.99</v>
      </c>
      <c r="AG25" s="81">
        <v>-183.48</v>
      </c>
      <c r="AH25" s="81">
        <v>-6961.26</v>
      </c>
      <c r="AI25" s="81">
        <v>-531.73</v>
      </c>
      <c r="AJ25" s="81">
        <v>-4833.2700000000004</v>
      </c>
      <c r="AK25" s="81">
        <v>8621.67</v>
      </c>
      <c r="AL25" s="80">
        <f t="shared" si="14"/>
        <v>-187.74999999999989</v>
      </c>
      <c r="AM25" s="81">
        <v>-120.82</v>
      </c>
      <c r="AN25" s="81">
        <v>-41.01</v>
      </c>
      <c r="AO25" s="81">
        <v>-71.459999999999994</v>
      </c>
      <c r="AP25" s="81">
        <v>-551.66999999999996</v>
      </c>
      <c r="AQ25" s="81">
        <v>0</v>
      </c>
      <c r="AR25" s="81">
        <v>597.21</v>
      </c>
      <c r="AS25" s="80">
        <f t="shared" si="22"/>
        <v>-113.75</v>
      </c>
      <c r="AT25" s="81">
        <v>-22859.200000000001</v>
      </c>
      <c r="AU25" s="81">
        <v>22745.45</v>
      </c>
      <c r="AV25" s="80">
        <f t="shared" si="23"/>
        <v>-7.9500000000000774</v>
      </c>
      <c r="AW25" s="81">
        <v>-1006.94</v>
      </c>
      <c r="AX25" s="81">
        <v>998.9</v>
      </c>
      <c r="AY25" s="81">
        <v>0.09</v>
      </c>
      <c r="AZ25" s="80">
        <f t="shared" si="24"/>
        <v>-521.21</v>
      </c>
      <c r="BA25" s="81">
        <v>-132.21</v>
      </c>
      <c r="BB25" s="81">
        <v>-336.73</v>
      </c>
      <c r="BC25" s="81">
        <v>-52.27</v>
      </c>
      <c r="BD25" s="80">
        <f t="shared" si="25"/>
        <v>3.0799999999999983</v>
      </c>
      <c r="BE25" s="81">
        <v>-81.62</v>
      </c>
      <c r="BF25" s="81">
        <v>84.7</v>
      </c>
      <c r="BG25" s="81">
        <v>0</v>
      </c>
      <c r="BH25" s="80">
        <f t="shared" si="15"/>
        <v>0</v>
      </c>
      <c r="BI25" s="81">
        <v>0</v>
      </c>
      <c r="BJ25" s="81">
        <v>0</v>
      </c>
      <c r="BK25" s="80">
        <f t="shared" si="26"/>
        <v>4454.83</v>
      </c>
      <c r="BL25" s="81">
        <v>1.54</v>
      </c>
      <c r="BM25" s="81">
        <v>201.09</v>
      </c>
      <c r="BN25" s="81">
        <v>0</v>
      </c>
      <c r="BO25" s="81">
        <v>1491.44</v>
      </c>
      <c r="BP25" s="81">
        <v>2127.2199999999998</v>
      </c>
      <c r="BQ25" s="81">
        <v>0</v>
      </c>
      <c r="BR25" s="81">
        <v>632.14</v>
      </c>
      <c r="BS25" s="81">
        <v>1.4</v>
      </c>
      <c r="BT25" s="80">
        <f t="shared" si="27"/>
        <v>1016.63</v>
      </c>
      <c r="BU25" s="81">
        <v>0</v>
      </c>
      <c r="BV25" s="81">
        <v>25.72</v>
      </c>
      <c r="BW25" s="81">
        <v>0</v>
      </c>
      <c r="BX25" s="81">
        <v>0</v>
      </c>
      <c r="BY25" s="81">
        <v>225.16</v>
      </c>
      <c r="BZ25" s="81">
        <v>0</v>
      </c>
      <c r="CA25" s="81">
        <v>765.75</v>
      </c>
      <c r="CB25" s="80">
        <f>'Quarter final consumption'!B25</f>
        <v>46871.86</v>
      </c>
      <c r="CC25" s="80">
        <f>'Quarter final consumption'!C25</f>
        <v>754.04000000000008</v>
      </c>
      <c r="CD25" s="80">
        <f>'Quarter final consumption'!D25</f>
        <v>388.28000000000003</v>
      </c>
      <c r="CE25" s="80">
        <f>'Quarter final consumption'!E25</f>
        <v>19711.43</v>
      </c>
      <c r="CF25" s="80">
        <f>'Quarter final consumption'!F25</f>
        <v>17633.3</v>
      </c>
      <c r="CG25" s="80">
        <f>'Quarter final consumption'!G25</f>
        <v>210.17</v>
      </c>
      <c r="CH25" s="80">
        <f>'Quarter final consumption'!H25</f>
        <v>7584.3600000000006</v>
      </c>
      <c r="CI25" s="93">
        <f>'Quarter final consumption'!I25</f>
        <v>590.28</v>
      </c>
      <c r="CJ25" s="35"/>
    </row>
    <row r="26" spans="1:88" ht="15.5" x14ac:dyDescent="0.35">
      <c r="A26" s="68" t="s">
        <v>192</v>
      </c>
      <c r="B26" s="80">
        <f t="shared" si="0"/>
        <v>71048.36</v>
      </c>
      <c r="C26" s="80">
        <f t="shared" si="1"/>
        <v>11528.460000000003</v>
      </c>
      <c r="D26" s="80">
        <f t="shared" si="2"/>
        <v>147.56999999999996</v>
      </c>
      <c r="E26" s="80">
        <f t="shared" si="3"/>
        <v>23842.9</v>
      </c>
      <c r="F26" s="80">
        <f t="shared" si="4"/>
        <v>-2112.7400000000016</v>
      </c>
      <c r="G26" s="80">
        <f t="shared" si="5"/>
        <v>31137.579999999998</v>
      </c>
      <c r="H26" s="80">
        <f t="shared" si="6"/>
        <v>832.56</v>
      </c>
      <c r="I26" s="80">
        <f t="shared" si="7"/>
        <v>5659.25</v>
      </c>
      <c r="J26" s="80">
        <f t="shared" si="8"/>
        <v>12.779999999998836</v>
      </c>
      <c r="K26" s="80">
        <f t="shared" si="29"/>
        <v>-4.859999999999971</v>
      </c>
      <c r="L26" s="81">
        <v>0</v>
      </c>
      <c r="M26" s="81">
        <v>-28.13</v>
      </c>
      <c r="N26" s="81">
        <v>-406.2</v>
      </c>
      <c r="O26" s="81">
        <v>432.11</v>
      </c>
      <c r="P26" s="81">
        <v>-2.64</v>
      </c>
      <c r="Q26" s="81">
        <v>0</v>
      </c>
      <c r="R26" s="81">
        <v>-119.09</v>
      </c>
      <c r="S26" s="81">
        <v>119.09</v>
      </c>
      <c r="T26" s="80">
        <f t="shared" si="30"/>
        <v>-14571.220000000001</v>
      </c>
      <c r="U26" s="80">
        <f t="shared" si="9"/>
        <v>-10955.340000000002</v>
      </c>
      <c r="V26" s="80">
        <f t="shared" si="10"/>
        <v>466.82000000000005</v>
      </c>
      <c r="W26" s="80">
        <f t="shared" si="18"/>
        <v>-23436.7</v>
      </c>
      <c r="X26" s="80">
        <f t="shared" si="11"/>
        <v>23179.200000000001</v>
      </c>
      <c r="Y26" s="80">
        <f t="shared" si="12"/>
        <v>-7406.42</v>
      </c>
      <c r="Z26" s="80">
        <f t="shared" si="13"/>
        <v>-568.92999999999995</v>
      </c>
      <c r="AA26" s="80">
        <f t="shared" si="31"/>
        <v>-5540.16</v>
      </c>
      <c r="AB26" s="80">
        <f t="shared" si="31"/>
        <v>9124.2800000000007</v>
      </c>
      <c r="AC26" s="80">
        <f t="shared" si="20"/>
        <v>566.03</v>
      </c>
      <c r="AD26" s="80">
        <f t="shared" si="32"/>
        <v>-13812.589999999998</v>
      </c>
      <c r="AE26" s="81">
        <v>-9601.25</v>
      </c>
      <c r="AF26" s="81">
        <v>-229.09</v>
      </c>
      <c r="AG26" s="81">
        <v>-156.99</v>
      </c>
      <c r="AH26" s="81">
        <v>-6840.45</v>
      </c>
      <c r="AI26" s="81">
        <v>-568.92999999999995</v>
      </c>
      <c r="AJ26" s="81">
        <v>-5540.16</v>
      </c>
      <c r="AK26" s="81">
        <v>9124.2800000000007</v>
      </c>
      <c r="AL26" s="80">
        <f t="shared" si="14"/>
        <v>-185.82000000000005</v>
      </c>
      <c r="AM26" s="81">
        <v>-110.25</v>
      </c>
      <c r="AN26" s="81">
        <v>-29.11</v>
      </c>
      <c r="AO26" s="81">
        <v>-46.52</v>
      </c>
      <c r="AP26" s="81">
        <v>-565.97</v>
      </c>
      <c r="AQ26" s="81">
        <v>0</v>
      </c>
      <c r="AR26" s="81">
        <v>566.03</v>
      </c>
      <c r="AS26" s="80">
        <f t="shared" si="22"/>
        <v>20.799999999999272</v>
      </c>
      <c r="AT26" s="81">
        <v>-23436.7</v>
      </c>
      <c r="AU26" s="81">
        <v>23457.5</v>
      </c>
      <c r="AV26" s="80">
        <f t="shared" si="23"/>
        <v>3.5099999999999136</v>
      </c>
      <c r="AW26" s="81">
        <v>-1019.95</v>
      </c>
      <c r="AX26" s="81">
        <v>1023.42</v>
      </c>
      <c r="AY26" s="81">
        <v>0.04</v>
      </c>
      <c r="AZ26" s="80">
        <f t="shared" si="24"/>
        <v>-600.74000000000012</v>
      </c>
      <c r="BA26" s="81">
        <v>-143.11000000000001</v>
      </c>
      <c r="BB26" s="81">
        <v>-382.8</v>
      </c>
      <c r="BC26" s="81">
        <v>-74.83</v>
      </c>
      <c r="BD26" s="80">
        <f t="shared" si="25"/>
        <v>3.6200000000000045</v>
      </c>
      <c r="BE26" s="81">
        <v>-80.78</v>
      </c>
      <c r="BF26" s="81">
        <v>84.4</v>
      </c>
      <c r="BG26" s="81">
        <v>0</v>
      </c>
      <c r="BH26" s="80">
        <f t="shared" si="15"/>
        <v>0</v>
      </c>
      <c r="BI26" s="81">
        <v>0</v>
      </c>
      <c r="BJ26" s="81">
        <v>0</v>
      </c>
      <c r="BK26" s="80">
        <f t="shared" si="26"/>
        <v>4609.0199999999995</v>
      </c>
      <c r="BL26" s="81">
        <v>1.59</v>
      </c>
      <c r="BM26" s="81">
        <v>216.25</v>
      </c>
      <c r="BN26" s="81">
        <v>0</v>
      </c>
      <c r="BO26" s="81">
        <v>1582.25</v>
      </c>
      <c r="BP26" s="81">
        <v>2134.5100000000002</v>
      </c>
      <c r="BQ26" s="81">
        <v>0</v>
      </c>
      <c r="BR26" s="81">
        <v>673.81</v>
      </c>
      <c r="BS26" s="81">
        <v>0.61</v>
      </c>
      <c r="BT26" s="80">
        <f t="shared" si="27"/>
        <v>962.34999999999991</v>
      </c>
      <c r="BU26" s="81">
        <v>0</v>
      </c>
      <c r="BV26" s="81">
        <v>35.1</v>
      </c>
      <c r="BW26" s="81">
        <v>0</v>
      </c>
      <c r="BX26" s="81">
        <v>0</v>
      </c>
      <c r="BY26" s="81">
        <v>190.73</v>
      </c>
      <c r="BZ26" s="81">
        <v>0</v>
      </c>
      <c r="CA26" s="81">
        <v>736.52</v>
      </c>
      <c r="CB26" s="80">
        <f>'Quarter final consumption'!B26</f>
        <v>50886.349999999991</v>
      </c>
      <c r="CC26" s="80">
        <f>'Quarter final consumption'!C26</f>
        <v>571.53</v>
      </c>
      <c r="CD26" s="80">
        <f>'Quarter final consumption'!D26</f>
        <v>334.91</v>
      </c>
      <c r="CE26" s="80">
        <f>'Quarter final consumption'!E26</f>
        <v>19916.32</v>
      </c>
      <c r="CF26" s="80">
        <f>'Quarter final consumption'!F26</f>
        <v>21403.279999999999</v>
      </c>
      <c r="CG26" s="80">
        <f>'Quarter final consumption'!G26</f>
        <v>263.63</v>
      </c>
      <c r="CH26" s="80">
        <f>'Quarter final consumption'!H26</f>
        <v>7845.82</v>
      </c>
      <c r="CI26" s="93">
        <f>'Quarter final consumption'!I26</f>
        <v>550.86</v>
      </c>
      <c r="CJ26" s="35"/>
    </row>
    <row r="27" spans="1:88" ht="15.5" x14ac:dyDescent="0.35">
      <c r="A27" s="68" t="s">
        <v>193</v>
      </c>
      <c r="B27" s="80">
        <f t="shared" si="0"/>
        <v>54641.71</v>
      </c>
      <c r="C27" s="80">
        <f t="shared" si="1"/>
        <v>8986.2699999999986</v>
      </c>
      <c r="D27" s="80">
        <f t="shared" si="2"/>
        <v>91.439999999999941</v>
      </c>
      <c r="E27" s="80">
        <f t="shared" si="3"/>
        <v>24147.489999999998</v>
      </c>
      <c r="F27" s="80">
        <f t="shared" si="4"/>
        <v>-4216.2200000000012</v>
      </c>
      <c r="G27" s="80">
        <f t="shared" si="5"/>
        <v>19781.400000000001</v>
      </c>
      <c r="H27" s="80">
        <f t="shared" si="6"/>
        <v>712.9</v>
      </c>
      <c r="I27" s="80">
        <f t="shared" si="7"/>
        <v>5152.0599999999995</v>
      </c>
      <c r="J27" s="80">
        <f t="shared" si="8"/>
        <v>-13.6299999999992</v>
      </c>
      <c r="K27" s="80">
        <f t="shared" si="29"/>
        <v>-35.639999999999986</v>
      </c>
      <c r="L27" s="81">
        <v>0</v>
      </c>
      <c r="M27" s="81">
        <v>-31.06</v>
      </c>
      <c r="N27" s="81">
        <v>-419.14</v>
      </c>
      <c r="O27" s="81">
        <v>415.13</v>
      </c>
      <c r="P27" s="81">
        <v>-0.56999999999999995</v>
      </c>
      <c r="Q27" s="81">
        <v>0</v>
      </c>
      <c r="R27" s="81">
        <v>-80.44</v>
      </c>
      <c r="S27" s="81">
        <v>80.44</v>
      </c>
      <c r="T27" s="80">
        <f t="shared" si="30"/>
        <v>-12469.949999999995</v>
      </c>
      <c r="U27" s="80">
        <f t="shared" si="9"/>
        <v>-8474.1799999999985</v>
      </c>
      <c r="V27" s="80">
        <f t="shared" si="10"/>
        <v>484.59000000000003</v>
      </c>
      <c r="W27" s="80">
        <f t="shared" si="18"/>
        <v>-23728.35</v>
      </c>
      <c r="X27" s="80">
        <f t="shared" si="11"/>
        <v>23577.78</v>
      </c>
      <c r="Y27" s="80">
        <f t="shared" si="12"/>
        <v>-6926.17</v>
      </c>
      <c r="Z27" s="80">
        <f t="shared" si="13"/>
        <v>-582.48</v>
      </c>
      <c r="AA27" s="80">
        <f t="shared" si="31"/>
        <v>-5071.62</v>
      </c>
      <c r="AB27" s="80">
        <f t="shared" si="31"/>
        <v>7869.11</v>
      </c>
      <c r="AC27" s="80">
        <f t="shared" si="20"/>
        <v>381.37</v>
      </c>
      <c r="AD27" s="80">
        <f t="shared" si="32"/>
        <v>-11829.89</v>
      </c>
      <c r="AE27" s="81">
        <v>-7101.78</v>
      </c>
      <c r="AF27" s="81">
        <v>-235.65</v>
      </c>
      <c r="AG27" s="81">
        <v>-129.93</v>
      </c>
      <c r="AH27" s="81">
        <v>-6577.54</v>
      </c>
      <c r="AI27" s="81">
        <v>-582.48</v>
      </c>
      <c r="AJ27" s="81">
        <v>-5071.62</v>
      </c>
      <c r="AK27" s="81">
        <v>7869.11</v>
      </c>
      <c r="AL27" s="80">
        <f t="shared" si="14"/>
        <v>-122.44</v>
      </c>
      <c r="AM27" s="81">
        <v>-90.57</v>
      </c>
      <c r="AN27" s="81">
        <v>-29.11</v>
      </c>
      <c r="AO27" s="81">
        <v>-35.5</v>
      </c>
      <c r="AP27" s="81">
        <v>-348.63</v>
      </c>
      <c r="AQ27" s="81">
        <v>0</v>
      </c>
      <c r="AR27" s="81">
        <v>381.37</v>
      </c>
      <c r="AS27" s="80">
        <f t="shared" si="22"/>
        <v>63.380000000001019</v>
      </c>
      <c r="AT27" s="81">
        <v>-23728.35</v>
      </c>
      <c r="AU27" s="81">
        <v>23791.73</v>
      </c>
      <c r="AV27" s="80">
        <f t="shared" si="23"/>
        <v>11.930000000000064</v>
      </c>
      <c r="AW27" s="81">
        <v>-1048.3499999999999</v>
      </c>
      <c r="AX27" s="81">
        <v>1060.28</v>
      </c>
      <c r="AY27" s="81">
        <v>0</v>
      </c>
      <c r="AZ27" s="80">
        <f t="shared" si="24"/>
        <v>-594.38</v>
      </c>
      <c r="BA27" s="81">
        <v>-166.58</v>
      </c>
      <c r="BB27" s="81">
        <v>-379.28</v>
      </c>
      <c r="BC27" s="81">
        <v>-48.52</v>
      </c>
      <c r="BD27" s="80">
        <f t="shared" si="25"/>
        <v>1.4499999999999886</v>
      </c>
      <c r="BE27" s="81">
        <v>-66.900000000000006</v>
      </c>
      <c r="BF27" s="81">
        <v>68.349999999999994</v>
      </c>
      <c r="BG27" s="81">
        <v>0</v>
      </c>
      <c r="BH27" s="80">
        <f t="shared" si="15"/>
        <v>0</v>
      </c>
      <c r="BI27" s="81">
        <v>0</v>
      </c>
      <c r="BJ27" s="81">
        <v>0</v>
      </c>
      <c r="BK27" s="80">
        <f t="shared" si="26"/>
        <v>4042.07</v>
      </c>
      <c r="BL27" s="81">
        <v>0.12</v>
      </c>
      <c r="BM27" s="81">
        <v>220.76</v>
      </c>
      <c r="BN27" s="81">
        <v>0</v>
      </c>
      <c r="BO27" s="81">
        <v>1333.75</v>
      </c>
      <c r="BP27" s="81">
        <v>1878.27</v>
      </c>
      <c r="BQ27" s="81">
        <v>0</v>
      </c>
      <c r="BR27" s="81">
        <v>608.55999999999995</v>
      </c>
      <c r="BS27" s="81">
        <v>0.61</v>
      </c>
      <c r="BT27" s="80">
        <f t="shared" si="27"/>
        <v>622.41</v>
      </c>
      <c r="BU27" s="81">
        <v>0</v>
      </c>
      <c r="BV27" s="81">
        <v>40.200000000000003</v>
      </c>
      <c r="BW27" s="81">
        <v>0</v>
      </c>
      <c r="BX27" s="81">
        <v>0</v>
      </c>
      <c r="BY27" s="81">
        <v>54.56</v>
      </c>
      <c r="BZ27" s="81">
        <v>0</v>
      </c>
      <c r="CA27" s="81">
        <v>527.65</v>
      </c>
      <c r="CB27" s="80">
        <f>'Quarter final consumption'!B27</f>
        <v>37479.729999999996</v>
      </c>
      <c r="CC27" s="80">
        <f>'Quarter final consumption'!C27</f>
        <v>511.97</v>
      </c>
      <c r="CD27" s="80">
        <f>'Quarter final consumption'!D27</f>
        <v>284.01</v>
      </c>
      <c r="CE27" s="80">
        <f>'Quarter final consumption'!E27</f>
        <v>18442.939999999999</v>
      </c>
      <c r="CF27" s="80">
        <f>'Quarter final consumption'!F27</f>
        <v>10921.83</v>
      </c>
      <c r="CG27" s="80">
        <f>'Quarter final consumption'!G27</f>
        <v>130.41999999999999</v>
      </c>
      <c r="CH27" s="80">
        <f>'Quarter final consumption'!H27</f>
        <v>6799.7100000000009</v>
      </c>
      <c r="CI27" s="93">
        <f>'Quarter final consumption'!I27</f>
        <v>388.84999999999997</v>
      </c>
      <c r="CJ27" s="35"/>
    </row>
    <row r="28" spans="1:88" ht="15.5" x14ac:dyDescent="0.35">
      <c r="A28" s="68" t="s">
        <v>194</v>
      </c>
      <c r="B28" s="80">
        <f t="shared" si="0"/>
        <v>51448.770000000004</v>
      </c>
      <c r="C28" s="80">
        <f t="shared" si="1"/>
        <v>8219.85</v>
      </c>
      <c r="D28" s="80">
        <f t="shared" si="2"/>
        <v>117.05999999999992</v>
      </c>
      <c r="E28" s="80">
        <f t="shared" si="3"/>
        <v>22567.230000000003</v>
      </c>
      <c r="F28" s="80">
        <f t="shared" si="4"/>
        <v>-815.7200000000048</v>
      </c>
      <c r="G28" s="80">
        <f t="shared" si="5"/>
        <v>15946.689999999999</v>
      </c>
      <c r="H28" s="80">
        <f t="shared" si="6"/>
        <v>691.15</v>
      </c>
      <c r="I28" s="80">
        <f t="shared" si="7"/>
        <v>4768.29</v>
      </c>
      <c r="J28" s="80">
        <f t="shared" si="8"/>
        <v>-45.780000000000655</v>
      </c>
      <c r="K28" s="80">
        <f t="shared" si="29"/>
        <v>-60.069999999999986</v>
      </c>
      <c r="L28" s="81">
        <v>0</v>
      </c>
      <c r="M28" s="81">
        <v>-27.86</v>
      </c>
      <c r="N28" s="81">
        <v>-117.24</v>
      </c>
      <c r="O28" s="81">
        <v>88.08</v>
      </c>
      <c r="P28" s="81">
        <v>-3.05</v>
      </c>
      <c r="Q28" s="81">
        <v>0</v>
      </c>
      <c r="R28" s="81">
        <v>-60.98</v>
      </c>
      <c r="S28" s="81">
        <v>60.98</v>
      </c>
      <c r="T28" s="80">
        <f t="shared" si="30"/>
        <v>-12299.180000000004</v>
      </c>
      <c r="U28" s="80">
        <f t="shared" si="9"/>
        <v>-7783.93</v>
      </c>
      <c r="V28" s="80">
        <f t="shared" si="10"/>
        <v>431.98000000000008</v>
      </c>
      <c r="W28" s="80">
        <f t="shared" si="18"/>
        <v>-22449.99</v>
      </c>
      <c r="X28" s="80">
        <f t="shared" si="11"/>
        <v>22184.51</v>
      </c>
      <c r="Y28" s="80">
        <f t="shared" si="12"/>
        <v>-7354.48</v>
      </c>
      <c r="Z28" s="80">
        <f t="shared" si="13"/>
        <v>-601.36</v>
      </c>
      <c r="AA28" s="80">
        <f t="shared" si="31"/>
        <v>-4707.3100000000004</v>
      </c>
      <c r="AB28" s="80">
        <f t="shared" si="31"/>
        <v>7655.13</v>
      </c>
      <c r="AC28" s="80">
        <f t="shared" si="20"/>
        <v>326.27</v>
      </c>
      <c r="AD28" s="80">
        <f t="shared" si="32"/>
        <v>-11576.55</v>
      </c>
      <c r="AE28" s="81">
        <v>-6471.01</v>
      </c>
      <c r="AF28" s="81">
        <v>-232.94</v>
      </c>
      <c r="AG28" s="81">
        <v>-148.36000000000001</v>
      </c>
      <c r="AH28" s="81">
        <v>-7070.7</v>
      </c>
      <c r="AI28" s="81">
        <v>-601.36</v>
      </c>
      <c r="AJ28" s="81">
        <v>-4707.3100000000004</v>
      </c>
      <c r="AK28" s="81">
        <v>7655.13</v>
      </c>
      <c r="AL28" s="80">
        <f t="shared" si="14"/>
        <v>-102.88999999999999</v>
      </c>
      <c r="AM28" s="81">
        <v>-84.14</v>
      </c>
      <c r="AN28" s="81">
        <v>-29.11</v>
      </c>
      <c r="AO28" s="81">
        <v>-32.130000000000003</v>
      </c>
      <c r="AP28" s="81">
        <v>-283.77999999999997</v>
      </c>
      <c r="AQ28" s="81">
        <v>0</v>
      </c>
      <c r="AR28" s="81">
        <v>326.27</v>
      </c>
      <c r="AS28" s="80">
        <f t="shared" si="22"/>
        <v>-30.770000000000437</v>
      </c>
      <c r="AT28" s="81">
        <v>-22449.99</v>
      </c>
      <c r="AU28" s="81">
        <v>22419.22</v>
      </c>
      <c r="AV28" s="80">
        <f t="shared" si="23"/>
        <v>16.650000000000027</v>
      </c>
      <c r="AW28" s="81">
        <v>-1010.78</v>
      </c>
      <c r="AX28" s="81">
        <v>1027.5</v>
      </c>
      <c r="AY28" s="81">
        <v>-7.0000000000000007E-2</v>
      </c>
      <c r="AZ28" s="80">
        <f t="shared" si="24"/>
        <v>-609.2299999999999</v>
      </c>
      <c r="BA28" s="81">
        <v>-159.62</v>
      </c>
      <c r="BB28" s="81">
        <v>-395.46</v>
      </c>
      <c r="BC28" s="81">
        <v>-54.15</v>
      </c>
      <c r="BD28" s="80">
        <f t="shared" si="25"/>
        <v>3.6099999999999994</v>
      </c>
      <c r="BE28" s="81">
        <v>-58.38</v>
      </c>
      <c r="BF28" s="81">
        <v>61.99</v>
      </c>
      <c r="BG28" s="81">
        <v>0</v>
      </c>
      <c r="BH28" s="80">
        <f t="shared" si="15"/>
        <v>0</v>
      </c>
      <c r="BI28" s="81">
        <v>0</v>
      </c>
      <c r="BJ28" s="81">
        <v>0</v>
      </c>
      <c r="BK28" s="80">
        <f t="shared" si="26"/>
        <v>3935.89</v>
      </c>
      <c r="BL28" s="81">
        <v>0.8</v>
      </c>
      <c r="BM28" s="81">
        <v>224.75</v>
      </c>
      <c r="BN28" s="81">
        <v>0</v>
      </c>
      <c r="BO28" s="81">
        <v>1458.69</v>
      </c>
      <c r="BP28" s="81">
        <v>1658.21</v>
      </c>
      <c r="BQ28" s="81">
        <v>0</v>
      </c>
      <c r="BR28" s="81">
        <v>592.83000000000004</v>
      </c>
      <c r="BS28" s="81">
        <v>0.61</v>
      </c>
      <c r="BT28" s="80">
        <f t="shared" si="27"/>
        <v>741.23</v>
      </c>
      <c r="BU28" s="81">
        <v>0</v>
      </c>
      <c r="BV28" s="81">
        <v>40.479999999999997</v>
      </c>
      <c r="BW28" s="81">
        <v>0</v>
      </c>
      <c r="BX28" s="81">
        <v>0</v>
      </c>
      <c r="BY28" s="81">
        <v>120.81</v>
      </c>
      <c r="BZ28" s="81">
        <v>0</v>
      </c>
      <c r="CA28" s="81">
        <v>579.94000000000005</v>
      </c>
      <c r="CB28" s="80">
        <f>'Quarter final consumption'!B28</f>
        <v>34427.24</v>
      </c>
      <c r="CC28" s="80">
        <f>'Quarter final consumption'!C28</f>
        <v>435.11999999999995</v>
      </c>
      <c r="CD28" s="80">
        <f>'Quarter final consumption'!D28</f>
        <v>255.95</v>
      </c>
      <c r="CE28" s="80">
        <f>'Quarter final consumption'!E28</f>
        <v>19998.179999999997</v>
      </c>
      <c r="CF28" s="80">
        <f>'Quarter final consumption'!F28</f>
        <v>6810.1399999999994</v>
      </c>
      <c r="CG28" s="80">
        <f>'Quarter final consumption'!G28</f>
        <v>89.79</v>
      </c>
      <c r="CH28" s="80">
        <f>'Quarter final consumption'!H28</f>
        <v>6497.5599999999995</v>
      </c>
      <c r="CI28" s="93">
        <f>'Quarter final consumption'!I28</f>
        <v>340.49999999999994</v>
      </c>
      <c r="CJ28" s="35"/>
    </row>
    <row r="29" spans="1:88" ht="15.5" x14ac:dyDescent="0.35">
      <c r="A29" s="68" t="s">
        <v>195</v>
      </c>
      <c r="B29" s="80">
        <f t="shared" si="0"/>
        <v>67285.7</v>
      </c>
      <c r="C29" s="80">
        <f t="shared" si="1"/>
        <v>11374.779999999997</v>
      </c>
      <c r="D29" s="80">
        <f t="shared" si="2"/>
        <v>161.90000000000009</v>
      </c>
      <c r="E29" s="80">
        <f t="shared" si="3"/>
        <v>23172.400000000001</v>
      </c>
      <c r="F29" s="80">
        <f t="shared" si="4"/>
        <v>-1694.0299999999988</v>
      </c>
      <c r="G29" s="80">
        <f t="shared" si="5"/>
        <v>28498.46</v>
      </c>
      <c r="H29" s="80">
        <f t="shared" si="6"/>
        <v>880.89</v>
      </c>
      <c r="I29" s="80">
        <f t="shared" si="7"/>
        <v>4848.76</v>
      </c>
      <c r="J29" s="80">
        <f t="shared" si="8"/>
        <v>42.539999999999964</v>
      </c>
      <c r="K29" s="80">
        <f t="shared" si="29"/>
        <v>-102.10000000000004</v>
      </c>
      <c r="L29" s="81">
        <v>0</v>
      </c>
      <c r="M29" s="81">
        <v>-36.68</v>
      </c>
      <c r="N29" s="81">
        <v>-424.16</v>
      </c>
      <c r="O29" s="81">
        <v>359.56</v>
      </c>
      <c r="P29" s="81">
        <v>-0.82</v>
      </c>
      <c r="Q29" s="81">
        <v>0</v>
      </c>
      <c r="R29" s="81">
        <v>-127.79</v>
      </c>
      <c r="S29" s="81">
        <v>127.79</v>
      </c>
      <c r="T29" s="80">
        <f t="shared" si="30"/>
        <v>-14308.570000000003</v>
      </c>
      <c r="U29" s="80">
        <f t="shared" si="9"/>
        <v>-10813.829999999998</v>
      </c>
      <c r="V29" s="80">
        <f t="shared" si="10"/>
        <v>469.34999999999997</v>
      </c>
      <c r="W29" s="80">
        <f t="shared" si="18"/>
        <v>-22748.240000000002</v>
      </c>
      <c r="X29" s="80">
        <f t="shared" si="11"/>
        <v>22603.73</v>
      </c>
      <c r="Y29" s="80">
        <f t="shared" si="12"/>
        <v>-7926.81</v>
      </c>
      <c r="Z29" s="80">
        <f t="shared" si="13"/>
        <v>-655.39</v>
      </c>
      <c r="AA29" s="80">
        <f t="shared" si="31"/>
        <v>-4720.97</v>
      </c>
      <c r="AB29" s="80">
        <f t="shared" si="31"/>
        <v>8967.93</v>
      </c>
      <c r="AC29" s="80">
        <f t="shared" si="20"/>
        <v>515.66</v>
      </c>
      <c r="AD29" s="80">
        <f t="shared" si="32"/>
        <v>-13594.27</v>
      </c>
      <c r="AE29" s="81">
        <v>-9374.15</v>
      </c>
      <c r="AF29" s="81">
        <v>-235.83</v>
      </c>
      <c r="AG29" s="81">
        <v>-155.72999999999999</v>
      </c>
      <c r="AH29" s="81">
        <v>-7420.13</v>
      </c>
      <c r="AI29" s="81">
        <v>-655.39</v>
      </c>
      <c r="AJ29" s="81">
        <v>-4720.97</v>
      </c>
      <c r="AK29" s="81">
        <v>8967.93</v>
      </c>
      <c r="AL29" s="80">
        <f t="shared" si="14"/>
        <v>-164.72000000000003</v>
      </c>
      <c r="AM29" s="81">
        <v>-100.65</v>
      </c>
      <c r="AN29" s="81">
        <v>-29.11</v>
      </c>
      <c r="AO29" s="81">
        <v>-43.94</v>
      </c>
      <c r="AP29" s="81">
        <v>-506.68</v>
      </c>
      <c r="AQ29" s="81">
        <v>0</v>
      </c>
      <c r="AR29" s="81">
        <v>515.66</v>
      </c>
      <c r="AS29" s="80">
        <f t="shared" si="22"/>
        <v>115.92999999999665</v>
      </c>
      <c r="AT29" s="81">
        <v>-22748.240000000002</v>
      </c>
      <c r="AU29" s="81">
        <v>22864.17</v>
      </c>
      <c r="AV29" s="80">
        <f t="shared" si="23"/>
        <v>10.18000000000009</v>
      </c>
      <c r="AW29" s="81">
        <v>-1090.55</v>
      </c>
      <c r="AX29" s="81">
        <v>1100.7</v>
      </c>
      <c r="AY29" s="81">
        <v>0.03</v>
      </c>
      <c r="AZ29" s="80">
        <f t="shared" si="24"/>
        <v>-676.72</v>
      </c>
      <c r="BA29" s="81">
        <v>-172.55</v>
      </c>
      <c r="BB29" s="81">
        <v>-443.37</v>
      </c>
      <c r="BC29" s="81">
        <v>-60.8</v>
      </c>
      <c r="BD29" s="80">
        <f t="shared" si="25"/>
        <v>1.0299999999999869</v>
      </c>
      <c r="BE29" s="81">
        <v>-75.930000000000007</v>
      </c>
      <c r="BF29" s="81">
        <v>76.959999999999994</v>
      </c>
      <c r="BG29" s="81">
        <v>0</v>
      </c>
      <c r="BH29" s="80">
        <f t="shared" si="15"/>
        <v>0</v>
      </c>
      <c r="BI29" s="81">
        <v>0</v>
      </c>
      <c r="BJ29" s="81">
        <v>0</v>
      </c>
      <c r="BK29" s="80">
        <f t="shared" si="26"/>
        <v>4292.4599999999991</v>
      </c>
      <c r="BL29" s="81">
        <v>1.55</v>
      </c>
      <c r="BM29" s="81">
        <v>235.77</v>
      </c>
      <c r="BN29" s="81">
        <v>0</v>
      </c>
      <c r="BO29" s="81">
        <v>1431.72</v>
      </c>
      <c r="BP29" s="81">
        <v>1974.61</v>
      </c>
      <c r="BQ29" s="81">
        <v>0</v>
      </c>
      <c r="BR29" s="81">
        <v>648.20000000000005</v>
      </c>
      <c r="BS29" s="81">
        <v>0.61</v>
      </c>
      <c r="BT29" s="80">
        <f t="shared" si="27"/>
        <v>935.77</v>
      </c>
      <c r="BU29" s="81">
        <v>0</v>
      </c>
      <c r="BV29" s="81">
        <v>43.73</v>
      </c>
      <c r="BW29" s="81">
        <v>0</v>
      </c>
      <c r="BX29" s="81">
        <v>0</v>
      </c>
      <c r="BY29" s="81">
        <v>168.49</v>
      </c>
      <c r="BZ29" s="81">
        <v>0</v>
      </c>
      <c r="CA29" s="81">
        <v>723.55</v>
      </c>
      <c r="CB29" s="80">
        <f>'Quarter final consumption'!B29</f>
        <v>47638.410000000011</v>
      </c>
      <c r="CC29" s="80">
        <f>'Quarter final consumption'!C29</f>
        <v>559.40000000000009</v>
      </c>
      <c r="CD29" s="80">
        <f>'Quarter final consumption'!D29</f>
        <v>315.07000000000005</v>
      </c>
      <c r="CE29" s="80">
        <f>'Quarter final consumption'!E29</f>
        <v>19837.54</v>
      </c>
      <c r="CF29" s="80">
        <f>'Quarter final consumption'!F29</f>
        <v>18427.73</v>
      </c>
      <c r="CG29" s="80">
        <f>'Quarter final consumption'!G29</f>
        <v>225.5</v>
      </c>
      <c r="CH29" s="80">
        <f>'Quarter final consumption'!H29</f>
        <v>7766.51</v>
      </c>
      <c r="CI29" s="93">
        <f>'Quarter final consumption'!I29</f>
        <v>506.65999999999997</v>
      </c>
      <c r="CJ29" s="35"/>
    </row>
    <row r="30" spans="1:88" ht="15.5" x14ac:dyDescent="0.35">
      <c r="A30" s="68" t="s">
        <v>196</v>
      </c>
      <c r="B30" s="80">
        <f t="shared" si="0"/>
        <v>71759.680000000008</v>
      </c>
      <c r="C30" s="80">
        <f t="shared" si="1"/>
        <v>11563.960000000001</v>
      </c>
      <c r="D30" s="80">
        <f t="shared" si="2"/>
        <v>110.84000000000003</v>
      </c>
      <c r="E30" s="80">
        <f t="shared" si="3"/>
        <v>24549.94</v>
      </c>
      <c r="F30" s="80">
        <f t="shared" si="4"/>
        <v>-2951.5199999999968</v>
      </c>
      <c r="G30" s="80">
        <f t="shared" si="5"/>
        <v>32050.99</v>
      </c>
      <c r="H30" s="80">
        <f t="shared" si="6"/>
        <v>849.53</v>
      </c>
      <c r="I30" s="80">
        <f t="shared" si="7"/>
        <v>5517.06</v>
      </c>
      <c r="J30" s="80">
        <f t="shared" si="8"/>
        <v>68.880000000001019</v>
      </c>
      <c r="K30" s="80">
        <f t="shared" si="29"/>
        <v>115.48000000000005</v>
      </c>
      <c r="L30" s="81">
        <v>0</v>
      </c>
      <c r="M30" s="81">
        <v>-28.8</v>
      </c>
      <c r="N30" s="81">
        <v>-1166.44</v>
      </c>
      <c r="O30" s="81">
        <v>1312.19</v>
      </c>
      <c r="P30" s="81">
        <v>-1.47</v>
      </c>
      <c r="Q30" s="81">
        <v>0</v>
      </c>
      <c r="R30" s="81">
        <v>-173.46</v>
      </c>
      <c r="S30" s="81">
        <v>173.46</v>
      </c>
      <c r="T30" s="80">
        <f t="shared" si="30"/>
        <v>-14912.29</v>
      </c>
      <c r="U30" s="80">
        <f t="shared" si="9"/>
        <v>-11072.29</v>
      </c>
      <c r="V30" s="80">
        <f t="shared" si="10"/>
        <v>472.07</v>
      </c>
      <c r="W30" s="80">
        <f t="shared" si="18"/>
        <v>-23383.5</v>
      </c>
      <c r="X30" s="80">
        <f t="shared" si="11"/>
        <v>23112.63</v>
      </c>
      <c r="Y30" s="80">
        <f t="shared" si="12"/>
        <v>-7788.07</v>
      </c>
      <c r="Z30" s="80">
        <f t="shared" si="13"/>
        <v>-598.66999999999996</v>
      </c>
      <c r="AA30" s="80">
        <f t="shared" si="31"/>
        <v>-5343.6</v>
      </c>
      <c r="AB30" s="80">
        <f t="shared" si="31"/>
        <v>9302.7099999999991</v>
      </c>
      <c r="AC30" s="80">
        <f t="shared" si="20"/>
        <v>386.43</v>
      </c>
      <c r="AD30" s="80">
        <f t="shared" si="32"/>
        <v>-13974.589999999997</v>
      </c>
      <c r="AE30" s="81">
        <v>-9755.6</v>
      </c>
      <c r="AF30" s="81">
        <v>-210.8</v>
      </c>
      <c r="AG30" s="81">
        <v>-160.08000000000001</v>
      </c>
      <c r="AH30" s="81">
        <v>-7208.55</v>
      </c>
      <c r="AI30" s="81">
        <v>-598.66999999999996</v>
      </c>
      <c r="AJ30" s="81">
        <v>-5343.6</v>
      </c>
      <c r="AK30" s="81">
        <v>9302.7099999999991</v>
      </c>
      <c r="AL30" s="80">
        <f t="shared" si="14"/>
        <v>-310.71999999999997</v>
      </c>
      <c r="AM30" s="81">
        <v>-86.57</v>
      </c>
      <c r="AN30" s="81">
        <v>-12.85</v>
      </c>
      <c r="AO30" s="81">
        <v>-18.21</v>
      </c>
      <c r="AP30" s="81">
        <v>-579.52</v>
      </c>
      <c r="AQ30" s="81">
        <v>0</v>
      </c>
      <c r="AR30" s="81">
        <v>386.43</v>
      </c>
      <c r="AS30" s="80">
        <f t="shared" si="22"/>
        <v>-24.909999999999854</v>
      </c>
      <c r="AT30" s="81">
        <v>-23383.5</v>
      </c>
      <c r="AU30" s="81">
        <v>23358.59</v>
      </c>
      <c r="AV30" s="80">
        <f t="shared" si="23"/>
        <v>-6.9000000000000909</v>
      </c>
      <c r="AW30" s="81">
        <v>-1009.69</v>
      </c>
      <c r="AX30" s="81">
        <v>1002.79</v>
      </c>
      <c r="AY30" s="81">
        <v>0</v>
      </c>
      <c r="AZ30" s="80">
        <f t="shared" si="24"/>
        <v>-597.89</v>
      </c>
      <c r="BA30" s="81">
        <v>-153.44</v>
      </c>
      <c r="BB30" s="81">
        <v>-376.78</v>
      </c>
      <c r="BC30" s="81">
        <v>-67.67</v>
      </c>
      <c r="BD30" s="80">
        <f t="shared" si="25"/>
        <v>2.7199999999999989</v>
      </c>
      <c r="BE30" s="81">
        <v>-66.989999999999995</v>
      </c>
      <c r="BF30" s="81">
        <v>69.709999999999994</v>
      </c>
      <c r="BG30" s="81">
        <v>0</v>
      </c>
      <c r="BH30" s="80">
        <f t="shared" si="15"/>
        <v>0</v>
      </c>
      <c r="BI30" s="81">
        <v>0</v>
      </c>
      <c r="BJ30" s="81">
        <v>0</v>
      </c>
      <c r="BK30" s="80">
        <f t="shared" si="26"/>
        <v>4236.2</v>
      </c>
      <c r="BL30" s="81">
        <v>1.58</v>
      </c>
      <c r="BM30" s="81">
        <v>217.25</v>
      </c>
      <c r="BN30" s="81">
        <v>0</v>
      </c>
      <c r="BO30" s="81">
        <v>1348.83</v>
      </c>
      <c r="BP30" s="81">
        <v>2033.59</v>
      </c>
      <c r="BQ30" s="81">
        <v>0</v>
      </c>
      <c r="BR30" s="81">
        <v>631</v>
      </c>
      <c r="BS30" s="81">
        <v>3.95</v>
      </c>
      <c r="BT30" s="80">
        <f t="shared" si="27"/>
        <v>1040.06</v>
      </c>
      <c r="BU30" s="81">
        <v>0</v>
      </c>
      <c r="BV30" s="81">
        <v>38.39</v>
      </c>
      <c r="BW30" s="81">
        <v>0</v>
      </c>
      <c r="BX30" s="81">
        <v>0</v>
      </c>
      <c r="BY30" s="81">
        <v>227.63</v>
      </c>
      <c r="BZ30" s="81">
        <v>0</v>
      </c>
      <c r="CA30" s="81">
        <v>774.04</v>
      </c>
      <c r="CB30" s="80">
        <f>'Quarter final consumption'!B30</f>
        <v>51683.500000000015</v>
      </c>
      <c r="CC30" s="80">
        <f>'Quarter final consumption'!C30</f>
        <v>490.09</v>
      </c>
      <c r="CD30" s="80">
        <f>'Quarter final consumption'!D30</f>
        <v>298.47000000000003</v>
      </c>
      <c r="CE30" s="80">
        <f>'Quarter final consumption'!E30</f>
        <v>20124.47</v>
      </c>
      <c r="CF30" s="80">
        <f>'Quarter final consumption'!F30</f>
        <v>22000.230000000003</v>
      </c>
      <c r="CG30" s="80">
        <f>'Quarter final consumption'!G30</f>
        <v>250.86</v>
      </c>
      <c r="CH30" s="80">
        <f>'Quarter final consumption'!H30</f>
        <v>8140.0099999999993</v>
      </c>
      <c r="CI30" s="93">
        <f>'Quarter final consumption'!I30</f>
        <v>379.37</v>
      </c>
    </row>
    <row r="31" spans="1:88" ht="15.5" x14ac:dyDescent="0.35">
      <c r="A31" s="68" t="s">
        <v>197</v>
      </c>
      <c r="B31" s="80">
        <f t="shared" si="0"/>
        <v>55368.780000000006</v>
      </c>
      <c r="C31" s="80">
        <f t="shared" si="1"/>
        <v>8025.24</v>
      </c>
      <c r="D31" s="80">
        <f t="shared" si="2"/>
        <v>138.21999999999991</v>
      </c>
      <c r="E31" s="80">
        <f t="shared" si="3"/>
        <v>25294.31</v>
      </c>
      <c r="F31" s="80">
        <f t="shared" si="4"/>
        <v>-3846.6599999999962</v>
      </c>
      <c r="G31" s="80">
        <f t="shared" si="5"/>
        <v>20490.96</v>
      </c>
      <c r="H31" s="80">
        <f t="shared" si="6"/>
        <v>784.95</v>
      </c>
      <c r="I31" s="80">
        <f t="shared" si="7"/>
        <v>4317.6899999999996</v>
      </c>
      <c r="J31" s="80">
        <f t="shared" si="8"/>
        <v>164.0699999999988</v>
      </c>
      <c r="K31" s="80">
        <f t="shared" si="29"/>
        <v>-6.4500000000000028</v>
      </c>
      <c r="L31" s="81">
        <v>0</v>
      </c>
      <c r="M31" s="81">
        <v>-31.07</v>
      </c>
      <c r="N31" s="81">
        <v>-1034.49</v>
      </c>
      <c r="O31" s="81">
        <v>1060.07</v>
      </c>
      <c r="P31" s="81">
        <v>-0.96</v>
      </c>
      <c r="Q31" s="81">
        <v>0</v>
      </c>
      <c r="R31" s="81">
        <v>-94.12</v>
      </c>
      <c r="S31" s="81">
        <v>94.12</v>
      </c>
      <c r="T31" s="80">
        <f t="shared" si="30"/>
        <v>-11810.529999999999</v>
      </c>
      <c r="U31" s="80">
        <f t="shared" si="9"/>
        <v>-7535.79</v>
      </c>
      <c r="V31" s="80">
        <f t="shared" si="10"/>
        <v>457.69000000000011</v>
      </c>
      <c r="W31" s="80">
        <f t="shared" si="18"/>
        <v>-24259.82</v>
      </c>
      <c r="X31" s="80">
        <f t="shared" si="11"/>
        <v>24179.3</v>
      </c>
      <c r="Y31" s="80">
        <f t="shared" si="12"/>
        <v>-7461.23</v>
      </c>
      <c r="Z31" s="80">
        <f t="shared" si="13"/>
        <v>-636.76</v>
      </c>
      <c r="AA31" s="80">
        <f t="shared" si="31"/>
        <v>-4223.57</v>
      </c>
      <c r="AB31" s="80">
        <f t="shared" si="31"/>
        <v>7387.54</v>
      </c>
      <c r="AC31" s="80">
        <f t="shared" si="20"/>
        <v>282.11</v>
      </c>
      <c r="AD31" s="80">
        <f t="shared" si="32"/>
        <v>-11111.879999999997</v>
      </c>
      <c r="AE31" s="81">
        <v>-6218.86</v>
      </c>
      <c r="AF31" s="81">
        <v>-230.68</v>
      </c>
      <c r="AG31" s="81">
        <v>-139.34</v>
      </c>
      <c r="AH31" s="81">
        <v>-7050.21</v>
      </c>
      <c r="AI31" s="81">
        <v>-636.76</v>
      </c>
      <c r="AJ31" s="81">
        <v>-4223.57</v>
      </c>
      <c r="AK31" s="81">
        <v>7387.54</v>
      </c>
      <c r="AL31" s="80">
        <f t="shared" si="14"/>
        <v>-226.97999999999996</v>
      </c>
      <c r="AM31" s="81">
        <v>-67.5</v>
      </c>
      <c r="AN31" s="81">
        <v>-12.85</v>
      </c>
      <c r="AO31" s="81">
        <v>-17.72</v>
      </c>
      <c r="AP31" s="81">
        <v>-411.02</v>
      </c>
      <c r="AQ31" s="81">
        <v>0</v>
      </c>
      <c r="AR31" s="81">
        <v>282.11</v>
      </c>
      <c r="AS31" s="80">
        <f t="shared" si="22"/>
        <v>158.40000000000146</v>
      </c>
      <c r="AT31" s="81">
        <v>-24259.82</v>
      </c>
      <c r="AU31" s="81">
        <v>24418.22</v>
      </c>
      <c r="AV31" s="80">
        <f t="shared" si="23"/>
        <v>15.850000000000136</v>
      </c>
      <c r="AW31" s="81">
        <v>-1017.3</v>
      </c>
      <c r="AX31" s="81">
        <v>1033.1500000000001</v>
      </c>
      <c r="AY31" s="81">
        <v>0</v>
      </c>
      <c r="AZ31" s="80">
        <f t="shared" si="24"/>
        <v>-643.74</v>
      </c>
      <c r="BA31" s="81">
        <v>-167.57</v>
      </c>
      <c r="BB31" s="81">
        <v>-394.31</v>
      </c>
      <c r="BC31" s="81">
        <v>-81.86</v>
      </c>
      <c r="BD31" s="80">
        <f t="shared" si="25"/>
        <v>-2.1799999999999997</v>
      </c>
      <c r="BE31" s="81">
        <v>-64.56</v>
      </c>
      <c r="BF31" s="81">
        <v>62.38</v>
      </c>
      <c r="BG31" s="81">
        <v>0</v>
      </c>
      <c r="BH31" s="80">
        <f t="shared" si="15"/>
        <v>0</v>
      </c>
      <c r="BI31" s="81">
        <v>0</v>
      </c>
      <c r="BJ31" s="81">
        <v>0</v>
      </c>
      <c r="BK31" s="80">
        <f t="shared" si="26"/>
        <v>4196.9599999999991</v>
      </c>
      <c r="BL31" s="81">
        <v>0.84</v>
      </c>
      <c r="BM31" s="81">
        <v>217.98</v>
      </c>
      <c r="BN31" s="81">
        <v>0</v>
      </c>
      <c r="BO31" s="81">
        <v>1512.02</v>
      </c>
      <c r="BP31" s="81">
        <v>1930.31</v>
      </c>
      <c r="BQ31" s="81">
        <v>0</v>
      </c>
      <c r="BR31" s="81">
        <v>531.86</v>
      </c>
      <c r="BS31" s="81">
        <v>3.95</v>
      </c>
      <c r="BT31" s="80">
        <f t="shared" si="27"/>
        <v>758.2</v>
      </c>
      <c r="BU31" s="81">
        <v>0</v>
      </c>
      <c r="BV31" s="81">
        <v>56.02</v>
      </c>
      <c r="BW31" s="81">
        <v>0</v>
      </c>
      <c r="BX31" s="81">
        <v>0</v>
      </c>
      <c r="BY31" s="81">
        <v>135.03</v>
      </c>
      <c r="BZ31" s="81">
        <v>0</v>
      </c>
      <c r="CA31" s="81">
        <v>567.15</v>
      </c>
      <c r="CB31" s="80">
        <f>'Quarter final consumption'!B31</f>
        <v>38598.300000000003</v>
      </c>
      <c r="CC31" s="80">
        <f>'Quarter final consumption'!C31</f>
        <v>488.60999999999996</v>
      </c>
      <c r="CD31" s="80">
        <f>'Quarter final consumption'!D31</f>
        <v>290.84000000000003</v>
      </c>
      <c r="CE31" s="80">
        <f>'Quarter final consumption'!E31</f>
        <v>19880.690000000002</v>
      </c>
      <c r="CF31" s="80">
        <f>'Quarter final consumption'!F31</f>
        <v>10963.43</v>
      </c>
      <c r="CG31" s="80">
        <f>'Quarter final consumption'!G31</f>
        <v>148.19</v>
      </c>
      <c r="CH31" s="80">
        <f>'Quarter final consumption'!H31</f>
        <v>6546.7199999999993</v>
      </c>
      <c r="CI31" s="93">
        <f>'Quarter final consumption'!I31</f>
        <v>279.82</v>
      </c>
    </row>
    <row r="32" spans="1:88" ht="15.5" x14ac:dyDescent="0.35">
      <c r="A32" s="68" t="s">
        <v>198</v>
      </c>
      <c r="B32" s="80">
        <f t="shared" si="0"/>
        <v>51794.200000000004</v>
      </c>
      <c r="C32" s="80">
        <f t="shared" si="1"/>
        <v>7996.8</v>
      </c>
      <c r="D32" s="80">
        <f t="shared" si="2"/>
        <v>123.76999999999995</v>
      </c>
      <c r="E32" s="80">
        <f t="shared" si="3"/>
        <v>26021.52</v>
      </c>
      <c r="F32" s="80">
        <f t="shared" si="4"/>
        <v>-4100.6799999999967</v>
      </c>
      <c r="G32" s="80">
        <f t="shared" si="5"/>
        <v>16486.95</v>
      </c>
      <c r="H32" s="80">
        <f t="shared" si="6"/>
        <v>807.68</v>
      </c>
      <c r="I32" s="80">
        <f t="shared" si="7"/>
        <v>4362.1799999999994</v>
      </c>
      <c r="J32" s="80">
        <f t="shared" si="8"/>
        <v>95.980000000000473</v>
      </c>
      <c r="K32" s="80">
        <f t="shared" si="29"/>
        <v>-147.91000000000005</v>
      </c>
      <c r="L32" s="81">
        <v>0</v>
      </c>
      <c r="M32" s="81">
        <v>-28.48</v>
      </c>
      <c r="N32" s="81">
        <v>-899.44</v>
      </c>
      <c r="O32" s="81">
        <v>780.57</v>
      </c>
      <c r="P32" s="81">
        <v>-0.56000000000000005</v>
      </c>
      <c r="Q32" s="81">
        <v>0</v>
      </c>
      <c r="R32" s="81">
        <v>-123.15</v>
      </c>
      <c r="S32" s="81">
        <v>123.15</v>
      </c>
      <c r="T32" s="80">
        <f t="shared" si="30"/>
        <v>-12199.150000000001</v>
      </c>
      <c r="U32" s="80">
        <f t="shared" si="9"/>
        <v>-7583.06</v>
      </c>
      <c r="V32" s="80">
        <f t="shared" si="10"/>
        <v>413.81000000000006</v>
      </c>
      <c r="W32" s="80">
        <f t="shared" si="18"/>
        <v>-25122.080000000002</v>
      </c>
      <c r="X32" s="80">
        <f t="shared" si="11"/>
        <v>24993</v>
      </c>
      <c r="Y32" s="80">
        <f t="shared" si="12"/>
        <v>-7731.48</v>
      </c>
      <c r="Z32" s="80">
        <f t="shared" si="13"/>
        <v>-709.88</v>
      </c>
      <c r="AA32" s="80">
        <f t="shared" si="31"/>
        <v>-4239.03</v>
      </c>
      <c r="AB32" s="80">
        <f t="shared" si="31"/>
        <v>7530.66</v>
      </c>
      <c r="AC32" s="80">
        <f t="shared" si="20"/>
        <v>248.91</v>
      </c>
      <c r="AD32" s="80">
        <f t="shared" si="32"/>
        <v>-11537.439999999999</v>
      </c>
      <c r="AE32" s="81">
        <v>-6312.27</v>
      </c>
      <c r="AF32" s="81">
        <v>-237.41</v>
      </c>
      <c r="AG32" s="81">
        <v>-195.43</v>
      </c>
      <c r="AH32" s="81">
        <v>-7374.08</v>
      </c>
      <c r="AI32" s="81">
        <v>-709.88</v>
      </c>
      <c r="AJ32" s="81">
        <v>-4239.03</v>
      </c>
      <c r="AK32" s="81">
        <v>7530.66</v>
      </c>
      <c r="AL32" s="80">
        <f t="shared" si="14"/>
        <v>-200.32999999999996</v>
      </c>
      <c r="AM32" s="81">
        <v>-61.44</v>
      </c>
      <c r="AN32" s="81">
        <v>-12.85</v>
      </c>
      <c r="AO32" s="81">
        <v>-17.55</v>
      </c>
      <c r="AP32" s="81">
        <v>-357.4</v>
      </c>
      <c r="AQ32" s="81">
        <v>0</v>
      </c>
      <c r="AR32" s="81">
        <v>248.91</v>
      </c>
      <c r="AS32" s="80">
        <f t="shared" si="22"/>
        <v>160.03999999999724</v>
      </c>
      <c r="AT32" s="81">
        <v>-25122.080000000002</v>
      </c>
      <c r="AU32" s="81">
        <v>25282.12</v>
      </c>
      <c r="AV32" s="80">
        <f t="shared" si="23"/>
        <v>-4.0099999999999909</v>
      </c>
      <c r="AW32" s="81">
        <v>-992.96</v>
      </c>
      <c r="AX32" s="81">
        <v>988.95</v>
      </c>
      <c r="AY32" s="81">
        <v>0</v>
      </c>
      <c r="AZ32" s="80">
        <f t="shared" si="24"/>
        <v>-617.39</v>
      </c>
      <c r="BA32" s="81">
        <v>-161.66999999999999</v>
      </c>
      <c r="BB32" s="81">
        <v>-379.58</v>
      </c>
      <c r="BC32" s="81">
        <v>-76.14</v>
      </c>
      <c r="BD32" s="80">
        <f t="shared" si="25"/>
        <v>-1.9999999999996021E-2</v>
      </c>
      <c r="BE32" s="81">
        <v>-54.72</v>
      </c>
      <c r="BF32" s="81">
        <v>54.7</v>
      </c>
      <c r="BG32" s="81">
        <v>0</v>
      </c>
      <c r="BH32" s="80">
        <f t="shared" si="15"/>
        <v>0</v>
      </c>
      <c r="BI32" s="81">
        <v>0</v>
      </c>
      <c r="BJ32" s="81">
        <v>0</v>
      </c>
      <c r="BK32" s="80">
        <f t="shared" si="26"/>
        <v>3817.4399999999996</v>
      </c>
      <c r="BL32" s="81">
        <v>1.61</v>
      </c>
      <c r="BM32" s="81">
        <v>209.2</v>
      </c>
      <c r="BN32" s="81">
        <v>0</v>
      </c>
      <c r="BO32" s="81">
        <v>1412.45</v>
      </c>
      <c r="BP32" s="81">
        <v>1656.78</v>
      </c>
      <c r="BQ32" s="81">
        <v>0</v>
      </c>
      <c r="BR32" s="81">
        <v>533.45000000000005</v>
      </c>
      <c r="BS32" s="81">
        <v>3.95</v>
      </c>
      <c r="BT32" s="80">
        <f t="shared" si="27"/>
        <v>767.88</v>
      </c>
      <c r="BU32" s="81">
        <v>0</v>
      </c>
      <c r="BV32" s="81">
        <v>48.59</v>
      </c>
      <c r="BW32" s="81">
        <v>0</v>
      </c>
      <c r="BX32" s="81">
        <v>0</v>
      </c>
      <c r="BY32" s="81">
        <v>127.53</v>
      </c>
      <c r="BZ32" s="81">
        <v>0</v>
      </c>
      <c r="CA32" s="81">
        <v>591.76</v>
      </c>
      <c r="CB32" s="80">
        <f>'Quarter final consumption'!B32</f>
        <v>34865</v>
      </c>
      <c r="CC32" s="80">
        <f>'Quarter final consumption'!C32</f>
        <v>412.13000000000005</v>
      </c>
      <c r="CD32" s="80">
        <f>'Quarter final consumption'!D32</f>
        <v>251.31</v>
      </c>
      <c r="CE32" s="80">
        <f>'Quarter final consumption'!E32</f>
        <v>20260.440000000002</v>
      </c>
      <c r="CF32" s="80">
        <f>'Quarter final consumption'!F32</f>
        <v>6970.5999999999995</v>
      </c>
      <c r="CG32" s="80">
        <f>'Quarter final consumption'!G32</f>
        <v>97.8</v>
      </c>
      <c r="CH32" s="80">
        <f>'Quarter final consumption'!H32</f>
        <v>6624.58</v>
      </c>
      <c r="CI32" s="93">
        <f>'Quarter final consumption'!I32</f>
        <v>248.14</v>
      </c>
    </row>
    <row r="33" spans="1:88" ht="15.5" x14ac:dyDescent="0.35">
      <c r="A33" s="68" t="s">
        <v>199</v>
      </c>
      <c r="B33" s="80">
        <f t="shared" si="0"/>
        <v>67145.759999999995</v>
      </c>
      <c r="C33" s="80">
        <f t="shared" si="1"/>
        <v>10961.839999999998</v>
      </c>
      <c r="D33" s="80">
        <f t="shared" si="2"/>
        <v>195.54000000000002</v>
      </c>
      <c r="E33" s="80">
        <f t="shared" si="3"/>
        <v>26409.640000000003</v>
      </c>
      <c r="F33" s="80">
        <f t="shared" si="4"/>
        <v>-4526.66</v>
      </c>
      <c r="G33" s="80">
        <f t="shared" si="5"/>
        <v>28412.28</v>
      </c>
      <c r="H33" s="80">
        <f t="shared" si="6"/>
        <v>1039.44</v>
      </c>
      <c r="I33" s="80">
        <f t="shared" si="7"/>
        <v>4549.3100000000004</v>
      </c>
      <c r="J33" s="80">
        <f t="shared" si="8"/>
        <v>104.3700000000008</v>
      </c>
      <c r="K33" s="80">
        <f t="shared" si="29"/>
        <v>-99.920000000000158</v>
      </c>
      <c r="L33" s="81">
        <v>0</v>
      </c>
      <c r="M33" s="81">
        <v>-29.23</v>
      </c>
      <c r="N33" s="81">
        <v>-1095.1500000000001</v>
      </c>
      <c r="O33" s="81">
        <v>1024.81</v>
      </c>
      <c r="P33" s="81">
        <v>-0.35</v>
      </c>
      <c r="Q33" s="81">
        <v>0</v>
      </c>
      <c r="R33" s="81">
        <v>-192.52</v>
      </c>
      <c r="S33" s="81">
        <v>192.52</v>
      </c>
      <c r="T33" s="80">
        <f t="shared" si="30"/>
        <v>-14514.719999999998</v>
      </c>
      <c r="U33" s="80">
        <f t="shared" si="9"/>
        <v>-10363.109999999999</v>
      </c>
      <c r="V33" s="80">
        <f t="shared" si="10"/>
        <v>361.95</v>
      </c>
      <c r="W33" s="80">
        <f t="shared" si="18"/>
        <v>-25314.49</v>
      </c>
      <c r="X33" s="80">
        <f t="shared" si="11"/>
        <v>24986.660000000003</v>
      </c>
      <c r="Y33" s="80">
        <f t="shared" si="12"/>
        <v>-8203.0499999999993</v>
      </c>
      <c r="Z33" s="80">
        <f t="shared" si="13"/>
        <v>-821.71</v>
      </c>
      <c r="AA33" s="80">
        <f t="shared" si="31"/>
        <v>-4356.79</v>
      </c>
      <c r="AB33" s="80">
        <f t="shared" si="31"/>
        <v>8839.8799999999992</v>
      </c>
      <c r="AC33" s="80">
        <f t="shared" si="20"/>
        <v>355.94</v>
      </c>
      <c r="AD33" s="80">
        <f t="shared" si="32"/>
        <v>-13484.92</v>
      </c>
      <c r="AE33" s="81">
        <v>-9081.09</v>
      </c>
      <c r="AF33" s="81">
        <v>-242.62</v>
      </c>
      <c r="AG33" s="81">
        <v>-149.81</v>
      </c>
      <c r="AH33" s="81">
        <v>-7672.78</v>
      </c>
      <c r="AI33" s="81">
        <v>-821.71</v>
      </c>
      <c r="AJ33" s="81">
        <v>-4356.79</v>
      </c>
      <c r="AK33" s="81">
        <v>8839.8799999999992</v>
      </c>
      <c r="AL33" s="80">
        <f t="shared" si="14"/>
        <v>-286.23999999999995</v>
      </c>
      <c r="AM33" s="81">
        <v>-81</v>
      </c>
      <c r="AN33" s="81">
        <v>-12.85</v>
      </c>
      <c r="AO33" s="81">
        <v>-18.059999999999999</v>
      </c>
      <c r="AP33" s="81">
        <v>-530.27</v>
      </c>
      <c r="AQ33" s="81">
        <v>0</v>
      </c>
      <c r="AR33" s="81">
        <v>355.94</v>
      </c>
      <c r="AS33" s="80">
        <f t="shared" si="22"/>
        <v>-76.680000000000291</v>
      </c>
      <c r="AT33" s="81">
        <v>-25314.49</v>
      </c>
      <c r="AU33" s="81">
        <v>25237.81</v>
      </c>
      <c r="AV33" s="80">
        <f t="shared" si="23"/>
        <v>-23.370000000000005</v>
      </c>
      <c r="AW33" s="81">
        <v>-976.97</v>
      </c>
      <c r="AX33" s="81">
        <v>953.6</v>
      </c>
      <c r="AY33" s="81">
        <v>0</v>
      </c>
      <c r="AZ33" s="80">
        <f t="shared" si="24"/>
        <v>-642.79</v>
      </c>
      <c r="BA33" s="81">
        <v>-169.32</v>
      </c>
      <c r="BB33" s="81">
        <v>-390.19</v>
      </c>
      <c r="BC33" s="81">
        <v>-83.28</v>
      </c>
      <c r="BD33" s="80">
        <f t="shared" si="25"/>
        <v>-0.71999999999999886</v>
      </c>
      <c r="BE33" s="81">
        <v>-54.73</v>
      </c>
      <c r="BF33" s="81">
        <v>54.01</v>
      </c>
      <c r="BG33" s="81">
        <v>0</v>
      </c>
      <c r="BH33" s="80">
        <f t="shared" si="15"/>
        <v>0</v>
      </c>
      <c r="BI33" s="81">
        <v>0</v>
      </c>
      <c r="BJ33" s="81">
        <v>0</v>
      </c>
      <c r="BK33" s="80">
        <f t="shared" si="26"/>
        <v>4328.1699999999992</v>
      </c>
      <c r="BL33" s="81">
        <v>1.57</v>
      </c>
      <c r="BM33" s="81">
        <v>205.03</v>
      </c>
      <c r="BN33" s="81">
        <v>0</v>
      </c>
      <c r="BO33" s="81">
        <v>1536.74</v>
      </c>
      <c r="BP33" s="81">
        <v>1986.19</v>
      </c>
      <c r="BQ33" s="81">
        <v>0</v>
      </c>
      <c r="BR33" s="81">
        <v>594.69000000000005</v>
      </c>
      <c r="BS33" s="81">
        <v>3.95</v>
      </c>
      <c r="BT33" s="80">
        <f t="shared" si="27"/>
        <v>982.81</v>
      </c>
      <c r="BU33" s="81">
        <v>0</v>
      </c>
      <c r="BV33" s="81">
        <v>58.21</v>
      </c>
      <c r="BW33" s="81">
        <v>0</v>
      </c>
      <c r="BX33" s="81">
        <v>0</v>
      </c>
      <c r="BY33" s="81">
        <v>215.44</v>
      </c>
      <c r="BZ33" s="81">
        <v>0</v>
      </c>
      <c r="CA33" s="81">
        <v>709.16</v>
      </c>
      <c r="CB33" s="80">
        <f>'Quarter final consumption'!B33</f>
        <v>47218.41</v>
      </c>
      <c r="CC33" s="80">
        <f>'Quarter final consumption'!C33</f>
        <v>597.16</v>
      </c>
      <c r="CD33" s="80">
        <f>'Quarter final consumption'!D33</f>
        <v>265.02</v>
      </c>
      <c r="CE33" s="80">
        <f>'Quarter final consumption'!E33</f>
        <v>19948.070000000003</v>
      </c>
      <c r="CF33" s="80">
        <f>'Quarter final consumption'!F33</f>
        <v>18007.25</v>
      </c>
      <c r="CG33" s="80">
        <f>'Quarter final consumption'!G33</f>
        <v>217.73</v>
      </c>
      <c r="CH33" s="80">
        <f>'Quarter final consumption'!H33</f>
        <v>7832.92</v>
      </c>
      <c r="CI33" s="93">
        <f>'Quarter final consumption'!I33</f>
        <v>350.26</v>
      </c>
    </row>
    <row r="34" spans="1:88" ht="15.5" x14ac:dyDescent="0.35">
      <c r="A34" s="68" t="s">
        <v>200</v>
      </c>
      <c r="B34" s="80">
        <f t="shared" si="0"/>
        <v>71746.689999999988</v>
      </c>
      <c r="C34" s="80">
        <f t="shared" si="1"/>
        <v>11800.41</v>
      </c>
      <c r="D34" s="80">
        <f t="shared" si="2"/>
        <v>161.68999999999997</v>
      </c>
      <c r="E34" s="80">
        <f t="shared" si="3"/>
        <v>23696.05</v>
      </c>
      <c r="F34" s="80">
        <f t="shared" si="4"/>
        <v>-1391.7900000000009</v>
      </c>
      <c r="G34" s="80">
        <f t="shared" si="5"/>
        <v>31006.35</v>
      </c>
      <c r="H34" s="80">
        <f t="shared" si="6"/>
        <v>1075.75</v>
      </c>
      <c r="I34" s="80">
        <f t="shared" si="7"/>
        <v>5261.76</v>
      </c>
      <c r="J34" s="80">
        <f t="shared" si="8"/>
        <v>136.47000000000116</v>
      </c>
      <c r="K34" s="80">
        <f t="shared" si="29"/>
        <v>134.80000000000007</v>
      </c>
      <c r="L34" s="81">
        <v>0</v>
      </c>
      <c r="M34" s="81">
        <v>-27.62</v>
      </c>
      <c r="N34" s="81">
        <v>-780.8</v>
      </c>
      <c r="O34" s="81">
        <v>944.72</v>
      </c>
      <c r="P34" s="81">
        <v>-1.5</v>
      </c>
      <c r="Q34" s="81">
        <v>0</v>
      </c>
      <c r="R34" s="81">
        <v>-206.2</v>
      </c>
      <c r="S34" s="81">
        <v>206.2</v>
      </c>
      <c r="T34" s="80">
        <f t="shared" si="30"/>
        <v>-15327.880000000008</v>
      </c>
      <c r="U34" s="80">
        <f t="shared" si="9"/>
        <v>-11374.68</v>
      </c>
      <c r="V34" s="80">
        <f t="shared" si="10"/>
        <v>383.05</v>
      </c>
      <c r="W34" s="80">
        <f t="shared" si="18"/>
        <v>-22915.25</v>
      </c>
      <c r="X34" s="80">
        <f t="shared" si="11"/>
        <v>22316.83</v>
      </c>
      <c r="Y34" s="80">
        <f t="shared" si="12"/>
        <v>-7385.76</v>
      </c>
      <c r="Z34" s="80">
        <f t="shared" si="13"/>
        <v>-872.45</v>
      </c>
      <c r="AA34" s="80">
        <f t="shared" si="31"/>
        <v>-5055.5600000000004</v>
      </c>
      <c r="AB34" s="80">
        <f t="shared" si="31"/>
        <v>9161.3799999999992</v>
      </c>
      <c r="AC34" s="80">
        <f t="shared" si="20"/>
        <v>414.56</v>
      </c>
      <c r="AD34" s="80">
        <f t="shared" si="32"/>
        <v>-14313.710000000005</v>
      </c>
      <c r="AE34" s="81">
        <v>-10143.540000000001</v>
      </c>
      <c r="AF34" s="81">
        <v>-234.31</v>
      </c>
      <c r="AG34" s="81">
        <v>-382.96</v>
      </c>
      <c r="AH34" s="81">
        <v>-6786.27</v>
      </c>
      <c r="AI34" s="81">
        <v>-872.45</v>
      </c>
      <c r="AJ34" s="81">
        <v>-5055.5600000000004</v>
      </c>
      <c r="AK34" s="81">
        <v>9161.3799999999992</v>
      </c>
      <c r="AL34" s="80">
        <f t="shared" si="14"/>
        <v>-299.07</v>
      </c>
      <c r="AM34" s="81">
        <v>-84.41</v>
      </c>
      <c r="AN34" s="81">
        <v>-12.85</v>
      </c>
      <c r="AO34" s="81">
        <v>-16.88</v>
      </c>
      <c r="AP34" s="81">
        <v>-599.49</v>
      </c>
      <c r="AQ34" s="81">
        <v>0</v>
      </c>
      <c r="AR34" s="81">
        <v>414.56</v>
      </c>
      <c r="AS34" s="80">
        <f t="shared" si="22"/>
        <v>-119.77999999999884</v>
      </c>
      <c r="AT34" s="81">
        <v>-22915.25</v>
      </c>
      <c r="AU34" s="81">
        <v>22795.47</v>
      </c>
      <c r="AV34" s="80">
        <f t="shared" si="23"/>
        <v>7.3099999999999454</v>
      </c>
      <c r="AW34" s="81">
        <v>-918.58</v>
      </c>
      <c r="AX34" s="81">
        <v>925.89</v>
      </c>
      <c r="AY34" s="81">
        <v>0</v>
      </c>
      <c r="AZ34" s="80">
        <f t="shared" si="24"/>
        <v>-602.04999999999995</v>
      </c>
      <c r="BA34" s="81">
        <v>-180.01</v>
      </c>
      <c r="BB34" s="81">
        <v>-343.24</v>
      </c>
      <c r="BC34" s="81">
        <v>-78.8</v>
      </c>
      <c r="BD34" s="80">
        <f t="shared" si="25"/>
        <v>-0.57999999999999829</v>
      </c>
      <c r="BE34" s="81">
        <v>-48.14</v>
      </c>
      <c r="BF34" s="81">
        <v>47.56</v>
      </c>
      <c r="BG34" s="81">
        <v>0</v>
      </c>
      <c r="BH34" s="80">
        <f t="shared" si="15"/>
        <v>0</v>
      </c>
      <c r="BI34" s="81">
        <v>0</v>
      </c>
      <c r="BJ34" s="81">
        <v>0</v>
      </c>
      <c r="BK34" s="80">
        <f t="shared" si="26"/>
        <v>4530.26</v>
      </c>
      <c r="BL34" s="81">
        <v>1.58</v>
      </c>
      <c r="BM34" s="81">
        <v>198.18</v>
      </c>
      <c r="BN34" s="81">
        <v>0</v>
      </c>
      <c r="BO34" s="81">
        <v>1609.22</v>
      </c>
      <c r="BP34" s="81">
        <v>2059.63</v>
      </c>
      <c r="BQ34" s="81">
        <v>0</v>
      </c>
      <c r="BR34" s="81">
        <v>637.19000000000005</v>
      </c>
      <c r="BS34" s="81">
        <v>24.46</v>
      </c>
      <c r="BT34" s="80">
        <f t="shared" si="27"/>
        <v>1082.94</v>
      </c>
      <c r="BU34" s="81">
        <v>0</v>
      </c>
      <c r="BV34" s="81">
        <v>53.72</v>
      </c>
      <c r="BW34" s="81">
        <v>0</v>
      </c>
      <c r="BX34" s="81">
        <v>0</v>
      </c>
      <c r="BY34" s="81">
        <v>267.58</v>
      </c>
      <c r="BZ34" s="81">
        <v>0</v>
      </c>
      <c r="CA34" s="81">
        <v>761.64</v>
      </c>
      <c r="CB34" s="80">
        <f>'Quarter final consumption'!B34</f>
        <v>50936.680000000008</v>
      </c>
      <c r="CC34" s="80">
        <f>'Quarter final consumption'!C34</f>
        <v>424.15000000000003</v>
      </c>
      <c r="CD34" s="80">
        <f>'Quarter final consumption'!D34</f>
        <v>265.21999999999997</v>
      </c>
      <c r="CE34" s="80">
        <f>'Quarter final consumption'!E34</f>
        <v>20260.54</v>
      </c>
      <c r="CF34" s="80">
        <f>'Quarter final consumption'!F34</f>
        <v>21291.88</v>
      </c>
      <c r="CG34" s="80">
        <f>'Quarter final consumption'!G34</f>
        <v>203.3</v>
      </c>
      <c r="CH34" s="80">
        <f>'Quarter final consumption'!H34</f>
        <v>8105.22</v>
      </c>
      <c r="CI34" s="93">
        <f>'Quarter final consumption'!I34</f>
        <v>386.37</v>
      </c>
    </row>
    <row r="35" spans="1:88" ht="15.5" x14ac:dyDescent="0.35">
      <c r="A35" s="68" t="s">
        <v>201</v>
      </c>
      <c r="B35" s="80">
        <f t="shared" si="0"/>
        <v>57070</v>
      </c>
      <c r="C35" s="80">
        <f t="shared" si="1"/>
        <v>8289.869999999999</v>
      </c>
      <c r="D35" s="80">
        <f t="shared" si="2"/>
        <v>136.23000000000002</v>
      </c>
      <c r="E35" s="80">
        <f t="shared" si="3"/>
        <v>23938.79</v>
      </c>
      <c r="F35" s="80">
        <f t="shared" si="4"/>
        <v>-2067.41</v>
      </c>
      <c r="G35" s="80">
        <f t="shared" si="5"/>
        <v>21044.17</v>
      </c>
      <c r="H35" s="80">
        <f t="shared" si="6"/>
        <v>964.96</v>
      </c>
      <c r="I35" s="80">
        <f t="shared" si="7"/>
        <v>4591.59</v>
      </c>
      <c r="J35" s="80">
        <f t="shared" si="8"/>
        <v>171.79999999999927</v>
      </c>
      <c r="K35" s="80">
        <f t="shared" si="29"/>
        <v>-24.159999999999997</v>
      </c>
      <c r="L35" s="81">
        <v>0</v>
      </c>
      <c r="M35" s="81">
        <v>-29.21</v>
      </c>
      <c r="N35" s="81">
        <v>-1024.0899999999999</v>
      </c>
      <c r="O35" s="81">
        <v>1030.28</v>
      </c>
      <c r="P35" s="81">
        <v>-1.1399999999999999</v>
      </c>
      <c r="Q35" s="81">
        <v>0</v>
      </c>
      <c r="R35" s="81">
        <v>-135.1</v>
      </c>
      <c r="S35" s="81">
        <v>135.1</v>
      </c>
      <c r="T35" s="80">
        <f t="shared" si="30"/>
        <v>-12799.510000000002</v>
      </c>
      <c r="U35" s="80">
        <f t="shared" si="9"/>
        <v>-7898.0199999999986</v>
      </c>
      <c r="V35" s="80">
        <f t="shared" si="10"/>
        <v>409.44999999999993</v>
      </c>
      <c r="W35" s="80">
        <f t="shared" si="18"/>
        <v>-22914.7</v>
      </c>
      <c r="X35" s="80">
        <f t="shared" si="11"/>
        <v>22502.39</v>
      </c>
      <c r="Y35" s="80">
        <f t="shared" si="12"/>
        <v>-7799.7</v>
      </c>
      <c r="Z35" s="80">
        <f t="shared" si="13"/>
        <v>-779.02</v>
      </c>
      <c r="AA35" s="80">
        <f t="shared" si="31"/>
        <v>-4456.49</v>
      </c>
      <c r="AB35" s="80">
        <f t="shared" si="31"/>
        <v>7828.13</v>
      </c>
      <c r="AC35" s="80">
        <f t="shared" si="20"/>
        <v>308.45</v>
      </c>
      <c r="AD35" s="80">
        <f t="shared" si="32"/>
        <v>-11855.539999999997</v>
      </c>
      <c r="AE35" s="81">
        <v>-6609.44</v>
      </c>
      <c r="AF35" s="81">
        <v>-248.23</v>
      </c>
      <c r="AG35" s="81">
        <v>-221.78</v>
      </c>
      <c r="AH35" s="81">
        <v>-7368.71</v>
      </c>
      <c r="AI35" s="81">
        <v>-779.02</v>
      </c>
      <c r="AJ35" s="81">
        <v>-4456.49</v>
      </c>
      <c r="AK35" s="81">
        <v>7828.13</v>
      </c>
      <c r="AL35" s="80">
        <f t="shared" si="14"/>
        <v>-217.68</v>
      </c>
      <c r="AM35" s="81">
        <v>-65.73</v>
      </c>
      <c r="AN35" s="81">
        <v>-12.85</v>
      </c>
      <c r="AO35" s="81">
        <v>-16.559999999999999</v>
      </c>
      <c r="AP35" s="81">
        <v>-430.99</v>
      </c>
      <c r="AQ35" s="81">
        <v>0</v>
      </c>
      <c r="AR35" s="81">
        <v>308.45</v>
      </c>
      <c r="AS35" s="80">
        <f t="shared" si="22"/>
        <v>-94.950000000000728</v>
      </c>
      <c r="AT35" s="81">
        <v>-22914.7</v>
      </c>
      <c r="AU35" s="81">
        <v>22819.75</v>
      </c>
      <c r="AV35" s="80">
        <f t="shared" si="23"/>
        <v>12.989999999999895</v>
      </c>
      <c r="AW35" s="81">
        <v>-968.69</v>
      </c>
      <c r="AX35" s="81">
        <v>981.68</v>
      </c>
      <c r="AY35" s="81">
        <v>0</v>
      </c>
      <c r="AZ35" s="80">
        <f t="shared" si="24"/>
        <v>-646.94999999999993</v>
      </c>
      <c r="BA35" s="81">
        <v>-204.72</v>
      </c>
      <c r="BB35" s="81">
        <v>-363.21</v>
      </c>
      <c r="BC35" s="81">
        <v>-79.02</v>
      </c>
      <c r="BD35" s="80">
        <f t="shared" si="25"/>
        <v>2.6200000000000045</v>
      </c>
      <c r="BE35" s="81">
        <v>-49.44</v>
      </c>
      <c r="BF35" s="81">
        <v>52.06</v>
      </c>
      <c r="BG35" s="81">
        <v>0</v>
      </c>
      <c r="BH35" s="80">
        <f t="shared" si="15"/>
        <v>0</v>
      </c>
      <c r="BI35" s="81">
        <v>0</v>
      </c>
      <c r="BJ35" s="81">
        <v>0</v>
      </c>
      <c r="BK35" s="80">
        <f t="shared" si="26"/>
        <v>4312.33</v>
      </c>
      <c r="BL35" s="81">
        <v>0.84</v>
      </c>
      <c r="BM35" s="81">
        <v>204.67</v>
      </c>
      <c r="BN35" s="81">
        <v>0</v>
      </c>
      <c r="BO35" s="81">
        <v>1626.02</v>
      </c>
      <c r="BP35" s="81">
        <v>1905.31</v>
      </c>
      <c r="BQ35" s="81">
        <v>0</v>
      </c>
      <c r="BR35" s="81">
        <v>551.03</v>
      </c>
      <c r="BS35" s="81">
        <v>24.46</v>
      </c>
      <c r="BT35" s="80">
        <f t="shared" si="27"/>
        <v>832.63</v>
      </c>
      <c r="BU35" s="81">
        <v>0</v>
      </c>
      <c r="BV35" s="81">
        <v>60.2</v>
      </c>
      <c r="BW35" s="81">
        <v>0</v>
      </c>
      <c r="BX35" s="81">
        <v>0</v>
      </c>
      <c r="BY35" s="81">
        <v>277.01</v>
      </c>
      <c r="BZ35" s="81">
        <v>0</v>
      </c>
      <c r="CA35" s="81">
        <v>495.42</v>
      </c>
      <c r="CB35" s="80">
        <f>'Quarter final consumption'!B35</f>
        <v>39103.049999999996</v>
      </c>
      <c r="CC35" s="80">
        <f>'Quarter final consumption'!C35</f>
        <v>391.01000000000005</v>
      </c>
      <c r="CD35" s="80">
        <f>'Quarter final consumption'!D35</f>
        <v>251.6</v>
      </c>
      <c r="CE35" s="80">
        <f>'Quarter final consumption'!E35</f>
        <v>19839.239999999998</v>
      </c>
      <c r="CF35" s="80">
        <f>'Quarter final consumption'!F35</f>
        <v>11061.01</v>
      </c>
      <c r="CG35" s="80">
        <f>'Quarter final consumption'!G35</f>
        <v>185.94</v>
      </c>
      <c r="CH35" s="80">
        <f>'Quarter final consumption'!H35</f>
        <v>7088.58</v>
      </c>
      <c r="CI35" s="93">
        <f>'Quarter final consumption'!I35</f>
        <v>285.66999999999996</v>
      </c>
    </row>
    <row r="36" spans="1:88" ht="15.5" x14ac:dyDescent="0.35">
      <c r="A36" s="68" t="s">
        <v>202</v>
      </c>
      <c r="B36" s="80">
        <f t="shared" si="0"/>
        <v>51811.83</v>
      </c>
      <c r="C36" s="80">
        <f t="shared" si="1"/>
        <v>7333.09</v>
      </c>
      <c r="D36" s="80">
        <f t="shared" si="2"/>
        <v>39.260000000000019</v>
      </c>
      <c r="E36" s="80">
        <f t="shared" si="3"/>
        <v>25376.510000000002</v>
      </c>
      <c r="F36" s="80">
        <f t="shared" si="4"/>
        <v>-2885.1699999999983</v>
      </c>
      <c r="G36" s="80">
        <f t="shared" si="5"/>
        <v>16163.3</v>
      </c>
      <c r="H36" s="80">
        <f t="shared" si="6"/>
        <v>953.95</v>
      </c>
      <c r="I36" s="80">
        <f t="shared" si="7"/>
        <v>4707.54</v>
      </c>
      <c r="J36" s="80">
        <f t="shared" si="8"/>
        <v>123.35000000000127</v>
      </c>
      <c r="K36" s="80">
        <f t="shared" si="29"/>
        <v>-32.750000000000028</v>
      </c>
      <c r="L36" s="81">
        <v>0</v>
      </c>
      <c r="M36" s="81">
        <v>-26.88</v>
      </c>
      <c r="N36" s="81">
        <v>-704.38</v>
      </c>
      <c r="O36" s="81">
        <v>699.78</v>
      </c>
      <c r="P36" s="81">
        <v>-1.27</v>
      </c>
      <c r="Q36" s="81">
        <v>0</v>
      </c>
      <c r="R36" s="81">
        <v>-121.87</v>
      </c>
      <c r="S36" s="81">
        <v>121.87</v>
      </c>
      <c r="T36" s="80">
        <f t="shared" si="30"/>
        <v>-12222.019999999999</v>
      </c>
      <c r="U36" s="80">
        <f t="shared" si="9"/>
        <v>-6905.19</v>
      </c>
      <c r="V36" s="80">
        <f t="shared" si="10"/>
        <v>491.81</v>
      </c>
      <c r="W36" s="80">
        <f t="shared" si="18"/>
        <v>-24672.13</v>
      </c>
      <c r="X36" s="80">
        <f t="shared" si="11"/>
        <v>24446.410000000003</v>
      </c>
      <c r="Y36" s="80">
        <f t="shared" si="12"/>
        <v>-8012.9</v>
      </c>
      <c r="Z36" s="80">
        <f t="shared" si="13"/>
        <v>-769.86</v>
      </c>
      <c r="AA36" s="80">
        <f t="shared" si="31"/>
        <v>-4585.67</v>
      </c>
      <c r="AB36" s="80">
        <f t="shared" si="31"/>
        <v>7519.86</v>
      </c>
      <c r="AC36" s="80">
        <f t="shared" si="20"/>
        <v>265.64999999999998</v>
      </c>
      <c r="AD36" s="80">
        <f t="shared" si="32"/>
        <v>-11505.879999999997</v>
      </c>
      <c r="AE36" s="81">
        <v>-5524.03</v>
      </c>
      <c r="AF36" s="81">
        <v>-256.82</v>
      </c>
      <c r="AG36" s="81">
        <v>-239.49</v>
      </c>
      <c r="AH36" s="81">
        <v>-7649.87</v>
      </c>
      <c r="AI36" s="81">
        <v>-769.86</v>
      </c>
      <c r="AJ36" s="81">
        <v>-4585.67</v>
      </c>
      <c r="AK36" s="81">
        <v>7519.86</v>
      </c>
      <c r="AL36" s="80">
        <f t="shared" si="14"/>
        <v>-184.86</v>
      </c>
      <c r="AM36" s="81">
        <v>-58.2</v>
      </c>
      <c r="AN36" s="81">
        <v>-12.85</v>
      </c>
      <c r="AO36" s="81">
        <v>-16.43</v>
      </c>
      <c r="AP36" s="81">
        <v>-363.03</v>
      </c>
      <c r="AQ36" s="81">
        <v>0</v>
      </c>
      <c r="AR36" s="81">
        <v>265.64999999999998</v>
      </c>
      <c r="AS36" s="80">
        <f t="shared" si="22"/>
        <v>76.680000000000291</v>
      </c>
      <c r="AT36" s="81">
        <v>-24672.13</v>
      </c>
      <c r="AU36" s="81">
        <v>24748.81</v>
      </c>
      <c r="AV36" s="80">
        <f t="shared" si="23"/>
        <v>-20.449999999999818</v>
      </c>
      <c r="AW36" s="81">
        <v>-1077.8599999999999</v>
      </c>
      <c r="AX36" s="81">
        <v>1057.4100000000001</v>
      </c>
      <c r="AY36" s="81">
        <v>0</v>
      </c>
      <c r="AZ36" s="80">
        <f t="shared" si="24"/>
        <v>-589.76</v>
      </c>
      <c r="BA36" s="81">
        <v>-194.68</v>
      </c>
      <c r="BB36" s="81">
        <v>-348.6</v>
      </c>
      <c r="BC36" s="81">
        <v>-46.48</v>
      </c>
      <c r="BD36" s="80">
        <f t="shared" si="25"/>
        <v>2.25</v>
      </c>
      <c r="BE36" s="81">
        <v>-50.42</v>
      </c>
      <c r="BF36" s="81">
        <v>52.67</v>
      </c>
      <c r="BG36" s="81">
        <v>0</v>
      </c>
      <c r="BH36" s="80">
        <f t="shared" si="15"/>
        <v>0</v>
      </c>
      <c r="BI36" s="81">
        <v>0</v>
      </c>
      <c r="BJ36" s="81">
        <v>0</v>
      </c>
      <c r="BK36" s="80">
        <f t="shared" si="26"/>
        <v>4012.46</v>
      </c>
      <c r="BL36" s="81">
        <v>0.81</v>
      </c>
      <c r="BM36" s="81">
        <v>204.89</v>
      </c>
      <c r="BN36" s="81">
        <v>0</v>
      </c>
      <c r="BO36" s="81">
        <v>1637.32</v>
      </c>
      <c r="BP36" s="81">
        <v>1616.88</v>
      </c>
      <c r="BQ36" s="81">
        <v>0</v>
      </c>
      <c r="BR36" s="81">
        <v>528.1</v>
      </c>
      <c r="BS36" s="81">
        <v>24.46</v>
      </c>
      <c r="BT36" s="80">
        <f t="shared" si="27"/>
        <v>734.5</v>
      </c>
      <c r="BU36" s="81">
        <v>0</v>
      </c>
      <c r="BV36" s="81">
        <v>48.46</v>
      </c>
      <c r="BW36" s="81">
        <v>0</v>
      </c>
      <c r="BX36" s="81">
        <v>0</v>
      </c>
      <c r="BY36" s="81">
        <v>162.33000000000001</v>
      </c>
      <c r="BZ36" s="81">
        <v>0</v>
      </c>
      <c r="CA36" s="81">
        <v>523.71</v>
      </c>
      <c r="CB36" s="80">
        <f>'Quarter final consumption'!B36</f>
        <v>34813.960000000006</v>
      </c>
      <c r="CC36" s="80">
        <f>'Quarter final consumption'!C36</f>
        <v>427.09000000000003</v>
      </c>
      <c r="CD36" s="80">
        <f>'Quarter final consumption'!D36</f>
        <v>250.84000000000003</v>
      </c>
      <c r="CE36" s="80">
        <f>'Quarter final consumption'!E36</f>
        <v>20623.700000000004</v>
      </c>
      <c r="CF36" s="80">
        <f>'Quarter final consumption'!F36</f>
        <v>6369.92</v>
      </c>
      <c r="CG36" s="80">
        <f>'Quarter final consumption'!G36</f>
        <v>184.09000000000003</v>
      </c>
      <c r="CH36" s="80">
        <f>'Quarter final consumption'!H36</f>
        <v>6713.27</v>
      </c>
      <c r="CI36" s="93">
        <f>'Quarter final consumption'!I36</f>
        <v>245.04999999999998</v>
      </c>
    </row>
    <row r="37" spans="1:88" ht="15.5" x14ac:dyDescent="0.35">
      <c r="A37" s="68" t="s">
        <v>203</v>
      </c>
      <c r="B37" s="80">
        <f t="shared" si="0"/>
        <v>67416.659999999989</v>
      </c>
      <c r="C37" s="80">
        <f t="shared" si="1"/>
        <v>11975.979999999998</v>
      </c>
      <c r="D37" s="80">
        <f t="shared" si="2"/>
        <v>105.99999999999991</v>
      </c>
      <c r="E37" s="80">
        <f t="shared" si="3"/>
        <v>24654.109999999997</v>
      </c>
      <c r="F37" s="80">
        <f t="shared" si="4"/>
        <v>-1983.1100000000006</v>
      </c>
      <c r="G37" s="80">
        <f t="shared" si="5"/>
        <v>26742.85</v>
      </c>
      <c r="H37" s="80">
        <f t="shared" si="6"/>
        <v>1173.3599999999999</v>
      </c>
      <c r="I37" s="80">
        <f t="shared" si="7"/>
        <v>4483.16</v>
      </c>
      <c r="J37" s="80">
        <f t="shared" si="8"/>
        <v>264.31000000000131</v>
      </c>
      <c r="K37" s="80">
        <f t="shared" si="29"/>
        <v>-194.23</v>
      </c>
      <c r="L37" s="81">
        <v>0</v>
      </c>
      <c r="M37" s="81">
        <v>-29.39</v>
      </c>
      <c r="N37" s="81">
        <v>-1134.0999999999999</v>
      </c>
      <c r="O37" s="81">
        <v>969.71</v>
      </c>
      <c r="P37" s="81">
        <v>-0.45</v>
      </c>
      <c r="Q37" s="81">
        <v>0</v>
      </c>
      <c r="R37" s="81">
        <v>-210.41</v>
      </c>
      <c r="S37" s="81">
        <v>210.41</v>
      </c>
      <c r="T37" s="80">
        <f t="shared" si="30"/>
        <v>-14980.21</v>
      </c>
      <c r="U37" s="80">
        <f t="shared" si="9"/>
        <v>-11522.509999999998</v>
      </c>
      <c r="V37" s="80">
        <f t="shared" si="10"/>
        <v>452.25000000000006</v>
      </c>
      <c r="W37" s="80">
        <f>AT37</f>
        <v>-23520.01</v>
      </c>
      <c r="X37" s="80">
        <f t="shared" si="11"/>
        <v>22889.62</v>
      </c>
      <c r="Y37" s="80">
        <f t="shared" si="12"/>
        <v>-7252.72</v>
      </c>
      <c r="Z37" s="80">
        <f t="shared" si="13"/>
        <v>-949.18</v>
      </c>
      <c r="AA37" s="80">
        <f t="shared" si="31"/>
        <v>-4272.75</v>
      </c>
      <c r="AB37" s="80">
        <f t="shared" si="31"/>
        <v>8817.91</v>
      </c>
      <c r="AC37" s="80">
        <f>AR37</f>
        <v>377.18</v>
      </c>
      <c r="AD37" s="80">
        <f t="shared" si="32"/>
        <v>-14002.530000000002</v>
      </c>
      <c r="AE37" s="81">
        <v>-10131.08</v>
      </c>
      <c r="AF37" s="81">
        <v>-250.95</v>
      </c>
      <c r="AG37" s="81">
        <v>-503.89</v>
      </c>
      <c r="AH37" s="81">
        <v>-6712.59</v>
      </c>
      <c r="AI37" s="81">
        <v>-949.18</v>
      </c>
      <c r="AJ37" s="81">
        <v>-4272.75</v>
      </c>
      <c r="AK37" s="81">
        <v>8817.91</v>
      </c>
      <c r="AL37" s="80">
        <f t="shared" si="14"/>
        <v>-269.19</v>
      </c>
      <c r="AM37" s="81">
        <v>-77.83</v>
      </c>
      <c r="AN37" s="81">
        <v>-12.85</v>
      </c>
      <c r="AO37" s="81">
        <v>-15.56</v>
      </c>
      <c r="AP37" s="81">
        <v>-540.13</v>
      </c>
      <c r="AQ37" s="81">
        <v>0</v>
      </c>
      <c r="AR37" s="81">
        <v>377.18</v>
      </c>
      <c r="AS37" s="80">
        <f t="shared" si="22"/>
        <v>-33.779999999998836</v>
      </c>
      <c r="AT37" s="81">
        <v>-23520.01</v>
      </c>
      <c r="AU37" s="81">
        <v>23486.23</v>
      </c>
      <c r="AV37" s="80">
        <f t="shared" si="23"/>
        <v>-28.809999999999945</v>
      </c>
      <c r="AW37" s="81">
        <v>-1088.31</v>
      </c>
      <c r="AX37" s="81">
        <v>1059.5</v>
      </c>
      <c r="AY37" s="81">
        <v>0</v>
      </c>
      <c r="AZ37" s="80">
        <f t="shared" si="24"/>
        <v>-644.88</v>
      </c>
      <c r="BA37" s="81">
        <v>-176.47</v>
      </c>
      <c r="BB37" s="81">
        <v>-391.25</v>
      </c>
      <c r="BC37" s="81">
        <v>-77.16</v>
      </c>
      <c r="BD37" s="80">
        <f t="shared" si="25"/>
        <v>-1.0200000000000031</v>
      </c>
      <c r="BE37" s="81">
        <v>-48.82</v>
      </c>
      <c r="BF37" s="81">
        <v>47.8</v>
      </c>
      <c r="BG37" s="81">
        <v>0</v>
      </c>
      <c r="BH37" s="80">
        <f t="shared" si="15"/>
        <v>0</v>
      </c>
      <c r="BI37" s="81">
        <v>0</v>
      </c>
      <c r="BJ37" s="81">
        <v>0</v>
      </c>
      <c r="BK37" s="80">
        <f t="shared" si="26"/>
        <v>4389.45</v>
      </c>
      <c r="BL37" s="81">
        <v>0.89</v>
      </c>
      <c r="BM37" s="81">
        <v>212.33</v>
      </c>
      <c r="BN37" s="81">
        <v>0</v>
      </c>
      <c r="BO37" s="81">
        <v>1618.76</v>
      </c>
      <c r="BP37" s="81">
        <v>1912.69</v>
      </c>
      <c r="BQ37" s="81">
        <v>0</v>
      </c>
      <c r="BR37" s="81">
        <v>620.32000000000005</v>
      </c>
      <c r="BS37" s="81">
        <v>24.46</v>
      </c>
      <c r="BT37" s="80">
        <f t="shared" si="27"/>
        <v>883.34999999999991</v>
      </c>
      <c r="BU37" s="81">
        <v>0</v>
      </c>
      <c r="BV37" s="81">
        <v>48.76</v>
      </c>
      <c r="BW37" s="81">
        <v>0</v>
      </c>
      <c r="BX37" s="81">
        <v>0</v>
      </c>
      <c r="BY37" s="81">
        <v>235.82</v>
      </c>
      <c r="BZ37" s="81">
        <v>0</v>
      </c>
      <c r="CA37" s="81">
        <v>598.77</v>
      </c>
      <c r="CB37" s="80">
        <f>'Quarter final consumption'!B37</f>
        <v>46967.6</v>
      </c>
      <c r="CC37" s="80">
        <f>'Quarter final consumption'!C37</f>
        <v>452.58000000000004</v>
      </c>
      <c r="CD37" s="80">
        <f>'Quarter final consumption'!D37</f>
        <v>267.77</v>
      </c>
      <c r="CE37" s="80">
        <f>'Quarter final consumption'!E37</f>
        <v>20257.46</v>
      </c>
      <c r="CF37" s="80">
        <f>'Quarter final consumption'!F37</f>
        <v>17341.169999999998</v>
      </c>
      <c r="CG37" s="80">
        <f>'Quarter final consumption'!G37</f>
        <v>224.17999999999998</v>
      </c>
      <c r="CH37" s="80">
        <f>'Quarter final consumption'!H37</f>
        <v>8073.5400000000009</v>
      </c>
      <c r="CI37" s="93">
        <f>'Quarter final consumption'!I37</f>
        <v>350.9</v>
      </c>
    </row>
    <row r="38" spans="1:88" ht="15.5" x14ac:dyDescent="0.35">
      <c r="A38" s="68" t="s">
        <v>204</v>
      </c>
      <c r="B38" s="80">
        <f t="shared" ref="B38:B69" si="33">SUM(C38:J38)</f>
        <v>73756.860000000015</v>
      </c>
      <c r="C38" s="80">
        <f t="shared" ref="C38:C69" si="34">-L38-U38+BL38+BU38+CC38</f>
        <v>13714.56</v>
      </c>
      <c r="D38" s="80">
        <f t="shared" ref="D38:D69" si="35">-M38-V38+BM38+BV38+CD38</f>
        <v>169.07000000000008</v>
      </c>
      <c r="E38" s="80">
        <f t="shared" ref="E38:E69" si="36">-N38-W38+BN38+BW38</f>
        <v>22663.040000000001</v>
      </c>
      <c r="F38" s="80">
        <f t="shared" ref="F38:F69" si="37">-O38-X38+BO38+BX38+CE38</f>
        <v>-211.37999999999738</v>
      </c>
      <c r="G38" s="80">
        <f t="shared" ref="G38:G69" si="38">-P38-Y38+BP38+BY38+CF38</f>
        <v>30871.620000000003</v>
      </c>
      <c r="H38" s="80">
        <f t="shared" ref="H38:H69" si="39">-Q38-Z38+BQ38+BZ38+CG38</f>
        <v>1129.96</v>
      </c>
      <c r="I38" s="80">
        <f t="shared" ref="I38:I69" si="40">-R38-AA38</f>
        <v>5268.05</v>
      </c>
      <c r="J38" s="80">
        <f t="shared" ref="J38:J69" si="41">-S38-AB38+BR38+CA38+CH38</f>
        <v>151.93999999999869</v>
      </c>
      <c r="K38" s="80">
        <f t="shared" si="29"/>
        <v>68.949999999999989</v>
      </c>
      <c r="L38" s="81">
        <v>0</v>
      </c>
      <c r="M38" s="81">
        <v>-27.59</v>
      </c>
      <c r="N38" s="81">
        <v>-705.38</v>
      </c>
      <c r="O38" s="81">
        <v>803.86</v>
      </c>
      <c r="P38" s="81">
        <v>-1.94</v>
      </c>
      <c r="Q38" s="81">
        <v>0</v>
      </c>
      <c r="R38" s="81">
        <v>-190.02</v>
      </c>
      <c r="S38" s="81">
        <v>190.02</v>
      </c>
      <c r="T38" s="80">
        <f t="shared" si="30"/>
        <v>-16009.02</v>
      </c>
      <c r="U38" s="80">
        <f t="shared" ref="U38:U69" si="42">AE38+AM38+AW38+BA38+BE38</f>
        <v>-13245.07</v>
      </c>
      <c r="V38" s="80">
        <f t="shared" ref="V38:V69" si="43">AF38+AN38+AX38+BB38+BF38</f>
        <v>399.52999999999986</v>
      </c>
      <c r="W38" s="80">
        <f>AT38</f>
        <v>-21957.66</v>
      </c>
      <c r="X38" s="80">
        <f t="shared" ref="X38:X65" si="44">AG38+AO38+AU38+AY38+BC38+BG38</f>
        <v>21389.309999999998</v>
      </c>
      <c r="Y38" s="80">
        <f t="shared" ref="Y38:Y69" si="45">AH38+AP38</f>
        <v>-6403.1900000000005</v>
      </c>
      <c r="Z38" s="80">
        <f t="shared" ref="Z38:Z69" si="46">AI38+AQ38</f>
        <v>-884.46</v>
      </c>
      <c r="AA38" s="80">
        <f t="shared" si="31"/>
        <v>-5078.03</v>
      </c>
      <c r="AB38" s="80">
        <f t="shared" si="31"/>
        <v>9361.5300000000007</v>
      </c>
      <c r="AC38" s="80">
        <f>AR38</f>
        <v>409.02</v>
      </c>
      <c r="AD38" s="80">
        <f t="shared" ref="AD38:AD52" si="47">SUM(AE38:AK38)</f>
        <v>-14862.099999999997</v>
      </c>
      <c r="AE38" s="81">
        <v>-11848.81</v>
      </c>
      <c r="AF38" s="81">
        <v>-245.03</v>
      </c>
      <c r="AG38" s="81">
        <v>-368.92</v>
      </c>
      <c r="AH38" s="81">
        <v>-5798.38</v>
      </c>
      <c r="AI38" s="81">
        <v>-884.46</v>
      </c>
      <c r="AJ38" s="81">
        <v>-5078.03</v>
      </c>
      <c r="AK38" s="81">
        <v>9361.5300000000007</v>
      </c>
      <c r="AL38" s="80">
        <f t="shared" si="14"/>
        <v>-311.24</v>
      </c>
      <c r="AM38" s="81">
        <v>-86.19</v>
      </c>
      <c r="AN38" s="81">
        <v>-12.85</v>
      </c>
      <c r="AO38" s="81">
        <v>-16.41</v>
      </c>
      <c r="AP38" s="81">
        <v>-604.80999999999995</v>
      </c>
      <c r="AQ38" s="81">
        <v>0</v>
      </c>
      <c r="AR38" s="81">
        <v>409.02</v>
      </c>
      <c r="AS38" s="80">
        <f t="shared" si="22"/>
        <v>-120.90999999999985</v>
      </c>
      <c r="AT38" s="81">
        <v>-21957.66</v>
      </c>
      <c r="AU38" s="81">
        <v>21836.75</v>
      </c>
      <c r="AV38" s="80">
        <f t="shared" si="23"/>
        <v>-5.1500000000000909</v>
      </c>
      <c r="AW38" s="81">
        <v>-1064.27</v>
      </c>
      <c r="AX38" s="81">
        <v>1059.1199999999999</v>
      </c>
      <c r="AY38" s="81">
        <v>0</v>
      </c>
      <c r="AZ38" s="80">
        <f t="shared" si="24"/>
        <v>-710.61</v>
      </c>
      <c r="BA38" s="81">
        <v>-191.09</v>
      </c>
      <c r="BB38" s="81">
        <v>-457.41</v>
      </c>
      <c r="BC38" s="81">
        <v>-62.11</v>
      </c>
      <c r="BD38" s="80">
        <f t="shared" si="25"/>
        <v>0.99000000000000199</v>
      </c>
      <c r="BE38" s="81">
        <v>-54.71</v>
      </c>
      <c r="BF38" s="81">
        <v>55.7</v>
      </c>
      <c r="BG38" s="81">
        <v>0</v>
      </c>
      <c r="BH38" s="80">
        <f t="shared" si="15"/>
        <v>0</v>
      </c>
      <c r="BI38" s="81">
        <v>0</v>
      </c>
      <c r="BJ38" s="81">
        <v>0</v>
      </c>
      <c r="BK38" s="80">
        <f t="shared" si="26"/>
        <v>4188.7700000000004</v>
      </c>
      <c r="BL38" s="81">
        <v>0.89</v>
      </c>
      <c r="BM38" s="81">
        <v>225.72</v>
      </c>
      <c r="BN38" s="81">
        <v>0</v>
      </c>
      <c r="BO38" s="81">
        <v>1289.6300000000001</v>
      </c>
      <c r="BP38" s="81">
        <v>1968.23</v>
      </c>
      <c r="BQ38" s="81">
        <v>0</v>
      </c>
      <c r="BR38" s="81">
        <v>689.31</v>
      </c>
      <c r="BS38" s="81">
        <v>14.99</v>
      </c>
      <c r="BT38" s="80">
        <f t="shared" si="27"/>
        <v>1089.9299999999998</v>
      </c>
      <c r="BU38" s="81">
        <v>0</v>
      </c>
      <c r="BV38" s="81">
        <v>42.51</v>
      </c>
      <c r="BW38" s="81">
        <v>0</v>
      </c>
      <c r="BX38" s="81">
        <v>0</v>
      </c>
      <c r="BY38" s="81">
        <v>331.24</v>
      </c>
      <c r="BZ38" s="81">
        <v>0</v>
      </c>
      <c r="CA38" s="81">
        <v>716.18</v>
      </c>
      <c r="CB38" s="80">
        <f>'Quarter final consumption'!B38</f>
        <v>52534.189999999995</v>
      </c>
      <c r="CC38" s="80">
        <f>'Quarter final consumption'!C38</f>
        <v>468.6</v>
      </c>
      <c r="CD38" s="80">
        <f>'Quarter final consumption'!D38</f>
        <v>272.77999999999997</v>
      </c>
      <c r="CE38" s="80">
        <f>'Quarter final consumption'!E38</f>
        <v>20692.16</v>
      </c>
      <c r="CF38" s="80">
        <f>'Quarter final consumption'!F38</f>
        <v>22167.02</v>
      </c>
      <c r="CG38" s="80">
        <f>'Quarter final consumption'!G38</f>
        <v>245.5</v>
      </c>
      <c r="CH38" s="80">
        <f>'Quarter final consumption'!H38</f>
        <v>8298</v>
      </c>
      <c r="CI38" s="93">
        <f>'Quarter final consumption'!I38</f>
        <v>390.13</v>
      </c>
    </row>
    <row r="39" spans="1:88" ht="15.5" x14ac:dyDescent="0.35">
      <c r="A39" s="68" t="s">
        <v>205</v>
      </c>
      <c r="B39" s="80">
        <f t="shared" si="33"/>
        <v>56029.130000000005</v>
      </c>
      <c r="C39" s="80">
        <f t="shared" si="34"/>
        <v>9095.5200000000023</v>
      </c>
      <c r="D39" s="80">
        <f t="shared" si="35"/>
        <v>107.60999999999987</v>
      </c>
      <c r="E39" s="80">
        <f t="shared" si="36"/>
        <v>23688.38</v>
      </c>
      <c r="F39" s="80">
        <f t="shared" si="37"/>
        <v>-1825.6299999999974</v>
      </c>
      <c r="G39" s="80">
        <f t="shared" si="38"/>
        <v>19033.739999999998</v>
      </c>
      <c r="H39" s="80">
        <f t="shared" si="39"/>
        <v>1032.6000000000001</v>
      </c>
      <c r="I39" s="80">
        <f t="shared" si="40"/>
        <v>4655.16</v>
      </c>
      <c r="J39" s="80">
        <f t="shared" si="41"/>
        <v>241.74999999999909</v>
      </c>
      <c r="K39" s="80">
        <f t="shared" si="29"/>
        <v>-190.08000000000004</v>
      </c>
      <c r="L39" s="81">
        <v>0</v>
      </c>
      <c r="M39" s="81">
        <v>-25.73</v>
      </c>
      <c r="N39" s="81">
        <v>-776.99</v>
      </c>
      <c r="O39" s="81">
        <v>613.85</v>
      </c>
      <c r="P39" s="81">
        <v>-1.21</v>
      </c>
      <c r="Q39" s="81">
        <v>0</v>
      </c>
      <c r="R39" s="81">
        <v>-151</v>
      </c>
      <c r="S39" s="81">
        <v>151</v>
      </c>
      <c r="T39" s="80">
        <f t="shared" ref="T39:T52" si="48">SUM(U39:AC39)</f>
        <v>-12670.249999999998</v>
      </c>
      <c r="U39" s="80">
        <f t="shared" si="42"/>
        <v>-8708.880000000001</v>
      </c>
      <c r="V39" s="80">
        <f t="shared" si="43"/>
        <v>462.21000000000015</v>
      </c>
      <c r="W39" s="80">
        <f>AT39</f>
        <v>-22911.39</v>
      </c>
      <c r="X39" s="80">
        <f t="shared" si="44"/>
        <v>22739.61</v>
      </c>
      <c r="Y39" s="80">
        <f t="shared" si="45"/>
        <v>-6843.73</v>
      </c>
      <c r="Z39" s="80">
        <f t="shared" si="46"/>
        <v>-818.44</v>
      </c>
      <c r="AA39" s="80">
        <f t="shared" ref="AA39:AB39" si="49">AJ39</f>
        <v>-4504.16</v>
      </c>
      <c r="AB39" s="80">
        <f t="shared" si="49"/>
        <v>7618.76</v>
      </c>
      <c r="AC39" s="80">
        <f>AR39</f>
        <v>295.77</v>
      </c>
      <c r="AD39" s="80">
        <f t="shared" si="47"/>
        <v>-11941.150000000003</v>
      </c>
      <c r="AE39" s="81">
        <v>-7308.77</v>
      </c>
      <c r="AF39" s="81">
        <v>-239.46</v>
      </c>
      <c r="AG39" s="81">
        <v>-270.51</v>
      </c>
      <c r="AH39" s="81">
        <v>-6418.57</v>
      </c>
      <c r="AI39" s="81">
        <v>-818.44</v>
      </c>
      <c r="AJ39" s="81">
        <v>-4504.16</v>
      </c>
      <c r="AK39" s="81">
        <v>7618.76</v>
      </c>
      <c r="AL39" s="80">
        <f t="shared" si="14"/>
        <v>-224.55000000000007</v>
      </c>
      <c r="AM39" s="81">
        <v>-66.06</v>
      </c>
      <c r="AN39" s="81">
        <v>-12.85</v>
      </c>
      <c r="AO39" s="81">
        <v>-16.25</v>
      </c>
      <c r="AP39" s="81">
        <v>-425.16</v>
      </c>
      <c r="AQ39" s="81">
        <v>0</v>
      </c>
      <c r="AR39" s="81">
        <v>295.77</v>
      </c>
      <c r="AS39" s="80">
        <f t="shared" si="22"/>
        <v>169.56999999999971</v>
      </c>
      <c r="AT39" s="81">
        <v>-22911.39</v>
      </c>
      <c r="AU39" s="81">
        <v>23080.959999999999</v>
      </c>
      <c r="AV39" s="80">
        <f t="shared" si="23"/>
        <v>4.0299999999999727</v>
      </c>
      <c r="AW39" s="81">
        <v>-1075.8800000000001</v>
      </c>
      <c r="AX39" s="81">
        <v>1079.9100000000001</v>
      </c>
      <c r="AY39" s="81">
        <v>0</v>
      </c>
      <c r="AZ39" s="80">
        <f t="shared" si="24"/>
        <v>-682.93999999999994</v>
      </c>
      <c r="BA39" s="81">
        <v>-206.7</v>
      </c>
      <c r="BB39" s="81">
        <v>-421.65</v>
      </c>
      <c r="BC39" s="81">
        <v>-54.59</v>
      </c>
      <c r="BD39" s="80">
        <f t="shared" si="25"/>
        <v>4.7899999999999991</v>
      </c>
      <c r="BE39" s="81">
        <v>-51.47</v>
      </c>
      <c r="BF39" s="81">
        <v>56.26</v>
      </c>
      <c r="BG39" s="81">
        <v>0</v>
      </c>
      <c r="BH39" s="80">
        <f t="shared" si="15"/>
        <v>0</v>
      </c>
      <c r="BI39" s="81">
        <v>0</v>
      </c>
      <c r="BJ39" s="81">
        <v>0</v>
      </c>
      <c r="BK39" s="80">
        <f t="shared" si="26"/>
        <v>3997.43</v>
      </c>
      <c r="BL39" s="81">
        <v>0.12</v>
      </c>
      <c r="BM39" s="81">
        <v>213.74</v>
      </c>
      <c r="BN39" s="81">
        <v>0</v>
      </c>
      <c r="BO39" s="81">
        <v>1474.15</v>
      </c>
      <c r="BP39" s="81">
        <v>1719.28</v>
      </c>
      <c r="BQ39" s="81">
        <v>0</v>
      </c>
      <c r="BR39" s="81">
        <v>575.15</v>
      </c>
      <c r="BS39" s="81">
        <v>14.99</v>
      </c>
      <c r="BT39" s="80">
        <f t="shared" si="27"/>
        <v>821.74</v>
      </c>
      <c r="BU39" s="81">
        <v>0</v>
      </c>
      <c r="BV39" s="81">
        <v>44.85</v>
      </c>
      <c r="BW39" s="81">
        <v>0</v>
      </c>
      <c r="BX39" s="81">
        <v>0</v>
      </c>
      <c r="BY39" s="81">
        <v>227.34</v>
      </c>
      <c r="BZ39" s="81">
        <v>0</v>
      </c>
      <c r="CA39" s="81">
        <v>549.54999999999995</v>
      </c>
      <c r="CB39" s="80">
        <f>'Quarter final consumption'!B39</f>
        <v>38351.049999999996</v>
      </c>
      <c r="CC39" s="80">
        <f>'Quarter final consumption'!C39</f>
        <v>386.52</v>
      </c>
      <c r="CD39" s="80">
        <f>'Quarter final consumption'!D39</f>
        <v>285.5</v>
      </c>
      <c r="CE39" s="80">
        <f>'Quarter final consumption'!E39</f>
        <v>20053.68</v>
      </c>
      <c r="CF39" s="80">
        <f>'Quarter final consumption'!F39</f>
        <v>10242.179999999998</v>
      </c>
      <c r="CG39" s="80">
        <f>'Quarter final consumption'!G39</f>
        <v>214.16000000000003</v>
      </c>
      <c r="CH39" s="80">
        <f>'Quarter final consumption'!H39</f>
        <v>6886.8099999999995</v>
      </c>
      <c r="CI39" s="93">
        <f>'Quarter final consumption'!I39</f>
        <v>282.2</v>
      </c>
    </row>
    <row r="40" spans="1:88" ht="15.5" x14ac:dyDescent="0.35">
      <c r="A40" s="68" t="s">
        <v>206</v>
      </c>
      <c r="B40" s="80">
        <f t="shared" si="33"/>
        <v>51107.450000000004</v>
      </c>
      <c r="C40" s="80">
        <f t="shared" si="34"/>
        <v>8558.92</v>
      </c>
      <c r="D40" s="80">
        <f t="shared" si="35"/>
        <v>77.22</v>
      </c>
      <c r="E40" s="80">
        <f t="shared" si="36"/>
        <v>24283.420000000002</v>
      </c>
      <c r="F40" s="80">
        <f t="shared" si="37"/>
        <v>-2022.6599999999962</v>
      </c>
      <c r="G40" s="80">
        <f t="shared" si="38"/>
        <v>14640.19</v>
      </c>
      <c r="H40" s="80">
        <f t="shared" si="39"/>
        <v>1043.1500000000001</v>
      </c>
      <c r="I40" s="80">
        <f t="shared" si="40"/>
        <v>4411.2</v>
      </c>
      <c r="J40" s="80">
        <f t="shared" si="41"/>
        <v>116.01000000000022</v>
      </c>
      <c r="K40" s="80">
        <f t="shared" ref="K40:K52" si="50">SUM(L40:S40)</f>
        <v>-29.61000000000007</v>
      </c>
      <c r="L40" s="81">
        <v>0</v>
      </c>
      <c r="M40" s="81">
        <v>-27.27</v>
      </c>
      <c r="N40" s="81">
        <v>-688.45</v>
      </c>
      <c r="O40" s="81">
        <v>686.67</v>
      </c>
      <c r="P40" s="81">
        <v>-0.56000000000000005</v>
      </c>
      <c r="Q40" s="81">
        <v>0</v>
      </c>
      <c r="R40" s="81">
        <v>-144.79</v>
      </c>
      <c r="S40" s="81">
        <v>144.79</v>
      </c>
      <c r="T40" s="80">
        <f t="shared" si="48"/>
        <v>-12879.580000000004</v>
      </c>
      <c r="U40" s="80">
        <f t="shared" si="42"/>
        <v>-8194.82</v>
      </c>
      <c r="V40" s="80">
        <f t="shared" si="43"/>
        <v>482.35</v>
      </c>
      <c r="W40" s="80">
        <f>AT40</f>
        <v>-23594.97</v>
      </c>
      <c r="X40" s="80">
        <f t="shared" si="44"/>
        <v>22993.94</v>
      </c>
      <c r="Y40" s="80">
        <f t="shared" si="45"/>
        <v>-7255.4</v>
      </c>
      <c r="Z40" s="80">
        <f t="shared" si="46"/>
        <v>-817.94</v>
      </c>
      <c r="AA40" s="80">
        <f>AJ40</f>
        <v>-4266.41</v>
      </c>
      <c r="AB40" s="80">
        <f>AK40</f>
        <v>7525.98</v>
      </c>
      <c r="AC40" s="80">
        <f>AR40</f>
        <v>247.69</v>
      </c>
      <c r="AD40" s="80">
        <f t="shared" si="47"/>
        <v>-11791.820000000003</v>
      </c>
      <c r="AE40" s="81">
        <v>-6786.62</v>
      </c>
      <c r="AF40" s="81">
        <v>-236.22</v>
      </c>
      <c r="AG40" s="81">
        <v>-304.11</v>
      </c>
      <c r="AH40" s="81">
        <v>-6906.5</v>
      </c>
      <c r="AI40" s="81">
        <v>-817.94</v>
      </c>
      <c r="AJ40" s="81">
        <v>-4266.41</v>
      </c>
      <c r="AK40" s="81">
        <v>7525.98</v>
      </c>
      <c r="AL40" s="80">
        <f t="shared" si="14"/>
        <v>-187.73999999999995</v>
      </c>
      <c r="AM40" s="81">
        <v>-57.51</v>
      </c>
      <c r="AN40" s="81">
        <v>-12.85</v>
      </c>
      <c r="AO40" s="81">
        <v>-16.170000000000002</v>
      </c>
      <c r="AP40" s="81">
        <v>-348.9</v>
      </c>
      <c r="AQ40" s="81">
        <v>0</v>
      </c>
      <c r="AR40" s="81">
        <v>247.69</v>
      </c>
      <c r="AS40" s="80">
        <f t="shared" si="22"/>
        <v>-218.51000000000204</v>
      </c>
      <c r="AT40" s="81">
        <v>-23594.97</v>
      </c>
      <c r="AU40" s="81">
        <v>23376.46</v>
      </c>
      <c r="AV40" s="80">
        <f t="shared" si="23"/>
        <v>-18.839999999999918</v>
      </c>
      <c r="AW40" s="81">
        <v>-1096.0899999999999</v>
      </c>
      <c r="AX40" s="81">
        <v>1077.25</v>
      </c>
      <c r="AY40" s="81">
        <v>0</v>
      </c>
      <c r="AZ40" s="80">
        <f t="shared" si="24"/>
        <v>-664.97</v>
      </c>
      <c r="BA40" s="81">
        <v>-204.01</v>
      </c>
      <c r="BB40" s="81">
        <v>-398.72</v>
      </c>
      <c r="BC40" s="81">
        <v>-62.24</v>
      </c>
      <c r="BD40" s="80">
        <f t="shared" si="25"/>
        <v>2.2999999999999972</v>
      </c>
      <c r="BE40" s="81">
        <v>-50.59</v>
      </c>
      <c r="BF40" s="81">
        <v>52.89</v>
      </c>
      <c r="BG40" s="81">
        <v>0</v>
      </c>
      <c r="BH40" s="80">
        <f t="shared" si="15"/>
        <v>0</v>
      </c>
      <c r="BI40" s="81">
        <v>0</v>
      </c>
      <c r="BJ40" s="81">
        <v>0</v>
      </c>
      <c r="BK40" s="80">
        <f t="shared" si="26"/>
        <v>3842.1499999999996</v>
      </c>
      <c r="BL40" s="81">
        <v>0.1</v>
      </c>
      <c r="BM40" s="81">
        <v>217.46</v>
      </c>
      <c r="BN40" s="81">
        <v>0</v>
      </c>
      <c r="BO40" s="81">
        <v>1477.65</v>
      </c>
      <c r="BP40" s="81">
        <v>1568.53</v>
      </c>
      <c r="BQ40" s="81">
        <v>0</v>
      </c>
      <c r="BR40" s="81">
        <v>563.41999999999996</v>
      </c>
      <c r="BS40" s="81">
        <v>14.99</v>
      </c>
      <c r="BT40" s="80">
        <f t="shared" si="27"/>
        <v>766.57999999999993</v>
      </c>
      <c r="BU40" s="81">
        <v>0</v>
      </c>
      <c r="BV40" s="81">
        <v>57.24</v>
      </c>
      <c r="BW40" s="81">
        <v>0</v>
      </c>
      <c r="BX40" s="81">
        <v>0</v>
      </c>
      <c r="BY40" s="81">
        <v>199.53</v>
      </c>
      <c r="BZ40" s="81">
        <v>0</v>
      </c>
      <c r="CA40" s="81">
        <v>509.81</v>
      </c>
      <c r="CB40" s="80">
        <f>'Quarter final consumption'!B40</f>
        <v>33593.22</v>
      </c>
      <c r="CC40" s="80">
        <f>'Quarter final consumption'!C40</f>
        <v>364</v>
      </c>
      <c r="CD40" s="80">
        <f>'Quarter final consumption'!D40</f>
        <v>257.60000000000002</v>
      </c>
      <c r="CE40" s="80">
        <f>'Quarter final consumption'!E40</f>
        <v>20180.3</v>
      </c>
      <c r="CF40" s="80">
        <f>'Quarter final consumption'!F40</f>
        <v>5616.17</v>
      </c>
      <c r="CG40" s="80">
        <f>'Quarter final consumption'!G40</f>
        <v>225.21</v>
      </c>
      <c r="CH40" s="80">
        <f>'Quarter final consumption'!H40</f>
        <v>6713.5499999999993</v>
      </c>
      <c r="CI40" s="93">
        <f>'Quarter final consumption'!I40</f>
        <v>236.39</v>
      </c>
    </row>
    <row r="41" spans="1:88" ht="15.5" x14ac:dyDescent="0.35">
      <c r="A41" s="68" t="s">
        <v>207</v>
      </c>
      <c r="B41" s="80">
        <f t="shared" si="33"/>
        <v>63740.37999999999</v>
      </c>
      <c r="C41" s="80">
        <f t="shared" si="34"/>
        <v>11717.71</v>
      </c>
      <c r="D41" s="80">
        <f t="shared" si="35"/>
        <v>72.640000000000072</v>
      </c>
      <c r="E41" s="80">
        <f t="shared" si="36"/>
        <v>23056.35</v>
      </c>
      <c r="F41" s="80">
        <f t="shared" si="37"/>
        <v>-1519.8900000000031</v>
      </c>
      <c r="G41" s="80">
        <f t="shared" si="38"/>
        <v>25514.12</v>
      </c>
      <c r="H41" s="80">
        <f t="shared" si="39"/>
        <v>1216.94</v>
      </c>
      <c r="I41" s="80">
        <f t="shared" si="40"/>
        <v>3554.84</v>
      </c>
      <c r="J41" s="80">
        <f t="shared" si="41"/>
        <v>127.67000000000007</v>
      </c>
      <c r="K41" s="80">
        <f t="shared" si="50"/>
        <v>71.109999999999957</v>
      </c>
      <c r="L41" s="81">
        <v>0</v>
      </c>
      <c r="M41" s="81">
        <v>-28.69</v>
      </c>
      <c r="N41" s="81">
        <v>-663.89</v>
      </c>
      <c r="O41" s="81">
        <v>764.73</v>
      </c>
      <c r="P41" s="81">
        <v>-1.04</v>
      </c>
      <c r="Q41" s="81">
        <v>0</v>
      </c>
      <c r="R41" s="81">
        <v>-273.33</v>
      </c>
      <c r="S41" s="81">
        <v>273.33</v>
      </c>
      <c r="T41" s="80">
        <f t="shared" si="48"/>
        <v>-14943.599999999995</v>
      </c>
      <c r="U41" s="80">
        <f t="shared" si="42"/>
        <v>-11307.93</v>
      </c>
      <c r="V41" s="80">
        <f t="shared" si="43"/>
        <v>451.93999999999994</v>
      </c>
      <c r="W41" s="80">
        <f>AT41</f>
        <v>-22392.46</v>
      </c>
      <c r="X41" s="80">
        <f t="shared" si="44"/>
        <v>21788.440000000002</v>
      </c>
      <c r="Y41" s="80">
        <f t="shared" si="45"/>
        <v>-8167.54</v>
      </c>
      <c r="Z41" s="80">
        <f t="shared" si="46"/>
        <v>-950.2</v>
      </c>
      <c r="AA41" s="80">
        <f>AJ41</f>
        <v>-3281.51</v>
      </c>
      <c r="AB41" s="80">
        <f>AK41</f>
        <v>8563.42</v>
      </c>
      <c r="AC41" s="80">
        <f>AR41</f>
        <v>352.24</v>
      </c>
      <c r="AD41" s="80">
        <f t="shared" si="47"/>
        <v>-13842.490000000003</v>
      </c>
      <c r="AE41" s="81">
        <v>-9901.89</v>
      </c>
      <c r="AF41" s="81">
        <v>-246.2</v>
      </c>
      <c r="AG41" s="81">
        <v>-373.31</v>
      </c>
      <c r="AH41" s="81">
        <v>-7652.8</v>
      </c>
      <c r="AI41" s="81">
        <v>-950.2</v>
      </c>
      <c r="AJ41" s="81">
        <v>-3281.51</v>
      </c>
      <c r="AK41" s="81">
        <v>8563.42</v>
      </c>
      <c r="AL41" s="80">
        <f t="shared" si="14"/>
        <v>-267.77999999999997</v>
      </c>
      <c r="AM41" s="81">
        <v>-76.099999999999994</v>
      </c>
      <c r="AN41" s="81">
        <v>-12.85</v>
      </c>
      <c r="AO41" s="81">
        <v>-16.329999999999998</v>
      </c>
      <c r="AP41" s="81">
        <v>-514.74</v>
      </c>
      <c r="AQ41" s="81">
        <v>0</v>
      </c>
      <c r="AR41" s="81">
        <v>352.24</v>
      </c>
      <c r="AS41" s="80">
        <f t="shared" si="22"/>
        <v>-154.93999999999869</v>
      </c>
      <c r="AT41" s="81">
        <v>-22392.46</v>
      </c>
      <c r="AU41" s="81">
        <v>22237.52</v>
      </c>
      <c r="AV41" s="80">
        <f t="shared" si="23"/>
        <v>-23.740000000000009</v>
      </c>
      <c r="AW41" s="81">
        <v>-1078.8499999999999</v>
      </c>
      <c r="AX41" s="81">
        <v>1055.1099999999999</v>
      </c>
      <c r="AY41" s="81">
        <v>0</v>
      </c>
      <c r="AZ41" s="80">
        <f t="shared" si="24"/>
        <v>-654.90000000000009</v>
      </c>
      <c r="BA41" s="81">
        <v>-213.82</v>
      </c>
      <c r="BB41" s="81">
        <v>-381.64</v>
      </c>
      <c r="BC41" s="81">
        <v>-59.44</v>
      </c>
      <c r="BD41" s="80">
        <f t="shared" si="25"/>
        <v>0.25</v>
      </c>
      <c r="BE41" s="81">
        <v>-37.270000000000003</v>
      </c>
      <c r="BF41" s="81">
        <v>37.520000000000003</v>
      </c>
      <c r="BG41" s="81">
        <v>0</v>
      </c>
      <c r="BH41" s="80">
        <f t="shared" si="15"/>
        <v>0</v>
      </c>
      <c r="BI41" s="81">
        <v>0</v>
      </c>
      <c r="BJ41" s="81">
        <v>0</v>
      </c>
      <c r="BK41" s="80">
        <f t="shared" si="26"/>
        <v>3999.8199999999997</v>
      </c>
      <c r="BL41" s="81">
        <v>1.57</v>
      </c>
      <c r="BM41" s="81">
        <v>214.19</v>
      </c>
      <c r="BN41" s="81">
        <v>0</v>
      </c>
      <c r="BO41" s="81">
        <v>1389.45</v>
      </c>
      <c r="BP41" s="81">
        <v>1782.53</v>
      </c>
      <c r="BQ41" s="81">
        <v>0</v>
      </c>
      <c r="BR41" s="81">
        <v>597.09</v>
      </c>
      <c r="BS41" s="81">
        <v>14.99</v>
      </c>
      <c r="BT41" s="80">
        <f t="shared" si="27"/>
        <v>888.86000000000013</v>
      </c>
      <c r="BU41" s="81">
        <v>0</v>
      </c>
      <c r="BV41" s="81">
        <v>32.61</v>
      </c>
      <c r="BW41" s="81">
        <v>0</v>
      </c>
      <c r="BX41" s="81">
        <v>0</v>
      </c>
      <c r="BY41" s="81">
        <v>274.91000000000003</v>
      </c>
      <c r="BZ41" s="81">
        <v>0</v>
      </c>
      <c r="CA41" s="81">
        <v>581.34</v>
      </c>
      <c r="CB41" s="80">
        <f>'Quarter final consumption'!B41</f>
        <v>43977.979999999989</v>
      </c>
      <c r="CC41" s="80">
        <f>'Quarter final consumption'!C41</f>
        <v>408.21000000000004</v>
      </c>
      <c r="CD41" s="80">
        <f>'Quarter final consumption'!D41</f>
        <v>249.09</v>
      </c>
      <c r="CE41" s="80">
        <f>'Quarter final consumption'!E41</f>
        <v>19643.829999999998</v>
      </c>
      <c r="CF41" s="80">
        <f>'Quarter final consumption'!F41</f>
        <v>15288.099999999999</v>
      </c>
      <c r="CG41" s="80">
        <f>'Quarter final consumption'!G41</f>
        <v>266.74</v>
      </c>
      <c r="CH41" s="80">
        <f>'Quarter final consumption'!H41</f>
        <v>7785.99</v>
      </c>
      <c r="CI41" s="93">
        <f>'Quarter final consumption'!I41</f>
        <v>336.02</v>
      </c>
    </row>
    <row r="42" spans="1:88" s="36" customFormat="1" ht="15.5" x14ac:dyDescent="0.35">
      <c r="A42" s="68" t="s">
        <v>208</v>
      </c>
      <c r="B42" s="80">
        <f t="shared" si="33"/>
        <v>67900.010000000009</v>
      </c>
      <c r="C42" s="80">
        <f t="shared" si="34"/>
        <v>11286.86</v>
      </c>
      <c r="D42" s="80">
        <f t="shared" si="35"/>
        <v>394.13000000000011</v>
      </c>
      <c r="E42" s="80">
        <f t="shared" si="36"/>
        <v>21822.36</v>
      </c>
      <c r="F42" s="80">
        <f t="shared" si="37"/>
        <v>-268.34000000000015</v>
      </c>
      <c r="G42" s="80">
        <f t="shared" si="38"/>
        <v>29574.469999999998</v>
      </c>
      <c r="H42" s="80">
        <f t="shared" si="39"/>
        <v>1198.79</v>
      </c>
      <c r="I42" s="80">
        <f t="shared" si="40"/>
        <v>3772.26</v>
      </c>
      <c r="J42" s="80">
        <f t="shared" si="41"/>
        <v>119.48000000000047</v>
      </c>
      <c r="K42" s="80">
        <f t="shared" si="50"/>
        <v>-114.7299999999999</v>
      </c>
      <c r="L42" s="81">
        <v>0</v>
      </c>
      <c r="M42" s="81">
        <v>-30.16</v>
      </c>
      <c r="N42" s="81">
        <v>-780.3</v>
      </c>
      <c r="O42" s="81">
        <v>698.21</v>
      </c>
      <c r="P42" s="81">
        <v>-2.48</v>
      </c>
      <c r="Q42" s="81">
        <v>0</v>
      </c>
      <c r="R42" s="81">
        <v>-309.92</v>
      </c>
      <c r="S42" s="81">
        <v>309.92</v>
      </c>
      <c r="T42" s="80">
        <f t="shared" si="48"/>
        <v>-14909.330000000002</v>
      </c>
      <c r="U42" s="80">
        <f t="shared" si="42"/>
        <v>-10809.710000000001</v>
      </c>
      <c r="V42" s="80">
        <f t="shared" si="43"/>
        <v>156.9899999999999</v>
      </c>
      <c r="W42" s="80">
        <f t="shared" ref="W42:W63" si="51">AT42</f>
        <v>-21042.06</v>
      </c>
      <c r="X42" s="80">
        <f t="shared" si="44"/>
        <v>20531.25</v>
      </c>
      <c r="Y42" s="80">
        <f t="shared" si="45"/>
        <v>-8654.9599999999991</v>
      </c>
      <c r="Z42" s="80">
        <f t="shared" si="46"/>
        <v>-892.46</v>
      </c>
      <c r="AA42" s="80">
        <f t="shared" ref="AA42:AB57" si="52">AJ42</f>
        <v>-3462.34</v>
      </c>
      <c r="AB42" s="80">
        <f t="shared" si="52"/>
        <v>8848.23</v>
      </c>
      <c r="AC42" s="80">
        <f t="shared" ref="AC42:AC94" si="53">AR42</f>
        <v>415.73</v>
      </c>
      <c r="AD42" s="80">
        <f t="shared" si="47"/>
        <v>-13510.839999999997</v>
      </c>
      <c r="AE42" s="81">
        <v>-9371.64</v>
      </c>
      <c r="AF42" s="81">
        <v>-257.22000000000003</v>
      </c>
      <c r="AG42" s="81">
        <v>-329.38</v>
      </c>
      <c r="AH42" s="81">
        <v>-8046.03</v>
      </c>
      <c r="AI42" s="81">
        <v>-892.46</v>
      </c>
      <c r="AJ42" s="81">
        <v>-3462.34</v>
      </c>
      <c r="AK42" s="81">
        <v>8848.23</v>
      </c>
      <c r="AL42" s="80">
        <f t="shared" si="14"/>
        <v>-309.69999999999993</v>
      </c>
      <c r="AM42" s="81">
        <v>-87.35</v>
      </c>
      <c r="AN42" s="81">
        <v>-12.85</v>
      </c>
      <c r="AO42" s="81">
        <v>-16.3</v>
      </c>
      <c r="AP42" s="81">
        <v>-608.92999999999995</v>
      </c>
      <c r="AQ42" s="81">
        <v>0</v>
      </c>
      <c r="AR42" s="81">
        <v>415.73</v>
      </c>
      <c r="AS42" s="80">
        <f t="shared" si="22"/>
        <v>-107.69000000000233</v>
      </c>
      <c r="AT42" s="81">
        <v>-21042.06</v>
      </c>
      <c r="AU42" s="81">
        <v>20934.37</v>
      </c>
      <c r="AV42" s="80">
        <f t="shared" si="23"/>
        <v>-38.779999999999973</v>
      </c>
      <c r="AW42" s="81">
        <v>-1094.8399999999999</v>
      </c>
      <c r="AX42" s="81">
        <v>1056.06</v>
      </c>
      <c r="AY42" s="81">
        <v>0</v>
      </c>
      <c r="AZ42" s="80">
        <f t="shared" si="24"/>
        <v>-938.3900000000001</v>
      </c>
      <c r="BA42" s="81">
        <v>-211.19</v>
      </c>
      <c r="BB42" s="81">
        <v>-669.76</v>
      </c>
      <c r="BC42" s="81">
        <v>-57.44</v>
      </c>
      <c r="BD42" s="80">
        <f t="shared" si="25"/>
        <v>-3.9299999999999997</v>
      </c>
      <c r="BE42" s="81">
        <v>-44.69</v>
      </c>
      <c r="BF42" s="81">
        <v>40.76</v>
      </c>
      <c r="BG42" s="81">
        <v>0</v>
      </c>
      <c r="BH42" s="80">
        <f t="shared" si="15"/>
        <v>0</v>
      </c>
      <c r="BI42" s="81">
        <v>0</v>
      </c>
      <c r="BJ42" s="81">
        <v>0</v>
      </c>
      <c r="BK42" s="80">
        <f t="shared" si="26"/>
        <v>3915.2200000000003</v>
      </c>
      <c r="BL42" s="81">
        <v>1.52</v>
      </c>
      <c r="BM42" s="81">
        <v>223.51</v>
      </c>
      <c r="BN42" s="81">
        <v>0</v>
      </c>
      <c r="BO42" s="81">
        <v>1237.8399999999999</v>
      </c>
      <c r="BP42" s="81">
        <v>1787.93</v>
      </c>
      <c r="BQ42" s="81">
        <v>0</v>
      </c>
      <c r="BR42" s="81">
        <v>647.52</v>
      </c>
      <c r="BS42" s="81">
        <v>16.899999999999999</v>
      </c>
      <c r="BT42" s="80">
        <f t="shared" si="27"/>
        <v>1104.5900000000001</v>
      </c>
      <c r="BU42" s="81">
        <v>0</v>
      </c>
      <c r="BV42" s="81">
        <v>36.43</v>
      </c>
      <c r="BW42" s="81">
        <v>0</v>
      </c>
      <c r="BX42" s="81">
        <v>0</v>
      </c>
      <c r="BY42" s="81">
        <v>328.71</v>
      </c>
      <c r="BZ42" s="81">
        <v>0</v>
      </c>
      <c r="CA42" s="81">
        <v>739.45</v>
      </c>
      <c r="CB42" s="80">
        <f>'Quarter final consumption'!B42</f>
        <v>47853.02</v>
      </c>
      <c r="CC42" s="80">
        <f>'Quarter final consumption'!C42</f>
        <v>475.63</v>
      </c>
      <c r="CD42" s="80">
        <f>'Quarter final consumption'!D42</f>
        <v>261.02</v>
      </c>
      <c r="CE42" s="80">
        <f>'Quarter final consumption'!E42</f>
        <v>19723.28</v>
      </c>
      <c r="CF42" s="80">
        <f>'Quarter final consumption'!F42</f>
        <v>18800.39</v>
      </c>
      <c r="CG42" s="80">
        <f>'Quarter final consumption'!G42</f>
        <v>306.32999999999993</v>
      </c>
      <c r="CH42" s="80">
        <f>'Quarter final consumption'!H42</f>
        <v>7890.66</v>
      </c>
      <c r="CI42" s="93">
        <f>'Quarter final consumption'!I42</f>
        <v>395.71</v>
      </c>
    </row>
    <row r="43" spans="1:88" s="36" customFormat="1" ht="15.5" x14ac:dyDescent="0.35">
      <c r="A43" s="68" t="s">
        <v>209</v>
      </c>
      <c r="B43" s="80">
        <f t="shared" si="33"/>
        <v>53707.440000000017</v>
      </c>
      <c r="C43" s="80">
        <f t="shared" si="34"/>
        <v>8107.93</v>
      </c>
      <c r="D43" s="80">
        <f t="shared" si="35"/>
        <v>160.52999999999986</v>
      </c>
      <c r="E43" s="80">
        <f t="shared" si="36"/>
        <v>23706.350000000002</v>
      </c>
      <c r="F43" s="80">
        <f t="shared" si="37"/>
        <v>-2200.6299999999974</v>
      </c>
      <c r="G43" s="80">
        <f t="shared" si="38"/>
        <v>19217.800000000003</v>
      </c>
      <c r="H43" s="80">
        <f t="shared" si="39"/>
        <v>1082.8699999999999</v>
      </c>
      <c r="I43" s="80">
        <f t="shared" si="40"/>
        <v>3519.5499999999997</v>
      </c>
      <c r="J43" s="80">
        <f t="shared" si="41"/>
        <v>113.03999999999905</v>
      </c>
      <c r="K43" s="80">
        <f t="shared" si="50"/>
        <v>-134.43999999999997</v>
      </c>
      <c r="L43" s="81">
        <v>0</v>
      </c>
      <c r="M43" s="81">
        <v>-32.61</v>
      </c>
      <c r="N43" s="81">
        <v>-664.02</v>
      </c>
      <c r="O43" s="81">
        <v>564.5</v>
      </c>
      <c r="P43" s="81">
        <v>-2.31</v>
      </c>
      <c r="Q43" s="81">
        <v>0</v>
      </c>
      <c r="R43" s="81">
        <v>-153.33000000000001</v>
      </c>
      <c r="S43" s="81">
        <v>153.33000000000001</v>
      </c>
      <c r="T43" s="80">
        <f t="shared" si="48"/>
        <v>-12626.660000000002</v>
      </c>
      <c r="U43" s="80">
        <f t="shared" si="42"/>
        <v>-7663.7400000000007</v>
      </c>
      <c r="V43" s="80">
        <f t="shared" si="43"/>
        <v>403.35000000000014</v>
      </c>
      <c r="W43" s="80">
        <f t="shared" si="51"/>
        <v>-23042.33</v>
      </c>
      <c r="X43" s="80">
        <f t="shared" si="44"/>
        <v>22434.31</v>
      </c>
      <c r="Y43" s="80">
        <f t="shared" si="45"/>
        <v>-8574.33</v>
      </c>
      <c r="Z43" s="80">
        <f t="shared" si="46"/>
        <v>-787.9</v>
      </c>
      <c r="AA43" s="80">
        <f t="shared" si="52"/>
        <v>-3366.22</v>
      </c>
      <c r="AB43" s="80">
        <f t="shared" si="52"/>
        <v>7661.24</v>
      </c>
      <c r="AC43" s="80">
        <f t="shared" si="53"/>
        <v>308.95999999999998</v>
      </c>
      <c r="AD43" s="80">
        <f t="shared" si="47"/>
        <v>-11337.269999999999</v>
      </c>
      <c r="AE43" s="81">
        <v>-6225.59</v>
      </c>
      <c r="AF43" s="81">
        <v>-255.19</v>
      </c>
      <c r="AG43" s="81">
        <v>-230.98</v>
      </c>
      <c r="AH43" s="81">
        <v>-8132.63</v>
      </c>
      <c r="AI43" s="81">
        <v>-787.9</v>
      </c>
      <c r="AJ43" s="81">
        <v>-3366.22</v>
      </c>
      <c r="AK43" s="81">
        <v>7661.24</v>
      </c>
      <c r="AL43" s="80">
        <f t="shared" si="14"/>
        <v>-230.32999999999998</v>
      </c>
      <c r="AM43" s="81">
        <v>-68.599999999999994</v>
      </c>
      <c r="AN43" s="81">
        <v>-12.85</v>
      </c>
      <c r="AO43" s="81">
        <v>-16.14</v>
      </c>
      <c r="AP43" s="81">
        <v>-441.7</v>
      </c>
      <c r="AQ43" s="81">
        <v>0</v>
      </c>
      <c r="AR43" s="81">
        <v>308.95999999999998</v>
      </c>
      <c r="AS43" s="80">
        <f t="shared" si="22"/>
        <v>-305.36000000000058</v>
      </c>
      <c r="AT43" s="81">
        <v>-23042.33</v>
      </c>
      <c r="AU43" s="81">
        <v>22736.97</v>
      </c>
      <c r="AV43" s="80">
        <f t="shared" si="23"/>
        <v>-40.960000000000036</v>
      </c>
      <c r="AW43" s="81">
        <v>-1090.1500000000001</v>
      </c>
      <c r="AX43" s="81">
        <v>1049.19</v>
      </c>
      <c r="AY43" s="81">
        <v>0</v>
      </c>
      <c r="AZ43" s="80">
        <f t="shared" si="24"/>
        <v>-708.76</v>
      </c>
      <c r="BA43" s="81">
        <v>-233.13</v>
      </c>
      <c r="BB43" s="81">
        <v>-420.09</v>
      </c>
      <c r="BC43" s="81">
        <v>-55.54</v>
      </c>
      <c r="BD43" s="80">
        <f t="shared" si="25"/>
        <v>-3.980000000000004</v>
      </c>
      <c r="BE43" s="81">
        <v>-46.27</v>
      </c>
      <c r="BF43" s="81">
        <v>42.29</v>
      </c>
      <c r="BG43" s="81">
        <v>0</v>
      </c>
      <c r="BH43" s="80">
        <f t="shared" si="15"/>
        <v>0</v>
      </c>
      <c r="BI43" s="81">
        <v>0</v>
      </c>
      <c r="BJ43" s="81">
        <v>0</v>
      </c>
      <c r="BK43" s="80">
        <f t="shared" si="26"/>
        <v>3844.17</v>
      </c>
      <c r="BL43" s="81">
        <v>0.15</v>
      </c>
      <c r="BM43" s="81">
        <v>228.41</v>
      </c>
      <c r="BN43" s="81">
        <v>0</v>
      </c>
      <c r="BO43" s="81">
        <v>1370.56</v>
      </c>
      <c r="BP43" s="81">
        <v>1645.4</v>
      </c>
      <c r="BQ43" s="81">
        <v>0</v>
      </c>
      <c r="BR43" s="81">
        <v>582.75</v>
      </c>
      <c r="BS43" s="81">
        <v>16.899999999999999</v>
      </c>
      <c r="BT43" s="80">
        <f t="shared" si="27"/>
        <v>790.93000000000006</v>
      </c>
      <c r="BU43" s="81">
        <v>0</v>
      </c>
      <c r="BV43" s="81">
        <v>49.2</v>
      </c>
      <c r="BW43" s="81">
        <v>0</v>
      </c>
      <c r="BX43" s="81">
        <v>0</v>
      </c>
      <c r="BY43" s="81">
        <v>204.28</v>
      </c>
      <c r="BZ43" s="81">
        <v>0</v>
      </c>
      <c r="CA43" s="81">
        <v>537.45000000000005</v>
      </c>
      <c r="CB43" s="80">
        <f>'Quarter final consumption'!B43</f>
        <v>36313.300000000003</v>
      </c>
      <c r="CC43" s="80">
        <f>'Quarter final consumption'!C43</f>
        <v>444.04</v>
      </c>
      <c r="CD43" s="80">
        <f>'Quarter final consumption'!D43</f>
        <v>253.66</v>
      </c>
      <c r="CE43" s="80">
        <f>'Quarter final consumption'!E43</f>
        <v>19427.620000000003</v>
      </c>
      <c r="CF43" s="80">
        <f>'Quarter final consumption'!F43</f>
        <v>8791.4800000000014</v>
      </c>
      <c r="CG43" s="80">
        <f>'Quarter final consumption'!G43</f>
        <v>294.97000000000003</v>
      </c>
      <c r="CH43" s="80">
        <f>'Quarter final consumption'!H43</f>
        <v>6807.4099999999989</v>
      </c>
      <c r="CI43" s="93">
        <f>'Quarter final consumption'!I43</f>
        <v>294.12</v>
      </c>
    </row>
    <row r="44" spans="1:88" s="36" customFormat="1" ht="15.5" x14ac:dyDescent="0.35">
      <c r="A44" s="68" t="s">
        <v>210</v>
      </c>
      <c r="B44" s="80">
        <f t="shared" si="33"/>
        <v>51013.8</v>
      </c>
      <c r="C44" s="80">
        <f t="shared" si="34"/>
        <v>8457.61</v>
      </c>
      <c r="D44" s="80">
        <f t="shared" si="35"/>
        <v>137.27000000000015</v>
      </c>
      <c r="E44" s="80">
        <f t="shared" si="36"/>
        <v>23614.22</v>
      </c>
      <c r="F44" s="80">
        <f t="shared" si="37"/>
        <v>-2095.2799999999988</v>
      </c>
      <c r="G44" s="80">
        <f t="shared" si="38"/>
        <v>15534.18</v>
      </c>
      <c r="H44" s="80">
        <f t="shared" si="39"/>
        <v>1092.26</v>
      </c>
      <c r="I44" s="80">
        <f t="shared" si="40"/>
        <v>4042.32</v>
      </c>
      <c r="J44" s="80">
        <f t="shared" si="41"/>
        <v>231.22000000000025</v>
      </c>
      <c r="K44" s="80">
        <f t="shared" si="50"/>
        <v>-191.45000000000002</v>
      </c>
      <c r="L44" s="81">
        <v>0</v>
      </c>
      <c r="M44" s="81">
        <v>-31.39</v>
      </c>
      <c r="N44" s="81">
        <v>-645.11</v>
      </c>
      <c r="O44" s="81">
        <v>486.42</v>
      </c>
      <c r="P44" s="81">
        <v>-1.37</v>
      </c>
      <c r="Q44" s="81">
        <v>0</v>
      </c>
      <c r="R44" s="81">
        <v>-184.65</v>
      </c>
      <c r="S44" s="81">
        <v>184.65</v>
      </c>
      <c r="T44" s="80">
        <f t="shared" si="48"/>
        <v>-12071.890000000001</v>
      </c>
      <c r="U44" s="80">
        <f t="shared" si="42"/>
        <v>-8035.76</v>
      </c>
      <c r="V44" s="80">
        <f t="shared" si="43"/>
        <v>444.12999999999982</v>
      </c>
      <c r="W44" s="80">
        <f t="shared" si="51"/>
        <v>-22969.11</v>
      </c>
      <c r="X44" s="80">
        <f t="shared" si="44"/>
        <v>22825.46</v>
      </c>
      <c r="Y44" s="80">
        <f t="shared" si="45"/>
        <v>-7322.8300000000008</v>
      </c>
      <c r="Z44" s="80">
        <f t="shared" si="46"/>
        <v>-801.98</v>
      </c>
      <c r="AA44" s="80">
        <f t="shared" si="52"/>
        <v>-3857.67</v>
      </c>
      <c r="AB44" s="80">
        <f t="shared" si="52"/>
        <v>7365.88</v>
      </c>
      <c r="AC44" s="80">
        <f t="shared" si="53"/>
        <v>279.99</v>
      </c>
      <c r="AD44" s="80">
        <f t="shared" si="47"/>
        <v>-11317.02</v>
      </c>
      <c r="AE44" s="81">
        <v>-6632.98</v>
      </c>
      <c r="AF44" s="81">
        <v>-224.85</v>
      </c>
      <c r="AG44" s="81">
        <v>-238.9</v>
      </c>
      <c r="AH44" s="81">
        <v>-6926.52</v>
      </c>
      <c r="AI44" s="81">
        <v>-801.98</v>
      </c>
      <c r="AJ44" s="81">
        <v>-3857.67</v>
      </c>
      <c r="AK44" s="81">
        <v>7365.88</v>
      </c>
      <c r="AL44" s="80">
        <f t="shared" si="14"/>
        <v>-208.76999999999998</v>
      </c>
      <c r="AM44" s="81">
        <v>-63.51</v>
      </c>
      <c r="AN44" s="81">
        <v>-12.85</v>
      </c>
      <c r="AO44" s="81">
        <v>-16.09</v>
      </c>
      <c r="AP44" s="81">
        <v>-396.31</v>
      </c>
      <c r="AQ44" s="81">
        <v>0</v>
      </c>
      <c r="AR44" s="81">
        <v>279.99</v>
      </c>
      <c r="AS44" s="80">
        <f t="shared" si="22"/>
        <v>165.45999999999913</v>
      </c>
      <c r="AT44" s="81">
        <v>-22969.11</v>
      </c>
      <c r="AU44" s="81">
        <v>23134.57</v>
      </c>
      <c r="AV44" s="80">
        <f t="shared" si="23"/>
        <v>-37.340000000000146</v>
      </c>
      <c r="AW44" s="81">
        <v>-1071.93</v>
      </c>
      <c r="AX44" s="81">
        <v>1034.5899999999999</v>
      </c>
      <c r="AY44" s="81">
        <v>0</v>
      </c>
      <c r="AZ44" s="80">
        <f t="shared" si="24"/>
        <v>-673.35</v>
      </c>
      <c r="BA44" s="81">
        <v>-222.32</v>
      </c>
      <c r="BB44" s="81">
        <v>-396.91</v>
      </c>
      <c r="BC44" s="81">
        <v>-54.12</v>
      </c>
      <c r="BD44" s="80">
        <f t="shared" si="25"/>
        <v>-0.87000000000000455</v>
      </c>
      <c r="BE44" s="81">
        <v>-45.02</v>
      </c>
      <c r="BF44" s="81">
        <v>44.15</v>
      </c>
      <c r="BG44" s="81">
        <v>0</v>
      </c>
      <c r="BH44" s="80">
        <f t="shared" si="15"/>
        <v>0</v>
      </c>
      <c r="BI44" s="81">
        <v>0</v>
      </c>
      <c r="BJ44" s="81">
        <v>0</v>
      </c>
      <c r="BK44" s="80">
        <f t="shared" si="26"/>
        <v>3645.43</v>
      </c>
      <c r="BL44" s="81">
        <v>0.8</v>
      </c>
      <c r="BM44" s="81">
        <v>217.03</v>
      </c>
      <c r="BN44" s="81">
        <v>0</v>
      </c>
      <c r="BO44" s="81">
        <v>1387.01</v>
      </c>
      <c r="BP44" s="81">
        <v>1442.24</v>
      </c>
      <c r="BQ44" s="81">
        <v>0</v>
      </c>
      <c r="BR44" s="81">
        <v>581.45000000000005</v>
      </c>
      <c r="BS44" s="81">
        <v>16.899999999999999</v>
      </c>
      <c r="BT44" s="80">
        <f t="shared" si="27"/>
        <v>776.53</v>
      </c>
      <c r="BU44" s="81">
        <v>0</v>
      </c>
      <c r="BV44" s="81">
        <v>70.11</v>
      </c>
      <c r="BW44" s="81">
        <v>0</v>
      </c>
      <c r="BX44" s="81">
        <v>0</v>
      </c>
      <c r="BY44" s="81">
        <v>178.73</v>
      </c>
      <c r="BZ44" s="81">
        <v>0</v>
      </c>
      <c r="CA44" s="81">
        <v>527.69000000000005</v>
      </c>
      <c r="CB44" s="80">
        <f>'Quarter final consumption'!B44</f>
        <v>34331.949999999997</v>
      </c>
      <c r="CC44" s="80">
        <f>'Quarter final consumption'!C44</f>
        <v>421.05</v>
      </c>
      <c r="CD44" s="80">
        <f>'Quarter final consumption'!D44</f>
        <v>262.87</v>
      </c>
      <c r="CE44" s="80">
        <f>'Quarter final consumption'!E44</f>
        <v>19829.59</v>
      </c>
      <c r="CF44" s="80">
        <f>'Quarter final consumption'!F44</f>
        <v>6589.0099999999993</v>
      </c>
      <c r="CG44" s="80">
        <f>'Quarter final consumption'!G44</f>
        <v>290.27999999999997</v>
      </c>
      <c r="CH44" s="80">
        <f>'Quarter final consumption'!H44</f>
        <v>6672.61</v>
      </c>
      <c r="CI44" s="93">
        <f>'Quarter final consumption'!I44</f>
        <v>266.54000000000002</v>
      </c>
    </row>
    <row r="45" spans="1:88" s="36" customFormat="1" ht="15.5" x14ac:dyDescent="0.35">
      <c r="A45" s="68" t="s">
        <v>211</v>
      </c>
      <c r="B45" s="80">
        <f t="shared" si="33"/>
        <v>64821.61</v>
      </c>
      <c r="C45" s="80">
        <f t="shared" si="34"/>
        <v>12555.57</v>
      </c>
      <c r="D45" s="80">
        <f t="shared" si="35"/>
        <v>-137.88999999999987</v>
      </c>
      <c r="E45" s="80">
        <f t="shared" si="36"/>
        <v>22478.920000000002</v>
      </c>
      <c r="F45" s="80">
        <f t="shared" si="37"/>
        <v>-1695.3899999999958</v>
      </c>
      <c r="G45" s="80">
        <f t="shared" si="38"/>
        <v>26728.79</v>
      </c>
      <c r="H45" s="80">
        <f t="shared" si="39"/>
        <v>1280.2</v>
      </c>
      <c r="I45" s="80">
        <f t="shared" si="40"/>
        <v>3593.02</v>
      </c>
      <c r="J45" s="80">
        <f t="shared" si="41"/>
        <v>18.389999999999418</v>
      </c>
      <c r="K45" s="80">
        <f t="shared" si="50"/>
        <v>331.15</v>
      </c>
      <c r="L45" s="81">
        <v>0</v>
      </c>
      <c r="M45" s="81">
        <v>-32.25</v>
      </c>
      <c r="N45" s="81">
        <v>-580.11</v>
      </c>
      <c r="O45" s="81">
        <v>944.03</v>
      </c>
      <c r="P45" s="81">
        <v>-0.52</v>
      </c>
      <c r="Q45" s="81">
        <v>0</v>
      </c>
      <c r="R45" s="81">
        <v>-243.35</v>
      </c>
      <c r="S45" s="81">
        <v>243.35</v>
      </c>
      <c r="T45" s="80">
        <f t="shared" si="48"/>
        <v>-14742.420000000007</v>
      </c>
      <c r="U45" s="80">
        <f t="shared" si="42"/>
        <v>-12107.71</v>
      </c>
      <c r="V45" s="80">
        <f t="shared" si="43"/>
        <v>698.03999999999985</v>
      </c>
      <c r="W45" s="80">
        <f t="shared" si="51"/>
        <v>-21898.81</v>
      </c>
      <c r="X45" s="80">
        <f t="shared" si="44"/>
        <v>21508.929999999997</v>
      </c>
      <c r="Y45" s="80">
        <f t="shared" si="45"/>
        <v>-8080.55</v>
      </c>
      <c r="Z45" s="80">
        <f t="shared" si="46"/>
        <v>-936.37</v>
      </c>
      <c r="AA45" s="80">
        <f t="shared" si="52"/>
        <v>-3349.67</v>
      </c>
      <c r="AB45" s="80">
        <f t="shared" si="52"/>
        <v>9022.81</v>
      </c>
      <c r="AC45" s="80">
        <f t="shared" si="53"/>
        <v>400.91</v>
      </c>
      <c r="AD45" s="80">
        <f t="shared" si="47"/>
        <v>-14017.090000000002</v>
      </c>
      <c r="AE45" s="81">
        <v>-10673.72</v>
      </c>
      <c r="AF45" s="81">
        <v>-223.61</v>
      </c>
      <c r="AG45" s="81">
        <v>-361.7</v>
      </c>
      <c r="AH45" s="81">
        <v>-7494.83</v>
      </c>
      <c r="AI45" s="81">
        <v>-936.37</v>
      </c>
      <c r="AJ45" s="81">
        <v>-3349.67</v>
      </c>
      <c r="AK45" s="81">
        <v>9022.81</v>
      </c>
      <c r="AL45" s="80">
        <f t="shared" si="14"/>
        <v>-298.68</v>
      </c>
      <c r="AM45" s="81">
        <v>-84.75</v>
      </c>
      <c r="AN45" s="81">
        <v>-12.85</v>
      </c>
      <c r="AO45" s="81">
        <v>-16.27</v>
      </c>
      <c r="AP45" s="81">
        <v>-585.72</v>
      </c>
      <c r="AQ45" s="81">
        <v>0</v>
      </c>
      <c r="AR45" s="81">
        <v>400.91</v>
      </c>
      <c r="AS45" s="80">
        <f t="shared" si="22"/>
        <v>30.649999999997817</v>
      </c>
      <c r="AT45" s="81">
        <v>-21898.81</v>
      </c>
      <c r="AU45" s="81">
        <v>21929.46</v>
      </c>
      <c r="AV45" s="80">
        <f t="shared" si="23"/>
        <v>-30.380000000000109</v>
      </c>
      <c r="AW45" s="81">
        <v>-1061.67</v>
      </c>
      <c r="AX45" s="81">
        <v>1031.29</v>
      </c>
      <c r="AY45" s="81">
        <v>0</v>
      </c>
      <c r="AZ45" s="80">
        <f t="shared" si="24"/>
        <v>-426.3</v>
      </c>
      <c r="BA45" s="81">
        <v>-237.81</v>
      </c>
      <c r="BB45" s="81">
        <v>-145.93</v>
      </c>
      <c r="BC45" s="81">
        <v>-42.56</v>
      </c>
      <c r="BD45" s="80">
        <f t="shared" si="25"/>
        <v>-0.61999999999999744</v>
      </c>
      <c r="BE45" s="81">
        <v>-49.76</v>
      </c>
      <c r="BF45" s="81">
        <v>49.14</v>
      </c>
      <c r="BG45" s="81">
        <v>0</v>
      </c>
      <c r="BH45" s="80">
        <f t="shared" si="15"/>
        <v>0</v>
      </c>
      <c r="BI45" s="81">
        <v>0</v>
      </c>
      <c r="BJ45" s="81">
        <v>0</v>
      </c>
      <c r="BK45" s="80">
        <f t="shared" si="26"/>
        <v>3908.01</v>
      </c>
      <c r="BL45" s="81">
        <v>0.82</v>
      </c>
      <c r="BM45" s="81">
        <v>212.53</v>
      </c>
      <c r="BN45" s="81">
        <v>0</v>
      </c>
      <c r="BO45" s="81">
        <v>1360.44</v>
      </c>
      <c r="BP45" s="81">
        <v>1661.4</v>
      </c>
      <c r="BQ45" s="81">
        <v>0</v>
      </c>
      <c r="BR45" s="81">
        <v>655.92</v>
      </c>
      <c r="BS45" s="81">
        <v>16.899999999999999</v>
      </c>
      <c r="BT45" s="80">
        <f t="shared" si="27"/>
        <v>1009.51</v>
      </c>
      <c r="BU45" s="81">
        <v>0</v>
      </c>
      <c r="BV45" s="81">
        <v>60.61</v>
      </c>
      <c r="BW45" s="81">
        <v>0</v>
      </c>
      <c r="BX45" s="81">
        <v>0</v>
      </c>
      <c r="BY45" s="81">
        <v>326.77999999999997</v>
      </c>
      <c r="BZ45" s="81">
        <v>0</v>
      </c>
      <c r="CA45" s="81">
        <v>622.12</v>
      </c>
      <c r="CB45" s="80">
        <f>'Quarter final consumption'!B45</f>
        <v>45490.420000000006</v>
      </c>
      <c r="CC45" s="80">
        <f>'Quarter final consumption'!C45</f>
        <v>447.04</v>
      </c>
      <c r="CD45" s="80">
        <f>'Quarter final consumption'!D45</f>
        <v>254.76</v>
      </c>
      <c r="CE45" s="80">
        <f>'Quarter final consumption'!E45</f>
        <v>19397.13</v>
      </c>
      <c r="CF45" s="80">
        <f>'Quarter final consumption'!F45</f>
        <v>16659.539999999997</v>
      </c>
      <c r="CG45" s="80">
        <f>'Quarter final consumption'!G45</f>
        <v>343.83</v>
      </c>
      <c r="CH45" s="80">
        <f>'Quarter final consumption'!H45</f>
        <v>8006.5099999999993</v>
      </c>
      <c r="CI45" s="93">
        <f>'Quarter final consumption'!I45</f>
        <v>381.61</v>
      </c>
    </row>
    <row r="46" spans="1:88" s="36" customFormat="1" ht="15.5" x14ac:dyDescent="0.35">
      <c r="A46" s="68" t="s">
        <v>212</v>
      </c>
      <c r="B46" s="80">
        <f t="shared" si="33"/>
        <v>68560.119999999981</v>
      </c>
      <c r="C46" s="80">
        <f t="shared" si="34"/>
        <v>10572.67</v>
      </c>
      <c r="D46" s="80">
        <f t="shared" si="35"/>
        <v>178.84000000000003</v>
      </c>
      <c r="E46" s="80">
        <f t="shared" si="36"/>
        <v>22291.759999999998</v>
      </c>
      <c r="F46" s="80">
        <f t="shared" si="37"/>
        <v>-733.13000000000466</v>
      </c>
      <c r="G46" s="80">
        <f t="shared" si="38"/>
        <v>30953.180000000004</v>
      </c>
      <c r="H46" s="80">
        <f t="shared" si="39"/>
        <v>1478.6399999999999</v>
      </c>
      <c r="I46" s="80">
        <f t="shared" si="40"/>
        <v>3643.4500000000003</v>
      </c>
      <c r="J46" s="80">
        <f t="shared" si="41"/>
        <v>174.70999999999731</v>
      </c>
      <c r="K46" s="80">
        <f t="shared" si="50"/>
        <v>-25.57000000000005</v>
      </c>
      <c r="L46" s="81">
        <v>0</v>
      </c>
      <c r="M46" s="81">
        <v>-33.119999999999997</v>
      </c>
      <c r="N46" s="81">
        <v>-981.69</v>
      </c>
      <c r="O46" s="81">
        <v>990.47</v>
      </c>
      <c r="P46" s="81">
        <v>-1.23</v>
      </c>
      <c r="Q46" s="81">
        <v>0</v>
      </c>
      <c r="R46" s="81">
        <v>-361.11</v>
      </c>
      <c r="S46" s="81">
        <v>361.11</v>
      </c>
      <c r="T46" s="80">
        <f t="shared" si="48"/>
        <v>-14493.469999999998</v>
      </c>
      <c r="U46" s="80">
        <f t="shared" si="42"/>
        <v>-10059.949999999999</v>
      </c>
      <c r="V46" s="80">
        <f t="shared" si="43"/>
        <v>372.02</v>
      </c>
      <c r="W46" s="80">
        <f t="shared" si="51"/>
        <v>-21310.07</v>
      </c>
      <c r="X46" s="80">
        <f t="shared" si="44"/>
        <v>20641.240000000002</v>
      </c>
      <c r="Y46" s="80">
        <f t="shared" si="45"/>
        <v>-9231.57</v>
      </c>
      <c r="Z46" s="80">
        <f t="shared" si="46"/>
        <v>-906.35</v>
      </c>
      <c r="AA46" s="80">
        <f t="shared" si="52"/>
        <v>-3282.34</v>
      </c>
      <c r="AB46" s="80">
        <f t="shared" si="52"/>
        <v>8824.9</v>
      </c>
      <c r="AC46" s="80">
        <f t="shared" si="53"/>
        <v>458.65</v>
      </c>
      <c r="AD46" s="80">
        <f t="shared" si="47"/>
        <v>-13101.97</v>
      </c>
      <c r="AE46" s="81">
        <v>-8611.81</v>
      </c>
      <c r="AF46" s="81">
        <v>-245.57</v>
      </c>
      <c r="AG46" s="81">
        <v>-324.2</v>
      </c>
      <c r="AH46" s="81">
        <v>-8571.48</v>
      </c>
      <c r="AI46" s="81">
        <v>-891.47</v>
      </c>
      <c r="AJ46" s="81">
        <v>-3282.34</v>
      </c>
      <c r="AK46" s="81">
        <v>8824.9</v>
      </c>
      <c r="AL46" s="80">
        <f t="shared" si="14"/>
        <v>-336.99</v>
      </c>
      <c r="AM46" s="81">
        <v>-91.33</v>
      </c>
      <c r="AN46" s="81">
        <v>-12.85</v>
      </c>
      <c r="AO46" s="81">
        <v>-16.489999999999998</v>
      </c>
      <c r="AP46" s="81">
        <v>-660.09</v>
      </c>
      <c r="AQ46" s="81">
        <v>-14.88</v>
      </c>
      <c r="AR46" s="81">
        <v>458.65</v>
      </c>
      <c r="AS46" s="80">
        <f t="shared" si="22"/>
        <v>-267.34000000000015</v>
      </c>
      <c r="AT46" s="81">
        <v>-21310.07</v>
      </c>
      <c r="AU46" s="81">
        <v>21042.73</v>
      </c>
      <c r="AV46" s="80">
        <f t="shared" si="23"/>
        <v>-44.819999999999936</v>
      </c>
      <c r="AW46" s="81">
        <v>-1066.01</v>
      </c>
      <c r="AX46" s="81">
        <v>1021.19</v>
      </c>
      <c r="AY46" s="81">
        <v>0</v>
      </c>
      <c r="AZ46" s="80">
        <f t="shared" si="24"/>
        <v>-736.45999999999992</v>
      </c>
      <c r="BA46" s="81">
        <v>-224.89</v>
      </c>
      <c r="BB46" s="81">
        <v>-450.77</v>
      </c>
      <c r="BC46" s="81">
        <v>-60.8</v>
      </c>
      <c r="BD46" s="80">
        <f t="shared" si="25"/>
        <v>-5.8899999999999935</v>
      </c>
      <c r="BE46" s="81">
        <v>-65.91</v>
      </c>
      <c r="BF46" s="81">
        <v>60.02</v>
      </c>
      <c r="BG46" s="81">
        <v>0</v>
      </c>
      <c r="BH46" s="80">
        <f t="shared" si="15"/>
        <v>0</v>
      </c>
      <c r="BI46" s="81">
        <v>0</v>
      </c>
      <c r="BJ46" s="81">
        <v>0</v>
      </c>
      <c r="BK46" s="80">
        <f t="shared" si="26"/>
        <v>3852.9</v>
      </c>
      <c r="BL46" s="81">
        <v>1.62</v>
      </c>
      <c r="BM46" s="81">
        <v>221.94</v>
      </c>
      <c r="BN46" s="81">
        <v>0</v>
      </c>
      <c r="BO46" s="81">
        <v>1377.85</v>
      </c>
      <c r="BP46" s="81">
        <v>1651.88</v>
      </c>
      <c r="BQ46" s="81">
        <v>0</v>
      </c>
      <c r="BR46" s="81">
        <v>581.72</v>
      </c>
      <c r="BS46" s="81">
        <v>17.89</v>
      </c>
      <c r="BT46" s="80">
        <f t="shared" si="27"/>
        <v>890.82</v>
      </c>
      <c r="BU46" s="81">
        <v>0</v>
      </c>
      <c r="BV46" s="81">
        <v>39</v>
      </c>
      <c r="BW46" s="81">
        <v>0</v>
      </c>
      <c r="BX46" s="81">
        <v>0</v>
      </c>
      <c r="BY46" s="81">
        <v>205.09</v>
      </c>
      <c r="BZ46" s="81">
        <v>0</v>
      </c>
      <c r="CA46" s="81">
        <v>646.73</v>
      </c>
      <c r="CB46" s="80">
        <f>'Quarter final consumption'!B46</f>
        <v>49294.390000000007</v>
      </c>
      <c r="CC46" s="80">
        <f>'Quarter final consumption'!C46</f>
        <v>511.1</v>
      </c>
      <c r="CD46" s="80">
        <f>'Quarter final consumption'!D46</f>
        <v>256.8</v>
      </c>
      <c r="CE46" s="80">
        <f>'Quarter final consumption'!E46</f>
        <v>19520.73</v>
      </c>
      <c r="CF46" s="80">
        <f>'Quarter final consumption'!F46</f>
        <v>19863.410000000003</v>
      </c>
      <c r="CG46" s="80">
        <f>'Quarter final consumption'!G46</f>
        <v>572.29</v>
      </c>
      <c r="CH46" s="80">
        <f>'Quarter final consumption'!H46</f>
        <v>8132.2699999999986</v>
      </c>
      <c r="CI46" s="93">
        <f>'Quarter final consumption'!I46</f>
        <v>437.78999999999996</v>
      </c>
    </row>
    <row r="47" spans="1:88" s="36" customFormat="1" ht="15.5" x14ac:dyDescent="0.35">
      <c r="A47" s="68" t="s">
        <v>213</v>
      </c>
      <c r="B47" s="80">
        <f t="shared" si="33"/>
        <v>54227.000000000007</v>
      </c>
      <c r="C47" s="80">
        <f t="shared" si="34"/>
        <v>8590.83</v>
      </c>
      <c r="D47" s="80">
        <f t="shared" si="35"/>
        <v>151.44999999999996</v>
      </c>
      <c r="E47" s="80">
        <f t="shared" si="36"/>
        <v>23614.94</v>
      </c>
      <c r="F47" s="80">
        <f t="shared" si="37"/>
        <v>-2801.6699999999983</v>
      </c>
      <c r="G47" s="80">
        <f t="shared" si="38"/>
        <v>19941.590000000004</v>
      </c>
      <c r="H47" s="80">
        <f t="shared" si="39"/>
        <v>1446.0700000000002</v>
      </c>
      <c r="I47" s="80">
        <f t="shared" si="40"/>
        <v>2949.93</v>
      </c>
      <c r="J47" s="80">
        <f t="shared" si="41"/>
        <v>333.85999999999876</v>
      </c>
      <c r="K47" s="80">
        <f t="shared" si="50"/>
        <v>-75.099999999999966</v>
      </c>
      <c r="L47" s="81">
        <v>0</v>
      </c>
      <c r="M47" s="81">
        <v>-32.479999999999997</v>
      </c>
      <c r="N47" s="81">
        <v>-977.28</v>
      </c>
      <c r="O47" s="81">
        <v>935.5</v>
      </c>
      <c r="P47" s="81">
        <v>-0.84</v>
      </c>
      <c r="Q47" s="81">
        <v>0</v>
      </c>
      <c r="R47" s="81">
        <v>-182.06</v>
      </c>
      <c r="S47" s="81">
        <v>182.06</v>
      </c>
      <c r="T47" s="80">
        <f t="shared" si="48"/>
        <v>-12424.630000000003</v>
      </c>
      <c r="U47" s="80">
        <f t="shared" si="42"/>
        <v>-8143.02</v>
      </c>
      <c r="V47" s="80">
        <f t="shared" si="43"/>
        <v>402.0200000000001</v>
      </c>
      <c r="W47" s="80">
        <f t="shared" si="51"/>
        <v>-22637.66</v>
      </c>
      <c r="X47" s="80">
        <f t="shared" si="44"/>
        <v>22100.25</v>
      </c>
      <c r="Y47" s="80">
        <f t="shared" si="45"/>
        <v>-8361.1</v>
      </c>
      <c r="Z47" s="80">
        <f t="shared" si="46"/>
        <v>-850.81000000000006</v>
      </c>
      <c r="AA47" s="80">
        <f t="shared" si="52"/>
        <v>-2767.87</v>
      </c>
      <c r="AB47" s="80">
        <f t="shared" si="52"/>
        <v>7491.83</v>
      </c>
      <c r="AC47" s="80">
        <f t="shared" si="53"/>
        <v>341.73</v>
      </c>
      <c r="AD47" s="80">
        <f t="shared" si="47"/>
        <v>-11206.300000000001</v>
      </c>
      <c r="AE47" s="81">
        <v>-6644.16</v>
      </c>
      <c r="AF47" s="81">
        <v>-239.82</v>
      </c>
      <c r="AG47" s="81">
        <v>-326.89999999999998</v>
      </c>
      <c r="AH47" s="81">
        <v>-7879.44</v>
      </c>
      <c r="AI47" s="81">
        <v>-839.94</v>
      </c>
      <c r="AJ47" s="81">
        <v>-2767.87</v>
      </c>
      <c r="AK47" s="81">
        <v>7491.83</v>
      </c>
      <c r="AL47" s="80">
        <f t="shared" si="14"/>
        <v>-251.14999999999998</v>
      </c>
      <c r="AM47" s="81">
        <v>-71.13</v>
      </c>
      <c r="AN47" s="81">
        <v>-12.85</v>
      </c>
      <c r="AO47" s="81">
        <v>-16.37</v>
      </c>
      <c r="AP47" s="81">
        <v>-481.66</v>
      </c>
      <c r="AQ47" s="81">
        <v>-10.87</v>
      </c>
      <c r="AR47" s="81">
        <v>341.73</v>
      </c>
      <c r="AS47" s="80">
        <f t="shared" si="22"/>
        <v>-127.65999999999985</v>
      </c>
      <c r="AT47" s="81">
        <v>-22637.66</v>
      </c>
      <c r="AU47" s="81">
        <v>22510</v>
      </c>
      <c r="AV47" s="80">
        <f t="shared" si="23"/>
        <v>-91.799999999999955</v>
      </c>
      <c r="AW47" s="81">
        <v>-1120.25</v>
      </c>
      <c r="AX47" s="81">
        <v>1028.45</v>
      </c>
      <c r="AY47" s="81">
        <v>0</v>
      </c>
      <c r="AZ47" s="80">
        <f t="shared" si="24"/>
        <v>-743.54</v>
      </c>
      <c r="BA47" s="81">
        <v>-244.51</v>
      </c>
      <c r="BB47" s="81">
        <v>-432.55</v>
      </c>
      <c r="BC47" s="81">
        <v>-66.48</v>
      </c>
      <c r="BD47" s="80">
        <f t="shared" si="25"/>
        <v>-4.18</v>
      </c>
      <c r="BE47" s="81">
        <v>-62.97</v>
      </c>
      <c r="BF47" s="81">
        <v>58.79</v>
      </c>
      <c r="BG47" s="81">
        <v>0</v>
      </c>
      <c r="BH47" s="80">
        <f t="shared" si="15"/>
        <v>0</v>
      </c>
      <c r="BI47" s="81">
        <v>0</v>
      </c>
      <c r="BJ47" s="81">
        <v>0</v>
      </c>
      <c r="BK47" s="80">
        <f t="shared" si="26"/>
        <v>3675.0599999999995</v>
      </c>
      <c r="BL47" s="81">
        <v>0.71</v>
      </c>
      <c r="BM47" s="81">
        <v>213.59</v>
      </c>
      <c r="BN47" s="81">
        <v>0</v>
      </c>
      <c r="BO47" s="81">
        <v>1393.83</v>
      </c>
      <c r="BP47" s="81">
        <v>1521.19</v>
      </c>
      <c r="BQ47" s="81">
        <v>0</v>
      </c>
      <c r="BR47" s="81">
        <v>527.85</v>
      </c>
      <c r="BS47" s="81">
        <v>17.89</v>
      </c>
      <c r="BT47" s="80">
        <f t="shared" si="27"/>
        <v>780.25</v>
      </c>
      <c r="BU47" s="81">
        <v>0</v>
      </c>
      <c r="BV47" s="81">
        <v>60.24</v>
      </c>
      <c r="BW47" s="81">
        <v>0</v>
      </c>
      <c r="BX47" s="81">
        <v>0</v>
      </c>
      <c r="BY47" s="81">
        <v>128.74</v>
      </c>
      <c r="BZ47" s="81">
        <v>0</v>
      </c>
      <c r="CA47" s="81">
        <v>591.27</v>
      </c>
      <c r="CB47" s="80">
        <f>'Quarter final consumption'!B47</f>
        <v>37275.679999999993</v>
      </c>
      <c r="CC47" s="80">
        <f>'Quarter final consumption'!C47</f>
        <v>447.1</v>
      </c>
      <c r="CD47" s="80">
        <f>'Quarter final consumption'!D47</f>
        <v>247.16000000000003</v>
      </c>
      <c r="CE47" s="80">
        <f>'Quarter final consumption'!E47</f>
        <v>18840.25</v>
      </c>
      <c r="CF47" s="80">
        <f>'Quarter final consumption'!F47</f>
        <v>9929.7200000000012</v>
      </c>
      <c r="CG47" s="80">
        <f>'Quarter final consumption'!G47</f>
        <v>595.26</v>
      </c>
      <c r="CH47" s="80">
        <f>'Quarter final consumption'!H47</f>
        <v>6888.6299999999992</v>
      </c>
      <c r="CI47" s="93">
        <f>'Quarter final consumption'!I47</f>
        <v>327.56</v>
      </c>
      <c r="CJ47" s="30"/>
    </row>
    <row r="48" spans="1:88" s="36" customFormat="1" ht="15.5" x14ac:dyDescent="0.35">
      <c r="A48" s="68" t="s">
        <v>214</v>
      </c>
      <c r="B48" s="80">
        <f t="shared" si="33"/>
        <v>48698.23</v>
      </c>
      <c r="C48" s="80">
        <f t="shared" si="34"/>
        <v>7405.82</v>
      </c>
      <c r="D48" s="80">
        <f t="shared" si="35"/>
        <v>151.39999999999992</v>
      </c>
      <c r="E48" s="80">
        <f t="shared" si="36"/>
        <v>23495.11</v>
      </c>
      <c r="F48" s="80">
        <f t="shared" si="37"/>
        <v>-3317.1399999999958</v>
      </c>
      <c r="G48" s="80">
        <f t="shared" si="38"/>
        <v>16220.249999999998</v>
      </c>
      <c r="H48" s="80">
        <f t="shared" si="39"/>
        <v>1509.8899999999999</v>
      </c>
      <c r="I48" s="80">
        <f t="shared" si="40"/>
        <v>2914.47</v>
      </c>
      <c r="J48" s="80">
        <f t="shared" si="41"/>
        <v>318.42999999999938</v>
      </c>
      <c r="K48" s="80">
        <f t="shared" si="50"/>
        <v>-57.63999999999993</v>
      </c>
      <c r="L48" s="81">
        <v>0</v>
      </c>
      <c r="M48" s="81">
        <v>-32.03</v>
      </c>
      <c r="N48" s="81">
        <v>-685.74</v>
      </c>
      <c r="O48" s="81">
        <v>662.7</v>
      </c>
      <c r="P48" s="81">
        <v>-2.57</v>
      </c>
      <c r="Q48" s="81">
        <v>0</v>
      </c>
      <c r="R48" s="81">
        <v>-175.52</v>
      </c>
      <c r="S48" s="81">
        <v>175.52</v>
      </c>
      <c r="T48" s="80">
        <f t="shared" si="48"/>
        <v>-11842.58</v>
      </c>
      <c r="U48" s="80">
        <f t="shared" si="42"/>
        <v>-6996.13</v>
      </c>
      <c r="V48" s="80">
        <f t="shared" si="43"/>
        <v>427.83000000000004</v>
      </c>
      <c r="W48" s="80">
        <f t="shared" si="51"/>
        <v>-22809.37</v>
      </c>
      <c r="X48" s="80">
        <f t="shared" si="44"/>
        <v>22420.44</v>
      </c>
      <c r="Y48" s="80">
        <f t="shared" si="45"/>
        <v>-8826.81</v>
      </c>
      <c r="Z48" s="80">
        <f t="shared" si="46"/>
        <v>-861.05</v>
      </c>
      <c r="AA48" s="80">
        <f t="shared" si="52"/>
        <v>-2738.95</v>
      </c>
      <c r="AB48" s="80">
        <f t="shared" si="52"/>
        <v>7230.84</v>
      </c>
      <c r="AC48" s="80">
        <f t="shared" si="53"/>
        <v>310.62</v>
      </c>
      <c r="AD48" s="80">
        <f t="shared" si="47"/>
        <v>-10913.470000000001</v>
      </c>
      <c r="AE48" s="81">
        <v>-5579.87</v>
      </c>
      <c r="AF48" s="81">
        <v>-197.92</v>
      </c>
      <c r="AG48" s="81">
        <v>-383.68</v>
      </c>
      <c r="AH48" s="81">
        <v>-8392.64</v>
      </c>
      <c r="AI48" s="81">
        <v>-851.25</v>
      </c>
      <c r="AJ48" s="81">
        <v>-2738.95</v>
      </c>
      <c r="AK48" s="81">
        <v>7230.84</v>
      </c>
      <c r="AL48" s="80">
        <f t="shared" si="14"/>
        <v>-228.28999999999996</v>
      </c>
      <c r="AM48" s="81">
        <v>-65.75</v>
      </c>
      <c r="AN48" s="81">
        <v>-12.85</v>
      </c>
      <c r="AO48" s="81">
        <v>-16.34</v>
      </c>
      <c r="AP48" s="81">
        <v>-434.17</v>
      </c>
      <c r="AQ48" s="81">
        <v>-9.8000000000000007</v>
      </c>
      <c r="AR48" s="81">
        <v>310.62</v>
      </c>
      <c r="AS48" s="80">
        <f t="shared" si="22"/>
        <v>65.920000000001892</v>
      </c>
      <c r="AT48" s="81">
        <v>-22809.37</v>
      </c>
      <c r="AU48" s="81">
        <v>22875.29</v>
      </c>
      <c r="AV48" s="80">
        <f t="shared" si="23"/>
        <v>-46</v>
      </c>
      <c r="AW48" s="81">
        <v>-1062.2</v>
      </c>
      <c r="AX48" s="81">
        <v>1016.2</v>
      </c>
      <c r="AY48" s="81">
        <v>0</v>
      </c>
      <c r="AZ48" s="80">
        <f t="shared" si="24"/>
        <v>-717.85</v>
      </c>
      <c r="BA48" s="81">
        <v>-230.14</v>
      </c>
      <c r="BB48" s="81">
        <v>-432.88</v>
      </c>
      <c r="BC48" s="81">
        <v>-54.83</v>
      </c>
      <c r="BD48" s="80">
        <f t="shared" si="25"/>
        <v>-2.8900000000000006</v>
      </c>
      <c r="BE48" s="81">
        <v>-58.17</v>
      </c>
      <c r="BF48" s="81">
        <v>55.28</v>
      </c>
      <c r="BG48" s="81">
        <v>0</v>
      </c>
      <c r="BH48" s="80">
        <f t="shared" si="15"/>
        <v>0</v>
      </c>
      <c r="BI48" s="81">
        <v>0</v>
      </c>
      <c r="BJ48" s="81">
        <v>0</v>
      </c>
      <c r="BK48" s="80">
        <f t="shared" si="26"/>
        <v>3442.18</v>
      </c>
      <c r="BL48" s="81">
        <v>0</v>
      </c>
      <c r="BM48" s="81">
        <v>215.06</v>
      </c>
      <c r="BN48" s="81">
        <v>0</v>
      </c>
      <c r="BO48" s="81">
        <v>1391.86</v>
      </c>
      <c r="BP48" s="81">
        <v>1296.99</v>
      </c>
      <c r="BQ48" s="81">
        <v>0</v>
      </c>
      <c r="BR48" s="81">
        <v>520.38</v>
      </c>
      <c r="BS48" s="81">
        <v>17.89</v>
      </c>
      <c r="BT48" s="80">
        <f t="shared" si="27"/>
        <v>764.82</v>
      </c>
      <c r="BU48" s="81">
        <v>0</v>
      </c>
      <c r="BV48" s="81">
        <v>86.61</v>
      </c>
      <c r="BW48" s="81">
        <v>0</v>
      </c>
      <c r="BX48" s="81">
        <v>0</v>
      </c>
      <c r="BY48" s="81">
        <v>109.74</v>
      </c>
      <c r="BZ48" s="81">
        <v>0</v>
      </c>
      <c r="CA48" s="81">
        <v>568.47</v>
      </c>
      <c r="CB48" s="80">
        <f>'Quarter final consumption'!B48</f>
        <v>32590.22</v>
      </c>
      <c r="CC48" s="80">
        <f>'Quarter final consumption'!C48</f>
        <v>409.69000000000005</v>
      </c>
      <c r="CD48" s="80">
        <f>'Quarter final consumption'!D48</f>
        <v>245.53</v>
      </c>
      <c r="CE48" s="80">
        <f>'Quarter final consumption'!E48</f>
        <v>18374.140000000003</v>
      </c>
      <c r="CF48" s="80">
        <f>'Quarter final consumption'!F48</f>
        <v>5984.1399999999994</v>
      </c>
      <c r="CG48" s="80">
        <f>'Quarter final consumption'!G48</f>
        <v>648.84</v>
      </c>
      <c r="CH48" s="80">
        <f>'Quarter final consumption'!H48</f>
        <v>6635.94</v>
      </c>
      <c r="CI48" s="93">
        <f>'Quarter final consumption'!I48</f>
        <v>291.94000000000005</v>
      </c>
      <c r="CJ48" s="30"/>
    </row>
    <row r="49" spans="1:88" s="36" customFormat="1" ht="15.5" x14ac:dyDescent="0.35">
      <c r="A49" s="68" t="s">
        <v>215</v>
      </c>
      <c r="B49" s="80">
        <f t="shared" si="33"/>
        <v>62816.830000000009</v>
      </c>
      <c r="C49" s="80">
        <f t="shared" si="34"/>
        <v>10920.330000000002</v>
      </c>
      <c r="D49" s="80">
        <f t="shared" si="35"/>
        <v>44.930000000000035</v>
      </c>
      <c r="E49" s="80">
        <f t="shared" si="36"/>
        <v>22366.960000000003</v>
      </c>
      <c r="F49" s="80">
        <f t="shared" si="37"/>
        <v>-2090.1499999999978</v>
      </c>
      <c r="G49" s="80">
        <f t="shared" si="38"/>
        <v>26358.45</v>
      </c>
      <c r="H49" s="80">
        <f t="shared" si="39"/>
        <v>1661.8600000000001</v>
      </c>
      <c r="I49" s="80">
        <f t="shared" si="40"/>
        <v>3457.54</v>
      </c>
      <c r="J49" s="80">
        <f t="shared" si="41"/>
        <v>96.910000000000764</v>
      </c>
      <c r="K49" s="80">
        <f t="shared" si="50"/>
        <v>22.899999999999977</v>
      </c>
      <c r="L49" s="81">
        <v>0</v>
      </c>
      <c r="M49" s="81">
        <v>-28.4</v>
      </c>
      <c r="N49" s="81">
        <v>-648.72</v>
      </c>
      <c r="O49" s="81">
        <v>701.25</v>
      </c>
      <c r="P49" s="81">
        <v>-1.23</v>
      </c>
      <c r="Q49" s="81">
        <v>0</v>
      </c>
      <c r="R49" s="81">
        <v>-337.18</v>
      </c>
      <c r="S49" s="81">
        <v>337.18</v>
      </c>
      <c r="T49" s="80">
        <f t="shared" si="48"/>
        <v>-14004.250000000004</v>
      </c>
      <c r="U49" s="80">
        <f t="shared" si="42"/>
        <v>-10441.540000000001</v>
      </c>
      <c r="V49" s="80">
        <f t="shared" si="43"/>
        <v>468.93999999999994</v>
      </c>
      <c r="W49" s="80">
        <f t="shared" si="51"/>
        <v>-21718.240000000002</v>
      </c>
      <c r="X49" s="80">
        <f t="shared" si="44"/>
        <v>21026.45</v>
      </c>
      <c r="Y49" s="80">
        <f t="shared" si="45"/>
        <v>-8166.6</v>
      </c>
      <c r="Z49" s="80">
        <f t="shared" si="46"/>
        <v>-964.85</v>
      </c>
      <c r="AA49" s="80">
        <f t="shared" si="52"/>
        <v>-3120.36</v>
      </c>
      <c r="AB49" s="80">
        <f t="shared" si="52"/>
        <v>8485.92</v>
      </c>
      <c r="AC49" s="80">
        <f t="shared" si="53"/>
        <v>426.03</v>
      </c>
      <c r="AD49" s="80">
        <f t="shared" si="47"/>
        <v>-12974.840000000002</v>
      </c>
      <c r="AE49" s="81">
        <v>-9107.59</v>
      </c>
      <c r="AF49" s="81">
        <v>-175.1</v>
      </c>
      <c r="AG49" s="81">
        <v>-550.32000000000005</v>
      </c>
      <c r="AH49" s="81">
        <v>-7556.3</v>
      </c>
      <c r="AI49" s="81">
        <v>-951.09</v>
      </c>
      <c r="AJ49" s="81">
        <v>-3120.36</v>
      </c>
      <c r="AK49" s="81">
        <v>8485.92</v>
      </c>
      <c r="AL49" s="80">
        <f t="shared" si="14"/>
        <v>-313.03999999999996</v>
      </c>
      <c r="AM49" s="81">
        <v>-85.7</v>
      </c>
      <c r="AN49" s="81">
        <v>-12.85</v>
      </c>
      <c r="AO49" s="81">
        <v>-16.46</v>
      </c>
      <c r="AP49" s="81">
        <v>-610.29999999999995</v>
      </c>
      <c r="AQ49" s="81">
        <v>-13.76</v>
      </c>
      <c r="AR49" s="81">
        <v>426.03</v>
      </c>
      <c r="AS49" s="80">
        <f t="shared" si="22"/>
        <v>-90.710000000002765</v>
      </c>
      <c r="AT49" s="81">
        <v>-21718.240000000002</v>
      </c>
      <c r="AU49" s="81">
        <v>21627.53</v>
      </c>
      <c r="AV49" s="80">
        <f t="shared" si="23"/>
        <v>-34.110000000000127</v>
      </c>
      <c r="AW49" s="81">
        <v>-1031.9000000000001</v>
      </c>
      <c r="AX49" s="81">
        <v>997.79</v>
      </c>
      <c r="AY49" s="81">
        <v>0</v>
      </c>
      <c r="AZ49" s="80">
        <f t="shared" si="24"/>
        <v>-588.79</v>
      </c>
      <c r="BA49" s="81">
        <v>-152.75</v>
      </c>
      <c r="BB49" s="81">
        <v>-401.74</v>
      </c>
      <c r="BC49" s="81">
        <v>-34.299999999999997</v>
      </c>
      <c r="BD49" s="80">
        <f t="shared" si="25"/>
        <v>-2.759999999999998</v>
      </c>
      <c r="BE49" s="81">
        <v>-63.6</v>
      </c>
      <c r="BF49" s="81">
        <v>60.84</v>
      </c>
      <c r="BG49" s="81">
        <v>0</v>
      </c>
      <c r="BH49" s="80">
        <f t="shared" si="15"/>
        <v>0</v>
      </c>
      <c r="BI49" s="81">
        <v>0</v>
      </c>
      <c r="BJ49" s="81">
        <v>0</v>
      </c>
      <c r="BK49" s="80">
        <f t="shared" si="26"/>
        <v>3793.89</v>
      </c>
      <c r="BL49" s="81">
        <v>1.42</v>
      </c>
      <c r="BM49" s="81">
        <v>198.67</v>
      </c>
      <c r="BN49" s="81">
        <v>0</v>
      </c>
      <c r="BO49" s="81">
        <v>1380.29</v>
      </c>
      <c r="BP49" s="81">
        <v>1598.41</v>
      </c>
      <c r="BQ49" s="81">
        <v>0</v>
      </c>
      <c r="BR49" s="81">
        <v>597.21</v>
      </c>
      <c r="BS49" s="81">
        <v>17.89</v>
      </c>
      <c r="BT49" s="80">
        <f t="shared" si="27"/>
        <v>799.88</v>
      </c>
      <c r="BU49" s="81">
        <v>0</v>
      </c>
      <c r="BV49" s="81">
        <v>50.13</v>
      </c>
      <c r="BW49" s="81">
        <v>0</v>
      </c>
      <c r="BX49" s="81">
        <v>0</v>
      </c>
      <c r="BY49" s="81">
        <v>161.53</v>
      </c>
      <c r="BZ49" s="81">
        <v>0</v>
      </c>
      <c r="CA49" s="81">
        <v>588.22</v>
      </c>
      <c r="CB49" s="80">
        <f>'Quarter final consumption'!B49</f>
        <v>44241.750000000007</v>
      </c>
      <c r="CC49" s="80">
        <f>'Quarter final consumption'!C49</f>
        <v>477.37</v>
      </c>
      <c r="CD49" s="80">
        <f>'Quarter final consumption'!D49</f>
        <v>236.67000000000002</v>
      </c>
      <c r="CE49" s="80">
        <f>'Quarter final consumption'!E49</f>
        <v>18257.260000000002</v>
      </c>
      <c r="CF49" s="80">
        <f>'Quarter final consumption'!F49</f>
        <v>16430.68</v>
      </c>
      <c r="CG49" s="80">
        <f>'Quarter final consumption'!G49</f>
        <v>697.01</v>
      </c>
      <c r="CH49" s="80">
        <f>'Quarter final consumption'!H49</f>
        <v>7734.58</v>
      </c>
      <c r="CI49" s="93">
        <f>'Quarter final consumption'!I49</f>
        <v>408.18</v>
      </c>
      <c r="CJ49" s="30"/>
    </row>
    <row r="50" spans="1:88" s="36" customFormat="1" ht="15.5" x14ac:dyDescent="0.35">
      <c r="A50" s="68" t="s">
        <v>216</v>
      </c>
      <c r="B50" s="80">
        <f t="shared" si="33"/>
        <v>65677.3</v>
      </c>
      <c r="C50" s="80">
        <f t="shared" si="34"/>
        <v>11096.91</v>
      </c>
      <c r="D50" s="80">
        <f t="shared" si="35"/>
        <v>-20.669999999999987</v>
      </c>
      <c r="E50" s="80">
        <f t="shared" si="36"/>
        <v>22284.13</v>
      </c>
      <c r="F50" s="80">
        <f t="shared" si="37"/>
        <v>-1973.3599999999969</v>
      </c>
      <c r="G50" s="80">
        <f t="shared" si="38"/>
        <v>28332.400000000001</v>
      </c>
      <c r="H50" s="80">
        <f t="shared" si="39"/>
        <v>1852.71</v>
      </c>
      <c r="I50" s="80">
        <f t="shared" si="40"/>
        <v>4095.0099999999998</v>
      </c>
      <c r="J50" s="80">
        <f t="shared" si="41"/>
        <v>10.169999999998254</v>
      </c>
      <c r="K50" s="80">
        <f t="shared" si="50"/>
        <v>8.4500000000000455</v>
      </c>
      <c r="L50" s="81">
        <v>0</v>
      </c>
      <c r="M50" s="81">
        <v>3.23</v>
      </c>
      <c r="N50" s="81">
        <v>-744.39</v>
      </c>
      <c r="O50" s="81">
        <v>752.84</v>
      </c>
      <c r="P50" s="81">
        <v>-3.23</v>
      </c>
      <c r="Q50" s="81">
        <v>0</v>
      </c>
      <c r="R50" s="81">
        <v>-358.37</v>
      </c>
      <c r="S50" s="81">
        <v>358.37</v>
      </c>
      <c r="T50" s="80">
        <f t="shared" si="48"/>
        <v>-14436.990000000003</v>
      </c>
      <c r="U50" s="80">
        <f t="shared" si="42"/>
        <v>-10600.02</v>
      </c>
      <c r="V50" s="80">
        <f t="shared" si="43"/>
        <v>423.13999999999993</v>
      </c>
      <c r="W50" s="80">
        <f t="shared" si="51"/>
        <v>-21539.74</v>
      </c>
      <c r="X50" s="80">
        <f t="shared" si="44"/>
        <v>20730.87</v>
      </c>
      <c r="Y50" s="80">
        <f t="shared" si="45"/>
        <v>-7740.47</v>
      </c>
      <c r="Z50" s="80">
        <f t="shared" si="46"/>
        <v>-1036.9100000000001</v>
      </c>
      <c r="AA50" s="80">
        <f t="shared" si="52"/>
        <v>-3736.64</v>
      </c>
      <c r="AB50" s="80">
        <f t="shared" si="52"/>
        <v>8647.1200000000008</v>
      </c>
      <c r="AC50" s="80">
        <f t="shared" si="53"/>
        <v>415.66</v>
      </c>
      <c r="AD50" s="80">
        <f t="shared" si="47"/>
        <v>-13281.739999999996</v>
      </c>
      <c r="AE50" s="81">
        <v>-9398.27</v>
      </c>
      <c r="AF50" s="81">
        <v>-159.97999999999999</v>
      </c>
      <c r="AG50" s="81">
        <v>-519.79</v>
      </c>
      <c r="AH50" s="81">
        <v>-7106.42</v>
      </c>
      <c r="AI50" s="81">
        <v>-1007.76</v>
      </c>
      <c r="AJ50" s="81">
        <v>-3736.64</v>
      </c>
      <c r="AK50" s="81">
        <v>8647.1200000000008</v>
      </c>
      <c r="AL50" s="80">
        <f t="shared" si="14"/>
        <v>-366.44999999999987</v>
      </c>
      <c r="AM50" s="81">
        <v>-89.99</v>
      </c>
      <c r="AN50" s="81">
        <v>-12.85</v>
      </c>
      <c r="AO50" s="81">
        <v>-16.07</v>
      </c>
      <c r="AP50" s="81">
        <v>-634.04999999999995</v>
      </c>
      <c r="AQ50" s="81">
        <v>-29.15</v>
      </c>
      <c r="AR50" s="81">
        <v>415.66</v>
      </c>
      <c r="AS50" s="80">
        <f t="shared" si="22"/>
        <v>-251.37000000000262</v>
      </c>
      <c r="AT50" s="81">
        <v>-21539.74</v>
      </c>
      <c r="AU50" s="81">
        <v>21288.37</v>
      </c>
      <c r="AV50" s="80">
        <f t="shared" si="23"/>
        <v>-101.75</v>
      </c>
      <c r="AW50" s="81">
        <v>-950.65</v>
      </c>
      <c r="AX50" s="81">
        <v>848.9</v>
      </c>
      <c r="AY50" s="81">
        <v>0</v>
      </c>
      <c r="AZ50" s="80">
        <f t="shared" si="24"/>
        <v>-429.43</v>
      </c>
      <c r="BA50" s="81">
        <v>-116.2</v>
      </c>
      <c r="BB50" s="81">
        <v>-312.19</v>
      </c>
      <c r="BC50" s="81">
        <v>-1.04</v>
      </c>
      <c r="BD50" s="80">
        <f t="shared" si="25"/>
        <v>-6.25</v>
      </c>
      <c r="BE50" s="81">
        <v>-44.91</v>
      </c>
      <c r="BF50" s="81">
        <v>59.26</v>
      </c>
      <c r="BG50" s="81">
        <v>-20.6</v>
      </c>
      <c r="BH50" s="80">
        <f t="shared" si="15"/>
        <v>0</v>
      </c>
      <c r="BI50" s="81">
        <v>0</v>
      </c>
      <c r="BJ50" s="81">
        <v>0</v>
      </c>
      <c r="BK50" s="80">
        <f t="shared" si="26"/>
        <v>3777.3799999999997</v>
      </c>
      <c r="BL50" s="81">
        <v>0.59</v>
      </c>
      <c r="BM50" s="81">
        <v>164.22</v>
      </c>
      <c r="BN50" s="81">
        <v>0</v>
      </c>
      <c r="BO50" s="81">
        <v>1348.09</v>
      </c>
      <c r="BP50" s="81">
        <v>1609.91</v>
      </c>
      <c r="BQ50" s="81">
        <v>0</v>
      </c>
      <c r="BR50" s="81">
        <v>630.97</v>
      </c>
      <c r="BS50" s="81">
        <v>23.6</v>
      </c>
      <c r="BT50" s="80">
        <f t="shared" si="27"/>
        <v>948.02</v>
      </c>
      <c r="BU50" s="81">
        <v>0</v>
      </c>
      <c r="BV50" s="81">
        <v>31.14</v>
      </c>
      <c r="BW50" s="81">
        <v>0</v>
      </c>
      <c r="BX50" s="81">
        <v>0</v>
      </c>
      <c r="BY50" s="81">
        <v>236.63</v>
      </c>
      <c r="BZ50" s="81">
        <v>0</v>
      </c>
      <c r="CA50" s="81">
        <v>680.25</v>
      </c>
      <c r="CB50" s="80">
        <f>'Quarter final consumption'!B50</f>
        <v>46511.5</v>
      </c>
      <c r="CC50" s="80">
        <f>'Quarter final consumption'!C50</f>
        <v>496.29999999999995</v>
      </c>
      <c r="CD50" s="80">
        <f>'Quarter final consumption'!D50</f>
        <v>210.34</v>
      </c>
      <c r="CE50" s="80">
        <f>'Quarter final consumption'!E50</f>
        <v>18162.260000000002</v>
      </c>
      <c r="CF50" s="80">
        <f>'Quarter final consumption'!F50</f>
        <v>18742.16</v>
      </c>
      <c r="CG50" s="80">
        <f>'Quarter final consumption'!G50</f>
        <v>815.8</v>
      </c>
      <c r="CH50" s="80">
        <f>'Quarter final consumption'!H50</f>
        <v>7704.4400000000005</v>
      </c>
      <c r="CI50" s="93">
        <f>'Quarter final consumption'!I50</f>
        <v>380.2</v>
      </c>
      <c r="CJ50" s="30"/>
    </row>
    <row r="51" spans="1:88" s="36" customFormat="1" ht="15.5" x14ac:dyDescent="0.35">
      <c r="A51" s="68" t="s">
        <v>217</v>
      </c>
      <c r="B51" s="80">
        <f t="shared" si="33"/>
        <v>49419.1</v>
      </c>
      <c r="C51" s="80">
        <f t="shared" si="34"/>
        <v>6499.079999999999</v>
      </c>
      <c r="D51" s="80">
        <f t="shared" si="35"/>
        <v>-34.450000000000017</v>
      </c>
      <c r="E51" s="80">
        <f t="shared" si="36"/>
        <v>20990.82</v>
      </c>
      <c r="F51" s="80">
        <f t="shared" si="37"/>
        <v>-1290.8100000000013</v>
      </c>
      <c r="G51" s="80">
        <f t="shared" si="38"/>
        <v>17241.55</v>
      </c>
      <c r="H51" s="80">
        <f t="shared" si="39"/>
        <v>1509.6100000000001</v>
      </c>
      <c r="I51" s="80">
        <f t="shared" si="40"/>
        <v>4241.54</v>
      </c>
      <c r="J51" s="80">
        <f t="shared" si="41"/>
        <v>261.75999999999931</v>
      </c>
      <c r="K51" s="80">
        <f t="shared" si="50"/>
        <v>20.010000000000019</v>
      </c>
      <c r="L51" s="81">
        <v>0</v>
      </c>
      <c r="M51" s="81">
        <v>10.6</v>
      </c>
      <c r="N51" s="81">
        <v>-966.27</v>
      </c>
      <c r="O51" s="81">
        <v>986.28</v>
      </c>
      <c r="P51" s="81">
        <v>-10.6</v>
      </c>
      <c r="Q51" s="81">
        <v>0</v>
      </c>
      <c r="R51" s="81">
        <v>-249.54</v>
      </c>
      <c r="S51" s="81">
        <v>249.54</v>
      </c>
      <c r="T51" s="80">
        <f t="shared" si="48"/>
        <v>-11468.829999999994</v>
      </c>
      <c r="U51" s="80">
        <f t="shared" si="42"/>
        <v>-6083.2399999999989</v>
      </c>
      <c r="V51" s="80">
        <f t="shared" si="43"/>
        <v>389.63</v>
      </c>
      <c r="W51" s="80">
        <f t="shared" si="51"/>
        <v>-20024.55</v>
      </c>
      <c r="X51" s="80">
        <f t="shared" si="44"/>
        <v>19497.63</v>
      </c>
      <c r="Y51" s="80">
        <f t="shared" si="45"/>
        <v>-7609.09</v>
      </c>
      <c r="Z51" s="80">
        <f t="shared" si="46"/>
        <v>-934.93000000000006</v>
      </c>
      <c r="AA51" s="80">
        <f t="shared" si="52"/>
        <v>-3992</v>
      </c>
      <c r="AB51" s="80">
        <f t="shared" si="52"/>
        <v>7006.54</v>
      </c>
      <c r="AC51" s="80">
        <f t="shared" si="53"/>
        <v>281.18</v>
      </c>
      <c r="AD51" s="80">
        <f t="shared" si="47"/>
        <v>-10466.369999999999</v>
      </c>
      <c r="AE51" s="81">
        <v>-4865.32</v>
      </c>
      <c r="AF51" s="81">
        <v>-190.92</v>
      </c>
      <c r="AG51" s="81">
        <v>-314.58999999999997</v>
      </c>
      <c r="AH51" s="81">
        <v>-7190.34</v>
      </c>
      <c r="AI51" s="81">
        <v>-919.74</v>
      </c>
      <c r="AJ51" s="81">
        <v>-3992</v>
      </c>
      <c r="AK51" s="81">
        <v>7006.54</v>
      </c>
      <c r="AL51" s="80">
        <f t="shared" si="14"/>
        <v>-247.83999999999997</v>
      </c>
      <c r="AM51" s="81">
        <v>-66.16</v>
      </c>
      <c r="AN51" s="81">
        <v>-12.85</v>
      </c>
      <c r="AO51" s="81">
        <v>-16.07</v>
      </c>
      <c r="AP51" s="81">
        <v>-418.75</v>
      </c>
      <c r="AQ51" s="81">
        <v>-15.19</v>
      </c>
      <c r="AR51" s="81">
        <v>281.18</v>
      </c>
      <c r="AS51" s="80">
        <f t="shared" si="22"/>
        <v>-175.39999999999782</v>
      </c>
      <c r="AT51" s="81">
        <v>-20024.55</v>
      </c>
      <c r="AU51" s="81">
        <v>19849.150000000001</v>
      </c>
      <c r="AV51" s="80">
        <f t="shared" si="23"/>
        <v>-103.98000000000002</v>
      </c>
      <c r="AW51" s="81">
        <v>-959.87</v>
      </c>
      <c r="AX51" s="81">
        <v>855.89</v>
      </c>
      <c r="AY51" s="81">
        <v>0</v>
      </c>
      <c r="AZ51" s="80">
        <f t="shared" si="24"/>
        <v>-459.36</v>
      </c>
      <c r="BA51" s="81">
        <v>-145.94999999999999</v>
      </c>
      <c r="BB51" s="81">
        <v>-312.92</v>
      </c>
      <c r="BC51" s="81">
        <v>-0.49</v>
      </c>
      <c r="BD51" s="80">
        <f t="shared" si="25"/>
        <v>-15.879999999999999</v>
      </c>
      <c r="BE51" s="81">
        <v>-45.94</v>
      </c>
      <c r="BF51" s="81">
        <v>50.43</v>
      </c>
      <c r="BG51" s="81">
        <v>-20.37</v>
      </c>
      <c r="BH51" s="80">
        <f t="shared" si="15"/>
        <v>0</v>
      </c>
      <c r="BI51" s="81">
        <v>0</v>
      </c>
      <c r="BJ51" s="81">
        <v>0</v>
      </c>
      <c r="BK51" s="80">
        <f t="shared" si="26"/>
        <v>3477.52</v>
      </c>
      <c r="BL51" s="81">
        <v>0.7</v>
      </c>
      <c r="BM51" s="81">
        <v>168.64</v>
      </c>
      <c r="BN51" s="81">
        <v>0</v>
      </c>
      <c r="BO51" s="81">
        <v>1209.8800000000001</v>
      </c>
      <c r="BP51" s="81">
        <v>1548.73</v>
      </c>
      <c r="BQ51" s="81">
        <v>0</v>
      </c>
      <c r="BR51" s="81">
        <v>525.97</v>
      </c>
      <c r="BS51" s="81">
        <v>23.6</v>
      </c>
      <c r="BT51" s="80">
        <f t="shared" si="27"/>
        <v>796.9</v>
      </c>
      <c r="BU51" s="81">
        <v>0</v>
      </c>
      <c r="BV51" s="81">
        <v>7.11</v>
      </c>
      <c r="BW51" s="81">
        <v>0</v>
      </c>
      <c r="BX51" s="81">
        <v>0</v>
      </c>
      <c r="BY51" s="81">
        <v>179.01</v>
      </c>
      <c r="BZ51" s="81">
        <v>0</v>
      </c>
      <c r="CA51" s="81">
        <v>610.78</v>
      </c>
      <c r="CB51" s="80">
        <f>'Quarter final consumption'!B51</f>
        <v>33693.109999999993</v>
      </c>
      <c r="CC51" s="80">
        <f>'Quarter final consumption'!C51</f>
        <v>415.14</v>
      </c>
      <c r="CD51" s="80">
        <f>'Quarter final consumption'!D51</f>
        <v>190.03</v>
      </c>
      <c r="CE51" s="80">
        <f>'Quarter final consumption'!E51</f>
        <v>17983.219999999998</v>
      </c>
      <c r="CF51" s="80">
        <f>'Quarter final consumption'!F51</f>
        <v>7894.12</v>
      </c>
      <c r="CG51" s="80">
        <f>'Quarter final consumption'!G51</f>
        <v>574.67999999999995</v>
      </c>
      <c r="CH51" s="80">
        <f>'Quarter final consumption'!H51</f>
        <v>6381.0899999999992</v>
      </c>
      <c r="CI51" s="93">
        <f>'Quarter final consumption'!I51</f>
        <v>254.82999999999998</v>
      </c>
      <c r="CJ51" s="30"/>
    </row>
    <row r="52" spans="1:88" ht="15.5" x14ac:dyDescent="0.35">
      <c r="A52" s="68" t="s">
        <v>218</v>
      </c>
      <c r="B52" s="80">
        <f t="shared" si="33"/>
        <v>46195.240000000005</v>
      </c>
      <c r="C52" s="80">
        <f t="shared" si="34"/>
        <v>5577.11</v>
      </c>
      <c r="D52" s="80">
        <f t="shared" si="35"/>
        <v>0.29999999999995453</v>
      </c>
      <c r="E52" s="80">
        <f t="shared" si="36"/>
        <v>21745.8</v>
      </c>
      <c r="F52" s="80">
        <f t="shared" si="37"/>
        <v>-2012.6699999999983</v>
      </c>
      <c r="G52" s="80">
        <f t="shared" si="38"/>
        <v>15201.260000000002</v>
      </c>
      <c r="H52" s="80">
        <f t="shared" si="39"/>
        <v>1434.37</v>
      </c>
      <c r="I52" s="80">
        <f t="shared" si="40"/>
        <v>4187.3899999999994</v>
      </c>
      <c r="J52" s="80">
        <f t="shared" si="41"/>
        <v>61.680000000001201</v>
      </c>
      <c r="K52" s="80">
        <f t="shared" si="50"/>
        <v>-35.670000000000073</v>
      </c>
      <c r="L52" s="81">
        <v>0</v>
      </c>
      <c r="M52" s="81">
        <v>7.03</v>
      </c>
      <c r="N52" s="81">
        <v>-751.94</v>
      </c>
      <c r="O52" s="81">
        <v>716.27</v>
      </c>
      <c r="P52" s="81">
        <v>-7.03</v>
      </c>
      <c r="Q52" s="81">
        <v>0</v>
      </c>
      <c r="R52" s="81">
        <v>-279.77</v>
      </c>
      <c r="S52" s="81">
        <v>279.77</v>
      </c>
      <c r="T52" s="80">
        <f t="shared" si="48"/>
        <v>-11079.02</v>
      </c>
      <c r="U52" s="80">
        <f t="shared" si="42"/>
        <v>-5186.53</v>
      </c>
      <c r="V52" s="80">
        <f t="shared" si="43"/>
        <v>367.97000000000008</v>
      </c>
      <c r="W52" s="80">
        <f t="shared" si="51"/>
        <v>-20993.86</v>
      </c>
      <c r="X52" s="80">
        <f t="shared" si="44"/>
        <v>20579.12</v>
      </c>
      <c r="Y52" s="80">
        <f t="shared" si="45"/>
        <v>-8271.59</v>
      </c>
      <c r="Z52" s="80">
        <f t="shared" si="46"/>
        <v>-921.18999999999994</v>
      </c>
      <c r="AA52" s="80">
        <f t="shared" si="52"/>
        <v>-3907.62</v>
      </c>
      <c r="AB52" s="80">
        <f t="shared" si="52"/>
        <v>7005.29</v>
      </c>
      <c r="AC52" s="80">
        <f t="shared" si="53"/>
        <v>249.39</v>
      </c>
      <c r="AD52" s="80">
        <f t="shared" si="47"/>
        <v>-10216.829999999998</v>
      </c>
      <c r="AE52" s="81">
        <v>-3955.72</v>
      </c>
      <c r="AF52" s="81">
        <v>-207.04</v>
      </c>
      <c r="AG52" s="81">
        <v>-338.71</v>
      </c>
      <c r="AH52" s="81">
        <v>-7903.74</v>
      </c>
      <c r="AI52" s="81">
        <v>-909.29</v>
      </c>
      <c r="AJ52" s="81">
        <v>-3907.62</v>
      </c>
      <c r="AK52" s="81">
        <v>7005.29</v>
      </c>
      <c r="AL52" s="80">
        <f t="shared" si="14"/>
        <v>-220.14</v>
      </c>
      <c r="AM52" s="81">
        <v>-60.53</v>
      </c>
      <c r="AN52" s="81">
        <v>-12.85</v>
      </c>
      <c r="AO52" s="81">
        <v>-16.399999999999999</v>
      </c>
      <c r="AP52" s="81">
        <v>-367.85</v>
      </c>
      <c r="AQ52" s="81">
        <v>-11.9</v>
      </c>
      <c r="AR52" s="81">
        <v>249.39</v>
      </c>
      <c r="AS52" s="80">
        <f t="shared" si="22"/>
        <v>-20.799999999999272</v>
      </c>
      <c r="AT52" s="81">
        <v>-20993.86</v>
      </c>
      <c r="AU52" s="81">
        <v>20973.06</v>
      </c>
      <c r="AV52" s="80">
        <f t="shared" si="23"/>
        <v>-101.63</v>
      </c>
      <c r="AW52" s="81">
        <v>-938.07</v>
      </c>
      <c r="AX52" s="81">
        <v>836.44</v>
      </c>
      <c r="AY52" s="81">
        <v>0</v>
      </c>
      <c r="AZ52" s="80">
        <f t="shared" si="24"/>
        <v>-504.49</v>
      </c>
      <c r="BA52" s="81">
        <v>-190.34</v>
      </c>
      <c r="BB52" s="81">
        <v>-297.27</v>
      </c>
      <c r="BC52" s="81">
        <v>-16.88</v>
      </c>
      <c r="BD52" s="80">
        <f>SUM(BE52:BG52)</f>
        <v>-15.129999999999999</v>
      </c>
      <c r="BE52" s="81">
        <v>-41.87</v>
      </c>
      <c r="BF52" s="81">
        <v>48.69</v>
      </c>
      <c r="BG52" s="81">
        <v>-21.95</v>
      </c>
      <c r="BH52" s="80">
        <f t="shared" si="15"/>
        <v>0</v>
      </c>
      <c r="BI52" s="81">
        <v>0</v>
      </c>
      <c r="BJ52" s="81">
        <v>0</v>
      </c>
      <c r="BK52" s="80">
        <f t="shared" si="26"/>
        <v>3242.02</v>
      </c>
      <c r="BL52" s="81">
        <v>0.7</v>
      </c>
      <c r="BM52" s="81">
        <v>176.3</v>
      </c>
      <c r="BN52" s="81">
        <v>0</v>
      </c>
      <c r="BO52" s="81">
        <v>1233.43</v>
      </c>
      <c r="BP52" s="81">
        <v>1293.7</v>
      </c>
      <c r="BQ52" s="81">
        <v>0</v>
      </c>
      <c r="BR52" s="81">
        <v>514.29</v>
      </c>
      <c r="BS52" s="81">
        <v>23.6</v>
      </c>
      <c r="BT52" s="80">
        <f t="shared" si="27"/>
        <v>779.23</v>
      </c>
      <c r="BU52" s="81">
        <v>0</v>
      </c>
      <c r="BV52" s="81">
        <v>11.41</v>
      </c>
      <c r="BW52" s="81">
        <v>0</v>
      </c>
      <c r="BX52" s="81">
        <v>0</v>
      </c>
      <c r="BY52" s="81">
        <v>182.78</v>
      </c>
      <c r="BZ52" s="81">
        <v>0</v>
      </c>
      <c r="CA52" s="81">
        <v>585.04</v>
      </c>
      <c r="CB52" s="80">
        <f>'Quarter final consumption'!B52</f>
        <v>31060.79</v>
      </c>
      <c r="CC52" s="80">
        <f>'Quarter final consumption'!C52</f>
        <v>389.88</v>
      </c>
      <c r="CD52" s="80">
        <f>'Quarter final consumption'!D52</f>
        <v>187.59</v>
      </c>
      <c r="CE52" s="80">
        <f>'Quarter final consumption'!E52</f>
        <v>18049.29</v>
      </c>
      <c r="CF52" s="80">
        <f>'Quarter final consumption'!F52</f>
        <v>5446.1600000000008</v>
      </c>
      <c r="CG52" s="80">
        <f>'Quarter final consumption'!G52</f>
        <v>513.18000000000006</v>
      </c>
      <c r="CH52" s="80">
        <f>'Quarter final consumption'!H52</f>
        <v>6247.4100000000008</v>
      </c>
      <c r="CI52" s="93">
        <f>'Quarter final consumption'!I52</f>
        <v>227.28</v>
      </c>
      <c r="CJ52" s="30"/>
    </row>
    <row r="53" spans="1:88" ht="15.5" x14ac:dyDescent="0.35">
      <c r="A53" s="68" t="s">
        <v>219</v>
      </c>
      <c r="B53" s="80">
        <f t="shared" si="33"/>
        <v>59851.310000000005</v>
      </c>
      <c r="C53" s="80">
        <f t="shared" si="34"/>
        <v>8187.4999999999991</v>
      </c>
      <c r="D53" s="80">
        <f t="shared" si="35"/>
        <v>71.970000000000027</v>
      </c>
      <c r="E53" s="80">
        <f t="shared" si="36"/>
        <v>20703.059999999998</v>
      </c>
      <c r="F53" s="80">
        <f t="shared" si="37"/>
        <v>-1281.8400000000001</v>
      </c>
      <c r="G53" s="80">
        <f t="shared" si="38"/>
        <v>26408.68</v>
      </c>
      <c r="H53" s="80">
        <f t="shared" si="39"/>
        <v>1906.3</v>
      </c>
      <c r="I53" s="80">
        <f t="shared" si="40"/>
        <v>3955.23</v>
      </c>
      <c r="J53" s="80">
        <f t="shared" si="41"/>
        <v>-99.589999999999236</v>
      </c>
      <c r="K53" s="80">
        <f t="shared" ref="K53:K94" si="54">SUM(L53:S53)</f>
        <v>-3.3900000000001</v>
      </c>
      <c r="L53" s="81">
        <v>0</v>
      </c>
      <c r="M53" s="81">
        <v>9.35</v>
      </c>
      <c r="N53" s="81">
        <v>-752.69</v>
      </c>
      <c r="O53" s="81">
        <v>749.3</v>
      </c>
      <c r="P53" s="81">
        <v>-9.35</v>
      </c>
      <c r="Q53" s="81">
        <v>0</v>
      </c>
      <c r="R53" s="81">
        <v>-361.63</v>
      </c>
      <c r="S53" s="81">
        <v>361.63</v>
      </c>
      <c r="T53" s="80">
        <f t="shared" ref="T53:T94" si="55">SUM(U53:AC53)</f>
        <v>-13426.919999999995</v>
      </c>
      <c r="U53" s="80">
        <f t="shared" si="42"/>
        <v>-7754.8799999999992</v>
      </c>
      <c r="V53" s="80">
        <f t="shared" si="43"/>
        <v>355.12</v>
      </c>
      <c r="W53" s="80">
        <f t="shared" si="51"/>
        <v>-19950.37</v>
      </c>
      <c r="X53" s="80">
        <f t="shared" si="44"/>
        <v>19281.72</v>
      </c>
      <c r="Y53" s="80">
        <f t="shared" si="45"/>
        <v>-9230.15</v>
      </c>
      <c r="Z53" s="80">
        <f t="shared" si="46"/>
        <v>-1059.1399999999999</v>
      </c>
      <c r="AA53" s="80">
        <f t="shared" si="52"/>
        <v>-3593.6</v>
      </c>
      <c r="AB53" s="80">
        <f t="shared" si="52"/>
        <v>8169.86</v>
      </c>
      <c r="AC53" s="80">
        <f t="shared" si="53"/>
        <v>354.52</v>
      </c>
      <c r="AD53" s="80">
        <f t="shared" ref="AD53:AD94" si="56">SUM(AE53:AK53)</f>
        <v>-12187.819999999996</v>
      </c>
      <c r="AE53" s="81">
        <v>-6426.44</v>
      </c>
      <c r="AF53" s="81">
        <v>-214</v>
      </c>
      <c r="AG53" s="81">
        <v>-393.31</v>
      </c>
      <c r="AH53" s="81">
        <v>-8693.99</v>
      </c>
      <c r="AI53" s="81">
        <v>-1036.3399999999999</v>
      </c>
      <c r="AJ53" s="81">
        <v>-3593.6</v>
      </c>
      <c r="AK53" s="81">
        <v>8169.86</v>
      </c>
      <c r="AL53" s="80">
        <f t="shared" si="14"/>
        <v>-312.83999999999992</v>
      </c>
      <c r="AM53" s="81">
        <v>-79.150000000000006</v>
      </c>
      <c r="AN53" s="81">
        <v>-12.85</v>
      </c>
      <c r="AO53" s="81">
        <v>-16.399999999999999</v>
      </c>
      <c r="AP53" s="81">
        <v>-536.16</v>
      </c>
      <c r="AQ53" s="81">
        <v>-22.8</v>
      </c>
      <c r="AR53" s="81">
        <v>354.52</v>
      </c>
      <c r="AS53" s="80">
        <f t="shared" si="22"/>
        <v>-186.5</v>
      </c>
      <c r="AT53" s="81">
        <v>-19950.37</v>
      </c>
      <c r="AU53" s="81">
        <v>19763.87</v>
      </c>
      <c r="AV53" s="80">
        <f t="shared" si="23"/>
        <v>-94.949999999999932</v>
      </c>
      <c r="AW53" s="81">
        <v>-998.16</v>
      </c>
      <c r="AX53" s="81">
        <v>903.21</v>
      </c>
      <c r="AY53" s="81">
        <v>0</v>
      </c>
      <c r="AZ53" s="80">
        <f t="shared" si="24"/>
        <v>-637.4</v>
      </c>
      <c r="BA53" s="81">
        <v>-211.2</v>
      </c>
      <c r="BB53" s="81">
        <v>-378.42</v>
      </c>
      <c r="BC53" s="81">
        <v>-47.78</v>
      </c>
      <c r="BD53" s="80">
        <f t="shared" si="25"/>
        <v>-7.41</v>
      </c>
      <c r="BE53" s="81">
        <v>-39.93</v>
      </c>
      <c r="BF53" s="81">
        <v>57.18</v>
      </c>
      <c r="BG53" s="81">
        <v>-24.66</v>
      </c>
      <c r="BH53" s="80">
        <f t="shared" si="15"/>
        <v>0</v>
      </c>
      <c r="BI53" s="81">
        <v>0</v>
      </c>
      <c r="BJ53" s="81">
        <v>0</v>
      </c>
      <c r="BK53" s="80">
        <f t="shared" si="26"/>
        <v>3597.6600000000003</v>
      </c>
      <c r="BL53" s="81">
        <v>1.4</v>
      </c>
      <c r="BM53" s="81">
        <v>189.71</v>
      </c>
      <c r="BN53" s="81">
        <v>0</v>
      </c>
      <c r="BO53" s="81">
        <v>1287.79</v>
      </c>
      <c r="BP53" s="81">
        <v>1530.86</v>
      </c>
      <c r="BQ53" s="81">
        <v>0</v>
      </c>
      <c r="BR53" s="81">
        <v>564.29999999999995</v>
      </c>
      <c r="BS53" s="81">
        <v>23.6</v>
      </c>
      <c r="BT53" s="80">
        <f t="shared" si="27"/>
        <v>855.11999999999989</v>
      </c>
      <c r="BU53" s="81">
        <v>0</v>
      </c>
      <c r="BV53" s="81">
        <v>19.02</v>
      </c>
      <c r="BW53" s="81">
        <v>0</v>
      </c>
      <c r="BX53" s="81">
        <v>0</v>
      </c>
      <c r="BY53" s="81">
        <v>300.93</v>
      </c>
      <c r="BZ53" s="81">
        <v>0</v>
      </c>
      <c r="CA53" s="81">
        <v>535.16999999999996</v>
      </c>
      <c r="CB53" s="80">
        <f>'Quarter final consumption'!B53</f>
        <v>41981.33</v>
      </c>
      <c r="CC53" s="80">
        <f>'Quarter final consumption'!C53</f>
        <v>431.22</v>
      </c>
      <c r="CD53" s="80">
        <f>'Quarter final consumption'!D53</f>
        <v>227.71000000000004</v>
      </c>
      <c r="CE53" s="80">
        <f>'Quarter final consumption'!E53</f>
        <v>17461.39</v>
      </c>
      <c r="CF53" s="80">
        <f>'Quarter final consumption'!F53</f>
        <v>15337.39</v>
      </c>
      <c r="CG53" s="80">
        <f>'Quarter final consumption'!G53</f>
        <v>847.16000000000008</v>
      </c>
      <c r="CH53" s="80">
        <f>'Quarter final consumption'!H53</f>
        <v>7332.43</v>
      </c>
      <c r="CI53" s="93">
        <f>'Quarter final consumption'!I53</f>
        <v>344.03</v>
      </c>
      <c r="CJ53" s="30"/>
    </row>
    <row r="54" spans="1:88" ht="15.5" x14ac:dyDescent="0.35">
      <c r="A54" s="68" t="s">
        <v>220</v>
      </c>
      <c r="B54" s="80">
        <f t="shared" si="33"/>
        <v>66802.63</v>
      </c>
      <c r="C54" s="80">
        <f t="shared" si="34"/>
        <v>9461.380000000001</v>
      </c>
      <c r="D54" s="80">
        <f t="shared" si="35"/>
        <v>-38.470000000000027</v>
      </c>
      <c r="E54" s="80">
        <f t="shared" si="36"/>
        <v>19867.25</v>
      </c>
      <c r="F54" s="80">
        <f t="shared" si="37"/>
        <v>-693.13000000000466</v>
      </c>
      <c r="G54" s="80">
        <f t="shared" si="38"/>
        <v>31962.690000000006</v>
      </c>
      <c r="H54" s="80">
        <f t="shared" si="39"/>
        <v>2054.8000000000002</v>
      </c>
      <c r="I54" s="80">
        <f t="shared" si="40"/>
        <v>4358.5200000000004</v>
      </c>
      <c r="J54" s="80">
        <f t="shared" si="41"/>
        <v>-170.40999999999985</v>
      </c>
      <c r="K54" s="80">
        <f t="shared" si="54"/>
        <v>-3.2800000000000296</v>
      </c>
      <c r="L54" s="81">
        <v>0</v>
      </c>
      <c r="M54" s="81">
        <v>9.5399999999999991</v>
      </c>
      <c r="N54" s="81">
        <v>-679.53</v>
      </c>
      <c r="O54" s="81">
        <v>676.25</v>
      </c>
      <c r="P54" s="81">
        <v>-9.5399999999999991</v>
      </c>
      <c r="Q54" s="81">
        <v>0</v>
      </c>
      <c r="R54" s="81">
        <v>-281.98</v>
      </c>
      <c r="S54" s="81">
        <v>281.98</v>
      </c>
      <c r="T54" s="80">
        <f t="shared" si="55"/>
        <v>-14447.560000000001</v>
      </c>
      <c r="U54" s="80">
        <f t="shared" si="42"/>
        <v>-8912.91</v>
      </c>
      <c r="V54" s="80">
        <f t="shared" si="43"/>
        <v>484.25</v>
      </c>
      <c r="W54" s="80">
        <f t="shared" si="51"/>
        <v>-19187.72</v>
      </c>
      <c r="X54" s="80">
        <f t="shared" si="44"/>
        <v>18452.190000000002</v>
      </c>
      <c r="Y54" s="80">
        <f t="shared" si="45"/>
        <v>-9506.2800000000007</v>
      </c>
      <c r="Z54" s="80">
        <f t="shared" si="46"/>
        <v>-1058.1400000000001</v>
      </c>
      <c r="AA54" s="80">
        <f t="shared" si="52"/>
        <v>-4076.54</v>
      </c>
      <c r="AB54" s="80">
        <f t="shared" si="52"/>
        <v>8945.76</v>
      </c>
      <c r="AC54" s="80">
        <f t="shared" si="53"/>
        <v>411.83</v>
      </c>
      <c r="AD54" s="80">
        <f t="shared" si="56"/>
        <v>-13239.390000000001</v>
      </c>
      <c r="AE54" s="81">
        <v>-7636.81</v>
      </c>
      <c r="AF54" s="81">
        <v>-180.3</v>
      </c>
      <c r="AG54" s="81">
        <v>-365.19</v>
      </c>
      <c r="AH54" s="81">
        <v>-8879.84</v>
      </c>
      <c r="AI54" s="81">
        <v>-1046.47</v>
      </c>
      <c r="AJ54" s="81">
        <v>-4076.54</v>
      </c>
      <c r="AK54" s="81">
        <v>8945.76</v>
      </c>
      <c r="AL54" s="80">
        <f t="shared" si="14"/>
        <v>-340.71</v>
      </c>
      <c r="AM54" s="81">
        <v>-84.86</v>
      </c>
      <c r="AN54" s="81">
        <v>-12.85</v>
      </c>
      <c r="AO54" s="81">
        <v>-16.72</v>
      </c>
      <c r="AP54" s="81">
        <v>-626.44000000000005</v>
      </c>
      <c r="AQ54" s="81">
        <v>-11.67</v>
      </c>
      <c r="AR54" s="81">
        <v>411.83</v>
      </c>
      <c r="AS54" s="80">
        <f t="shared" si="22"/>
        <v>-317.20000000000073</v>
      </c>
      <c r="AT54" s="81">
        <v>-19187.72</v>
      </c>
      <c r="AU54" s="81">
        <v>18870.52</v>
      </c>
      <c r="AV54" s="80">
        <f t="shared" si="23"/>
        <v>-28.700000000000045</v>
      </c>
      <c r="AW54" s="81">
        <v>-963.72</v>
      </c>
      <c r="AX54" s="81">
        <v>935.02</v>
      </c>
      <c r="AY54" s="81">
        <v>0</v>
      </c>
      <c r="AZ54" s="80">
        <f t="shared" si="24"/>
        <v>-517.84</v>
      </c>
      <c r="BA54" s="81">
        <v>-200.82</v>
      </c>
      <c r="BB54" s="81">
        <v>-312.89999999999998</v>
      </c>
      <c r="BC54" s="81">
        <v>-4.12</v>
      </c>
      <c r="BD54" s="80">
        <f t="shared" si="25"/>
        <v>-3.7199999999999953</v>
      </c>
      <c r="BE54" s="81">
        <v>-26.7</v>
      </c>
      <c r="BF54" s="81">
        <v>55.28</v>
      </c>
      <c r="BG54" s="81">
        <v>-32.299999999999997</v>
      </c>
      <c r="BH54" s="80">
        <f t="shared" si="15"/>
        <v>0</v>
      </c>
      <c r="BI54" s="81">
        <v>0</v>
      </c>
      <c r="BJ54" s="81">
        <v>0</v>
      </c>
      <c r="BK54" s="80">
        <f t="shared" si="26"/>
        <v>3674.5299999999997</v>
      </c>
      <c r="BL54" s="81">
        <v>1.69</v>
      </c>
      <c r="BM54" s="81">
        <v>177.99</v>
      </c>
      <c r="BN54" s="81">
        <v>0</v>
      </c>
      <c r="BO54" s="81">
        <v>1147.03</v>
      </c>
      <c r="BP54" s="81">
        <v>1711.45</v>
      </c>
      <c r="BQ54" s="81">
        <v>0</v>
      </c>
      <c r="BR54" s="81">
        <v>612.80999999999995</v>
      </c>
      <c r="BS54" s="81">
        <v>23.56</v>
      </c>
      <c r="BT54" s="80">
        <f t="shared" si="27"/>
        <v>1006.04</v>
      </c>
      <c r="BU54" s="81">
        <v>0</v>
      </c>
      <c r="BV54" s="81">
        <v>35.58</v>
      </c>
      <c r="BW54" s="81">
        <v>0</v>
      </c>
      <c r="BX54" s="81">
        <v>0</v>
      </c>
      <c r="BY54" s="81">
        <v>368.19</v>
      </c>
      <c r="BZ54" s="81">
        <v>0</v>
      </c>
      <c r="CA54" s="81">
        <v>602.27</v>
      </c>
      <c r="CB54" s="80">
        <f>'Quarter final consumption'!B54</f>
        <v>47676.41</v>
      </c>
      <c r="CC54" s="80">
        <f>'Quarter final consumption'!C54</f>
        <v>546.78</v>
      </c>
      <c r="CD54" s="80">
        <f>'Quarter final consumption'!D54</f>
        <v>241.75</v>
      </c>
      <c r="CE54" s="80">
        <f>'Quarter final consumption'!E54</f>
        <v>17288.28</v>
      </c>
      <c r="CF54" s="80">
        <f>'Quarter final consumption'!F54</f>
        <v>20367.230000000003</v>
      </c>
      <c r="CG54" s="80">
        <f>'Quarter final consumption'!G54</f>
        <v>996.66000000000008</v>
      </c>
      <c r="CH54" s="80">
        <f>'Quarter final consumption'!H54</f>
        <v>7842.25</v>
      </c>
      <c r="CI54" s="93">
        <f>'Quarter final consumption'!I54</f>
        <v>393.46000000000004</v>
      </c>
    </row>
    <row r="55" spans="1:88" ht="15.5" x14ac:dyDescent="0.35">
      <c r="A55" s="68" t="s">
        <v>221</v>
      </c>
      <c r="B55" s="80">
        <f t="shared" si="33"/>
        <v>50228.899999999994</v>
      </c>
      <c r="C55" s="80">
        <f t="shared" si="34"/>
        <v>6384.4400000000005</v>
      </c>
      <c r="D55" s="80">
        <f t="shared" si="35"/>
        <v>-107.16999999999996</v>
      </c>
      <c r="E55" s="80">
        <f t="shared" si="36"/>
        <v>20888.960000000003</v>
      </c>
      <c r="F55" s="80">
        <f t="shared" si="37"/>
        <v>-1331.6500000000015</v>
      </c>
      <c r="G55" s="80">
        <f t="shared" si="38"/>
        <v>19222.62</v>
      </c>
      <c r="H55" s="80">
        <f t="shared" si="39"/>
        <v>1707.1399999999999</v>
      </c>
      <c r="I55" s="80">
        <f t="shared" si="40"/>
        <v>3310.3</v>
      </c>
      <c r="J55" s="80">
        <f t="shared" si="41"/>
        <v>154.2599999999984</v>
      </c>
      <c r="K55" s="80">
        <f t="shared" si="54"/>
        <v>-4.0499999999999545</v>
      </c>
      <c r="L55" s="81">
        <v>0</v>
      </c>
      <c r="M55" s="81">
        <v>2.39</v>
      </c>
      <c r="N55" s="81">
        <v>-847.74</v>
      </c>
      <c r="O55" s="81">
        <v>843.69</v>
      </c>
      <c r="P55" s="81">
        <v>-2.39</v>
      </c>
      <c r="Q55" s="81">
        <v>0</v>
      </c>
      <c r="R55" s="81">
        <v>-199.76</v>
      </c>
      <c r="S55" s="81">
        <v>199.76</v>
      </c>
      <c r="T55" s="80">
        <f t="shared" si="55"/>
        <v>-11423.910000000002</v>
      </c>
      <c r="U55" s="80">
        <f t="shared" si="42"/>
        <v>-5972.4000000000005</v>
      </c>
      <c r="V55" s="80">
        <f t="shared" si="43"/>
        <v>572.79</v>
      </c>
      <c r="W55" s="80">
        <f t="shared" si="51"/>
        <v>-20041.22</v>
      </c>
      <c r="X55" s="80">
        <f t="shared" si="44"/>
        <v>19590.690000000002</v>
      </c>
      <c r="Y55" s="80">
        <f t="shared" si="45"/>
        <v>-8882.64</v>
      </c>
      <c r="Z55" s="80">
        <f t="shared" si="46"/>
        <v>-1049.79</v>
      </c>
      <c r="AA55" s="80">
        <f t="shared" si="52"/>
        <v>-3110.54</v>
      </c>
      <c r="AB55" s="80">
        <f t="shared" si="52"/>
        <v>7172.89</v>
      </c>
      <c r="AC55" s="80">
        <f t="shared" si="53"/>
        <v>296.31</v>
      </c>
      <c r="AD55" s="80">
        <f t="shared" si="56"/>
        <v>-10485.650000000001</v>
      </c>
      <c r="AE55" s="81">
        <v>-4660.88</v>
      </c>
      <c r="AF55" s="81">
        <v>-169.18</v>
      </c>
      <c r="AG55" s="81">
        <v>-232.95</v>
      </c>
      <c r="AH55" s="81">
        <v>-8444.49</v>
      </c>
      <c r="AI55" s="81">
        <v>-1040.5</v>
      </c>
      <c r="AJ55" s="81">
        <v>-3110.54</v>
      </c>
      <c r="AK55" s="81">
        <v>7172.89</v>
      </c>
      <c r="AL55" s="80">
        <f t="shared" si="14"/>
        <v>-245.06999999999988</v>
      </c>
      <c r="AM55" s="81">
        <v>-64.540000000000006</v>
      </c>
      <c r="AN55" s="81">
        <v>-12.85</v>
      </c>
      <c r="AO55" s="81">
        <v>-16.55</v>
      </c>
      <c r="AP55" s="81">
        <v>-438.15</v>
      </c>
      <c r="AQ55" s="81">
        <v>-9.2899999999999991</v>
      </c>
      <c r="AR55" s="81">
        <v>296.31</v>
      </c>
      <c r="AS55" s="80">
        <f t="shared" si="22"/>
        <v>-179.02000000000044</v>
      </c>
      <c r="AT55" s="81">
        <v>-20041.22</v>
      </c>
      <c r="AU55" s="81">
        <v>19862.2</v>
      </c>
      <c r="AV55" s="80">
        <f t="shared" si="23"/>
        <v>-32.840000000000032</v>
      </c>
      <c r="AW55" s="81">
        <v>-1013.74</v>
      </c>
      <c r="AX55" s="81">
        <v>980.9</v>
      </c>
      <c r="AY55" s="81">
        <v>0</v>
      </c>
      <c r="AZ55" s="80">
        <f t="shared" si="24"/>
        <v>-475.28</v>
      </c>
      <c r="BA55" s="81">
        <v>-196.39</v>
      </c>
      <c r="BB55" s="81">
        <v>-278.89</v>
      </c>
      <c r="BC55" s="81">
        <v>0</v>
      </c>
      <c r="BD55" s="80">
        <f t="shared" si="25"/>
        <v>-6.0500000000000007</v>
      </c>
      <c r="BE55" s="81">
        <v>-36.85</v>
      </c>
      <c r="BF55" s="81">
        <v>52.81</v>
      </c>
      <c r="BG55" s="81">
        <v>-22.01</v>
      </c>
      <c r="BH55" s="80">
        <f t="shared" si="15"/>
        <v>0</v>
      </c>
      <c r="BI55" s="81">
        <v>0</v>
      </c>
      <c r="BJ55" s="81">
        <v>0</v>
      </c>
      <c r="BK55" s="80">
        <f t="shared" si="26"/>
        <v>3625.55</v>
      </c>
      <c r="BL55" s="81">
        <v>0.6</v>
      </c>
      <c r="BM55" s="81">
        <v>172.03</v>
      </c>
      <c r="BN55" s="81">
        <v>0</v>
      </c>
      <c r="BO55" s="81">
        <v>1295.69</v>
      </c>
      <c r="BP55" s="81">
        <v>1627.27</v>
      </c>
      <c r="BQ55" s="81">
        <v>0</v>
      </c>
      <c r="BR55" s="81">
        <v>506.4</v>
      </c>
      <c r="BS55" s="81">
        <v>23.56</v>
      </c>
      <c r="BT55" s="80">
        <f t="shared" si="27"/>
        <v>915.83999999999992</v>
      </c>
      <c r="BU55" s="81">
        <v>0</v>
      </c>
      <c r="BV55" s="81">
        <v>57.68</v>
      </c>
      <c r="BW55" s="81">
        <v>0</v>
      </c>
      <c r="BX55" s="81">
        <v>0</v>
      </c>
      <c r="BY55" s="81">
        <v>280.64999999999998</v>
      </c>
      <c r="BZ55" s="81">
        <v>0</v>
      </c>
      <c r="CA55" s="81">
        <v>577.51</v>
      </c>
      <c r="CB55" s="80">
        <f>'Quarter final consumption'!B55</f>
        <v>34251.880000000005</v>
      </c>
      <c r="CC55" s="80">
        <f>'Quarter final consumption'!C55</f>
        <v>411.44</v>
      </c>
      <c r="CD55" s="80">
        <f>'Quarter final consumption'!D55</f>
        <v>238.3</v>
      </c>
      <c r="CE55" s="80">
        <f>'Quarter final consumption'!E55</f>
        <v>17807.04</v>
      </c>
      <c r="CF55" s="80">
        <f>'Quarter final consumption'!F55</f>
        <v>8429.67</v>
      </c>
      <c r="CG55" s="80">
        <f>'Quarter final consumption'!G55</f>
        <v>657.35</v>
      </c>
      <c r="CH55" s="80">
        <f>'Quarter final consumption'!H55</f>
        <v>6442.9999999999991</v>
      </c>
      <c r="CI55" s="93">
        <f>'Quarter final consumption'!I55</f>
        <v>265.08</v>
      </c>
    </row>
    <row r="56" spans="1:88" ht="15.5" x14ac:dyDescent="0.35">
      <c r="A56" s="68" t="s">
        <v>222</v>
      </c>
      <c r="B56" s="80">
        <f t="shared" si="33"/>
        <v>45972.349999999991</v>
      </c>
      <c r="C56" s="80">
        <f t="shared" si="34"/>
        <v>6523.4599999999991</v>
      </c>
      <c r="D56" s="80">
        <f t="shared" si="35"/>
        <v>-169.98999999999995</v>
      </c>
      <c r="E56" s="80">
        <f t="shared" si="36"/>
        <v>21252.089999999997</v>
      </c>
      <c r="F56" s="80">
        <f t="shared" si="37"/>
        <v>-1754.8299999999981</v>
      </c>
      <c r="G56" s="80">
        <f t="shared" si="38"/>
        <v>14965.580000000002</v>
      </c>
      <c r="H56" s="80">
        <f t="shared" si="39"/>
        <v>1672.1299999999999</v>
      </c>
      <c r="I56" s="80">
        <f t="shared" si="40"/>
        <v>3229.35</v>
      </c>
      <c r="J56" s="80">
        <f t="shared" si="41"/>
        <v>254.5600000000004</v>
      </c>
      <c r="K56" s="80">
        <f t="shared" si="54"/>
        <v>-11.439999999999998</v>
      </c>
      <c r="L56" s="81">
        <v>0</v>
      </c>
      <c r="M56" s="81">
        <v>5.68</v>
      </c>
      <c r="N56" s="81">
        <v>-629.41999999999996</v>
      </c>
      <c r="O56" s="81">
        <v>617.98</v>
      </c>
      <c r="P56" s="81">
        <v>-5.68</v>
      </c>
      <c r="Q56" s="81">
        <v>0</v>
      </c>
      <c r="R56" s="81">
        <v>-312.14</v>
      </c>
      <c r="S56" s="81">
        <v>312.14</v>
      </c>
      <c r="T56" s="80">
        <f t="shared" si="55"/>
        <v>-10647.970000000001</v>
      </c>
      <c r="U56" s="80">
        <f t="shared" si="42"/>
        <v>-6089.8799999999992</v>
      </c>
      <c r="V56" s="80">
        <f t="shared" si="43"/>
        <v>575.16</v>
      </c>
      <c r="W56" s="80">
        <f t="shared" si="51"/>
        <v>-20622.669999999998</v>
      </c>
      <c r="X56" s="80">
        <f t="shared" si="44"/>
        <v>20404.8</v>
      </c>
      <c r="Y56" s="80">
        <f t="shared" si="45"/>
        <v>-7911.87</v>
      </c>
      <c r="Z56" s="80">
        <f t="shared" si="46"/>
        <v>-1103.08</v>
      </c>
      <c r="AA56" s="80">
        <f t="shared" si="52"/>
        <v>-2917.21</v>
      </c>
      <c r="AB56" s="80">
        <f t="shared" si="52"/>
        <v>6753.44</v>
      </c>
      <c r="AC56" s="80">
        <f t="shared" si="53"/>
        <v>263.33999999999997</v>
      </c>
      <c r="AD56" s="80">
        <f t="shared" si="56"/>
        <v>-10056.89</v>
      </c>
      <c r="AE56" s="81">
        <v>-4823.99</v>
      </c>
      <c r="AF56" s="81">
        <v>-170.37</v>
      </c>
      <c r="AG56" s="81">
        <v>-276.83</v>
      </c>
      <c r="AH56" s="81">
        <v>-7527.46</v>
      </c>
      <c r="AI56" s="81">
        <v>-1094.47</v>
      </c>
      <c r="AJ56" s="81">
        <v>-2917.21</v>
      </c>
      <c r="AK56" s="81">
        <v>6753.44</v>
      </c>
      <c r="AL56" s="80">
        <f t="shared" si="14"/>
        <v>-217.77000000000004</v>
      </c>
      <c r="AM56" s="81">
        <v>-58.74</v>
      </c>
      <c r="AN56" s="81">
        <v>-12.85</v>
      </c>
      <c r="AO56" s="81">
        <v>-16.5</v>
      </c>
      <c r="AP56" s="81">
        <v>-384.41</v>
      </c>
      <c r="AQ56" s="81">
        <v>-8.61</v>
      </c>
      <c r="AR56" s="81">
        <v>263.33999999999997</v>
      </c>
      <c r="AS56" s="80">
        <f t="shared" si="22"/>
        <v>95.890000000003056</v>
      </c>
      <c r="AT56" s="81">
        <v>-20622.669999999998</v>
      </c>
      <c r="AU56" s="81">
        <v>20718.560000000001</v>
      </c>
      <c r="AV56" s="80">
        <f t="shared" si="23"/>
        <v>-32.650000000000091</v>
      </c>
      <c r="AW56" s="81">
        <v>-989.58</v>
      </c>
      <c r="AX56" s="81">
        <v>956.93</v>
      </c>
      <c r="AY56" s="81">
        <v>0</v>
      </c>
      <c r="AZ56" s="80">
        <f t="shared" si="24"/>
        <v>-414.75</v>
      </c>
      <c r="BA56" s="81">
        <v>-161.49</v>
      </c>
      <c r="BB56" s="81">
        <v>-253.19</v>
      </c>
      <c r="BC56" s="81">
        <v>-7.0000000000000007E-2</v>
      </c>
      <c r="BD56" s="80">
        <f t="shared" si="25"/>
        <v>-21.799999999999997</v>
      </c>
      <c r="BE56" s="81">
        <v>-56.08</v>
      </c>
      <c r="BF56" s="81">
        <v>54.64</v>
      </c>
      <c r="BG56" s="81">
        <v>-20.36</v>
      </c>
      <c r="BH56" s="80">
        <f t="shared" si="15"/>
        <v>0</v>
      </c>
      <c r="BI56" s="81">
        <v>0</v>
      </c>
      <c r="BJ56" s="81">
        <v>0</v>
      </c>
      <c r="BK56" s="80">
        <f t="shared" si="26"/>
        <v>3426.3</v>
      </c>
      <c r="BL56" s="81">
        <v>0.68</v>
      </c>
      <c r="BM56" s="81">
        <v>164.77</v>
      </c>
      <c r="BN56" s="81">
        <v>0</v>
      </c>
      <c r="BO56" s="81">
        <v>1377.38</v>
      </c>
      <c r="BP56" s="81">
        <v>1364.41</v>
      </c>
      <c r="BQ56" s="81">
        <v>0</v>
      </c>
      <c r="BR56" s="81">
        <v>495.5</v>
      </c>
      <c r="BS56" s="81">
        <v>23.56</v>
      </c>
      <c r="BT56" s="80">
        <f t="shared" si="27"/>
        <v>780.23</v>
      </c>
      <c r="BU56" s="81">
        <v>0</v>
      </c>
      <c r="BV56" s="81">
        <v>42.58</v>
      </c>
      <c r="BW56" s="81">
        <v>0</v>
      </c>
      <c r="BX56" s="81">
        <v>0</v>
      </c>
      <c r="BY56" s="81">
        <v>186.65</v>
      </c>
      <c r="BZ56" s="81">
        <v>0</v>
      </c>
      <c r="CA56" s="81">
        <v>551</v>
      </c>
      <c r="CB56" s="80">
        <f>'Quarter final consumption'!B56</f>
        <v>31104.690000000002</v>
      </c>
      <c r="CC56" s="80">
        <f>'Quarter final consumption'!C56</f>
        <v>432.9</v>
      </c>
      <c r="CD56" s="80">
        <f>'Quarter final consumption'!D56</f>
        <v>203.5</v>
      </c>
      <c r="CE56" s="80">
        <f>'Quarter final consumption'!E56</f>
        <v>17890.57</v>
      </c>
      <c r="CF56" s="80">
        <f>'Quarter final consumption'!F56</f>
        <v>5496.97</v>
      </c>
      <c r="CG56" s="80">
        <f>'Quarter final consumption'!G56</f>
        <v>569.04999999999995</v>
      </c>
      <c r="CH56" s="80">
        <f>'Quarter final consumption'!H56</f>
        <v>6273.64</v>
      </c>
      <c r="CI56" s="93">
        <f>'Quarter final consumption'!I56</f>
        <v>238.06</v>
      </c>
    </row>
    <row r="57" spans="1:88" ht="15.5" x14ac:dyDescent="0.35">
      <c r="A57" s="68" t="s">
        <v>223</v>
      </c>
      <c r="B57" s="80">
        <f t="shared" si="33"/>
        <v>64308.239999999991</v>
      </c>
      <c r="C57" s="80">
        <f t="shared" si="34"/>
        <v>10186.300000000001</v>
      </c>
      <c r="D57" s="80">
        <f t="shared" si="35"/>
        <v>-103.81999999999988</v>
      </c>
      <c r="E57" s="80">
        <f t="shared" si="36"/>
        <v>21116.38</v>
      </c>
      <c r="F57" s="80">
        <f t="shared" si="37"/>
        <v>-1208.9300000000076</v>
      </c>
      <c r="G57" s="80">
        <f t="shared" si="38"/>
        <v>27970.17</v>
      </c>
      <c r="H57" s="80">
        <f t="shared" si="39"/>
        <v>2120.0500000000002</v>
      </c>
      <c r="I57" s="80">
        <f t="shared" si="40"/>
        <v>4224.57</v>
      </c>
      <c r="J57" s="80">
        <f t="shared" si="41"/>
        <v>3.5199999999995271</v>
      </c>
      <c r="K57" s="80">
        <f t="shared" si="54"/>
        <v>4.5699999999999363</v>
      </c>
      <c r="L57" s="81">
        <v>0</v>
      </c>
      <c r="M57" s="81">
        <v>5.01</v>
      </c>
      <c r="N57" s="81">
        <v>-661.74</v>
      </c>
      <c r="O57" s="81">
        <v>666.31</v>
      </c>
      <c r="P57" s="81">
        <v>-5.01</v>
      </c>
      <c r="Q57" s="81">
        <v>0</v>
      </c>
      <c r="R57" s="81">
        <v>-402.95</v>
      </c>
      <c r="S57" s="81">
        <v>402.95</v>
      </c>
      <c r="T57" s="80">
        <f t="shared" si="55"/>
        <v>-13765.339999999998</v>
      </c>
      <c r="U57" s="80">
        <f t="shared" si="42"/>
        <v>-9687.8000000000011</v>
      </c>
      <c r="V57" s="80">
        <f t="shared" si="43"/>
        <v>526.32999999999993</v>
      </c>
      <c r="W57" s="80">
        <f t="shared" si="51"/>
        <v>-20454.64</v>
      </c>
      <c r="X57" s="80">
        <f t="shared" si="44"/>
        <v>20076.72</v>
      </c>
      <c r="Y57" s="80">
        <f t="shared" si="45"/>
        <v>-8163.82</v>
      </c>
      <c r="Z57" s="80">
        <f t="shared" si="46"/>
        <v>-1141.78</v>
      </c>
      <c r="AA57" s="80">
        <f t="shared" si="52"/>
        <v>-3821.62</v>
      </c>
      <c r="AB57" s="80">
        <f t="shared" si="52"/>
        <v>8512.14</v>
      </c>
      <c r="AC57" s="80">
        <f t="shared" si="53"/>
        <v>389.13</v>
      </c>
      <c r="AD57" s="80">
        <f t="shared" si="56"/>
        <v>-12922.939999999999</v>
      </c>
      <c r="AE57" s="81">
        <v>-8434.33</v>
      </c>
      <c r="AF57" s="81">
        <v>-153.5</v>
      </c>
      <c r="AG57" s="81">
        <v>-320.68</v>
      </c>
      <c r="AH57" s="81">
        <v>-7574.38</v>
      </c>
      <c r="AI57" s="81">
        <v>-1130.57</v>
      </c>
      <c r="AJ57" s="81">
        <v>-3821.62</v>
      </c>
      <c r="AK57" s="81">
        <v>8512.14</v>
      </c>
      <c r="AL57" s="80">
        <f t="shared" si="14"/>
        <v>-321.93000000000006</v>
      </c>
      <c r="AM57" s="81">
        <v>-80.87</v>
      </c>
      <c r="AN57" s="81">
        <v>-12.85</v>
      </c>
      <c r="AO57" s="81">
        <v>-16.690000000000001</v>
      </c>
      <c r="AP57" s="81">
        <v>-589.44000000000005</v>
      </c>
      <c r="AQ57" s="81">
        <v>-11.21</v>
      </c>
      <c r="AR57" s="81">
        <v>389.13</v>
      </c>
      <c r="AS57" s="80">
        <f t="shared" si="22"/>
        <v>-12.779999999998836</v>
      </c>
      <c r="AT57" s="81">
        <v>-20454.64</v>
      </c>
      <c r="AU57" s="81">
        <v>20441.86</v>
      </c>
      <c r="AV57" s="80">
        <f t="shared" si="23"/>
        <v>-76.360000000000014</v>
      </c>
      <c r="AW57" s="81">
        <v>-971.13</v>
      </c>
      <c r="AX57" s="81">
        <v>894.77</v>
      </c>
      <c r="AY57" s="81">
        <v>0</v>
      </c>
      <c r="AZ57" s="80">
        <f t="shared" si="24"/>
        <v>-420.61</v>
      </c>
      <c r="BA57" s="81">
        <v>-154.94999999999999</v>
      </c>
      <c r="BB57" s="81">
        <v>-265.5</v>
      </c>
      <c r="BC57" s="81">
        <v>-0.16</v>
      </c>
      <c r="BD57" s="80">
        <f t="shared" si="25"/>
        <v>-10.720000000000006</v>
      </c>
      <c r="BE57" s="81">
        <v>-46.52</v>
      </c>
      <c r="BF57" s="81">
        <v>63.41</v>
      </c>
      <c r="BG57" s="81">
        <v>-27.61</v>
      </c>
      <c r="BH57" s="80">
        <f t="shared" si="15"/>
        <v>0</v>
      </c>
      <c r="BI57" s="81">
        <v>0</v>
      </c>
      <c r="BJ57" s="81">
        <v>0</v>
      </c>
      <c r="BK57" s="80">
        <f t="shared" si="26"/>
        <v>3735.35</v>
      </c>
      <c r="BL57" s="81">
        <v>0.47</v>
      </c>
      <c r="BM57" s="81">
        <v>165.3</v>
      </c>
      <c r="BN57" s="81">
        <v>0</v>
      </c>
      <c r="BO57" s="81">
        <v>1376.08</v>
      </c>
      <c r="BP57" s="81">
        <v>1561.29</v>
      </c>
      <c r="BQ57" s="81">
        <v>0</v>
      </c>
      <c r="BR57" s="81">
        <v>608.65</v>
      </c>
      <c r="BS57" s="81">
        <v>23.56</v>
      </c>
      <c r="BT57" s="80">
        <f t="shared" si="27"/>
        <v>833.98</v>
      </c>
      <c r="BU57" s="81">
        <v>0</v>
      </c>
      <c r="BV57" s="81">
        <v>32.06</v>
      </c>
      <c r="BW57" s="81">
        <v>0</v>
      </c>
      <c r="BX57" s="81">
        <v>0</v>
      </c>
      <c r="BY57" s="81">
        <v>207.97</v>
      </c>
      <c r="BZ57" s="81">
        <v>0</v>
      </c>
      <c r="CA57" s="81">
        <v>593.95000000000005</v>
      </c>
      <c r="CB57" s="80">
        <f>'Quarter final consumption'!B57</f>
        <v>45982.349999999991</v>
      </c>
      <c r="CC57" s="80">
        <f>'Quarter final consumption'!C57</f>
        <v>498.03000000000009</v>
      </c>
      <c r="CD57" s="80">
        <f>'Quarter final consumption'!D57</f>
        <v>230.16000000000003</v>
      </c>
      <c r="CE57" s="80">
        <f>'Quarter final consumption'!E57</f>
        <v>18158.019999999997</v>
      </c>
      <c r="CF57" s="80">
        <f>'Quarter final consumption'!F57</f>
        <v>18032.079999999998</v>
      </c>
      <c r="CG57" s="80">
        <f>'Quarter final consumption'!G57</f>
        <v>978.27</v>
      </c>
      <c r="CH57" s="80">
        <f>'Quarter final consumption'!H57</f>
        <v>7716.01</v>
      </c>
      <c r="CI57" s="93">
        <f>'Quarter final consumption'!I57</f>
        <v>369.78</v>
      </c>
    </row>
    <row r="58" spans="1:88" ht="15.5" x14ac:dyDescent="0.35">
      <c r="A58" s="68" t="s">
        <v>224</v>
      </c>
      <c r="B58" s="80">
        <f t="shared" si="33"/>
        <v>63072.44999999999</v>
      </c>
      <c r="C58" s="80">
        <f t="shared" si="34"/>
        <v>10139.619999999999</v>
      </c>
      <c r="D58" s="80">
        <f t="shared" si="35"/>
        <v>-120.22</v>
      </c>
      <c r="E58" s="80">
        <f t="shared" si="36"/>
        <v>20550.73</v>
      </c>
      <c r="F58" s="80">
        <f t="shared" si="37"/>
        <v>-1658.3899999999994</v>
      </c>
      <c r="G58" s="80">
        <f t="shared" si="38"/>
        <v>27133.39</v>
      </c>
      <c r="H58" s="80">
        <f t="shared" si="39"/>
        <v>2143.6999999999998</v>
      </c>
      <c r="I58" s="80">
        <f t="shared" si="40"/>
        <v>4811.66</v>
      </c>
      <c r="J58" s="80">
        <f t="shared" si="41"/>
        <v>71.960000000001855</v>
      </c>
      <c r="K58" s="80">
        <f t="shared" si="54"/>
        <v>-7.8799999999999955</v>
      </c>
      <c r="L58" s="81">
        <v>0</v>
      </c>
      <c r="M58" s="81">
        <v>2.74</v>
      </c>
      <c r="N58" s="81">
        <v>-675.88</v>
      </c>
      <c r="O58" s="81">
        <v>668</v>
      </c>
      <c r="P58" s="81">
        <v>-2.74</v>
      </c>
      <c r="Q58" s="81">
        <v>0</v>
      </c>
      <c r="R58" s="81">
        <v>-405.32</v>
      </c>
      <c r="S58" s="81">
        <v>405.32</v>
      </c>
      <c r="T58" s="80">
        <f t="shared" si="55"/>
        <v>-13922.68</v>
      </c>
      <c r="U58" s="80">
        <f t="shared" si="42"/>
        <v>-9667.1</v>
      </c>
      <c r="V58" s="80">
        <f t="shared" si="43"/>
        <v>517.24</v>
      </c>
      <c r="W58" s="80">
        <f t="shared" si="51"/>
        <v>-19874.849999999999</v>
      </c>
      <c r="X58" s="80">
        <f t="shared" si="44"/>
        <v>19474.72</v>
      </c>
      <c r="Y58" s="80">
        <f t="shared" si="45"/>
        <v>-7630.04</v>
      </c>
      <c r="Z58" s="80">
        <f t="shared" si="46"/>
        <v>-1194.22</v>
      </c>
      <c r="AA58" s="80">
        <f t="shared" ref="AA58:AB73" si="57">AJ58</f>
        <v>-4406.34</v>
      </c>
      <c r="AB58" s="80">
        <f t="shared" si="57"/>
        <v>8416.65</v>
      </c>
      <c r="AC58" s="80">
        <f t="shared" si="53"/>
        <v>441.26</v>
      </c>
      <c r="AD58" s="80">
        <f t="shared" si="56"/>
        <v>-12902.15</v>
      </c>
      <c r="AE58" s="81">
        <v>-8354.5</v>
      </c>
      <c r="AF58" s="81">
        <v>-169.22</v>
      </c>
      <c r="AG58" s="81">
        <v>-236.06</v>
      </c>
      <c r="AH58" s="81">
        <v>-6995.47</v>
      </c>
      <c r="AI58" s="81">
        <v>-1157.21</v>
      </c>
      <c r="AJ58" s="81">
        <v>-4406.34</v>
      </c>
      <c r="AK58" s="81">
        <v>8416.65</v>
      </c>
      <c r="AL58" s="80">
        <f t="shared" si="14"/>
        <v>-365.01</v>
      </c>
      <c r="AM58" s="81">
        <v>-102.89</v>
      </c>
      <c r="AN58" s="81">
        <v>-12.85</v>
      </c>
      <c r="AO58" s="81">
        <v>-18.95</v>
      </c>
      <c r="AP58" s="81">
        <v>-634.57000000000005</v>
      </c>
      <c r="AQ58" s="81">
        <v>-37.01</v>
      </c>
      <c r="AR58" s="81">
        <v>441.26</v>
      </c>
      <c r="AS58" s="80">
        <f t="shared" si="22"/>
        <v>-121.18999999999869</v>
      </c>
      <c r="AT58" s="81">
        <v>-19874.849999999999</v>
      </c>
      <c r="AU58" s="81">
        <v>19753.66</v>
      </c>
      <c r="AV58" s="80">
        <f t="shared" si="23"/>
        <v>-71.5</v>
      </c>
      <c r="AW58" s="81">
        <v>-963.91</v>
      </c>
      <c r="AX58" s="81">
        <v>892.41</v>
      </c>
      <c r="AY58" s="81">
        <v>0</v>
      </c>
      <c r="AZ58" s="80">
        <f t="shared" si="24"/>
        <v>-444.93</v>
      </c>
      <c r="BA58" s="81">
        <v>-196.27</v>
      </c>
      <c r="BB58" s="81">
        <v>-248.66</v>
      </c>
      <c r="BC58" s="81">
        <v>0</v>
      </c>
      <c r="BD58" s="80">
        <f t="shared" si="25"/>
        <v>-17.899999999999999</v>
      </c>
      <c r="BE58" s="81">
        <v>-49.53</v>
      </c>
      <c r="BF58" s="81">
        <v>55.56</v>
      </c>
      <c r="BG58" s="81">
        <v>-23.93</v>
      </c>
      <c r="BH58" s="80">
        <f t="shared" si="15"/>
        <v>0</v>
      </c>
      <c r="BI58" s="81">
        <v>0</v>
      </c>
      <c r="BJ58" s="81">
        <v>0</v>
      </c>
      <c r="BK58" s="80">
        <f t="shared" si="26"/>
        <v>3675.6700000000005</v>
      </c>
      <c r="BL58" s="81">
        <v>0.39</v>
      </c>
      <c r="BM58" s="81">
        <v>163.44999999999999</v>
      </c>
      <c r="BN58" s="81">
        <v>0</v>
      </c>
      <c r="BO58" s="81">
        <v>1351.2</v>
      </c>
      <c r="BP58" s="81">
        <v>1510.89</v>
      </c>
      <c r="BQ58" s="81">
        <v>0</v>
      </c>
      <c r="BR58" s="81">
        <v>604.19000000000005</v>
      </c>
      <c r="BS58" s="81">
        <v>45.55</v>
      </c>
      <c r="BT58" s="80">
        <f t="shared" si="27"/>
        <v>957.31000000000006</v>
      </c>
      <c r="BU58" s="81">
        <v>0</v>
      </c>
      <c r="BV58" s="81">
        <v>35.78</v>
      </c>
      <c r="BW58" s="81">
        <v>0</v>
      </c>
      <c r="BX58" s="81">
        <v>0</v>
      </c>
      <c r="BY58" s="81">
        <v>216.81</v>
      </c>
      <c r="BZ58" s="81">
        <v>0</v>
      </c>
      <c r="CA58" s="81">
        <v>704.72</v>
      </c>
      <c r="CB58" s="80">
        <f>'Quarter final consumption'!B58</f>
        <v>44502.439999999995</v>
      </c>
      <c r="CC58" s="80">
        <f>'Quarter final consumption'!C58</f>
        <v>472.13</v>
      </c>
      <c r="CD58" s="80">
        <f>'Quarter final consumption'!D58</f>
        <v>200.53</v>
      </c>
      <c r="CE58" s="80">
        <f>'Quarter final consumption'!E58</f>
        <v>17133.13</v>
      </c>
      <c r="CF58" s="80">
        <f>'Quarter final consumption'!F58</f>
        <v>17772.91</v>
      </c>
      <c r="CG58" s="80">
        <f>'Quarter final consumption'!G58</f>
        <v>949.48</v>
      </c>
      <c r="CH58" s="80">
        <f>'Quarter final consumption'!H58</f>
        <v>7585.02</v>
      </c>
      <c r="CI58" s="93">
        <f>'Quarter final consumption'!I58</f>
        <v>389.24</v>
      </c>
      <c r="CJ58" s="35"/>
    </row>
    <row r="59" spans="1:88" ht="15.5" x14ac:dyDescent="0.35">
      <c r="A59" s="68" t="s">
        <v>225</v>
      </c>
      <c r="B59" s="80">
        <f t="shared" si="33"/>
        <v>47900.430000000008</v>
      </c>
      <c r="C59" s="80">
        <f t="shared" si="34"/>
        <v>6342.9100000000008</v>
      </c>
      <c r="D59" s="80">
        <f t="shared" si="35"/>
        <v>-130.49999999999994</v>
      </c>
      <c r="E59" s="80">
        <f t="shared" si="36"/>
        <v>21808.44</v>
      </c>
      <c r="F59" s="80">
        <f t="shared" si="37"/>
        <v>-2679.3199999999997</v>
      </c>
      <c r="G59" s="80">
        <f t="shared" si="38"/>
        <v>15928.55</v>
      </c>
      <c r="H59" s="80">
        <f t="shared" si="39"/>
        <v>1730.87</v>
      </c>
      <c r="I59" s="80">
        <f t="shared" si="40"/>
        <v>4754.26</v>
      </c>
      <c r="J59" s="80">
        <f t="shared" si="41"/>
        <v>145.22000000000025</v>
      </c>
      <c r="K59" s="80">
        <f t="shared" si="54"/>
        <v>-5.4500000000000455</v>
      </c>
      <c r="L59" s="81">
        <v>0</v>
      </c>
      <c r="M59" s="81">
        <v>0.85</v>
      </c>
      <c r="N59" s="81">
        <v>-732.96</v>
      </c>
      <c r="O59" s="81">
        <v>727.51</v>
      </c>
      <c r="P59" s="81">
        <v>-0.85</v>
      </c>
      <c r="Q59" s="81">
        <v>0</v>
      </c>
      <c r="R59" s="81">
        <v>-415.2</v>
      </c>
      <c r="S59" s="81">
        <v>415.2</v>
      </c>
      <c r="T59" s="80">
        <f t="shared" si="55"/>
        <v>-11087.839999999998</v>
      </c>
      <c r="U59" s="80">
        <f t="shared" si="42"/>
        <v>-5918.3600000000006</v>
      </c>
      <c r="V59" s="80">
        <f t="shared" si="43"/>
        <v>529.44999999999993</v>
      </c>
      <c r="W59" s="80">
        <f t="shared" si="51"/>
        <v>-21075.48</v>
      </c>
      <c r="X59" s="80">
        <f t="shared" si="44"/>
        <v>20820.650000000001</v>
      </c>
      <c r="Y59" s="80">
        <f t="shared" si="45"/>
        <v>-7120.5</v>
      </c>
      <c r="Z59" s="80">
        <f t="shared" si="46"/>
        <v>-1119.4599999999998</v>
      </c>
      <c r="AA59" s="80">
        <f t="shared" si="57"/>
        <v>-4339.0600000000004</v>
      </c>
      <c r="AB59" s="80">
        <f t="shared" si="57"/>
        <v>6842.99</v>
      </c>
      <c r="AC59" s="80">
        <f t="shared" si="53"/>
        <v>291.93</v>
      </c>
      <c r="AD59" s="80">
        <f t="shared" si="56"/>
        <v>-10249.26</v>
      </c>
      <c r="AE59" s="81">
        <v>-4605.2</v>
      </c>
      <c r="AF59" s="81">
        <v>-177.46</v>
      </c>
      <c r="AG59" s="81">
        <v>-167.47</v>
      </c>
      <c r="AH59" s="81">
        <v>-6701.19</v>
      </c>
      <c r="AI59" s="81">
        <v>-1101.8699999999999</v>
      </c>
      <c r="AJ59" s="81">
        <v>-4339.0600000000004</v>
      </c>
      <c r="AK59" s="81">
        <v>6842.99</v>
      </c>
      <c r="AL59" s="80">
        <f t="shared" si="14"/>
        <v>-255.15000000000003</v>
      </c>
      <c r="AM59" s="81">
        <v>-78.55</v>
      </c>
      <c r="AN59" s="81">
        <v>-12.85</v>
      </c>
      <c r="AO59" s="81">
        <v>-18.78</v>
      </c>
      <c r="AP59" s="81">
        <v>-419.31</v>
      </c>
      <c r="AQ59" s="81">
        <v>-17.59</v>
      </c>
      <c r="AR59" s="81">
        <v>291.93</v>
      </c>
      <c r="AS59" s="80">
        <f t="shared" si="22"/>
        <v>-48.799999999999272</v>
      </c>
      <c r="AT59" s="81">
        <v>-21075.48</v>
      </c>
      <c r="AU59" s="81">
        <v>21026.68</v>
      </c>
      <c r="AV59" s="80">
        <f t="shared" si="23"/>
        <v>-64.099999999999909</v>
      </c>
      <c r="AW59" s="81">
        <v>-1002.92</v>
      </c>
      <c r="AX59" s="81">
        <v>938.82</v>
      </c>
      <c r="AY59" s="81">
        <v>0</v>
      </c>
      <c r="AZ59" s="80">
        <f t="shared" si="24"/>
        <v>-460.92</v>
      </c>
      <c r="BA59" s="81">
        <v>-187.68</v>
      </c>
      <c r="BB59" s="81">
        <v>-273.24</v>
      </c>
      <c r="BC59" s="81">
        <v>0</v>
      </c>
      <c r="BD59" s="80">
        <f t="shared" si="25"/>
        <v>-9.61</v>
      </c>
      <c r="BE59" s="81">
        <v>-44.01</v>
      </c>
      <c r="BF59" s="81">
        <v>54.18</v>
      </c>
      <c r="BG59" s="81">
        <v>-19.78</v>
      </c>
      <c r="BH59" s="80">
        <f t="shared" si="15"/>
        <v>0</v>
      </c>
      <c r="BI59" s="81">
        <v>0</v>
      </c>
      <c r="BJ59" s="81">
        <v>0</v>
      </c>
      <c r="BK59" s="80">
        <f t="shared" si="26"/>
        <v>3550.9200000000005</v>
      </c>
      <c r="BL59" s="81">
        <v>0.74</v>
      </c>
      <c r="BM59" s="81">
        <v>165.73</v>
      </c>
      <c r="BN59" s="81">
        <v>0</v>
      </c>
      <c r="BO59" s="81">
        <v>1411.23</v>
      </c>
      <c r="BP59" s="81">
        <v>1404.81</v>
      </c>
      <c r="BQ59" s="81">
        <v>0</v>
      </c>
      <c r="BR59" s="81">
        <v>522.86</v>
      </c>
      <c r="BS59" s="81">
        <v>45.55</v>
      </c>
      <c r="BT59" s="80">
        <f t="shared" si="27"/>
        <v>805.66</v>
      </c>
      <c r="BU59" s="81">
        <v>0</v>
      </c>
      <c r="BV59" s="81">
        <v>41.01</v>
      </c>
      <c r="BW59" s="81">
        <v>0</v>
      </c>
      <c r="BX59" s="81">
        <v>0</v>
      </c>
      <c r="BY59" s="81">
        <v>209.35</v>
      </c>
      <c r="BZ59" s="81">
        <v>0</v>
      </c>
      <c r="CA59" s="81">
        <v>555.29999999999995</v>
      </c>
      <c r="CB59" s="80">
        <f>'Quarter final consumption'!B59</f>
        <v>32456.97</v>
      </c>
      <c r="CC59" s="80">
        <f>'Quarter final consumption'!C59</f>
        <v>423.81</v>
      </c>
      <c r="CD59" s="80">
        <f>'Quarter final consumption'!D59</f>
        <v>193.06</v>
      </c>
      <c r="CE59" s="80">
        <f>'Quarter final consumption'!E59</f>
        <v>17457.61</v>
      </c>
      <c r="CF59" s="80">
        <f>'Quarter final consumption'!F59</f>
        <v>7193.04</v>
      </c>
      <c r="CG59" s="80">
        <f>'Quarter final consumption'!G59</f>
        <v>611.41</v>
      </c>
      <c r="CH59" s="80">
        <f>'Quarter final consumption'!H59</f>
        <v>6325.25</v>
      </c>
      <c r="CI59" s="93">
        <f>'Quarter final consumption'!I59</f>
        <v>252.79</v>
      </c>
      <c r="CJ59" s="35"/>
    </row>
    <row r="60" spans="1:88" ht="15.5" x14ac:dyDescent="0.35">
      <c r="A60" s="68" t="s">
        <v>226</v>
      </c>
      <c r="B60" s="80">
        <f t="shared" si="33"/>
        <v>45119.810000000005</v>
      </c>
      <c r="C60" s="80">
        <f t="shared" si="34"/>
        <v>6440.25</v>
      </c>
      <c r="D60" s="80">
        <f t="shared" si="35"/>
        <v>-240.24000000000018</v>
      </c>
      <c r="E60" s="80">
        <f t="shared" si="36"/>
        <v>21842.75</v>
      </c>
      <c r="F60" s="80">
        <f t="shared" si="37"/>
        <v>-2907.3500000000022</v>
      </c>
      <c r="G60" s="80">
        <f t="shared" si="38"/>
        <v>14043.61</v>
      </c>
      <c r="H60" s="80">
        <f t="shared" si="39"/>
        <v>1785.78</v>
      </c>
      <c r="I60" s="80">
        <f t="shared" si="40"/>
        <v>3943.68</v>
      </c>
      <c r="J60" s="80">
        <f t="shared" si="41"/>
        <v>211.33000000000084</v>
      </c>
      <c r="K60" s="80">
        <f t="shared" si="54"/>
        <v>-12.169999999999902</v>
      </c>
      <c r="L60" s="81">
        <v>0</v>
      </c>
      <c r="M60" s="81">
        <v>0.95</v>
      </c>
      <c r="N60" s="81">
        <v>-667.92</v>
      </c>
      <c r="O60" s="81">
        <v>655.75</v>
      </c>
      <c r="P60" s="81">
        <v>-0.95</v>
      </c>
      <c r="Q60" s="81">
        <v>0</v>
      </c>
      <c r="R60" s="81">
        <v>-374.02</v>
      </c>
      <c r="S60" s="81">
        <v>374.02</v>
      </c>
      <c r="T60" s="80">
        <f t="shared" si="55"/>
        <v>-10679.160000000003</v>
      </c>
      <c r="U60" s="80">
        <f t="shared" si="42"/>
        <v>-6016.47</v>
      </c>
      <c r="V60" s="80">
        <f t="shared" si="43"/>
        <v>643.22000000000014</v>
      </c>
      <c r="W60" s="80">
        <f t="shared" si="51"/>
        <v>-21174.83</v>
      </c>
      <c r="X60" s="80">
        <f t="shared" si="44"/>
        <v>20904.8</v>
      </c>
      <c r="Y60" s="80">
        <f t="shared" si="45"/>
        <v>-7305.52</v>
      </c>
      <c r="Z60" s="80">
        <f t="shared" si="46"/>
        <v>-1169.98</v>
      </c>
      <c r="AA60" s="80">
        <f t="shared" si="57"/>
        <v>-3569.66</v>
      </c>
      <c r="AB60" s="80">
        <f t="shared" si="57"/>
        <v>6738.44</v>
      </c>
      <c r="AC60" s="80">
        <f t="shared" si="53"/>
        <v>270.83999999999997</v>
      </c>
      <c r="AD60" s="80">
        <f t="shared" si="56"/>
        <v>-9907.1400000000031</v>
      </c>
      <c r="AE60" s="81">
        <v>-4648.79</v>
      </c>
      <c r="AF60" s="81">
        <v>-170.73</v>
      </c>
      <c r="AG60" s="81">
        <v>-179.5</v>
      </c>
      <c r="AH60" s="81">
        <v>-6921.34</v>
      </c>
      <c r="AI60" s="81">
        <v>-1155.56</v>
      </c>
      <c r="AJ60" s="81">
        <v>-3569.66</v>
      </c>
      <c r="AK60" s="81">
        <v>6738.44</v>
      </c>
      <c r="AL60" s="80">
        <f t="shared" si="14"/>
        <v>-234.14000000000004</v>
      </c>
      <c r="AM60" s="81">
        <v>-74.58</v>
      </c>
      <c r="AN60" s="81">
        <v>-12.85</v>
      </c>
      <c r="AO60" s="81">
        <v>-18.95</v>
      </c>
      <c r="AP60" s="81">
        <v>-384.18</v>
      </c>
      <c r="AQ60" s="81">
        <v>-14.42</v>
      </c>
      <c r="AR60" s="81">
        <v>270.83999999999997</v>
      </c>
      <c r="AS60" s="80">
        <f t="shared" si="22"/>
        <v>-53.730000000003201</v>
      </c>
      <c r="AT60" s="81">
        <v>-21174.83</v>
      </c>
      <c r="AU60" s="81">
        <v>21121.1</v>
      </c>
      <c r="AV60" s="80">
        <f t="shared" si="23"/>
        <v>-45.1099999999999</v>
      </c>
      <c r="AW60" s="81">
        <v>-1062.33</v>
      </c>
      <c r="AX60" s="81">
        <v>1017.22</v>
      </c>
      <c r="AY60" s="81">
        <v>0</v>
      </c>
      <c r="AZ60" s="80">
        <f t="shared" si="24"/>
        <v>-428.87</v>
      </c>
      <c r="BA60" s="81">
        <v>-186.75</v>
      </c>
      <c r="BB60" s="81">
        <v>-242.12</v>
      </c>
      <c r="BC60" s="81">
        <v>0</v>
      </c>
      <c r="BD60" s="80">
        <f t="shared" si="25"/>
        <v>-10.170000000000002</v>
      </c>
      <c r="BE60" s="81">
        <v>-44.02</v>
      </c>
      <c r="BF60" s="81">
        <v>51.7</v>
      </c>
      <c r="BG60" s="81">
        <v>-17.850000000000001</v>
      </c>
      <c r="BH60" s="80">
        <f t="shared" si="15"/>
        <v>0</v>
      </c>
      <c r="BI60" s="81">
        <v>0</v>
      </c>
      <c r="BJ60" s="81">
        <v>0</v>
      </c>
      <c r="BK60" s="80">
        <f t="shared" si="26"/>
        <v>3296.7700000000004</v>
      </c>
      <c r="BL60" s="81">
        <v>0.71</v>
      </c>
      <c r="BM60" s="81">
        <v>169.16</v>
      </c>
      <c r="BN60" s="81">
        <v>0</v>
      </c>
      <c r="BO60" s="81">
        <v>1382.82</v>
      </c>
      <c r="BP60" s="81">
        <v>1195.6099999999999</v>
      </c>
      <c r="BQ60" s="81">
        <v>0</v>
      </c>
      <c r="BR60" s="81">
        <v>502.92</v>
      </c>
      <c r="BS60" s="81">
        <v>45.55</v>
      </c>
      <c r="BT60" s="80">
        <f t="shared" si="27"/>
        <v>765.43</v>
      </c>
      <c r="BU60" s="81">
        <v>0</v>
      </c>
      <c r="BV60" s="81">
        <v>38.1</v>
      </c>
      <c r="BW60" s="81">
        <v>0</v>
      </c>
      <c r="BX60" s="81">
        <v>0</v>
      </c>
      <c r="BY60" s="81">
        <v>165.04</v>
      </c>
      <c r="BZ60" s="81">
        <v>0</v>
      </c>
      <c r="CA60" s="81">
        <v>562.29</v>
      </c>
      <c r="CB60" s="80">
        <f>'Quarter final consumption'!B60</f>
        <v>30375.499999999996</v>
      </c>
      <c r="CC60" s="80">
        <f>'Quarter final consumption'!C60</f>
        <v>423.07</v>
      </c>
      <c r="CD60" s="80">
        <f>'Quarter final consumption'!D60</f>
        <v>196.67000000000002</v>
      </c>
      <c r="CE60" s="80">
        <f>'Quarter final consumption'!E60</f>
        <v>17270.379999999997</v>
      </c>
      <c r="CF60" s="80">
        <f>'Quarter final consumption'!F60</f>
        <v>5376.4900000000007</v>
      </c>
      <c r="CG60" s="80">
        <f>'Quarter final consumption'!G60</f>
        <v>615.79999999999995</v>
      </c>
      <c r="CH60" s="80">
        <f>'Quarter final consumption'!H60</f>
        <v>6258.58</v>
      </c>
      <c r="CI60" s="93">
        <f>'Quarter final consumption'!I60</f>
        <v>234.51</v>
      </c>
      <c r="CJ60" s="35"/>
    </row>
    <row r="61" spans="1:88" ht="15.5" x14ac:dyDescent="0.35">
      <c r="A61" s="68" t="s">
        <v>227</v>
      </c>
      <c r="B61" s="80">
        <f t="shared" si="33"/>
        <v>56437.75</v>
      </c>
      <c r="C61" s="80">
        <f t="shared" si="34"/>
        <v>10181.330000000002</v>
      </c>
      <c r="D61" s="80">
        <f t="shared" si="35"/>
        <v>-201.18000000000023</v>
      </c>
      <c r="E61" s="80">
        <f t="shared" si="36"/>
        <v>20413.03</v>
      </c>
      <c r="F61" s="80">
        <f t="shared" si="37"/>
        <v>-1392.8499999999985</v>
      </c>
      <c r="G61" s="80">
        <f t="shared" si="38"/>
        <v>21163.22</v>
      </c>
      <c r="H61" s="80">
        <f t="shared" si="39"/>
        <v>2155.42</v>
      </c>
      <c r="I61" s="80">
        <f t="shared" si="40"/>
        <v>3999.43</v>
      </c>
      <c r="J61" s="80">
        <f t="shared" si="41"/>
        <v>119.34999999999854</v>
      </c>
      <c r="K61" s="80">
        <f t="shared" si="54"/>
        <v>-12.379999999999995</v>
      </c>
      <c r="L61" s="81">
        <v>0</v>
      </c>
      <c r="M61" s="81">
        <v>0.62</v>
      </c>
      <c r="N61" s="81">
        <v>-575.52</v>
      </c>
      <c r="O61" s="81">
        <v>563.14</v>
      </c>
      <c r="P61" s="81">
        <v>-0.62</v>
      </c>
      <c r="Q61" s="81">
        <v>0</v>
      </c>
      <c r="R61" s="81">
        <v>-688.46</v>
      </c>
      <c r="S61" s="81">
        <v>688.46</v>
      </c>
      <c r="T61" s="80">
        <f t="shared" si="55"/>
        <v>-12495.9</v>
      </c>
      <c r="U61" s="80">
        <f t="shared" si="42"/>
        <v>-9736.7800000000007</v>
      </c>
      <c r="V61" s="80">
        <f t="shared" si="43"/>
        <v>594.6600000000002</v>
      </c>
      <c r="W61" s="80">
        <f t="shared" si="51"/>
        <v>-19837.509999999998</v>
      </c>
      <c r="X61" s="80">
        <f t="shared" si="44"/>
        <v>19606.14</v>
      </c>
      <c r="Y61" s="80">
        <f t="shared" si="45"/>
        <v>-6491.85</v>
      </c>
      <c r="Z61" s="80">
        <f t="shared" si="46"/>
        <v>-1213.6200000000001</v>
      </c>
      <c r="AA61" s="80">
        <f t="shared" si="57"/>
        <v>-3310.97</v>
      </c>
      <c r="AB61" s="80">
        <f t="shared" si="57"/>
        <v>7509.83</v>
      </c>
      <c r="AC61" s="80">
        <f t="shared" si="53"/>
        <v>384.2</v>
      </c>
      <c r="AD61" s="80">
        <f t="shared" si="56"/>
        <v>-11711.65</v>
      </c>
      <c r="AE61" s="81">
        <v>-8407.2999999999993</v>
      </c>
      <c r="AF61" s="81">
        <v>-160.47999999999999</v>
      </c>
      <c r="AG61" s="81">
        <v>-199.26</v>
      </c>
      <c r="AH61" s="81">
        <v>-5957.79</v>
      </c>
      <c r="AI61" s="81">
        <v>-1185.68</v>
      </c>
      <c r="AJ61" s="81">
        <v>-3310.97</v>
      </c>
      <c r="AK61" s="81">
        <v>7509.83</v>
      </c>
      <c r="AL61" s="80">
        <f t="shared" si="14"/>
        <v>-301.13000000000005</v>
      </c>
      <c r="AM61" s="81">
        <v>-91.53</v>
      </c>
      <c r="AN61" s="81">
        <v>-12.85</v>
      </c>
      <c r="AO61" s="81">
        <v>-18.95</v>
      </c>
      <c r="AP61" s="81">
        <v>-534.05999999999995</v>
      </c>
      <c r="AQ61" s="81">
        <v>-27.94</v>
      </c>
      <c r="AR61" s="81">
        <v>384.2</v>
      </c>
      <c r="AS61" s="80">
        <f t="shared" si="22"/>
        <v>2.7400000000016007</v>
      </c>
      <c r="AT61" s="81">
        <v>-19837.509999999998</v>
      </c>
      <c r="AU61" s="81">
        <v>19840.25</v>
      </c>
      <c r="AV61" s="80">
        <f t="shared" si="23"/>
        <v>-64.100000000000023</v>
      </c>
      <c r="AW61" s="81">
        <v>-1003.07</v>
      </c>
      <c r="AX61" s="81">
        <v>938.97</v>
      </c>
      <c r="AY61" s="81">
        <v>0</v>
      </c>
      <c r="AZ61" s="80">
        <f t="shared" si="24"/>
        <v>-404.23</v>
      </c>
      <c r="BA61" s="81">
        <v>-188.68</v>
      </c>
      <c r="BB61" s="81">
        <v>-215.55</v>
      </c>
      <c r="BC61" s="81">
        <v>0</v>
      </c>
      <c r="BD61" s="80">
        <f t="shared" si="25"/>
        <v>-17.53</v>
      </c>
      <c r="BE61" s="81">
        <v>-46.2</v>
      </c>
      <c r="BF61" s="81">
        <v>44.57</v>
      </c>
      <c r="BG61" s="81">
        <v>-15.9</v>
      </c>
      <c r="BH61" s="80">
        <f t="shared" si="15"/>
        <v>0</v>
      </c>
      <c r="BI61" s="81">
        <v>0</v>
      </c>
      <c r="BJ61" s="81">
        <v>0</v>
      </c>
      <c r="BK61" s="80">
        <f t="shared" si="26"/>
        <v>3426.15</v>
      </c>
      <c r="BL61" s="81">
        <v>0.78</v>
      </c>
      <c r="BM61" s="81">
        <v>161.19999999999999</v>
      </c>
      <c r="BN61" s="81">
        <v>0</v>
      </c>
      <c r="BO61" s="81">
        <v>1272.6199999999999</v>
      </c>
      <c r="BP61" s="81">
        <v>1388.93</v>
      </c>
      <c r="BQ61" s="81">
        <v>0</v>
      </c>
      <c r="BR61" s="81">
        <v>557.07000000000005</v>
      </c>
      <c r="BS61" s="81">
        <v>45.55</v>
      </c>
      <c r="BT61" s="80">
        <f t="shared" si="27"/>
        <v>838.37</v>
      </c>
      <c r="BU61" s="81">
        <v>0</v>
      </c>
      <c r="BV61" s="81">
        <v>35.630000000000003</v>
      </c>
      <c r="BW61" s="81">
        <v>0</v>
      </c>
      <c r="BX61" s="81">
        <v>0</v>
      </c>
      <c r="BY61" s="81">
        <v>205.42</v>
      </c>
      <c r="BZ61" s="81">
        <v>0</v>
      </c>
      <c r="CA61" s="81">
        <v>597.32000000000005</v>
      </c>
      <c r="CB61" s="80">
        <f>'Quarter final consumption'!B61</f>
        <v>39655.840000000004</v>
      </c>
      <c r="CC61" s="80">
        <f>'Quarter final consumption'!C61</f>
        <v>443.77000000000004</v>
      </c>
      <c r="CD61" s="80">
        <f>'Quarter final consumption'!D61</f>
        <v>197.26999999999998</v>
      </c>
      <c r="CE61" s="80">
        <f>'Quarter final consumption'!E61</f>
        <v>17503.810000000001</v>
      </c>
      <c r="CF61" s="80">
        <f>'Quarter final consumption'!F61</f>
        <v>13076.4</v>
      </c>
      <c r="CG61" s="80">
        <f>'Quarter final consumption'!G61</f>
        <v>941.8</v>
      </c>
      <c r="CH61" s="80">
        <f>'Quarter final consumption'!H61</f>
        <v>7163.25</v>
      </c>
      <c r="CI61" s="93">
        <f>'Quarter final consumption'!I61</f>
        <v>329.53999999999996</v>
      </c>
      <c r="CJ61" s="35"/>
    </row>
    <row r="62" spans="1:88" ht="15.5" x14ac:dyDescent="0.35">
      <c r="A62" s="68" t="s">
        <v>228</v>
      </c>
      <c r="B62" s="80">
        <f t="shared" si="33"/>
        <v>60909.39</v>
      </c>
      <c r="C62" s="80">
        <f t="shared" si="34"/>
        <v>11736.019999999999</v>
      </c>
      <c r="D62" s="80">
        <f t="shared" si="35"/>
        <v>-270.15999999999997</v>
      </c>
      <c r="E62" s="80">
        <f t="shared" si="36"/>
        <v>21990.959999999999</v>
      </c>
      <c r="F62" s="80">
        <f t="shared" si="37"/>
        <v>-3285.7499999999964</v>
      </c>
      <c r="G62" s="80">
        <f t="shared" si="38"/>
        <v>23935.199999999997</v>
      </c>
      <c r="H62" s="80">
        <f t="shared" si="39"/>
        <v>2286.92</v>
      </c>
      <c r="I62" s="80">
        <f t="shared" si="40"/>
        <v>4323.0600000000004</v>
      </c>
      <c r="J62" s="80">
        <f t="shared" si="41"/>
        <v>193.14000000000033</v>
      </c>
      <c r="K62" s="80">
        <f t="shared" si="54"/>
        <v>-7.2899999999999636</v>
      </c>
      <c r="L62" s="81">
        <v>0</v>
      </c>
      <c r="M62" s="81">
        <v>0.98</v>
      </c>
      <c r="N62" s="81">
        <v>-756.36</v>
      </c>
      <c r="O62" s="81">
        <v>749.07</v>
      </c>
      <c r="P62" s="81">
        <v>-0.98</v>
      </c>
      <c r="Q62" s="81">
        <v>0</v>
      </c>
      <c r="R62" s="81">
        <v>-608.47</v>
      </c>
      <c r="S62" s="81">
        <v>608.47</v>
      </c>
      <c r="T62" s="80">
        <f t="shared" si="55"/>
        <v>-13385.619999999995</v>
      </c>
      <c r="U62" s="80">
        <f t="shared" si="42"/>
        <v>-11284.039999999999</v>
      </c>
      <c r="V62" s="80">
        <f t="shared" si="43"/>
        <v>599.67999999999995</v>
      </c>
      <c r="W62" s="80">
        <f t="shared" si="51"/>
        <v>-21234.6</v>
      </c>
      <c r="X62" s="80">
        <f t="shared" si="44"/>
        <v>20965.32</v>
      </c>
      <c r="Y62" s="80">
        <f t="shared" si="45"/>
        <v>-5693.5599999999995</v>
      </c>
      <c r="Z62" s="80">
        <f t="shared" si="46"/>
        <v>-1338.32</v>
      </c>
      <c r="AA62" s="80">
        <f t="shared" si="57"/>
        <v>-3714.59</v>
      </c>
      <c r="AB62" s="80">
        <f t="shared" si="57"/>
        <v>7913.04</v>
      </c>
      <c r="AC62" s="80">
        <f t="shared" si="53"/>
        <v>401.45</v>
      </c>
      <c r="AD62" s="80">
        <f t="shared" si="56"/>
        <v>-12621.91</v>
      </c>
      <c r="AE62" s="81">
        <v>-10036.4</v>
      </c>
      <c r="AF62" s="81">
        <v>-162.4</v>
      </c>
      <c r="AG62" s="81">
        <v>-203.18</v>
      </c>
      <c r="AH62" s="81">
        <v>-5108.3999999999996</v>
      </c>
      <c r="AI62" s="81">
        <v>-1309.98</v>
      </c>
      <c r="AJ62" s="81">
        <v>-3714.59</v>
      </c>
      <c r="AK62" s="81">
        <v>7913.04</v>
      </c>
      <c r="AL62" s="80">
        <f t="shared" si="14"/>
        <v>-325.01000000000005</v>
      </c>
      <c r="AM62" s="81">
        <v>-82.14</v>
      </c>
      <c r="AN62" s="81">
        <v>-12.85</v>
      </c>
      <c r="AO62" s="81">
        <v>-17.97</v>
      </c>
      <c r="AP62" s="81">
        <v>-585.16</v>
      </c>
      <c r="AQ62" s="81">
        <v>-28.34</v>
      </c>
      <c r="AR62" s="81">
        <v>401.45</v>
      </c>
      <c r="AS62" s="80">
        <f t="shared" si="22"/>
        <v>-35.769999999996799</v>
      </c>
      <c r="AT62" s="81">
        <v>-21234.6</v>
      </c>
      <c r="AU62" s="81">
        <v>21198.83</v>
      </c>
      <c r="AV62" s="80">
        <f t="shared" si="23"/>
        <v>-55.779999999999973</v>
      </c>
      <c r="AW62" s="81">
        <v>-988.14</v>
      </c>
      <c r="AX62" s="81">
        <v>932.36</v>
      </c>
      <c r="AY62" s="81">
        <v>0</v>
      </c>
      <c r="AZ62" s="80">
        <f t="shared" si="24"/>
        <v>-337.23</v>
      </c>
      <c r="BA62" s="81">
        <v>-151.52000000000001</v>
      </c>
      <c r="BB62" s="81">
        <v>-185.71</v>
      </c>
      <c r="BC62" s="81">
        <v>0</v>
      </c>
      <c r="BD62" s="80">
        <f t="shared" si="25"/>
        <v>-9.9199999999999982</v>
      </c>
      <c r="BE62" s="81">
        <v>-25.84</v>
      </c>
      <c r="BF62" s="81">
        <v>28.28</v>
      </c>
      <c r="BG62" s="81">
        <v>-12.36</v>
      </c>
      <c r="BH62" s="80">
        <f t="shared" si="15"/>
        <v>0</v>
      </c>
      <c r="BI62" s="81">
        <v>0</v>
      </c>
      <c r="BJ62" s="81">
        <v>0</v>
      </c>
      <c r="BK62" s="80">
        <f t="shared" si="26"/>
        <v>3559.2400000000002</v>
      </c>
      <c r="BL62" s="81">
        <v>0.9</v>
      </c>
      <c r="BM62" s="81">
        <v>152.5</v>
      </c>
      <c r="BN62" s="81">
        <v>0</v>
      </c>
      <c r="BO62" s="81">
        <v>1474.74</v>
      </c>
      <c r="BP62" s="81">
        <v>1294.53</v>
      </c>
      <c r="BQ62" s="81">
        <v>0</v>
      </c>
      <c r="BR62" s="81">
        <v>593.84</v>
      </c>
      <c r="BS62" s="81">
        <v>42.73</v>
      </c>
      <c r="BT62" s="80">
        <f t="shared" si="27"/>
        <v>924.8</v>
      </c>
      <c r="BU62" s="81">
        <v>0</v>
      </c>
      <c r="BV62" s="81">
        <v>15.28</v>
      </c>
      <c r="BW62" s="81">
        <v>0</v>
      </c>
      <c r="BX62" s="81">
        <v>0</v>
      </c>
      <c r="BY62" s="81">
        <v>192.24</v>
      </c>
      <c r="BZ62" s="81">
        <v>0</v>
      </c>
      <c r="CA62" s="81">
        <v>717.28</v>
      </c>
      <c r="CB62" s="80">
        <f>'Quarter final consumption'!B62</f>
        <v>43033.439999999995</v>
      </c>
      <c r="CC62" s="80">
        <f>'Quarter final consumption'!C62</f>
        <v>451.0800000000001</v>
      </c>
      <c r="CD62" s="80">
        <f>'Quarter final consumption'!D62</f>
        <v>162.72</v>
      </c>
      <c r="CE62" s="80">
        <f>'Quarter final consumption'!E62</f>
        <v>16953.900000000001</v>
      </c>
      <c r="CF62" s="80">
        <f>'Quarter final consumption'!F62</f>
        <v>16753.89</v>
      </c>
      <c r="CG62" s="80">
        <f>'Quarter final consumption'!G62</f>
        <v>948.59999999999991</v>
      </c>
      <c r="CH62" s="80">
        <f>'Quarter final consumption'!H62</f>
        <v>7403.5300000000007</v>
      </c>
      <c r="CI62" s="93">
        <f>'Quarter final consumption'!I62</f>
        <v>359.72</v>
      </c>
      <c r="CJ62" s="35"/>
    </row>
    <row r="63" spans="1:88" ht="15.5" x14ac:dyDescent="0.35">
      <c r="A63" s="68" t="s">
        <v>229</v>
      </c>
      <c r="B63" s="80">
        <f t="shared" si="33"/>
        <v>49969.779999999992</v>
      </c>
      <c r="C63" s="80">
        <f t="shared" si="34"/>
        <v>9171.7099999999973</v>
      </c>
      <c r="D63" s="80">
        <f t="shared" si="35"/>
        <v>18.370000000000061</v>
      </c>
      <c r="E63" s="80">
        <f t="shared" si="36"/>
        <v>21580.61</v>
      </c>
      <c r="F63" s="80">
        <f t="shared" si="37"/>
        <v>-3384.66</v>
      </c>
      <c r="G63" s="80">
        <f t="shared" si="38"/>
        <v>16096.819999999998</v>
      </c>
      <c r="H63" s="80">
        <f t="shared" si="39"/>
        <v>1751.09</v>
      </c>
      <c r="I63" s="80">
        <f t="shared" si="40"/>
        <v>4441.91</v>
      </c>
      <c r="J63" s="80">
        <f t="shared" si="41"/>
        <v>293.92999999999938</v>
      </c>
      <c r="K63" s="80">
        <f t="shared" si="54"/>
        <v>-9.1100000000000136</v>
      </c>
      <c r="L63" s="81">
        <v>0</v>
      </c>
      <c r="M63" s="81">
        <v>0.35</v>
      </c>
      <c r="N63" s="81">
        <v>-686.9</v>
      </c>
      <c r="O63" s="81">
        <v>677.79</v>
      </c>
      <c r="P63" s="81">
        <v>-0.35</v>
      </c>
      <c r="Q63" s="81">
        <v>0</v>
      </c>
      <c r="R63" s="81">
        <v>-440.77</v>
      </c>
      <c r="S63" s="81">
        <v>440.77</v>
      </c>
      <c r="T63" s="80">
        <f t="shared" si="55"/>
        <v>-11531.259999999997</v>
      </c>
      <c r="U63" s="80">
        <f t="shared" si="42"/>
        <v>-8724.0799999999981</v>
      </c>
      <c r="V63" s="80">
        <f t="shared" si="43"/>
        <v>412.69999999999993</v>
      </c>
      <c r="W63" s="80">
        <f t="shared" si="51"/>
        <v>-20893.71</v>
      </c>
      <c r="X63" s="80">
        <f t="shared" si="44"/>
        <v>20673.37</v>
      </c>
      <c r="Y63" s="80">
        <f t="shared" si="45"/>
        <v>-5088.6399999999994</v>
      </c>
      <c r="Z63" s="80">
        <f t="shared" si="46"/>
        <v>-1063.07</v>
      </c>
      <c r="AA63" s="80">
        <f t="shared" si="57"/>
        <v>-4001.14</v>
      </c>
      <c r="AB63" s="80">
        <f t="shared" si="57"/>
        <v>6838.1</v>
      </c>
      <c r="AC63" s="80">
        <f t="shared" si="53"/>
        <v>315.20999999999998</v>
      </c>
      <c r="AD63" s="80">
        <f t="shared" si="56"/>
        <v>-10673.67</v>
      </c>
      <c r="AE63" s="81">
        <v>-7446.67</v>
      </c>
      <c r="AF63" s="81">
        <v>-215.11</v>
      </c>
      <c r="AG63" s="81">
        <v>-169.96</v>
      </c>
      <c r="AH63" s="81">
        <v>-4638.3599999999997</v>
      </c>
      <c r="AI63" s="81">
        <v>-1040.53</v>
      </c>
      <c r="AJ63" s="81">
        <v>-4001.14</v>
      </c>
      <c r="AK63" s="81">
        <v>6838.1</v>
      </c>
      <c r="AL63" s="80">
        <f t="shared" si="14"/>
        <v>-254.60999999999996</v>
      </c>
      <c r="AM63" s="81">
        <v>-66.28</v>
      </c>
      <c r="AN63" s="81">
        <v>-12.85</v>
      </c>
      <c r="AO63" s="81">
        <v>-17.87</v>
      </c>
      <c r="AP63" s="81">
        <v>-450.28</v>
      </c>
      <c r="AQ63" s="81">
        <v>-22.54</v>
      </c>
      <c r="AR63" s="81">
        <v>315.20999999999998</v>
      </c>
      <c r="AS63" s="80">
        <f t="shared" si="22"/>
        <v>-14.219999999997526</v>
      </c>
      <c r="AT63" s="81">
        <v>-20893.71</v>
      </c>
      <c r="AU63" s="81">
        <v>20879.490000000002</v>
      </c>
      <c r="AV63" s="80">
        <f t="shared" si="23"/>
        <v>-68.980000000000018</v>
      </c>
      <c r="AW63" s="81">
        <v>-989.35</v>
      </c>
      <c r="AX63" s="81">
        <v>920.37</v>
      </c>
      <c r="AY63" s="81">
        <v>0</v>
      </c>
      <c r="AZ63" s="80">
        <f t="shared" si="24"/>
        <v>-518.64</v>
      </c>
      <c r="BA63" s="81">
        <v>-192.22</v>
      </c>
      <c r="BB63" s="81">
        <v>-326.42</v>
      </c>
      <c r="BC63" s="81">
        <v>0</v>
      </c>
      <c r="BD63" s="80">
        <f t="shared" si="25"/>
        <v>-1.139999999999997</v>
      </c>
      <c r="BE63" s="81">
        <v>-29.56</v>
      </c>
      <c r="BF63" s="81">
        <v>46.71</v>
      </c>
      <c r="BG63" s="81">
        <v>-18.29</v>
      </c>
      <c r="BH63" s="80">
        <f t="shared" si="15"/>
        <v>0</v>
      </c>
      <c r="BI63" s="81">
        <v>0</v>
      </c>
      <c r="BJ63" s="81">
        <v>0</v>
      </c>
      <c r="BK63" s="80">
        <f t="shared" si="26"/>
        <v>3416.35</v>
      </c>
      <c r="BL63" s="81">
        <v>0.65</v>
      </c>
      <c r="BM63" s="81">
        <v>182.82</v>
      </c>
      <c r="BN63" s="81">
        <v>0</v>
      </c>
      <c r="BO63" s="81">
        <v>1388.05</v>
      </c>
      <c r="BP63" s="81">
        <v>1260.5999999999999</v>
      </c>
      <c r="BQ63" s="81">
        <v>0</v>
      </c>
      <c r="BR63" s="81">
        <v>541.5</v>
      </c>
      <c r="BS63" s="81">
        <v>42.73</v>
      </c>
      <c r="BT63" s="80">
        <f t="shared" si="27"/>
        <v>811.88</v>
      </c>
      <c r="BU63" s="81">
        <v>0</v>
      </c>
      <c r="BV63" s="81">
        <v>27.42</v>
      </c>
      <c r="BW63" s="81">
        <v>0</v>
      </c>
      <c r="BX63" s="81">
        <v>0</v>
      </c>
      <c r="BY63" s="81">
        <v>158.57</v>
      </c>
      <c r="BZ63" s="81">
        <v>0</v>
      </c>
      <c r="CA63" s="81">
        <v>625.89</v>
      </c>
      <c r="CB63" s="80">
        <f>'Quarter final consumption'!B63</f>
        <v>34203.879999999997</v>
      </c>
      <c r="CC63" s="80">
        <f>'Quarter final consumption'!C63</f>
        <v>446.9799999999999</v>
      </c>
      <c r="CD63" s="80">
        <f>'Quarter final consumption'!D63</f>
        <v>221.18</v>
      </c>
      <c r="CE63" s="80">
        <f>'Quarter final consumption'!E63</f>
        <v>16578.45</v>
      </c>
      <c r="CF63" s="80">
        <f>'Quarter final consumption'!F63</f>
        <v>9588.659999999998</v>
      </c>
      <c r="CG63" s="80">
        <f>'Quarter final consumption'!G63</f>
        <v>688.02</v>
      </c>
      <c r="CH63" s="80">
        <f>'Quarter final consumption'!H63</f>
        <v>6405.41</v>
      </c>
      <c r="CI63" s="93">
        <f>'Quarter final consumption'!I63</f>
        <v>275.18</v>
      </c>
      <c r="CJ63" s="35"/>
    </row>
    <row r="64" spans="1:88" ht="15.5" x14ac:dyDescent="0.35">
      <c r="A64" s="68" t="s">
        <v>230</v>
      </c>
      <c r="B64" s="80">
        <f t="shared" si="33"/>
        <v>44989.680000000008</v>
      </c>
      <c r="C64" s="80">
        <f t="shared" si="34"/>
        <v>8640.5500000000011</v>
      </c>
      <c r="D64" s="80">
        <f t="shared" si="35"/>
        <v>24.989999999999895</v>
      </c>
      <c r="E64" s="80">
        <f t="shared" si="36"/>
        <v>20184.370000000003</v>
      </c>
      <c r="F64" s="80">
        <f t="shared" si="37"/>
        <v>-1794.3599999999969</v>
      </c>
      <c r="G64" s="80">
        <f t="shared" si="38"/>
        <v>11493.84</v>
      </c>
      <c r="H64" s="80">
        <f t="shared" si="39"/>
        <v>1706.42</v>
      </c>
      <c r="I64" s="80">
        <f t="shared" si="40"/>
        <v>4407.08</v>
      </c>
      <c r="J64" s="80">
        <f t="shared" si="41"/>
        <v>326.78999999999996</v>
      </c>
      <c r="K64" s="80">
        <f t="shared" si="54"/>
        <v>-4.7699999999999818</v>
      </c>
      <c r="L64" s="81">
        <v>0</v>
      </c>
      <c r="M64" s="81">
        <v>1.06</v>
      </c>
      <c r="N64" s="81">
        <v>-332.29</v>
      </c>
      <c r="O64" s="81">
        <v>327.66000000000003</v>
      </c>
      <c r="P64" s="81">
        <v>-1.2</v>
      </c>
      <c r="Q64" s="81">
        <v>0</v>
      </c>
      <c r="R64" s="81">
        <v>-512.79</v>
      </c>
      <c r="S64" s="81">
        <v>512.79</v>
      </c>
      <c r="T64" s="80">
        <f t="shared" si="55"/>
        <v>-11031.210000000001</v>
      </c>
      <c r="U64" s="80">
        <f t="shared" si="42"/>
        <v>-8227.27</v>
      </c>
      <c r="V64" s="80">
        <f t="shared" si="43"/>
        <v>367.72000000000008</v>
      </c>
      <c r="W64" s="80">
        <f>AT64</f>
        <v>-19852.080000000002</v>
      </c>
      <c r="X64" s="80">
        <f t="shared" si="44"/>
        <v>19712.109999999997</v>
      </c>
      <c r="Y64" s="80">
        <f t="shared" si="45"/>
        <v>-4617.8999999999996</v>
      </c>
      <c r="Z64" s="80">
        <f t="shared" si="46"/>
        <v>-1218.3900000000001</v>
      </c>
      <c r="AA64" s="80">
        <f t="shared" si="57"/>
        <v>-3894.29</v>
      </c>
      <c r="AB64" s="80">
        <f t="shared" si="57"/>
        <v>6429.13</v>
      </c>
      <c r="AC64" s="80">
        <f t="shared" si="53"/>
        <v>269.76</v>
      </c>
      <c r="AD64" s="80">
        <f t="shared" si="56"/>
        <v>-10268.329999999998</v>
      </c>
      <c r="AE64" s="81">
        <v>-7011.14</v>
      </c>
      <c r="AF64" s="81">
        <v>-208.79</v>
      </c>
      <c r="AG64" s="81">
        <v>-145.63</v>
      </c>
      <c r="AH64" s="81">
        <v>-4238.7</v>
      </c>
      <c r="AI64" s="81">
        <v>-1198.9100000000001</v>
      </c>
      <c r="AJ64" s="81">
        <v>-3894.29</v>
      </c>
      <c r="AK64" s="81">
        <v>6429.13</v>
      </c>
      <c r="AL64" s="80">
        <f t="shared" si="14"/>
        <v>-218.01999999999998</v>
      </c>
      <c r="AM64" s="81">
        <v>-58.43</v>
      </c>
      <c r="AN64" s="81">
        <v>-12.85</v>
      </c>
      <c r="AO64" s="81">
        <v>-17.82</v>
      </c>
      <c r="AP64" s="81">
        <v>-379.2</v>
      </c>
      <c r="AQ64" s="81">
        <v>-19.48</v>
      </c>
      <c r="AR64" s="81">
        <v>269.76</v>
      </c>
      <c r="AS64" s="80">
        <f t="shared" si="22"/>
        <v>39.469999999997526</v>
      </c>
      <c r="AT64" s="81">
        <v>-19852.080000000002</v>
      </c>
      <c r="AU64" s="81">
        <v>19891.55</v>
      </c>
      <c r="AV64" s="80">
        <f t="shared" si="23"/>
        <v>-86.269999999999982</v>
      </c>
      <c r="AW64" s="81">
        <v>-923.97</v>
      </c>
      <c r="AX64" s="81">
        <v>837.7</v>
      </c>
      <c r="AY64" s="81">
        <v>0</v>
      </c>
      <c r="AZ64" s="80">
        <f t="shared" si="24"/>
        <v>-488.84999999999997</v>
      </c>
      <c r="BA64" s="81">
        <v>-194.14</v>
      </c>
      <c r="BB64" s="81">
        <v>-294.70999999999998</v>
      </c>
      <c r="BC64" s="81">
        <v>0</v>
      </c>
      <c r="BD64" s="80">
        <f t="shared" si="25"/>
        <v>-9.2100000000000062</v>
      </c>
      <c r="BE64" s="81">
        <v>-39.590000000000003</v>
      </c>
      <c r="BF64" s="81">
        <v>46.37</v>
      </c>
      <c r="BG64" s="81">
        <v>-15.99</v>
      </c>
      <c r="BH64" s="80">
        <f t="shared" si="15"/>
        <v>0</v>
      </c>
      <c r="BI64" s="81">
        <v>0</v>
      </c>
      <c r="BJ64" s="81">
        <v>0</v>
      </c>
      <c r="BK64" s="80">
        <f t="shared" si="26"/>
        <v>3132.27</v>
      </c>
      <c r="BL64" s="81">
        <v>0.7</v>
      </c>
      <c r="BM64" s="81">
        <v>179.91</v>
      </c>
      <c r="BN64" s="81">
        <v>0</v>
      </c>
      <c r="BO64" s="81">
        <v>1284.67</v>
      </c>
      <c r="BP64" s="81">
        <v>1092.48</v>
      </c>
      <c r="BQ64" s="81">
        <v>0</v>
      </c>
      <c r="BR64" s="81">
        <v>531.78</v>
      </c>
      <c r="BS64" s="81">
        <v>42.73</v>
      </c>
      <c r="BT64" s="80">
        <f t="shared" si="27"/>
        <v>698.27</v>
      </c>
      <c r="BU64" s="81">
        <v>0</v>
      </c>
      <c r="BV64" s="81">
        <v>18.309999999999999</v>
      </c>
      <c r="BW64" s="81">
        <v>0</v>
      </c>
      <c r="BX64" s="81">
        <v>0</v>
      </c>
      <c r="BY64" s="81">
        <v>164.81</v>
      </c>
      <c r="BZ64" s="81">
        <v>0</v>
      </c>
      <c r="CA64" s="81">
        <v>515.15</v>
      </c>
      <c r="CB64" s="80">
        <f>'Quarter final consumption'!B64</f>
        <v>30128.470000000005</v>
      </c>
      <c r="CC64" s="80">
        <f>'Quarter final consumption'!C64</f>
        <v>412.58</v>
      </c>
      <c r="CD64" s="80">
        <f>'Quarter final consumption'!D64</f>
        <v>195.54999999999998</v>
      </c>
      <c r="CE64" s="80">
        <f>'Quarter final consumption'!E64</f>
        <v>16960.740000000002</v>
      </c>
      <c r="CF64" s="80">
        <f>'Quarter final consumption'!F64</f>
        <v>5617.4500000000007</v>
      </c>
      <c r="CG64" s="80">
        <f>'Quarter final consumption'!G64</f>
        <v>488.03</v>
      </c>
      <c r="CH64" s="80">
        <f>'Quarter final consumption'!H64</f>
        <v>6221.7800000000007</v>
      </c>
      <c r="CI64" s="93">
        <f>'Quarter final consumption'!I64</f>
        <v>232.33999999999997</v>
      </c>
      <c r="CJ64" s="35"/>
    </row>
    <row r="65" spans="1:88" ht="15.5" x14ac:dyDescent="0.35">
      <c r="A65" s="68" t="s">
        <v>231</v>
      </c>
      <c r="B65" s="80">
        <f t="shared" si="33"/>
        <v>59148.789999999994</v>
      </c>
      <c r="C65" s="80">
        <f t="shared" si="34"/>
        <v>11460.249999999998</v>
      </c>
      <c r="D65" s="80">
        <f t="shared" si="35"/>
        <v>55.169999999999987</v>
      </c>
      <c r="E65" s="80">
        <f t="shared" si="36"/>
        <v>16872.62</v>
      </c>
      <c r="F65" s="80">
        <f t="shared" si="37"/>
        <v>1884.2299999999996</v>
      </c>
      <c r="G65" s="80">
        <f t="shared" si="38"/>
        <v>21946.74</v>
      </c>
      <c r="H65" s="80">
        <f t="shared" si="39"/>
        <v>2356.27</v>
      </c>
      <c r="I65" s="80">
        <f t="shared" si="40"/>
        <v>4313.74</v>
      </c>
      <c r="J65" s="80">
        <f t="shared" si="41"/>
        <v>259.77000000000044</v>
      </c>
      <c r="K65" s="80">
        <f t="shared" si="54"/>
        <v>-4.3300000000000409</v>
      </c>
      <c r="L65" s="81">
        <v>0</v>
      </c>
      <c r="M65" s="81">
        <v>2.2599999999999998</v>
      </c>
      <c r="N65" s="81">
        <v>-439.46</v>
      </c>
      <c r="O65" s="81">
        <v>435.13</v>
      </c>
      <c r="P65" s="81">
        <v>-2.2599999999999998</v>
      </c>
      <c r="Q65" s="81">
        <v>0</v>
      </c>
      <c r="R65" s="81">
        <v>-717.78</v>
      </c>
      <c r="S65" s="81">
        <v>717.78</v>
      </c>
      <c r="T65" s="80">
        <f t="shared" si="55"/>
        <v>-13213.929999999995</v>
      </c>
      <c r="U65" s="80">
        <f t="shared" si="42"/>
        <v>-11023.179999999998</v>
      </c>
      <c r="V65" s="80">
        <f t="shared" si="43"/>
        <v>351.96000000000004</v>
      </c>
      <c r="W65" s="80">
        <f>AT65</f>
        <v>-16433.16</v>
      </c>
      <c r="X65" s="80">
        <f t="shared" si="44"/>
        <v>16164.180000000002</v>
      </c>
      <c r="Y65" s="80">
        <f t="shared" si="45"/>
        <v>-5204.49</v>
      </c>
      <c r="Z65" s="80">
        <f t="shared" si="46"/>
        <v>-1437.72</v>
      </c>
      <c r="AA65" s="80">
        <f t="shared" si="57"/>
        <v>-3595.96</v>
      </c>
      <c r="AB65" s="80">
        <f t="shared" si="57"/>
        <v>7572.29</v>
      </c>
      <c r="AC65" s="80">
        <f t="shared" si="53"/>
        <v>392.15</v>
      </c>
      <c r="AD65" s="80">
        <f t="shared" si="56"/>
        <v>-12301.799999999996</v>
      </c>
      <c r="AE65" s="81">
        <v>-9822.23</v>
      </c>
      <c r="AF65" s="81">
        <v>-214.48</v>
      </c>
      <c r="AG65" s="81">
        <v>-197.55</v>
      </c>
      <c r="AH65" s="81">
        <v>-4633.87</v>
      </c>
      <c r="AI65" s="81">
        <v>-1410</v>
      </c>
      <c r="AJ65" s="81">
        <v>-3595.96</v>
      </c>
      <c r="AK65" s="81">
        <v>7572.29</v>
      </c>
      <c r="AL65" s="80">
        <f t="shared" si="14"/>
        <v>-316.29000000000008</v>
      </c>
      <c r="AM65" s="81">
        <v>-79.3</v>
      </c>
      <c r="AN65" s="81">
        <v>-12.85</v>
      </c>
      <c r="AO65" s="81">
        <v>-17.95</v>
      </c>
      <c r="AP65" s="81">
        <v>-570.62</v>
      </c>
      <c r="AQ65" s="81">
        <v>-27.72</v>
      </c>
      <c r="AR65" s="81">
        <v>392.15</v>
      </c>
      <c r="AS65" s="80">
        <f t="shared" si="22"/>
        <v>-28.849999999998545</v>
      </c>
      <c r="AT65" s="81">
        <v>-16433.16</v>
      </c>
      <c r="AU65" s="81">
        <v>16404.310000000001</v>
      </c>
      <c r="AV65" s="80">
        <f t="shared" si="23"/>
        <v>-56.819999999999936</v>
      </c>
      <c r="AW65" s="81">
        <v>-873.15</v>
      </c>
      <c r="AX65" s="81">
        <v>816.33</v>
      </c>
      <c r="AY65" s="81">
        <v>0</v>
      </c>
      <c r="AZ65" s="80">
        <f t="shared" si="24"/>
        <v>-511.27</v>
      </c>
      <c r="BA65" s="81">
        <v>-212.25</v>
      </c>
      <c r="BB65" s="81">
        <v>-299.02</v>
      </c>
      <c r="BC65" s="81">
        <v>0</v>
      </c>
      <c r="BD65" s="80">
        <f t="shared" si="25"/>
        <v>1.0999999999999979</v>
      </c>
      <c r="BE65" s="81">
        <v>-36.25</v>
      </c>
      <c r="BF65" s="81">
        <v>61.98</v>
      </c>
      <c r="BG65" s="81">
        <v>-24.63</v>
      </c>
      <c r="BH65" s="80">
        <f t="shared" si="15"/>
        <v>0</v>
      </c>
      <c r="BI65" s="81">
        <v>0</v>
      </c>
      <c r="BJ65" s="81">
        <v>0</v>
      </c>
      <c r="BK65" s="80">
        <f t="shared" si="26"/>
        <v>3019.6800000000003</v>
      </c>
      <c r="BL65" s="81">
        <v>0.4</v>
      </c>
      <c r="BM65" s="81">
        <v>184.37</v>
      </c>
      <c r="BN65" s="81">
        <v>0</v>
      </c>
      <c r="BO65" s="81">
        <v>1018.32</v>
      </c>
      <c r="BP65" s="81">
        <v>1187.8</v>
      </c>
      <c r="BQ65" s="81">
        <v>0</v>
      </c>
      <c r="BR65" s="81">
        <v>586.05999999999995</v>
      </c>
      <c r="BS65" s="81">
        <v>42.73</v>
      </c>
      <c r="BT65" s="80">
        <f t="shared" si="27"/>
        <v>816.67000000000007</v>
      </c>
      <c r="BU65" s="81">
        <v>0</v>
      </c>
      <c r="BV65" s="81">
        <v>25.7</v>
      </c>
      <c r="BW65" s="81">
        <v>0</v>
      </c>
      <c r="BX65" s="81">
        <v>0</v>
      </c>
      <c r="BY65" s="81">
        <v>162.88</v>
      </c>
      <c r="BZ65" s="81">
        <v>0</v>
      </c>
      <c r="CA65" s="81">
        <v>628.09</v>
      </c>
      <c r="CB65" s="80">
        <f>'Quarter final consumption'!B65</f>
        <v>42085.170000000013</v>
      </c>
      <c r="CC65" s="80">
        <f>'Quarter final consumption'!C65</f>
        <v>436.67</v>
      </c>
      <c r="CD65" s="80">
        <f>'Quarter final consumption'!D65</f>
        <v>199.32000000000002</v>
      </c>
      <c r="CE65" s="80">
        <f>'Quarter final consumption'!E65</f>
        <v>17465.22</v>
      </c>
      <c r="CF65" s="80">
        <f>'Quarter final consumption'!F65</f>
        <v>15389.310000000001</v>
      </c>
      <c r="CG65" s="80">
        <f>'Quarter final consumption'!G65</f>
        <v>918.55</v>
      </c>
      <c r="CH65" s="80">
        <f>'Quarter final consumption'!H65</f>
        <v>7335.6900000000005</v>
      </c>
      <c r="CI65" s="93">
        <f>'Quarter final consumption'!I65</f>
        <v>340.40999999999997</v>
      </c>
      <c r="CJ65" s="35"/>
    </row>
    <row r="66" spans="1:88" ht="15.5" x14ac:dyDescent="0.35">
      <c r="A66" s="68" t="s">
        <v>232</v>
      </c>
      <c r="B66" s="80">
        <f t="shared" si="33"/>
        <v>63332.799999999996</v>
      </c>
      <c r="C66" s="80">
        <f t="shared" si="34"/>
        <v>11692.41</v>
      </c>
      <c r="D66" s="80">
        <f t="shared" si="35"/>
        <v>112.44000000000001</v>
      </c>
      <c r="E66" s="80">
        <f t="shared" si="36"/>
        <v>18689.059999999998</v>
      </c>
      <c r="F66" s="80">
        <f t="shared" si="37"/>
        <v>-1419.130000000001</v>
      </c>
      <c r="G66" s="80">
        <f t="shared" si="38"/>
        <v>26896.31</v>
      </c>
      <c r="H66" s="80">
        <f t="shared" si="39"/>
        <v>2407.1000000000004</v>
      </c>
      <c r="I66" s="80">
        <f t="shared" si="40"/>
        <v>4701.93</v>
      </c>
      <c r="J66" s="80">
        <f t="shared" si="41"/>
        <v>252.68000000000029</v>
      </c>
      <c r="K66" s="80">
        <f t="shared" si="54"/>
        <v>-1.5600000000000591</v>
      </c>
      <c r="L66" s="81">
        <v>0</v>
      </c>
      <c r="M66" s="81">
        <v>2.52</v>
      </c>
      <c r="N66" s="81">
        <v>-617.36</v>
      </c>
      <c r="O66" s="81">
        <v>615.79999999999995</v>
      </c>
      <c r="P66" s="81">
        <v>-2.52</v>
      </c>
      <c r="Q66" s="81">
        <v>0</v>
      </c>
      <c r="R66" s="81">
        <v>-702.74</v>
      </c>
      <c r="S66" s="81">
        <v>702.74</v>
      </c>
      <c r="T66" s="80">
        <f t="shared" si="55"/>
        <v>-13774.799999999994</v>
      </c>
      <c r="U66" s="80">
        <f t="shared" si="42"/>
        <v>-11172.16</v>
      </c>
      <c r="V66" s="80">
        <f t="shared" si="43"/>
        <v>326.45</v>
      </c>
      <c r="W66" s="80">
        <f t="shared" ref="W66:W101" si="58">AT66+BI66</f>
        <v>-18071.699999999997</v>
      </c>
      <c r="X66" s="80">
        <f t="shared" ref="X66:X101" si="59">AG66+AO66+AU66+AY66+BC66+BG66+BJ66</f>
        <v>17809.59</v>
      </c>
      <c r="Y66" s="80">
        <f t="shared" si="45"/>
        <v>-5750.55</v>
      </c>
      <c r="Z66" s="80">
        <f t="shared" si="46"/>
        <v>-1299.71</v>
      </c>
      <c r="AA66" s="80">
        <f t="shared" si="57"/>
        <v>-3999.19</v>
      </c>
      <c r="AB66" s="80">
        <f t="shared" si="57"/>
        <v>7949.67</v>
      </c>
      <c r="AC66" s="80">
        <f t="shared" si="53"/>
        <v>432.8</v>
      </c>
      <c r="AD66" s="80">
        <f t="shared" si="56"/>
        <v>-12694.47</v>
      </c>
      <c r="AE66" s="81">
        <v>-9887.64</v>
      </c>
      <c r="AF66" s="81">
        <v>-229.25</v>
      </c>
      <c r="AG66" s="81">
        <v>-163.15</v>
      </c>
      <c r="AH66" s="81">
        <v>-5076.84</v>
      </c>
      <c r="AI66" s="81">
        <v>-1288.07</v>
      </c>
      <c r="AJ66" s="81">
        <v>-3999.19</v>
      </c>
      <c r="AK66" s="81">
        <v>7949.67</v>
      </c>
      <c r="AL66" s="80">
        <f t="shared" si="14"/>
        <v>-353.75000000000006</v>
      </c>
      <c r="AM66" s="81">
        <v>-73.290000000000006</v>
      </c>
      <c r="AN66" s="81">
        <v>-12.85</v>
      </c>
      <c r="AO66" s="81">
        <v>-15.06</v>
      </c>
      <c r="AP66" s="81">
        <v>-673.71</v>
      </c>
      <c r="AQ66" s="81">
        <v>-11.64</v>
      </c>
      <c r="AR66" s="81">
        <v>432.8</v>
      </c>
      <c r="AS66" s="80">
        <f t="shared" si="22"/>
        <v>-46.180000000000291</v>
      </c>
      <c r="AT66" s="81">
        <v>-18200.78</v>
      </c>
      <c r="AU66" s="81">
        <v>18154.599999999999</v>
      </c>
      <c r="AV66" s="80">
        <f t="shared" si="23"/>
        <v>-96.690000000000055</v>
      </c>
      <c r="AW66" s="81">
        <v>-944.57</v>
      </c>
      <c r="AX66" s="81">
        <v>847.88</v>
      </c>
      <c r="AY66" s="81">
        <v>0</v>
      </c>
      <c r="AZ66" s="80">
        <f t="shared" si="24"/>
        <v>-561.63</v>
      </c>
      <c r="BA66" s="81">
        <v>-223.55</v>
      </c>
      <c r="BB66" s="81">
        <v>-338.08</v>
      </c>
      <c r="BC66" s="81">
        <v>0</v>
      </c>
      <c r="BD66" s="80">
        <f t="shared" si="25"/>
        <v>-9.4499999999999993</v>
      </c>
      <c r="BE66" s="81">
        <v>-43.11</v>
      </c>
      <c r="BF66" s="81">
        <v>58.75</v>
      </c>
      <c r="BG66" s="81">
        <v>-25.09</v>
      </c>
      <c r="BH66" s="80">
        <f>SUM(BI66:BJ66)</f>
        <v>-12.629999999999995</v>
      </c>
      <c r="BI66" s="81">
        <v>129.08000000000001</v>
      </c>
      <c r="BJ66" s="81">
        <v>-141.71</v>
      </c>
      <c r="BK66" s="80">
        <f t="shared" si="26"/>
        <v>3264.94</v>
      </c>
      <c r="BL66" s="81">
        <v>0.94</v>
      </c>
      <c r="BM66" s="81">
        <v>178.01</v>
      </c>
      <c r="BN66" s="81">
        <v>0</v>
      </c>
      <c r="BO66" s="81">
        <v>1146.53</v>
      </c>
      <c r="BP66" s="81">
        <v>1267.1600000000001</v>
      </c>
      <c r="BQ66" s="81">
        <v>0</v>
      </c>
      <c r="BR66" s="81">
        <v>632.41</v>
      </c>
      <c r="BS66" s="81">
        <v>39.89</v>
      </c>
      <c r="BT66" s="80">
        <f t="shared" si="27"/>
        <v>940.92000000000007</v>
      </c>
      <c r="BU66" s="81">
        <v>0</v>
      </c>
      <c r="BV66" s="81">
        <v>38.299999999999997</v>
      </c>
      <c r="BW66" s="81">
        <v>0</v>
      </c>
      <c r="BX66" s="81">
        <v>0</v>
      </c>
      <c r="BY66" s="81">
        <v>168.74</v>
      </c>
      <c r="BZ66" s="81">
        <v>0</v>
      </c>
      <c r="CA66" s="81">
        <v>733.88</v>
      </c>
      <c r="CB66" s="80">
        <f>'Quarter final consumption'!B66</f>
        <v>45345.509999999995</v>
      </c>
      <c r="CC66" s="80">
        <f>'Quarter final consumption'!C66</f>
        <v>519.30999999999995</v>
      </c>
      <c r="CD66" s="80">
        <f>'Quarter final consumption'!D66</f>
        <v>225.1</v>
      </c>
      <c r="CE66" s="80">
        <f>'Quarter final consumption'!E66</f>
        <v>15859.73</v>
      </c>
      <c r="CF66" s="80">
        <f>'Quarter final consumption'!F66</f>
        <v>19707.34</v>
      </c>
      <c r="CG66" s="80">
        <f>'Quarter final consumption'!G66</f>
        <v>1107.3900000000001</v>
      </c>
      <c r="CH66" s="80">
        <f>'Quarter final consumption'!H66</f>
        <v>7538.8</v>
      </c>
      <c r="CI66" s="93">
        <f>'Quarter final consumption'!I66</f>
        <v>387.84000000000003</v>
      </c>
      <c r="CJ66" s="35"/>
    </row>
    <row r="67" spans="1:88" ht="15.5" x14ac:dyDescent="0.35">
      <c r="A67" s="68" t="s">
        <v>233</v>
      </c>
      <c r="B67" s="80">
        <f t="shared" si="33"/>
        <v>49758.98</v>
      </c>
      <c r="C67" s="80">
        <f t="shared" si="34"/>
        <v>8715.23</v>
      </c>
      <c r="D67" s="80">
        <f t="shared" si="35"/>
        <v>138.57999999999993</v>
      </c>
      <c r="E67" s="80">
        <f t="shared" si="36"/>
        <v>19595.13</v>
      </c>
      <c r="F67" s="80">
        <f t="shared" si="37"/>
        <v>-1005.1699999999983</v>
      </c>
      <c r="G67" s="80">
        <f t="shared" si="38"/>
        <v>15615.599999999999</v>
      </c>
      <c r="H67" s="80">
        <f t="shared" si="39"/>
        <v>2282.12</v>
      </c>
      <c r="I67" s="80">
        <f t="shared" si="40"/>
        <v>4085.24</v>
      </c>
      <c r="J67" s="80">
        <f t="shared" si="41"/>
        <v>332.24999999999909</v>
      </c>
      <c r="K67" s="80">
        <f t="shared" si="54"/>
        <v>-3.9300000000000637</v>
      </c>
      <c r="L67" s="81">
        <v>0</v>
      </c>
      <c r="M67" s="81">
        <v>1.05</v>
      </c>
      <c r="N67" s="81">
        <v>-712.32</v>
      </c>
      <c r="O67" s="81">
        <v>708.39</v>
      </c>
      <c r="P67" s="81">
        <v>-1.05</v>
      </c>
      <c r="Q67" s="81">
        <v>0</v>
      </c>
      <c r="R67" s="81">
        <v>-701.64</v>
      </c>
      <c r="S67" s="81">
        <v>701.64</v>
      </c>
      <c r="T67" s="80">
        <f t="shared" si="55"/>
        <v>-11145.119999999999</v>
      </c>
      <c r="U67" s="80">
        <f t="shared" si="42"/>
        <v>-8209.57</v>
      </c>
      <c r="V67" s="80">
        <f t="shared" si="43"/>
        <v>349.13000000000005</v>
      </c>
      <c r="W67" s="80">
        <f t="shared" si="58"/>
        <v>-18882.810000000001</v>
      </c>
      <c r="X67" s="80">
        <f t="shared" si="59"/>
        <v>18610.2</v>
      </c>
      <c r="Y67" s="80">
        <f t="shared" si="45"/>
        <v>-4844.1799999999994</v>
      </c>
      <c r="Z67" s="80">
        <f t="shared" si="46"/>
        <v>-1529.03</v>
      </c>
      <c r="AA67" s="80">
        <f t="shared" si="57"/>
        <v>-3383.6</v>
      </c>
      <c r="AB67" s="80">
        <f t="shared" si="57"/>
        <v>6438.63</v>
      </c>
      <c r="AC67" s="80">
        <f t="shared" si="53"/>
        <v>306.11</v>
      </c>
      <c r="AD67" s="80">
        <f t="shared" si="56"/>
        <v>-10077.239999999998</v>
      </c>
      <c r="AE67" s="81">
        <v>-6867.2</v>
      </c>
      <c r="AF67" s="81">
        <v>-244.8</v>
      </c>
      <c r="AG67" s="81">
        <v>-124.66</v>
      </c>
      <c r="AH67" s="81">
        <v>-4372.57</v>
      </c>
      <c r="AI67" s="81">
        <v>-1523.04</v>
      </c>
      <c r="AJ67" s="81">
        <v>-3383.6</v>
      </c>
      <c r="AK67" s="81">
        <v>6438.63</v>
      </c>
      <c r="AL67" s="80">
        <f t="shared" si="14"/>
        <v>-249.53999999999996</v>
      </c>
      <c r="AM67" s="81">
        <v>-50.22</v>
      </c>
      <c r="AN67" s="81">
        <v>-12.85</v>
      </c>
      <c r="AO67" s="81">
        <v>-14.98</v>
      </c>
      <c r="AP67" s="81">
        <v>-471.61</v>
      </c>
      <c r="AQ67" s="81">
        <v>-5.99</v>
      </c>
      <c r="AR67" s="81">
        <v>306.11</v>
      </c>
      <c r="AS67" s="80">
        <f t="shared" si="22"/>
        <v>-99.360000000000582</v>
      </c>
      <c r="AT67" s="81">
        <v>-18991.7</v>
      </c>
      <c r="AU67" s="81">
        <v>18892.34</v>
      </c>
      <c r="AV67" s="80">
        <f t="shared" si="23"/>
        <v>-90.269999999999982</v>
      </c>
      <c r="AW67" s="81">
        <v>-996.09</v>
      </c>
      <c r="AX67" s="81">
        <v>905.82</v>
      </c>
      <c r="AY67" s="81">
        <v>0</v>
      </c>
      <c r="AZ67" s="80">
        <f t="shared" si="24"/>
        <v>-607.65</v>
      </c>
      <c r="BA67" s="81">
        <v>-246.91</v>
      </c>
      <c r="BB67" s="81">
        <v>-360.74</v>
      </c>
      <c r="BC67" s="81">
        <v>0</v>
      </c>
      <c r="BD67" s="80">
        <f t="shared" si="25"/>
        <v>-9.8499999999999943</v>
      </c>
      <c r="BE67" s="81">
        <v>-49.15</v>
      </c>
      <c r="BF67" s="81">
        <v>61.7</v>
      </c>
      <c r="BG67" s="81">
        <v>-22.4</v>
      </c>
      <c r="BH67" s="80">
        <f t="shared" ref="BH67:BH103" si="60">SUM(BI67:BJ67)</f>
        <v>-11.209999999999994</v>
      </c>
      <c r="BI67" s="81">
        <v>108.89</v>
      </c>
      <c r="BJ67" s="81">
        <v>-120.1</v>
      </c>
      <c r="BK67" s="80">
        <f t="shared" si="26"/>
        <v>3234.39</v>
      </c>
      <c r="BL67" s="81">
        <v>0.31</v>
      </c>
      <c r="BM67" s="81">
        <v>196.84</v>
      </c>
      <c r="BN67" s="81">
        <v>0</v>
      </c>
      <c r="BO67" s="81">
        <v>1221.81</v>
      </c>
      <c r="BP67" s="81">
        <v>1224.06</v>
      </c>
      <c r="BQ67" s="81">
        <v>0</v>
      </c>
      <c r="BR67" s="81">
        <v>551.48</v>
      </c>
      <c r="BS67" s="81">
        <v>39.89</v>
      </c>
      <c r="BT67" s="80">
        <f t="shared" si="27"/>
        <v>799.16000000000008</v>
      </c>
      <c r="BU67" s="81">
        <v>0</v>
      </c>
      <c r="BV67" s="81">
        <v>51.9</v>
      </c>
      <c r="BW67" s="81">
        <v>0</v>
      </c>
      <c r="BX67" s="81">
        <v>0</v>
      </c>
      <c r="BY67" s="81">
        <v>177.9</v>
      </c>
      <c r="BZ67" s="81">
        <v>0</v>
      </c>
      <c r="CA67" s="81">
        <v>569.36</v>
      </c>
      <c r="CB67" s="80">
        <f>'Quarter final consumption'!B67</f>
        <v>34578.29</v>
      </c>
      <c r="CC67" s="80">
        <f>'Quarter final consumption'!C67</f>
        <v>505.34999999999997</v>
      </c>
      <c r="CD67" s="80">
        <f>'Quarter final consumption'!D67</f>
        <v>240.01999999999998</v>
      </c>
      <c r="CE67" s="80">
        <f>'Quarter final consumption'!E67</f>
        <v>17091.61</v>
      </c>
      <c r="CF67" s="80">
        <f>'Quarter final consumption'!F67</f>
        <v>9368.41</v>
      </c>
      <c r="CG67" s="80">
        <f>'Quarter final consumption'!G67</f>
        <v>753.09</v>
      </c>
      <c r="CH67" s="80">
        <f>'Quarter final consumption'!H67</f>
        <v>6351.68</v>
      </c>
      <c r="CI67" s="93">
        <f>'Quarter final consumption'!I67</f>
        <v>268.13</v>
      </c>
      <c r="CJ67" s="35"/>
    </row>
    <row r="68" spans="1:88" ht="15.5" x14ac:dyDescent="0.35">
      <c r="A68" s="68" t="s">
        <v>234</v>
      </c>
      <c r="B68" s="80">
        <f t="shared" si="33"/>
        <v>44430.890000000007</v>
      </c>
      <c r="C68" s="80">
        <f t="shared" si="34"/>
        <v>8409.01</v>
      </c>
      <c r="D68" s="80">
        <f t="shared" si="35"/>
        <v>74.170000000000016</v>
      </c>
      <c r="E68" s="80">
        <f t="shared" si="36"/>
        <v>19011.699999999997</v>
      </c>
      <c r="F68" s="80">
        <f t="shared" si="37"/>
        <v>-651.7899999999936</v>
      </c>
      <c r="G68" s="80">
        <f t="shared" si="38"/>
        <v>10535.710000000001</v>
      </c>
      <c r="H68" s="80">
        <f t="shared" si="39"/>
        <v>1983.7</v>
      </c>
      <c r="I68" s="80">
        <f t="shared" si="40"/>
        <v>4632.2300000000005</v>
      </c>
      <c r="J68" s="80">
        <f t="shared" si="41"/>
        <v>436.16000000000076</v>
      </c>
      <c r="K68" s="80">
        <f t="shared" si="54"/>
        <v>-6.8300000000000409</v>
      </c>
      <c r="L68" s="81">
        <v>0</v>
      </c>
      <c r="M68" s="81">
        <v>1.22</v>
      </c>
      <c r="N68" s="81">
        <v>-605.32000000000005</v>
      </c>
      <c r="O68" s="81">
        <v>598.48</v>
      </c>
      <c r="P68" s="81">
        <v>-1.21</v>
      </c>
      <c r="Q68" s="81">
        <v>0</v>
      </c>
      <c r="R68" s="81">
        <v>-544.95000000000005</v>
      </c>
      <c r="S68" s="81">
        <v>544.95000000000005</v>
      </c>
      <c r="T68" s="80">
        <f t="shared" si="55"/>
        <v>-11035.120000000003</v>
      </c>
      <c r="U68" s="80">
        <f t="shared" si="42"/>
        <v>-7923.07</v>
      </c>
      <c r="V68" s="80">
        <f t="shared" si="43"/>
        <v>426.40999999999997</v>
      </c>
      <c r="W68" s="80">
        <f t="shared" si="58"/>
        <v>-18406.379999999997</v>
      </c>
      <c r="X68" s="80">
        <f t="shared" si="59"/>
        <v>18123.519999999997</v>
      </c>
      <c r="Y68" s="80">
        <f t="shared" si="45"/>
        <v>-4281.22</v>
      </c>
      <c r="Z68" s="80">
        <f t="shared" si="46"/>
        <v>-1372.4</v>
      </c>
      <c r="AA68" s="80">
        <f t="shared" si="57"/>
        <v>-4087.28</v>
      </c>
      <c r="AB68" s="80">
        <f t="shared" si="57"/>
        <v>6230.07</v>
      </c>
      <c r="AC68" s="80">
        <f t="shared" si="53"/>
        <v>255.23</v>
      </c>
      <c r="AD68" s="80">
        <f t="shared" si="56"/>
        <v>-9975.1400000000012</v>
      </c>
      <c r="AE68" s="81">
        <v>-6472.46</v>
      </c>
      <c r="AF68" s="81">
        <v>-234.28</v>
      </c>
      <c r="AG68" s="81">
        <v>-151.72</v>
      </c>
      <c r="AH68" s="81">
        <v>-3890.79</v>
      </c>
      <c r="AI68" s="81">
        <v>-1368.68</v>
      </c>
      <c r="AJ68" s="81">
        <v>-4087.28</v>
      </c>
      <c r="AK68" s="81">
        <v>6230.07</v>
      </c>
      <c r="AL68" s="80">
        <f t="shared" si="14"/>
        <v>-208.15000000000006</v>
      </c>
      <c r="AM68" s="81">
        <v>-41.42</v>
      </c>
      <c r="AN68" s="81">
        <v>-12.85</v>
      </c>
      <c r="AO68" s="81">
        <v>-14.96</v>
      </c>
      <c r="AP68" s="81">
        <v>-390.43</v>
      </c>
      <c r="AQ68" s="81">
        <v>-3.72</v>
      </c>
      <c r="AR68" s="81">
        <v>255.23</v>
      </c>
      <c r="AS68" s="80">
        <f t="shared" si="22"/>
        <v>-83.950000000000728</v>
      </c>
      <c r="AT68" s="81">
        <v>-18527.71</v>
      </c>
      <c r="AU68" s="81">
        <v>18443.759999999998</v>
      </c>
      <c r="AV68" s="80">
        <f t="shared" si="23"/>
        <v>-146.18000000000006</v>
      </c>
      <c r="AW68" s="81">
        <v>-1067.69</v>
      </c>
      <c r="AX68" s="81">
        <v>921.51</v>
      </c>
      <c r="AY68" s="81">
        <v>0</v>
      </c>
      <c r="AZ68" s="80">
        <f t="shared" si="24"/>
        <v>-600.87</v>
      </c>
      <c r="BA68" s="81">
        <v>-298.64999999999998</v>
      </c>
      <c r="BB68" s="81">
        <v>-302.22000000000003</v>
      </c>
      <c r="BC68" s="81">
        <v>0</v>
      </c>
      <c r="BD68" s="80">
        <f t="shared" si="25"/>
        <v>-8.91</v>
      </c>
      <c r="BE68" s="81">
        <v>-42.85</v>
      </c>
      <c r="BF68" s="81">
        <v>54.25</v>
      </c>
      <c r="BG68" s="81">
        <v>-20.309999999999999</v>
      </c>
      <c r="BH68" s="80">
        <f t="shared" si="60"/>
        <v>-11.920000000000002</v>
      </c>
      <c r="BI68" s="81">
        <v>121.33</v>
      </c>
      <c r="BJ68" s="81">
        <v>-133.25</v>
      </c>
      <c r="BK68" s="80">
        <f t="shared" si="26"/>
        <v>2997.4</v>
      </c>
      <c r="BL68" s="81">
        <v>0.28000000000000003</v>
      </c>
      <c r="BM68" s="81">
        <v>202.74</v>
      </c>
      <c r="BN68" s="81">
        <v>0</v>
      </c>
      <c r="BO68" s="81">
        <v>1227.05</v>
      </c>
      <c r="BP68" s="81">
        <v>972.18</v>
      </c>
      <c r="BQ68" s="81">
        <v>0</v>
      </c>
      <c r="BR68" s="81">
        <v>555.26</v>
      </c>
      <c r="BS68" s="81">
        <v>39.89</v>
      </c>
      <c r="BT68" s="80">
        <f t="shared" si="27"/>
        <v>672.1</v>
      </c>
      <c r="BU68" s="81">
        <v>0</v>
      </c>
      <c r="BV68" s="81">
        <v>64.89</v>
      </c>
      <c r="BW68" s="81">
        <v>0</v>
      </c>
      <c r="BX68" s="81">
        <v>0</v>
      </c>
      <c r="BY68" s="81">
        <v>138.79</v>
      </c>
      <c r="BZ68" s="81">
        <v>0</v>
      </c>
      <c r="CA68" s="81">
        <v>468.42</v>
      </c>
      <c r="CB68" s="80">
        <f>'Quarter final consumption'!B68</f>
        <v>29723.940000000006</v>
      </c>
      <c r="CC68" s="80">
        <f>'Quarter final consumption'!C68</f>
        <v>485.65999999999997</v>
      </c>
      <c r="CD68" s="80">
        <f>'Quarter final consumption'!D68</f>
        <v>234.17000000000002</v>
      </c>
      <c r="CE68" s="80">
        <f>'Quarter final consumption'!E68</f>
        <v>16843.160000000003</v>
      </c>
      <c r="CF68" s="80">
        <f>'Quarter final consumption'!F68</f>
        <v>5142.3100000000004</v>
      </c>
      <c r="CG68" s="80">
        <f>'Quarter final consumption'!G68</f>
        <v>611.29999999999995</v>
      </c>
      <c r="CH68" s="80">
        <f>'Quarter final consumption'!H68</f>
        <v>6187.5</v>
      </c>
      <c r="CI68" s="93">
        <f>'Quarter final consumption'!I68</f>
        <v>219.84</v>
      </c>
      <c r="CJ68" s="35"/>
    </row>
    <row r="69" spans="1:88" ht="15.5" x14ac:dyDescent="0.35">
      <c r="A69" s="68" t="s">
        <v>235</v>
      </c>
      <c r="B69" s="80">
        <f t="shared" si="33"/>
        <v>56287.12999999999</v>
      </c>
      <c r="C69" s="80">
        <f t="shared" si="34"/>
        <v>10090.279999999999</v>
      </c>
      <c r="D69" s="80">
        <f t="shared" si="35"/>
        <v>97.379999999999967</v>
      </c>
      <c r="E69" s="80">
        <f t="shared" si="36"/>
        <v>16364.49</v>
      </c>
      <c r="F69" s="80">
        <f t="shared" si="37"/>
        <v>2066.7799999999988</v>
      </c>
      <c r="G69" s="80">
        <f t="shared" si="38"/>
        <v>19877.98</v>
      </c>
      <c r="H69" s="80">
        <f t="shared" si="39"/>
        <v>2431.89</v>
      </c>
      <c r="I69" s="80">
        <f t="shared" si="40"/>
        <v>5042.7</v>
      </c>
      <c r="J69" s="80">
        <f t="shared" si="41"/>
        <v>315.6299999999992</v>
      </c>
      <c r="K69" s="80">
        <f t="shared" si="54"/>
        <v>7.0199999999999818</v>
      </c>
      <c r="L69" s="81">
        <v>0</v>
      </c>
      <c r="M69" s="81">
        <v>0.42</v>
      </c>
      <c r="N69" s="81">
        <v>-187.41</v>
      </c>
      <c r="O69" s="81">
        <v>194.43</v>
      </c>
      <c r="P69" s="81">
        <v>-0.42</v>
      </c>
      <c r="Q69" s="81">
        <v>0</v>
      </c>
      <c r="R69" s="81">
        <v>-1069.9100000000001</v>
      </c>
      <c r="S69" s="81">
        <v>1069.9100000000001</v>
      </c>
      <c r="T69" s="80">
        <f t="shared" si="55"/>
        <v>-12415.469999999996</v>
      </c>
      <c r="U69" s="80">
        <f t="shared" si="42"/>
        <v>-9524.2199999999993</v>
      </c>
      <c r="V69" s="80">
        <f t="shared" si="43"/>
        <v>416.88</v>
      </c>
      <c r="W69" s="80">
        <f t="shared" si="58"/>
        <v>-16177.08</v>
      </c>
      <c r="X69" s="80">
        <f t="shared" si="59"/>
        <v>15856.54</v>
      </c>
      <c r="Y69" s="80">
        <f t="shared" si="45"/>
        <v>-4915.1400000000003</v>
      </c>
      <c r="Z69" s="80">
        <f t="shared" si="46"/>
        <v>-1376.85</v>
      </c>
      <c r="AA69" s="80">
        <f t="shared" si="57"/>
        <v>-3972.79</v>
      </c>
      <c r="AB69" s="80">
        <f t="shared" si="57"/>
        <v>6919.56</v>
      </c>
      <c r="AC69" s="80">
        <f t="shared" si="53"/>
        <v>357.63</v>
      </c>
      <c r="AD69" s="80">
        <f t="shared" si="56"/>
        <v>-11255.14</v>
      </c>
      <c r="AE69" s="81">
        <v>-8100.58</v>
      </c>
      <c r="AF69" s="81">
        <v>-231.04</v>
      </c>
      <c r="AG69" s="81">
        <v>-140.38999999999999</v>
      </c>
      <c r="AH69" s="81">
        <v>-4361.34</v>
      </c>
      <c r="AI69" s="81">
        <v>-1368.56</v>
      </c>
      <c r="AJ69" s="81">
        <v>-3972.79</v>
      </c>
      <c r="AK69" s="81">
        <v>6919.56</v>
      </c>
      <c r="AL69" s="80">
        <f t="shared" si="14"/>
        <v>-292.03999999999996</v>
      </c>
      <c r="AM69" s="81">
        <v>-59.72</v>
      </c>
      <c r="AN69" s="81">
        <v>-12.85</v>
      </c>
      <c r="AO69" s="81">
        <v>-15.01</v>
      </c>
      <c r="AP69" s="81">
        <v>-553.79999999999995</v>
      </c>
      <c r="AQ69" s="81">
        <v>-8.2899999999999991</v>
      </c>
      <c r="AR69" s="81">
        <v>357.63</v>
      </c>
      <c r="AS69" s="80">
        <f t="shared" si="22"/>
        <v>-124.65999999999985</v>
      </c>
      <c r="AT69" s="81">
        <v>-16316.32</v>
      </c>
      <c r="AU69" s="81">
        <v>16191.66</v>
      </c>
      <c r="AV69" s="80">
        <f t="shared" si="23"/>
        <v>-112.72000000000003</v>
      </c>
      <c r="AW69" s="81">
        <v>-1011.69</v>
      </c>
      <c r="AX69" s="81">
        <v>898.97</v>
      </c>
      <c r="AY69" s="81">
        <v>0</v>
      </c>
      <c r="AZ69" s="80">
        <f t="shared" si="24"/>
        <v>-605.95000000000005</v>
      </c>
      <c r="BA69" s="81">
        <v>-303.47000000000003</v>
      </c>
      <c r="BB69" s="81">
        <v>-302.48</v>
      </c>
      <c r="BC69" s="81">
        <v>0</v>
      </c>
      <c r="BD69" s="80">
        <f t="shared" si="25"/>
        <v>-11.439999999999998</v>
      </c>
      <c r="BE69" s="81">
        <v>-48.76</v>
      </c>
      <c r="BF69" s="81">
        <v>64.28</v>
      </c>
      <c r="BG69" s="81">
        <v>-26.96</v>
      </c>
      <c r="BH69" s="80">
        <f t="shared" si="60"/>
        <v>-13.519999999999982</v>
      </c>
      <c r="BI69" s="81">
        <v>139.24</v>
      </c>
      <c r="BJ69" s="81">
        <v>-152.76</v>
      </c>
      <c r="BK69" s="80">
        <f t="shared" si="26"/>
        <v>2982.91</v>
      </c>
      <c r="BL69" s="81">
        <v>0.26</v>
      </c>
      <c r="BM69" s="81">
        <v>199.78</v>
      </c>
      <c r="BN69" s="81">
        <v>0</v>
      </c>
      <c r="BO69" s="81">
        <v>1048.9100000000001</v>
      </c>
      <c r="BP69" s="81">
        <v>1112.6099999999999</v>
      </c>
      <c r="BQ69" s="81">
        <v>0</v>
      </c>
      <c r="BR69" s="81">
        <v>581.46</v>
      </c>
      <c r="BS69" s="81">
        <v>39.89</v>
      </c>
      <c r="BT69" s="80">
        <f t="shared" si="27"/>
        <v>824.31</v>
      </c>
      <c r="BU69" s="81">
        <v>0</v>
      </c>
      <c r="BV69" s="81">
        <v>59.91</v>
      </c>
      <c r="BW69" s="81">
        <v>0</v>
      </c>
      <c r="BX69" s="81">
        <v>0</v>
      </c>
      <c r="BY69" s="81">
        <v>157.16</v>
      </c>
      <c r="BZ69" s="81">
        <v>0</v>
      </c>
      <c r="CA69" s="81">
        <v>607.24</v>
      </c>
      <c r="CB69" s="80">
        <f>'Quarter final consumption'!B69</f>
        <v>40070.11</v>
      </c>
      <c r="CC69" s="80">
        <f>'Quarter final consumption'!C69</f>
        <v>565.80000000000007</v>
      </c>
      <c r="CD69" s="80">
        <f>'Quarter final consumption'!D69</f>
        <v>254.98999999999998</v>
      </c>
      <c r="CE69" s="80">
        <f>'Quarter final consumption'!E69</f>
        <v>17068.84</v>
      </c>
      <c r="CF69" s="80">
        <f>'Quarter final consumption'!F69</f>
        <v>13692.65</v>
      </c>
      <c r="CG69" s="80">
        <f>'Quarter final consumption'!G69</f>
        <v>1055.04</v>
      </c>
      <c r="CH69" s="80">
        <f>'Quarter final consumption'!H69</f>
        <v>7116.4</v>
      </c>
      <c r="CI69" s="93">
        <f>'Quarter final consumption'!I69</f>
        <v>316.39</v>
      </c>
      <c r="CJ69" s="35"/>
    </row>
    <row r="70" spans="1:88" ht="15.5" x14ac:dyDescent="0.35">
      <c r="A70" s="68" t="s">
        <v>236</v>
      </c>
      <c r="B70" s="80">
        <f t="shared" ref="B70:B101" si="61">SUM(C70:J70)</f>
        <v>57515.029999999992</v>
      </c>
      <c r="C70" s="80">
        <f t="shared" ref="C70:C101" si="62">-L70-U70+BL70+BU70+CC70</f>
        <v>10175.92</v>
      </c>
      <c r="D70" s="80">
        <f t="shared" ref="D70:D101" si="63">-M70-V70+BM70+BV70+CD70</f>
        <v>148.19000000000014</v>
      </c>
      <c r="E70" s="80">
        <f t="shared" ref="E70:E101" si="64">-N70-W70+BN70+BW70</f>
        <v>17268.8</v>
      </c>
      <c r="F70" s="80">
        <f t="shared" ref="F70:F101" si="65">-O70-X70+BO70+BX70+CE70</f>
        <v>211.30999999999585</v>
      </c>
      <c r="G70" s="80">
        <f t="shared" ref="G70:G101" si="66">-P70-Y70+BP70+BY70+CF70</f>
        <v>21876.53</v>
      </c>
      <c r="H70" s="80">
        <f t="shared" ref="H70:H101" si="67">-Q70-Z70+BQ70+BZ70+CG70</f>
        <v>2622.6</v>
      </c>
      <c r="I70" s="80">
        <f t="shared" ref="I70:I101" si="68">-R70-AA70</f>
        <v>4774.1000000000004</v>
      </c>
      <c r="J70" s="80">
        <f t="shared" ref="J70:J101" si="69">-S70-AB70+BR70+CA70+CH70</f>
        <v>437.57999999999902</v>
      </c>
      <c r="K70" s="80">
        <f t="shared" si="54"/>
        <v>-0.62000000000011823</v>
      </c>
      <c r="L70" s="81">
        <v>0</v>
      </c>
      <c r="M70" s="81">
        <v>0.27</v>
      </c>
      <c r="N70" s="81">
        <v>-441.15</v>
      </c>
      <c r="O70" s="81">
        <v>441.08</v>
      </c>
      <c r="P70" s="81">
        <v>0.72</v>
      </c>
      <c r="Q70" s="81">
        <v>-1.54</v>
      </c>
      <c r="R70" s="81">
        <v>-1183.52</v>
      </c>
      <c r="S70" s="81">
        <v>1183.52</v>
      </c>
      <c r="T70" s="80">
        <f t="shared" si="55"/>
        <v>-12131.749999999995</v>
      </c>
      <c r="U70" s="80">
        <f t="shared" ref="U70:U101" si="70">AE70+AM70+AW70+BA70+BE70</f>
        <v>-9630.06</v>
      </c>
      <c r="V70" s="80">
        <f t="shared" ref="V70:V101" si="71">AF70+AN70+AX70+BB70+BF70</f>
        <v>344.9899999999999</v>
      </c>
      <c r="W70" s="80">
        <f t="shared" si="58"/>
        <v>-16827.649999999998</v>
      </c>
      <c r="X70" s="80">
        <f t="shared" si="59"/>
        <v>16573.710000000003</v>
      </c>
      <c r="Y70" s="80">
        <f t="shared" ref="Y70:Y101" si="72">AH70+AP70</f>
        <v>-4791.09</v>
      </c>
      <c r="Z70" s="80">
        <f t="shared" ref="Z70:Z101" si="73">AI70+AQ70</f>
        <v>-1443.24</v>
      </c>
      <c r="AA70" s="80">
        <f t="shared" si="57"/>
        <v>-3590.58</v>
      </c>
      <c r="AB70" s="80">
        <f t="shared" si="57"/>
        <v>6786.1</v>
      </c>
      <c r="AC70" s="80">
        <f t="shared" si="53"/>
        <v>446.07</v>
      </c>
      <c r="AD70" s="80">
        <f t="shared" si="56"/>
        <v>-10976.03</v>
      </c>
      <c r="AE70" s="81">
        <v>-8255.07</v>
      </c>
      <c r="AF70" s="81">
        <v>-238.08</v>
      </c>
      <c r="AG70" s="81">
        <v>-148.12</v>
      </c>
      <c r="AH70" s="81">
        <v>-4111.38</v>
      </c>
      <c r="AI70" s="81">
        <v>-1418.9</v>
      </c>
      <c r="AJ70" s="81">
        <v>-3590.58</v>
      </c>
      <c r="AK70" s="81">
        <v>6786.1</v>
      </c>
      <c r="AL70" s="80">
        <f t="shared" si="14"/>
        <v>-343.64000000000004</v>
      </c>
      <c r="AM70" s="81">
        <v>-56.62</v>
      </c>
      <c r="AN70" s="81">
        <v>-12.85</v>
      </c>
      <c r="AO70" s="81">
        <v>-16.190000000000001</v>
      </c>
      <c r="AP70" s="81">
        <v>-679.71</v>
      </c>
      <c r="AQ70" s="81">
        <v>-24.34</v>
      </c>
      <c r="AR70" s="81">
        <v>446.07</v>
      </c>
      <c r="AS70" s="80">
        <f t="shared" si="22"/>
        <v>-52.399999999997817</v>
      </c>
      <c r="AT70" s="81">
        <v>-16950.21</v>
      </c>
      <c r="AU70" s="81">
        <v>16897.810000000001</v>
      </c>
      <c r="AV70" s="80">
        <f t="shared" si="23"/>
        <v>-85.680000000000064</v>
      </c>
      <c r="AW70" s="81">
        <v>-965.22</v>
      </c>
      <c r="AX70" s="81">
        <v>879.54</v>
      </c>
      <c r="AY70" s="81">
        <v>0</v>
      </c>
      <c r="AZ70" s="80">
        <f t="shared" si="24"/>
        <v>-643.61</v>
      </c>
      <c r="BA70" s="81">
        <v>-312.3</v>
      </c>
      <c r="BB70" s="81">
        <v>-331.31</v>
      </c>
      <c r="BC70" s="81">
        <v>0</v>
      </c>
      <c r="BD70" s="80">
        <f t="shared" si="25"/>
        <v>-16.510000000000005</v>
      </c>
      <c r="BE70" s="81">
        <v>-40.85</v>
      </c>
      <c r="BF70" s="81">
        <v>47.69</v>
      </c>
      <c r="BG70" s="81">
        <v>-23.35</v>
      </c>
      <c r="BH70" s="80">
        <f t="shared" si="60"/>
        <v>-13.879999999999995</v>
      </c>
      <c r="BI70" s="81">
        <v>122.56</v>
      </c>
      <c r="BJ70" s="81">
        <v>-136.44</v>
      </c>
      <c r="BK70" s="80">
        <f t="shared" si="26"/>
        <v>3106.6600000000003</v>
      </c>
      <c r="BL70" s="81">
        <v>0.17</v>
      </c>
      <c r="BM70" s="81">
        <v>211.78</v>
      </c>
      <c r="BN70" s="81">
        <v>0</v>
      </c>
      <c r="BO70" s="81">
        <v>1067.49</v>
      </c>
      <c r="BP70" s="81">
        <v>1167.56</v>
      </c>
      <c r="BQ70" s="81">
        <v>0</v>
      </c>
      <c r="BR70" s="81">
        <v>588.32000000000005</v>
      </c>
      <c r="BS70" s="81">
        <v>71.34</v>
      </c>
      <c r="BT70" s="80">
        <f t="shared" si="27"/>
        <v>931.83</v>
      </c>
      <c r="BU70" s="81">
        <v>0</v>
      </c>
      <c r="BV70" s="81">
        <v>49.76</v>
      </c>
      <c r="BW70" s="81">
        <v>0</v>
      </c>
      <c r="BX70" s="81">
        <v>0</v>
      </c>
      <c r="BY70" s="81">
        <v>168.49</v>
      </c>
      <c r="BZ70" s="81">
        <v>0</v>
      </c>
      <c r="CA70" s="81">
        <v>713.58</v>
      </c>
      <c r="CB70" s="80">
        <f>'Quarter final consumption'!B70</f>
        <v>41347.760000000002</v>
      </c>
      <c r="CC70" s="80">
        <f>'Quarter final consumption'!C70</f>
        <v>545.68999999999994</v>
      </c>
      <c r="CD70" s="80">
        <f>'Quarter final consumption'!D70</f>
        <v>231.91000000000003</v>
      </c>
      <c r="CE70" s="80">
        <f>'Quarter final consumption'!E70</f>
        <v>16158.61</v>
      </c>
      <c r="CF70" s="80">
        <f>'Quarter final consumption'!F70</f>
        <v>15750.11</v>
      </c>
      <c r="CG70" s="80">
        <f>'Quarter final consumption'!G70</f>
        <v>1177.82</v>
      </c>
      <c r="CH70" s="80">
        <f>'Quarter final consumption'!H70</f>
        <v>7105.3</v>
      </c>
      <c r="CI70" s="93">
        <f>'Quarter final consumption'!I70</f>
        <v>378.32</v>
      </c>
      <c r="CJ70" s="35"/>
    </row>
    <row r="71" spans="1:88" ht="15.5" x14ac:dyDescent="0.35">
      <c r="A71" s="68" t="s">
        <v>237</v>
      </c>
      <c r="B71" s="80">
        <f t="shared" si="61"/>
        <v>46088.229999999996</v>
      </c>
      <c r="C71" s="80">
        <f t="shared" si="62"/>
        <v>7098.9199999999992</v>
      </c>
      <c r="D71" s="80">
        <f t="shared" si="63"/>
        <v>57.150000000000034</v>
      </c>
      <c r="E71" s="80">
        <f t="shared" si="64"/>
        <v>16854</v>
      </c>
      <c r="F71" s="80">
        <f t="shared" si="65"/>
        <v>1296.0200000000004</v>
      </c>
      <c r="G71" s="80">
        <f t="shared" si="66"/>
        <v>13405.73</v>
      </c>
      <c r="H71" s="80">
        <f t="shared" si="67"/>
        <v>2439.63</v>
      </c>
      <c r="I71" s="80">
        <f t="shared" si="68"/>
        <v>4466.3</v>
      </c>
      <c r="J71" s="80">
        <f t="shared" si="69"/>
        <v>470.47999999999956</v>
      </c>
      <c r="K71" s="80">
        <f t="shared" si="54"/>
        <v>-5.2899999999999636</v>
      </c>
      <c r="L71" s="81">
        <v>0</v>
      </c>
      <c r="M71" s="81">
        <v>-6.76</v>
      </c>
      <c r="N71" s="81">
        <v>-407.81</v>
      </c>
      <c r="O71" s="81">
        <v>411.45</v>
      </c>
      <c r="P71" s="81">
        <v>-0.33</v>
      </c>
      <c r="Q71" s="81">
        <v>-1.84</v>
      </c>
      <c r="R71" s="81">
        <v>-663.43</v>
      </c>
      <c r="S71" s="81">
        <v>663.43</v>
      </c>
      <c r="T71" s="80">
        <f t="shared" si="55"/>
        <v>-10449.700000000001</v>
      </c>
      <c r="U71" s="80">
        <f t="shared" si="70"/>
        <v>-6616.4699999999993</v>
      </c>
      <c r="V71" s="80">
        <f t="shared" si="71"/>
        <v>431.08</v>
      </c>
      <c r="W71" s="80">
        <f t="shared" si="58"/>
        <v>-16446.189999999999</v>
      </c>
      <c r="X71" s="80">
        <f t="shared" si="59"/>
        <v>16125.71</v>
      </c>
      <c r="Y71" s="80">
        <f t="shared" si="72"/>
        <v>-4842.45</v>
      </c>
      <c r="Z71" s="80">
        <f t="shared" si="73"/>
        <v>-1654.22</v>
      </c>
      <c r="AA71" s="80">
        <f t="shared" si="57"/>
        <v>-3802.87</v>
      </c>
      <c r="AB71" s="80">
        <f t="shared" si="57"/>
        <v>6042.74</v>
      </c>
      <c r="AC71" s="80">
        <f t="shared" si="53"/>
        <v>312.97000000000003</v>
      </c>
      <c r="AD71" s="80">
        <f t="shared" si="56"/>
        <v>-9389.6099999999988</v>
      </c>
      <c r="AE71" s="81">
        <v>-5266.2</v>
      </c>
      <c r="AF71" s="81">
        <v>-225.78</v>
      </c>
      <c r="AG71" s="81">
        <v>-131.32</v>
      </c>
      <c r="AH71" s="81">
        <v>-4361.92</v>
      </c>
      <c r="AI71" s="81">
        <v>-1644.26</v>
      </c>
      <c r="AJ71" s="81">
        <v>-3802.87</v>
      </c>
      <c r="AK71" s="81">
        <v>6042.74</v>
      </c>
      <c r="AL71" s="80">
        <f t="shared" si="14"/>
        <v>-240.77999999999997</v>
      </c>
      <c r="AM71" s="81">
        <v>-34.33</v>
      </c>
      <c r="AN71" s="81">
        <v>-12.85</v>
      </c>
      <c r="AO71" s="81">
        <v>-16.079999999999998</v>
      </c>
      <c r="AP71" s="81">
        <v>-480.53</v>
      </c>
      <c r="AQ71" s="81">
        <v>-9.9600000000000009</v>
      </c>
      <c r="AR71" s="81">
        <v>312.97000000000003</v>
      </c>
      <c r="AS71" s="80">
        <f t="shared" ref="AS71:AS103" si="74">SUM(AT71:AU71)</f>
        <v>-145.22000000000116</v>
      </c>
      <c r="AT71" s="81">
        <v>-16533.34</v>
      </c>
      <c r="AU71" s="81">
        <v>16388.12</v>
      </c>
      <c r="AV71" s="80">
        <f t="shared" si="23"/>
        <v>-77.220000000000027</v>
      </c>
      <c r="AW71" s="81">
        <v>-978.26</v>
      </c>
      <c r="AX71" s="81">
        <v>901.04</v>
      </c>
      <c r="AY71" s="81">
        <v>0</v>
      </c>
      <c r="AZ71" s="80">
        <f t="shared" si="24"/>
        <v>-572.52</v>
      </c>
      <c r="BA71" s="81">
        <v>-286.49</v>
      </c>
      <c r="BB71" s="81">
        <v>-286.02999999999997</v>
      </c>
      <c r="BC71" s="81">
        <v>0</v>
      </c>
      <c r="BD71" s="80">
        <f t="shared" si="25"/>
        <v>-16.709999999999994</v>
      </c>
      <c r="BE71" s="81">
        <v>-51.19</v>
      </c>
      <c r="BF71" s="81">
        <v>54.7</v>
      </c>
      <c r="BG71" s="81">
        <v>-20.22</v>
      </c>
      <c r="BH71" s="80">
        <f t="shared" si="60"/>
        <v>-7.6400000000000006</v>
      </c>
      <c r="BI71" s="81">
        <v>87.15</v>
      </c>
      <c r="BJ71" s="81">
        <v>-94.79</v>
      </c>
      <c r="BK71" s="80">
        <f t="shared" si="26"/>
        <v>2990.89</v>
      </c>
      <c r="BL71" s="81">
        <v>0.25</v>
      </c>
      <c r="BM71" s="81">
        <v>200.61</v>
      </c>
      <c r="BN71" s="81">
        <v>0</v>
      </c>
      <c r="BO71" s="81">
        <v>1010.95</v>
      </c>
      <c r="BP71" s="81">
        <v>1166.0999999999999</v>
      </c>
      <c r="BQ71" s="81">
        <v>0</v>
      </c>
      <c r="BR71" s="81">
        <v>541.64</v>
      </c>
      <c r="BS71" s="81">
        <v>71.34</v>
      </c>
      <c r="BT71" s="80">
        <f t="shared" ref="BT71:BT103" si="75">SUM(BU71:CA71)</f>
        <v>711.46999999999991</v>
      </c>
      <c r="BU71" s="81">
        <v>0</v>
      </c>
      <c r="BV71" s="81">
        <v>48.26</v>
      </c>
      <c r="BW71" s="81">
        <v>0</v>
      </c>
      <c r="BX71" s="81">
        <v>0</v>
      </c>
      <c r="BY71" s="81">
        <v>135.29</v>
      </c>
      <c r="BZ71" s="81">
        <v>0</v>
      </c>
      <c r="CA71" s="81">
        <v>527.91999999999996</v>
      </c>
      <c r="CB71" s="80">
        <f>'Quarter final consumption'!B71</f>
        <v>31931.55</v>
      </c>
      <c r="CC71" s="80">
        <f>'Quarter final consumption'!C71</f>
        <v>482.2</v>
      </c>
      <c r="CD71" s="80">
        <f>'Quarter final consumption'!D71</f>
        <v>232.60000000000002</v>
      </c>
      <c r="CE71" s="80">
        <f>'Quarter final consumption'!E71</f>
        <v>16822.23</v>
      </c>
      <c r="CF71" s="80">
        <f>'Quarter final consumption'!F71</f>
        <v>7261.56</v>
      </c>
      <c r="CG71" s="80">
        <f>'Quarter final consumption'!G71</f>
        <v>783.56999999999994</v>
      </c>
      <c r="CH71" s="80">
        <f>'Quarter final consumption'!H71</f>
        <v>6107.0899999999992</v>
      </c>
      <c r="CI71" s="93">
        <f>'Quarter final consumption'!I71</f>
        <v>242.29999999999998</v>
      </c>
      <c r="CJ71" s="35"/>
    </row>
    <row r="72" spans="1:88" ht="15.5" x14ac:dyDescent="0.35">
      <c r="A72" s="68" t="s">
        <v>238</v>
      </c>
      <c r="B72" s="80">
        <f t="shared" si="61"/>
        <v>43118.260000000009</v>
      </c>
      <c r="C72" s="80">
        <f t="shared" si="62"/>
        <v>5725.87</v>
      </c>
      <c r="D72" s="80">
        <f t="shared" si="63"/>
        <v>129.85999999999996</v>
      </c>
      <c r="E72" s="80">
        <f t="shared" si="64"/>
        <v>16937.439999999999</v>
      </c>
      <c r="F72" s="80">
        <f t="shared" si="65"/>
        <v>1581.4900000000034</v>
      </c>
      <c r="G72" s="80">
        <f t="shared" si="66"/>
        <v>11767.990000000002</v>
      </c>
      <c r="H72" s="80">
        <f t="shared" si="67"/>
        <v>2435.9700000000003</v>
      </c>
      <c r="I72" s="80">
        <f t="shared" si="68"/>
        <v>4044.39</v>
      </c>
      <c r="J72" s="80">
        <f t="shared" si="69"/>
        <v>495.25</v>
      </c>
      <c r="K72" s="80">
        <f t="shared" si="54"/>
        <v>103.73000000000002</v>
      </c>
      <c r="L72" s="81">
        <v>0</v>
      </c>
      <c r="M72" s="81">
        <v>9.66</v>
      </c>
      <c r="N72" s="81">
        <v>-378.21</v>
      </c>
      <c r="O72" s="81">
        <v>475.69</v>
      </c>
      <c r="P72" s="81">
        <v>-1.1200000000000001</v>
      </c>
      <c r="Q72" s="81">
        <v>-2.29</v>
      </c>
      <c r="R72" s="81">
        <v>-642.04</v>
      </c>
      <c r="S72" s="81">
        <v>642.04</v>
      </c>
      <c r="T72" s="80">
        <f t="shared" si="55"/>
        <v>-10050.02</v>
      </c>
      <c r="U72" s="80">
        <f t="shared" si="70"/>
        <v>-5232.87</v>
      </c>
      <c r="V72" s="80">
        <f t="shared" si="71"/>
        <v>370.91</v>
      </c>
      <c r="W72" s="80">
        <f t="shared" si="58"/>
        <v>-16559.23</v>
      </c>
      <c r="X72" s="80">
        <f t="shared" si="59"/>
        <v>16190.439999999999</v>
      </c>
      <c r="Y72" s="80">
        <f t="shared" si="72"/>
        <v>-5774.42</v>
      </c>
      <c r="Z72" s="80">
        <f t="shared" si="73"/>
        <v>-1767.3500000000001</v>
      </c>
      <c r="AA72" s="80">
        <f t="shared" si="57"/>
        <v>-3402.35</v>
      </c>
      <c r="AB72" s="80">
        <f t="shared" si="57"/>
        <v>5849.27</v>
      </c>
      <c r="AC72" s="80">
        <f t="shared" si="53"/>
        <v>275.58</v>
      </c>
      <c r="AD72" s="80">
        <f t="shared" si="56"/>
        <v>-8902.08</v>
      </c>
      <c r="AE72" s="81">
        <v>-3875.99</v>
      </c>
      <c r="AF72" s="81">
        <v>-233.24</v>
      </c>
      <c r="AG72" s="81">
        <v>-128.49</v>
      </c>
      <c r="AH72" s="81">
        <v>-5349.85</v>
      </c>
      <c r="AI72" s="81">
        <v>-1761.43</v>
      </c>
      <c r="AJ72" s="81">
        <v>-3402.35</v>
      </c>
      <c r="AK72" s="81">
        <v>5849.27</v>
      </c>
      <c r="AL72" s="80">
        <f t="shared" ref="AL72:AL103" si="76">SUM(AM72:AR72)</f>
        <v>-211.82000000000005</v>
      </c>
      <c r="AM72" s="81">
        <v>-28.01</v>
      </c>
      <c r="AN72" s="81">
        <v>-12.85</v>
      </c>
      <c r="AO72" s="81">
        <v>-16.05</v>
      </c>
      <c r="AP72" s="81">
        <v>-424.57</v>
      </c>
      <c r="AQ72" s="81">
        <v>-5.92</v>
      </c>
      <c r="AR72" s="81">
        <v>275.58</v>
      </c>
      <c r="AS72" s="80">
        <f t="shared" si="74"/>
        <v>-196.36999999999898</v>
      </c>
      <c r="AT72" s="81">
        <v>-16670.189999999999</v>
      </c>
      <c r="AU72" s="81">
        <v>16473.82</v>
      </c>
      <c r="AV72" s="80">
        <f t="shared" ref="AV72:AV103" si="77">SUM(AW72:AY72)</f>
        <v>-85.099999999999909</v>
      </c>
      <c r="AW72" s="81">
        <v>-961.29</v>
      </c>
      <c r="AX72" s="81">
        <v>876.19</v>
      </c>
      <c r="AY72" s="81">
        <v>0</v>
      </c>
      <c r="AZ72" s="80">
        <f t="shared" ref="AZ72:AZ103" si="78">SUM(BA72:BC72)</f>
        <v>-625.73</v>
      </c>
      <c r="BA72" s="81">
        <v>-316.58</v>
      </c>
      <c r="BB72" s="81">
        <v>-309.14999999999998</v>
      </c>
      <c r="BC72" s="81">
        <v>0</v>
      </c>
      <c r="BD72" s="80">
        <f t="shared" ref="BD72:BD103" si="79">SUM(BE72:BG72)</f>
        <v>-18.11</v>
      </c>
      <c r="BE72" s="81">
        <v>-51</v>
      </c>
      <c r="BF72" s="81">
        <v>49.96</v>
      </c>
      <c r="BG72" s="81">
        <v>-17.07</v>
      </c>
      <c r="BH72" s="80">
        <f t="shared" si="60"/>
        <v>-10.810000000000002</v>
      </c>
      <c r="BI72" s="81">
        <v>110.96</v>
      </c>
      <c r="BJ72" s="81">
        <v>-121.77</v>
      </c>
      <c r="BK72" s="80">
        <f t="shared" ref="BK72:BK103" si="80">SUM(BL72:BS72)</f>
        <v>2812.0200000000004</v>
      </c>
      <c r="BL72" s="81">
        <v>0</v>
      </c>
      <c r="BM72" s="81">
        <v>204.72</v>
      </c>
      <c r="BN72" s="81">
        <v>0</v>
      </c>
      <c r="BO72" s="81">
        <v>1019.24</v>
      </c>
      <c r="BP72" s="81">
        <v>1011.8</v>
      </c>
      <c r="BQ72" s="81">
        <v>0</v>
      </c>
      <c r="BR72" s="81">
        <v>504.92</v>
      </c>
      <c r="BS72" s="81">
        <v>71.34</v>
      </c>
      <c r="BT72" s="80">
        <f t="shared" si="75"/>
        <v>703.12</v>
      </c>
      <c r="BU72" s="81">
        <v>0</v>
      </c>
      <c r="BV72" s="81">
        <v>79.59</v>
      </c>
      <c r="BW72" s="81">
        <v>0</v>
      </c>
      <c r="BX72" s="81">
        <v>0</v>
      </c>
      <c r="BY72" s="81">
        <v>142.4</v>
      </c>
      <c r="BZ72" s="81">
        <v>0</v>
      </c>
      <c r="CA72" s="81">
        <v>481.13</v>
      </c>
      <c r="CB72" s="80">
        <f>'Quarter final consumption'!B72</f>
        <v>29654.870000000003</v>
      </c>
      <c r="CC72" s="80">
        <f>'Quarter final consumption'!C72</f>
        <v>492.99999999999994</v>
      </c>
      <c r="CD72" s="80">
        <f>'Quarter final consumption'!D72</f>
        <v>226.12</v>
      </c>
      <c r="CE72" s="80">
        <f>'Quarter final consumption'!E72</f>
        <v>17228.38</v>
      </c>
      <c r="CF72" s="80">
        <f>'Quarter final consumption'!F72</f>
        <v>4838.2500000000009</v>
      </c>
      <c r="CG72" s="80">
        <f>'Quarter final consumption'!G72</f>
        <v>666.32999999999993</v>
      </c>
      <c r="CH72" s="80">
        <f>'Quarter final consumption'!H72</f>
        <v>6000.51</v>
      </c>
      <c r="CI72" s="93">
        <f>'Quarter final consumption'!I72</f>
        <v>202.27999999999997</v>
      </c>
      <c r="CJ72" s="35"/>
    </row>
    <row r="73" spans="1:88" ht="15.5" x14ac:dyDescent="0.35">
      <c r="A73" s="68" t="s">
        <v>239</v>
      </c>
      <c r="B73" s="80">
        <f t="shared" si="61"/>
        <v>54637.600000000006</v>
      </c>
      <c r="C73" s="80">
        <f t="shared" si="62"/>
        <v>8310.69</v>
      </c>
      <c r="D73" s="80">
        <f t="shared" si="63"/>
        <v>107.00000000000006</v>
      </c>
      <c r="E73" s="80">
        <f t="shared" si="64"/>
        <v>16956.080000000002</v>
      </c>
      <c r="F73" s="80">
        <f t="shared" si="65"/>
        <v>1549.570000000007</v>
      </c>
      <c r="G73" s="80">
        <f t="shared" si="66"/>
        <v>19879.940000000002</v>
      </c>
      <c r="H73" s="80">
        <f t="shared" si="67"/>
        <v>3212.96</v>
      </c>
      <c r="I73" s="80">
        <f t="shared" si="68"/>
        <v>4168.5200000000004</v>
      </c>
      <c r="J73" s="80">
        <f t="shared" si="69"/>
        <v>452.84000000000015</v>
      </c>
      <c r="K73" s="80">
        <f t="shared" si="54"/>
        <v>-2.3100000000001728</v>
      </c>
      <c r="L73" s="81">
        <v>0</v>
      </c>
      <c r="M73" s="81">
        <v>5.64</v>
      </c>
      <c r="N73" s="81">
        <v>-550.75</v>
      </c>
      <c r="O73" s="81">
        <v>548.42999999999995</v>
      </c>
      <c r="P73" s="81">
        <v>0.4</v>
      </c>
      <c r="Q73" s="81">
        <v>-6.03</v>
      </c>
      <c r="R73" s="81">
        <v>-1114.06</v>
      </c>
      <c r="S73" s="81">
        <v>1114.06</v>
      </c>
      <c r="T73" s="80">
        <f t="shared" si="55"/>
        <v>-11368.570000000002</v>
      </c>
      <c r="U73" s="80">
        <f t="shared" si="70"/>
        <v>-7754.72</v>
      </c>
      <c r="V73" s="80">
        <f t="shared" si="71"/>
        <v>304.39999999999998</v>
      </c>
      <c r="W73" s="80">
        <f t="shared" si="58"/>
        <v>-16405.330000000002</v>
      </c>
      <c r="X73" s="80">
        <f t="shared" si="59"/>
        <v>16110.999999999998</v>
      </c>
      <c r="Y73" s="80">
        <f t="shared" si="72"/>
        <v>-5526.4699999999993</v>
      </c>
      <c r="Z73" s="80">
        <f t="shared" si="73"/>
        <v>-1990.43</v>
      </c>
      <c r="AA73" s="80">
        <f t="shared" si="57"/>
        <v>-3054.46</v>
      </c>
      <c r="AB73" s="80">
        <f t="shared" si="57"/>
        <v>6541.92</v>
      </c>
      <c r="AC73" s="80">
        <f t="shared" si="53"/>
        <v>405.52</v>
      </c>
      <c r="AD73" s="80">
        <f t="shared" si="56"/>
        <v>-10296.42</v>
      </c>
      <c r="AE73" s="81">
        <v>-6550.77</v>
      </c>
      <c r="AF73" s="81">
        <v>-216.56</v>
      </c>
      <c r="AG73" s="81">
        <v>-138.63</v>
      </c>
      <c r="AH73" s="81">
        <v>-4907.45</v>
      </c>
      <c r="AI73" s="81">
        <v>-1970.47</v>
      </c>
      <c r="AJ73" s="81">
        <v>-3054.46</v>
      </c>
      <c r="AK73" s="81">
        <v>6541.92</v>
      </c>
      <c r="AL73" s="80">
        <f t="shared" si="76"/>
        <v>-312.25</v>
      </c>
      <c r="AM73" s="81">
        <v>-49.78</v>
      </c>
      <c r="AN73" s="81">
        <v>-12.85</v>
      </c>
      <c r="AO73" s="81">
        <v>-16.16</v>
      </c>
      <c r="AP73" s="81">
        <v>-619.02</v>
      </c>
      <c r="AQ73" s="81">
        <v>-19.96</v>
      </c>
      <c r="AR73" s="81">
        <v>405.52</v>
      </c>
      <c r="AS73" s="80">
        <f t="shared" si="74"/>
        <v>-110.76000000000204</v>
      </c>
      <c r="AT73" s="81">
        <v>-16523.310000000001</v>
      </c>
      <c r="AU73" s="81">
        <v>16412.55</v>
      </c>
      <c r="AV73" s="80">
        <f t="shared" si="77"/>
        <v>-85.850000000000023</v>
      </c>
      <c r="AW73" s="81">
        <v>-879.01</v>
      </c>
      <c r="AX73" s="81">
        <v>793.16</v>
      </c>
      <c r="AY73" s="81">
        <v>0</v>
      </c>
      <c r="AZ73" s="80">
        <f t="shared" si="78"/>
        <v>-537.18000000000006</v>
      </c>
      <c r="BA73" s="81">
        <v>-235.13</v>
      </c>
      <c r="BB73" s="81">
        <v>-302.05</v>
      </c>
      <c r="BC73" s="81">
        <v>0</v>
      </c>
      <c r="BD73" s="80">
        <f t="shared" si="79"/>
        <v>-14.619999999999997</v>
      </c>
      <c r="BE73" s="81">
        <v>-40.03</v>
      </c>
      <c r="BF73" s="81">
        <v>42.7</v>
      </c>
      <c r="BG73" s="81">
        <v>-17.29</v>
      </c>
      <c r="BH73" s="80">
        <f t="shared" si="60"/>
        <v>-11.489999999999995</v>
      </c>
      <c r="BI73" s="81">
        <v>117.98</v>
      </c>
      <c r="BJ73" s="81">
        <v>-129.47</v>
      </c>
      <c r="BK73" s="80">
        <f t="shared" si="80"/>
        <v>2979.8800000000006</v>
      </c>
      <c r="BL73" s="81">
        <v>0</v>
      </c>
      <c r="BM73" s="81">
        <v>185.21</v>
      </c>
      <c r="BN73" s="81">
        <v>0</v>
      </c>
      <c r="BO73" s="81">
        <v>999.54</v>
      </c>
      <c r="BP73" s="81">
        <v>1166.1400000000001</v>
      </c>
      <c r="BQ73" s="81">
        <v>0</v>
      </c>
      <c r="BR73" s="81">
        <v>557.65</v>
      </c>
      <c r="BS73" s="81">
        <v>71.34</v>
      </c>
      <c r="BT73" s="80">
        <f t="shared" si="75"/>
        <v>911.36</v>
      </c>
      <c r="BU73" s="81">
        <v>0</v>
      </c>
      <c r="BV73" s="81">
        <v>38.85</v>
      </c>
      <c r="BW73" s="81">
        <v>0</v>
      </c>
      <c r="BX73" s="81">
        <v>0</v>
      </c>
      <c r="BY73" s="81">
        <v>143.36000000000001</v>
      </c>
      <c r="BZ73" s="81">
        <v>0</v>
      </c>
      <c r="CA73" s="81">
        <v>729.15</v>
      </c>
      <c r="CB73" s="80">
        <f>'Quarter final consumption'!B73</f>
        <v>39373.18</v>
      </c>
      <c r="CC73" s="80">
        <f>'Quarter final consumption'!C73</f>
        <v>555.96999999999991</v>
      </c>
      <c r="CD73" s="80">
        <f>'Quarter final consumption'!D73</f>
        <v>192.98000000000002</v>
      </c>
      <c r="CE73" s="80">
        <f>'Quarter final consumption'!E73</f>
        <v>17209.460000000003</v>
      </c>
      <c r="CF73" s="80">
        <f>'Quarter final consumption'!F73</f>
        <v>13044.37</v>
      </c>
      <c r="CG73" s="80">
        <f>'Quarter final consumption'!G73</f>
        <v>1216.5</v>
      </c>
      <c r="CH73" s="80">
        <f>'Quarter final consumption'!H73</f>
        <v>6822.02</v>
      </c>
      <c r="CI73" s="93">
        <f>'Quarter final consumption'!I73</f>
        <v>331.88</v>
      </c>
      <c r="CJ73" s="35"/>
    </row>
    <row r="74" spans="1:88" ht="15.5" x14ac:dyDescent="0.35">
      <c r="A74" s="68" t="s">
        <v>240</v>
      </c>
      <c r="B74" s="80">
        <f t="shared" si="61"/>
        <v>60292.659999999989</v>
      </c>
      <c r="C74" s="80">
        <f t="shared" si="62"/>
        <v>8763.0499999999993</v>
      </c>
      <c r="D74" s="80">
        <f t="shared" si="63"/>
        <v>249.00999999999996</v>
      </c>
      <c r="E74" s="80">
        <f t="shared" si="64"/>
        <v>16040.039999999999</v>
      </c>
      <c r="F74" s="80">
        <f t="shared" si="65"/>
        <v>2115.59</v>
      </c>
      <c r="G74" s="80">
        <f t="shared" si="66"/>
        <v>24071.510000000002</v>
      </c>
      <c r="H74" s="80">
        <f t="shared" si="67"/>
        <v>3388.59</v>
      </c>
      <c r="I74" s="80">
        <f t="shared" si="68"/>
        <v>5270.28</v>
      </c>
      <c r="J74" s="80">
        <f t="shared" si="69"/>
        <v>394.58999999999924</v>
      </c>
      <c r="K74" s="80">
        <f t="shared" si="54"/>
        <v>-1.5299999999999727</v>
      </c>
      <c r="L74" s="81">
        <v>0</v>
      </c>
      <c r="M74" s="81">
        <v>6.44</v>
      </c>
      <c r="N74" s="81">
        <v>-165.96</v>
      </c>
      <c r="O74" s="81">
        <v>166</v>
      </c>
      <c r="P74" s="81">
        <v>4.5</v>
      </c>
      <c r="Q74" s="81">
        <v>-12.51</v>
      </c>
      <c r="R74" s="81">
        <v>-1271.26</v>
      </c>
      <c r="S74" s="81">
        <v>1271.26</v>
      </c>
      <c r="T74" s="80">
        <f t="shared" si="55"/>
        <v>-12135.16</v>
      </c>
      <c r="U74" s="80">
        <f t="shared" si="70"/>
        <v>-8283.01</v>
      </c>
      <c r="V74" s="80">
        <f t="shared" si="71"/>
        <v>258.57000000000005</v>
      </c>
      <c r="W74" s="80">
        <f t="shared" si="58"/>
        <v>-15874.08</v>
      </c>
      <c r="X74" s="80">
        <f t="shared" si="59"/>
        <v>15623.679999999998</v>
      </c>
      <c r="Y74" s="80">
        <f t="shared" si="72"/>
        <v>-5186.92</v>
      </c>
      <c r="Z74" s="80">
        <f t="shared" si="73"/>
        <v>-2042.99</v>
      </c>
      <c r="AA74" s="80">
        <f t="shared" ref="AA74:AB89" si="81">AJ74</f>
        <v>-3999.02</v>
      </c>
      <c r="AB74" s="80">
        <f t="shared" si="81"/>
        <v>6882.35</v>
      </c>
      <c r="AC74" s="80">
        <f t="shared" si="53"/>
        <v>486.26</v>
      </c>
      <c r="AD74" s="80">
        <f t="shared" si="56"/>
        <v>-10959.289999999999</v>
      </c>
      <c r="AE74" s="81">
        <v>-7051.89</v>
      </c>
      <c r="AF74" s="81">
        <v>-261.58999999999997</v>
      </c>
      <c r="AG74" s="81">
        <v>-144.05000000000001</v>
      </c>
      <c r="AH74" s="81">
        <v>-4398.42</v>
      </c>
      <c r="AI74" s="81">
        <v>-1986.67</v>
      </c>
      <c r="AJ74" s="81">
        <v>-3999.02</v>
      </c>
      <c r="AK74" s="81">
        <v>6882.35</v>
      </c>
      <c r="AL74" s="80">
        <f t="shared" si="76"/>
        <v>-372.91000000000008</v>
      </c>
      <c r="AM74" s="81">
        <v>-1.35</v>
      </c>
      <c r="AN74" s="81">
        <v>-0.28999999999999998</v>
      </c>
      <c r="AO74" s="81">
        <v>-12.71</v>
      </c>
      <c r="AP74" s="81">
        <v>-788.5</v>
      </c>
      <c r="AQ74" s="81">
        <v>-56.32</v>
      </c>
      <c r="AR74" s="81">
        <v>486.26</v>
      </c>
      <c r="AS74" s="80">
        <f t="shared" si="74"/>
        <v>-69.350000000000364</v>
      </c>
      <c r="AT74" s="81">
        <v>-15979.32</v>
      </c>
      <c r="AU74" s="81">
        <v>15909.97</v>
      </c>
      <c r="AV74" s="80">
        <f t="shared" si="77"/>
        <v>-47.649999999999977</v>
      </c>
      <c r="AW74" s="81">
        <v>-885.47</v>
      </c>
      <c r="AX74" s="81">
        <v>837.82</v>
      </c>
      <c r="AY74" s="81">
        <v>0</v>
      </c>
      <c r="AZ74" s="80">
        <f t="shared" si="78"/>
        <v>-664.64</v>
      </c>
      <c r="BA74" s="81">
        <v>-321.45999999999998</v>
      </c>
      <c r="BB74" s="81">
        <v>-343.18</v>
      </c>
      <c r="BC74" s="81">
        <v>0</v>
      </c>
      <c r="BD74" s="80">
        <f t="shared" si="79"/>
        <v>-11.110000000000001</v>
      </c>
      <c r="BE74" s="81">
        <v>-22.84</v>
      </c>
      <c r="BF74" s="81">
        <v>25.81</v>
      </c>
      <c r="BG74" s="81">
        <v>-14.08</v>
      </c>
      <c r="BH74" s="80">
        <f t="shared" si="60"/>
        <v>-10.210000000000008</v>
      </c>
      <c r="BI74" s="81">
        <v>105.24</v>
      </c>
      <c r="BJ74" s="81">
        <v>-115.45</v>
      </c>
      <c r="BK74" s="80">
        <f t="shared" si="80"/>
        <v>3177.79</v>
      </c>
      <c r="BL74" s="81">
        <v>0</v>
      </c>
      <c r="BM74" s="81">
        <v>221.92</v>
      </c>
      <c r="BN74" s="81">
        <v>0</v>
      </c>
      <c r="BO74" s="81">
        <v>1043.3800000000001</v>
      </c>
      <c r="BP74" s="81">
        <v>1259.23</v>
      </c>
      <c r="BQ74" s="81">
        <v>0</v>
      </c>
      <c r="BR74" s="81">
        <v>585.72</v>
      </c>
      <c r="BS74" s="81">
        <v>67.540000000000006</v>
      </c>
      <c r="BT74" s="80">
        <f t="shared" si="75"/>
        <v>1033.8200000000002</v>
      </c>
      <c r="BU74" s="81">
        <v>0</v>
      </c>
      <c r="BV74" s="81">
        <v>57.94</v>
      </c>
      <c r="BW74" s="81">
        <v>0</v>
      </c>
      <c r="BX74" s="81">
        <v>0</v>
      </c>
      <c r="BY74" s="81">
        <v>180.68</v>
      </c>
      <c r="BZ74" s="81">
        <v>0</v>
      </c>
      <c r="CA74" s="81">
        <v>795.2</v>
      </c>
      <c r="CB74" s="80">
        <f>'Quarter final consumption'!B74</f>
        <v>43947.909999999996</v>
      </c>
      <c r="CC74" s="80">
        <f>'Quarter final consumption'!C74</f>
        <v>480.03999999999996</v>
      </c>
      <c r="CD74" s="80">
        <f>'Quarter final consumption'!D74</f>
        <v>234.16000000000003</v>
      </c>
      <c r="CE74" s="80">
        <f>'Quarter final consumption'!E74</f>
        <v>16861.89</v>
      </c>
      <c r="CF74" s="80">
        <f>'Quarter final consumption'!F74</f>
        <v>17449.180000000004</v>
      </c>
      <c r="CG74" s="80">
        <f>'Quarter final consumption'!G74</f>
        <v>1333.09</v>
      </c>
      <c r="CH74" s="80">
        <f>'Quarter final consumption'!H74</f>
        <v>7167.28</v>
      </c>
      <c r="CI74" s="93">
        <f>'Quarter final consumption'!I74</f>
        <v>422.27</v>
      </c>
      <c r="CJ74" s="35"/>
    </row>
    <row r="75" spans="1:88" ht="15.5" x14ac:dyDescent="0.35">
      <c r="A75" s="68" t="s">
        <v>241</v>
      </c>
      <c r="B75" s="80">
        <f t="shared" si="61"/>
        <v>46151.12999999999</v>
      </c>
      <c r="C75" s="80">
        <f t="shared" si="62"/>
        <v>5510.49</v>
      </c>
      <c r="D75" s="80">
        <f t="shared" si="63"/>
        <v>182.32000000000005</v>
      </c>
      <c r="E75" s="80">
        <f t="shared" si="64"/>
        <v>15777.710000000001</v>
      </c>
      <c r="F75" s="80">
        <f t="shared" si="65"/>
        <v>2532.25</v>
      </c>
      <c r="G75" s="80">
        <f t="shared" si="66"/>
        <v>14068.96</v>
      </c>
      <c r="H75" s="80">
        <f t="shared" si="67"/>
        <v>2797.5599999999995</v>
      </c>
      <c r="I75" s="80">
        <f t="shared" si="68"/>
        <v>4829.25</v>
      </c>
      <c r="J75" s="80">
        <f t="shared" si="69"/>
        <v>452.59000000000015</v>
      </c>
      <c r="K75" s="80">
        <f t="shared" si="54"/>
        <v>1.5499999999999545</v>
      </c>
      <c r="L75" s="81">
        <v>0</v>
      </c>
      <c r="M75" s="81">
        <v>7.68</v>
      </c>
      <c r="N75" s="81">
        <v>-476.04</v>
      </c>
      <c r="O75" s="81">
        <v>478.3</v>
      </c>
      <c r="P75" s="81">
        <v>11.57</v>
      </c>
      <c r="Q75" s="81">
        <v>-19.96</v>
      </c>
      <c r="R75" s="81">
        <v>-1106.2</v>
      </c>
      <c r="S75" s="81">
        <v>1106.2</v>
      </c>
      <c r="T75" s="80">
        <f t="shared" si="55"/>
        <v>-9617.6299999999992</v>
      </c>
      <c r="U75" s="80">
        <f t="shared" si="70"/>
        <v>-5054</v>
      </c>
      <c r="V75" s="80">
        <f t="shared" si="71"/>
        <v>305.36999999999995</v>
      </c>
      <c r="W75" s="80">
        <f t="shared" si="58"/>
        <v>-15301.67</v>
      </c>
      <c r="X75" s="80">
        <f t="shared" si="59"/>
        <v>15092.460000000001</v>
      </c>
      <c r="Y75" s="80">
        <f t="shared" si="72"/>
        <v>-4824.63</v>
      </c>
      <c r="Z75" s="80">
        <f t="shared" si="73"/>
        <v>-2036.78</v>
      </c>
      <c r="AA75" s="80">
        <f t="shared" si="81"/>
        <v>-3723.05</v>
      </c>
      <c r="AB75" s="80">
        <f t="shared" si="81"/>
        <v>5589.92</v>
      </c>
      <c r="AC75" s="80">
        <f t="shared" si="53"/>
        <v>334.75</v>
      </c>
      <c r="AD75" s="80">
        <f t="shared" si="56"/>
        <v>-8606.5199999999986</v>
      </c>
      <c r="AE75" s="81">
        <v>-3844.79</v>
      </c>
      <c r="AF75" s="81">
        <v>-208.95</v>
      </c>
      <c r="AG75" s="81">
        <v>-136.46</v>
      </c>
      <c r="AH75" s="81">
        <v>-4276.95</v>
      </c>
      <c r="AI75" s="81">
        <v>-2006.24</v>
      </c>
      <c r="AJ75" s="81">
        <v>-3723.05</v>
      </c>
      <c r="AK75" s="81">
        <v>5589.92</v>
      </c>
      <c r="AL75" s="80">
        <f t="shared" si="76"/>
        <v>-255.8599999999999</v>
      </c>
      <c r="AM75" s="81">
        <v>-0.73</v>
      </c>
      <c r="AN75" s="81">
        <v>-0.28999999999999998</v>
      </c>
      <c r="AO75" s="81">
        <v>-11.37</v>
      </c>
      <c r="AP75" s="81">
        <v>-547.67999999999995</v>
      </c>
      <c r="AQ75" s="81">
        <v>-30.54</v>
      </c>
      <c r="AR75" s="81">
        <v>334.75</v>
      </c>
      <c r="AS75" s="80">
        <f t="shared" si="74"/>
        <v>-33.159999999999854</v>
      </c>
      <c r="AT75" s="81">
        <v>-15398.6</v>
      </c>
      <c r="AU75" s="81">
        <v>15365.44</v>
      </c>
      <c r="AV75" s="80">
        <f t="shared" si="77"/>
        <v>-46.490000000000009</v>
      </c>
      <c r="AW75" s="81">
        <v>-823.14</v>
      </c>
      <c r="AX75" s="81">
        <v>776.65</v>
      </c>
      <c r="AY75" s="81">
        <v>0</v>
      </c>
      <c r="AZ75" s="80">
        <f t="shared" si="78"/>
        <v>-647.42000000000007</v>
      </c>
      <c r="BA75" s="81">
        <v>-339.88</v>
      </c>
      <c r="BB75" s="81">
        <v>-307.54000000000002</v>
      </c>
      <c r="BC75" s="81">
        <v>0</v>
      </c>
      <c r="BD75" s="80">
        <f t="shared" si="79"/>
        <v>-18.68</v>
      </c>
      <c r="BE75" s="81">
        <v>-45.46</v>
      </c>
      <c r="BF75" s="81">
        <v>45.5</v>
      </c>
      <c r="BG75" s="81">
        <v>-18.72</v>
      </c>
      <c r="BH75" s="80">
        <f t="shared" si="60"/>
        <v>-9.5</v>
      </c>
      <c r="BI75" s="81">
        <v>96.93</v>
      </c>
      <c r="BJ75" s="81">
        <v>-106.43</v>
      </c>
      <c r="BK75" s="80">
        <f t="shared" si="80"/>
        <v>3093.84</v>
      </c>
      <c r="BL75" s="81">
        <v>0</v>
      </c>
      <c r="BM75" s="81">
        <v>202.75</v>
      </c>
      <c r="BN75" s="81">
        <v>0</v>
      </c>
      <c r="BO75" s="81">
        <v>980.97</v>
      </c>
      <c r="BP75" s="81">
        <v>1329.72</v>
      </c>
      <c r="BQ75" s="81">
        <v>0</v>
      </c>
      <c r="BR75" s="81">
        <v>512.86</v>
      </c>
      <c r="BS75" s="81">
        <v>67.540000000000006</v>
      </c>
      <c r="BT75" s="80">
        <f t="shared" si="75"/>
        <v>678.88</v>
      </c>
      <c r="BU75" s="81">
        <v>0</v>
      </c>
      <c r="BV75" s="81">
        <v>78.44</v>
      </c>
      <c r="BW75" s="81">
        <v>0</v>
      </c>
      <c r="BX75" s="81">
        <v>0</v>
      </c>
      <c r="BY75" s="81">
        <v>127.9</v>
      </c>
      <c r="BZ75" s="81">
        <v>0</v>
      </c>
      <c r="CA75" s="81">
        <v>472.54</v>
      </c>
      <c r="CB75" s="80">
        <f>'Quarter final consumption'!B75</f>
        <v>32760.93</v>
      </c>
      <c r="CC75" s="80">
        <f>'Quarter final consumption'!C75</f>
        <v>456.49</v>
      </c>
      <c r="CD75" s="80">
        <f>'Quarter final consumption'!D75</f>
        <v>214.18</v>
      </c>
      <c r="CE75" s="80">
        <f>'Quarter final consumption'!E75</f>
        <v>17122.04</v>
      </c>
      <c r="CF75" s="80">
        <f>'Quarter final consumption'!F75</f>
        <v>7798.28</v>
      </c>
      <c r="CG75" s="80">
        <f>'Quarter final consumption'!G75</f>
        <v>740.81999999999994</v>
      </c>
      <c r="CH75" s="80">
        <f>'Quarter final consumption'!H75</f>
        <v>6163.31</v>
      </c>
      <c r="CI75" s="93">
        <f>'Quarter final consumption'!I75</f>
        <v>265.81</v>
      </c>
      <c r="CJ75" s="35"/>
    </row>
    <row r="76" spans="1:88" ht="15.5" x14ac:dyDescent="0.35">
      <c r="A76" s="68" t="s">
        <v>242</v>
      </c>
      <c r="B76" s="80">
        <f t="shared" si="61"/>
        <v>43168.399999999994</v>
      </c>
      <c r="C76" s="80">
        <f t="shared" si="62"/>
        <v>4543.04</v>
      </c>
      <c r="D76" s="80">
        <f t="shared" si="63"/>
        <v>112.14000000000004</v>
      </c>
      <c r="E76" s="80">
        <f t="shared" si="64"/>
        <v>18013.21</v>
      </c>
      <c r="F76" s="80">
        <f t="shared" si="65"/>
        <v>1029.8699999999953</v>
      </c>
      <c r="G76" s="80">
        <f t="shared" si="66"/>
        <v>11733.43</v>
      </c>
      <c r="H76" s="80">
        <f t="shared" si="67"/>
        <v>2668.21</v>
      </c>
      <c r="I76" s="80">
        <f t="shared" si="68"/>
        <v>4585.58</v>
      </c>
      <c r="J76" s="80">
        <f t="shared" si="69"/>
        <v>482.91999999999916</v>
      </c>
      <c r="K76" s="80">
        <f t="shared" si="54"/>
        <v>35.299999999999955</v>
      </c>
      <c r="L76" s="81">
        <v>0</v>
      </c>
      <c r="M76" s="81">
        <v>8.5299999999999994</v>
      </c>
      <c r="N76" s="81">
        <v>-290.11</v>
      </c>
      <c r="O76" s="81">
        <v>325.55</v>
      </c>
      <c r="P76" s="81">
        <v>15.69</v>
      </c>
      <c r="Q76" s="81">
        <v>-24.36</v>
      </c>
      <c r="R76" s="81">
        <v>-941.14</v>
      </c>
      <c r="S76" s="81">
        <v>941.14</v>
      </c>
      <c r="T76" s="80">
        <f t="shared" si="55"/>
        <v>-9122.9499999999971</v>
      </c>
      <c r="U76" s="80">
        <f t="shared" si="70"/>
        <v>-4112.4399999999996</v>
      </c>
      <c r="V76" s="80">
        <f t="shared" si="71"/>
        <v>279.34999999999997</v>
      </c>
      <c r="W76" s="80">
        <f t="shared" si="58"/>
        <v>-17723.099999999999</v>
      </c>
      <c r="X76" s="80">
        <f t="shared" si="59"/>
        <v>17504.960000000003</v>
      </c>
      <c r="Y76" s="80">
        <f t="shared" si="72"/>
        <v>-5237.95</v>
      </c>
      <c r="Z76" s="80">
        <f t="shared" si="73"/>
        <v>-2045.3799999999999</v>
      </c>
      <c r="AA76" s="80">
        <f t="shared" si="81"/>
        <v>-3644.44</v>
      </c>
      <c r="AB76" s="80">
        <f t="shared" si="81"/>
        <v>5565.4</v>
      </c>
      <c r="AC76" s="80">
        <f t="shared" si="53"/>
        <v>290.64999999999998</v>
      </c>
      <c r="AD76" s="80">
        <f t="shared" si="56"/>
        <v>-8323.0400000000009</v>
      </c>
      <c r="AE76" s="81">
        <v>-3149.89</v>
      </c>
      <c r="AF76" s="81">
        <v>-163.68</v>
      </c>
      <c r="AG76" s="81">
        <v>-147.71</v>
      </c>
      <c r="AH76" s="81">
        <v>-4760.38</v>
      </c>
      <c r="AI76" s="81">
        <v>-2022.34</v>
      </c>
      <c r="AJ76" s="81">
        <v>-3644.44</v>
      </c>
      <c r="AK76" s="81">
        <v>5565.4</v>
      </c>
      <c r="AL76" s="80">
        <f t="shared" si="76"/>
        <v>-222.14999999999998</v>
      </c>
      <c r="AM76" s="81">
        <v>-0.56000000000000005</v>
      </c>
      <c r="AN76" s="81">
        <v>-0.28999999999999998</v>
      </c>
      <c r="AO76" s="81">
        <v>-11.34</v>
      </c>
      <c r="AP76" s="81">
        <v>-477.57</v>
      </c>
      <c r="AQ76" s="81">
        <v>-23.04</v>
      </c>
      <c r="AR76" s="81">
        <v>290.64999999999998</v>
      </c>
      <c r="AS76" s="80">
        <f t="shared" si="74"/>
        <v>-29.229999999999563</v>
      </c>
      <c r="AT76" s="81">
        <v>-17846.14</v>
      </c>
      <c r="AU76" s="81">
        <v>17816.91</v>
      </c>
      <c r="AV76" s="80">
        <f t="shared" si="77"/>
        <v>-33.659999999999968</v>
      </c>
      <c r="AW76" s="81">
        <v>-664.56</v>
      </c>
      <c r="AX76" s="81">
        <v>630.9</v>
      </c>
      <c r="AY76" s="81">
        <v>0</v>
      </c>
      <c r="AZ76" s="80">
        <f t="shared" si="78"/>
        <v>-485.03999999999996</v>
      </c>
      <c r="BA76" s="81">
        <v>-251.2</v>
      </c>
      <c r="BB76" s="81">
        <v>-233.84</v>
      </c>
      <c r="BC76" s="81">
        <v>0</v>
      </c>
      <c r="BD76" s="80">
        <f t="shared" si="79"/>
        <v>-17.77</v>
      </c>
      <c r="BE76" s="81">
        <v>-46.23</v>
      </c>
      <c r="BF76" s="81">
        <v>46.26</v>
      </c>
      <c r="BG76" s="81">
        <v>-17.8</v>
      </c>
      <c r="BH76" s="80">
        <f t="shared" si="60"/>
        <v>-12.059999999999988</v>
      </c>
      <c r="BI76" s="81">
        <v>123.04</v>
      </c>
      <c r="BJ76" s="81">
        <v>-135.1</v>
      </c>
      <c r="BK76" s="80">
        <f t="shared" si="80"/>
        <v>3028.66</v>
      </c>
      <c r="BL76" s="81">
        <v>0</v>
      </c>
      <c r="BM76" s="81">
        <v>162.85</v>
      </c>
      <c r="BN76" s="81">
        <v>0</v>
      </c>
      <c r="BO76" s="81">
        <v>1164.01</v>
      </c>
      <c r="BP76" s="81">
        <v>1123.67</v>
      </c>
      <c r="BQ76" s="81">
        <v>0</v>
      </c>
      <c r="BR76" s="81">
        <v>510.59</v>
      </c>
      <c r="BS76" s="81">
        <v>67.540000000000006</v>
      </c>
      <c r="BT76" s="80">
        <f t="shared" si="75"/>
        <v>682.68</v>
      </c>
      <c r="BU76" s="81">
        <v>0</v>
      </c>
      <c r="BV76" s="81">
        <v>63.34</v>
      </c>
      <c r="BW76" s="81">
        <v>0</v>
      </c>
      <c r="BX76" s="81">
        <v>0</v>
      </c>
      <c r="BY76" s="81">
        <v>184.19</v>
      </c>
      <c r="BZ76" s="81">
        <v>0</v>
      </c>
      <c r="CA76" s="81">
        <v>435.15</v>
      </c>
      <c r="CB76" s="80">
        <f>'Quarter final consumption'!B76</f>
        <v>30366.83</v>
      </c>
      <c r="CC76" s="80">
        <f>'Quarter final consumption'!C76</f>
        <v>430.6</v>
      </c>
      <c r="CD76" s="80">
        <f>'Quarter final consumption'!D76</f>
        <v>173.82999999999998</v>
      </c>
      <c r="CE76" s="80">
        <f>'Quarter final consumption'!E76</f>
        <v>17696.37</v>
      </c>
      <c r="CF76" s="80">
        <f>'Quarter final consumption'!F76</f>
        <v>5203.3100000000004</v>
      </c>
      <c r="CG76" s="80">
        <f>'Quarter final consumption'!G76</f>
        <v>598.47</v>
      </c>
      <c r="CH76" s="80">
        <f>'Quarter final consumption'!H76</f>
        <v>6043.7199999999993</v>
      </c>
      <c r="CI76" s="93">
        <f>'Quarter final consumption'!I76</f>
        <v>220.53</v>
      </c>
      <c r="CJ76" s="35"/>
    </row>
    <row r="77" spans="1:88" ht="15.5" x14ac:dyDescent="0.35">
      <c r="A77" s="68" t="s">
        <v>243</v>
      </c>
      <c r="B77" s="80">
        <f t="shared" si="61"/>
        <v>53284.539999999994</v>
      </c>
      <c r="C77" s="80">
        <f t="shared" si="62"/>
        <v>5471.8599999999988</v>
      </c>
      <c r="D77" s="80">
        <f t="shared" si="63"/>
        <v>227.88</v>
      </c>
      <c r="E77" s="80">
        <f t="shared" si="64"/>
        <v>18227.789999999997</v>
      </c>
      <c r="F77" s="80">
        <f t="shared" si="65"/>
        <v>1045.8599999999969</v>
      </c>
      <c r="G77" s="80">
        <f t="shared" si="66"/>
        <v>18909.099999999999</v>
      </c>
      <c r="H77" s="80">
        <f t="shared" si="67"/>
        <v>3583.54</v>
      </c>
      <c r="I77" s="80">
        <f t="shared" si="68"/>
        <v>5446.49</v>
      </c>
      <c r="J77" s="80">
        <f t="shared" si="69"/>
        <v>372.02000000000044</v>
      </c>
      <c r="K77" s="80">
        <f t="shared" si="54"/>
        <v>-3.6600000000000819</v>
      </c>
      <c r="L77" s="81">
        <v>0</v>
      </c>
      <c r="M77" s="81">
        <v>11.39</v>
      </c>
      <c r="N77" s="81">
        <v>-544.73</v>
      </c>
      <c r="O77" s="81">
        <v>541.23</v>
      </c>
      <c r="P77" s="81">
        <v>16.34</v>
      </c>
      <c r="Q77" s="81">
        <v>-27.89</v>
      </c>
      <c r="R77" s="81">
        <v>-1333.75</v>
      </c>
      <c r="S77" s="81">
        <v>1333.75</v>
      </c>
      <c r="T77" s="80">
        <f t="shared" si="55"/>
        <v>-10504.719999999998</v>
      </c>
      <c r="U77" s="80">
        <f t="shared" si="70"/>
        <v>-5005.1299999999992</v>
      </c>
      <c r="V77" s="80">
        <f t="shared" si="71"/>
        <v>69.91</v>
      </c>
      <c r="W77" s="80">
        <f t="shared" si="58"/>
        <v>-17683.059999999998</v>
      </c>
      <c r="X77" s="80">
        <f t="shared" si="59"/>
        <v>17453.27</v>
      </c>
      <c r="Y77" s="80">
        <f t="shared" si="72"/>
        <v>-5490.69</v>
      </c>
      <c r="Z77" s="80">
        <f t="shared" si="73"/>
        <v>-2343.69</v>
      </c>
      <c r="AA77" s="80">
        <f t="shared" si="81"/>
        <v>-4112.74</v>
      </c>
      <c r="AB77" s="80">
        <f t="shared" si="81"/>
        <v>6212.46</v>
      </c>
      <c r="AC77" s="80">
        <f t="shared" si="53"/>
        <v>394.95</v>
      </c>
      <c r="AD77" s="80">
        <f t="shared" si="56"/>
        <v>-9645.9199999999983</v>
      </c>
      <c r="AE77" s="81">
        <v>-4281.43</v>
      </c>
      <c r="AF77" s="81">
        <v>-148.80000000000001</v>
      </c>
      <c r="AG77" s="81">
        <v>-165.19</v>
      </c>
      <c r="AH77" s="81">
        <v>-4847.32</v>
      </c>
      <c r="AI77" s="81">
        <v>-2302.9</v>
      </c>
      <c r="AJ77" s="81">
        <v>-4112.74</v>
      </c>
      <c r="AK77" s="81">
        <v>6212.46</v>
      </c>
      <c r="AL77" s="80">
        <f t="shared" si="76"/>
        <v>-301.87999999999994</v>
      </c>
      <c r="AM77" s="81">
        <v>-0.98</v>
      </c>
      <c r="AN77" s="81">
        <v>-0.28999999999999998</v>
      </c>
      <c r="AO77" s="81">
        <v>-11.4</v>
      </c>
      <c r="AP77" s="81">
        <v>-643.37</v>
      </c>
      <c r="AQ77" s="81">
        <v>-40.79</v>
      </c>
      <c r="AR77" s="81">
        <v>394.95</v>
      </c>
      <c r="AS77" s="80">
        <f t="shared" si="74"/>
        <v>-20.079999999998108</v>
      </c>
      <c r="AT77" s="81">
        <v>-17808.099999999999</v>
      </c>
      <c r="AU77" s="81">
        <v>17788.02</v>
      </c>
      <c r="AV77" s="80">
        <f t="shared" si="77"/>
        <v>-23.75</v>
      </c>
      <c r="AW77" s="81">
        <v>-414.54</v>
      </c>
      <c r="AX77" s="81">
        <v>390.79</v>
      </c>
      <c r="AY77" s="81">
        <v>0</v>
      </c>
      <c r="AZ77" s="80">
        <f t="shared" si="78"/>
        <v>-479.97</v>
      </c>
      <c r="BA77" s="81">
        <v>-261.45</v>
      </c>
      <c r="BB77" s="81">
        <v>-218.52</v>
      </c>
      <c r="BC77" s="81">
        <v>0</v>
      </c>
      <c r="BD77" s="80">
        <f t="shared" si="79"/>
        <v>-20.77</v>
      </c>
      <c r="BE77" s="81">
        <v>-46.73</v>
      </c>
      <c r="BF77" s="81">
        <v>46.73</v>
      </c>
      <c r="BG77" s="81">
        <v>-20.77</v>
      </c>
      <c r="BH77" s="80">
        <f t="shared" si="60"/>
        <v>-12.34999999999998</v>
      </c>
      <c r="BI77" s="81">
        <v>125.04</v>
      </c>
      <c r="BJ77" s="81">
        <v>-137.38999999999999</v>
      </c>
      <c r="BK77" s="80">
        <f t="shared" si="80"/>
        <v>3177.12</v>
      </c>
      <c r="BL77" s="81">
        <v>0</v>
      </c>
      <c r="BM77" s="81">
        <v>128.76</v>
      </c>
      <c r="BN77" s="81">
        <v>0</v>
      </c>
      <c r="BO77" s="81">
        <v>1113.3900000000001</v>
      </c>
      <c r="BP77" s="81">
        <v>1313.71</v>
      </c>
      <c r="BQ77" s="81">
        <v>0</v>
      </c>
      <c r="BR77" s="81">
        <v>553.72</v>
      </c>
      <c r="BS77" s="81">
        <v>67.540000000000006</v>
      </c>
      <c r="BT77" s="80">
        <f t="shared" si="75"/>
        <v>895.24</v>
      </c>
      <c r="BU77" s="81">
        <v>0</v>
      </c>
      <c r="BV77" s="81">
        <v>27.78</v>
      </c>
      <c r="BW77" s="81">
        <v>0</v>
      </c>
      <c r="BX77" s="81">
        <v>0</v>
      </c>
      <c r="BY77" s="81">
        <v>223.2</v>
      </c>
      <c r="BZ77" s="81">
        <v>0</v>
      </c>
      <c r="CA77" s="81">
        <v>644.26</v>
      </c>
      <c r="CB77" s="80">
        <f>'Quarter final consumption'!B77</f>
        <v>38704.229999999996</v>
      </c>
      <c r="CC77" s="80">
        <f>'Quarter final consumption'!C77</f>
        <v>466.72999999999996</v>
      </c>
      <c r="CD77" s="80">
        <f>'Quarter final consumption'!D77</f>
        <v>152.64000000000001</v>
      </c>
      <c r="CE77" s="80">
        <f>'Quarter final consumption'!E77</f>
        <v>17926.969999999998</v>
      </c>
      <c r="CF77" s="80">
        <f>'Quarter final consumption'!F77</f>
        <v>11897.84</v>
      </c>
      <c r="CG77" s="80">
        <f>'Quarter final consumption'!G77</f>
        <v>1211.96</v>
      </c>
      <c r="CH77" s="80">
        <f>'Quarter final consumption'!H77</f>
        <v>6720.25</v>
      </c>
      <c r="CI77" s="93">
        <f>'Quarter final consumption'!I77</f>
        <v>327.84</v>
      </c>
      <c r="CJ77" s="35"/>
    </row>
    <row r="78" spans="1:88" ht="15.5" x14ac:dyDescent="0.35">
      <c r="A78" s="68" t="s">
        <v>244</v>
      </c>
      <c r="B78" s="80">
        <f t="shared" si="61"/>
        <v>57538.119999999995</v>
      </c>
      <c r="C78" s="80">
        <f t="shared" si="62"/>
        <v>4703.9500000000007</v>
      </c>
      <c r="D78" s="80">
        <f t="shared" si="63"/>
        <v>199.24999999999994</v>
      </c>
      <c r="E78" s="80">
        <f t="shared" si="64"/>
        <v>15729.06</v>
      </c>
      <c r="F78" s="80">
        <f t="shared" si="65"/>
        <v>2792.1099999999988</v>
      </c>
      <c r="G78" s="80">
        <f t="shared" si="66"/>
        <v>24673.629999999997</v>
      </c>
      <c r="H78" s="80">
        <f t="shared" si="67"/>
        <v>3911.1399999999994</v>
      </c>
      <c r="I78" s="80">
        <f t="shared" si="68"/>
        <v>5016.67</v>
      </c>
      <c r="J78" s="80">
        <f t="shared" si="69"/>
        <v>512.3100000000004</v>
      </c>
      <c r="K78" s="80">
        <f t="shared" si="54"/>
        <v>7.5499999999999545</v>
      </c>
      <c r="L78" s="81">
        <v>0</v>
      </c>
      <c r="M78" s="81">
        <v>10.3</v>
      </c>
      <c r="N78" s="81">
        <v>-320.37</v>
      </c>
      <c r="O78" s="81">
        <v>317.12</v>
      </c>
      <c r="P78" s="81">
        <v>70.66</v>
      </c>
      <c r="Q78" s="81">
        <v>-70.16</v>
      </c>
      <c r="R78" s="81">
        <v>-1290.74</v>
      </c>
      <c r="S78" s="81">
        <v>1290.74</v>
      </c>
      <c r="T78" s="80">
        <f t="shared" si="55"/>
        <v>-10605.460000000003</v>
      </c>
      <c r="U78" s="80">
        <f t="shared" si="70"/>
        <v>-4236.1200000000008</v>
      </c>
      <c r="V78" s="80">
        <f t="shared" si="71"/>
        <v>55.950000000000053</v>
      </c>
      <c r="W78" s="80">
        <f t="shared" si="58"/>
        <v>-15408.689999999999</v>
      </c>
      <c r="X78" s="80">
        <f t="shared" si="59"/>
        <v>15177.89</v>
      </c>
      <c r="Y78" s="80">
        <f t="shared" si="72"/>
        <v>-6973.1500000000005</v>
      </c>
      <c r="Z78" s="80">
        <f t="shared" si="73"/>
        <v>-2544.64</v>
      </c>
      <c r="AA78" s="80">
        <f t="shared" si="81"/>
        <v>-3725.93</v>
      </c>
      <c r="AB78" s="80">
        <f t="shared" si="81"/>
        <v>6568.5</v>
      </c>
      <c r="AC78" s="80">
        <f t="shared" si="53"/>
        <v>480.73</v>
      </c>
      <c r="AD78" s="80">
        <f t="shared" si="56"/>
        <v>-9743.6900000000023</v>
      </c>
      <c r="AE78" s="81">
        <v>-3618.86</v>
      </c>
      <c r="AF78" s="81">
        <v>-130.66999999999999</v>
      </c>
      <c r="AG78" s="81">
        <v>-161.13999999999999</v>
      </c>
      <c r="AH78" s="81">
        <v>-6197.14</v>
      </c>
      <c r="AI78" s="81">
        <v>-2478.4499999999998</v>
      </c>
      <c r="AJ78" s="81">
        <v>-3725.93</v>
      </c>
      <c r="AK78" s="81">
        <v>6568.5</v>
      </c>
      <c r="AL78" s="80">
        <f t="shared" si="76"/>
        <v>-374.41000000000008</v>
      </c>
      <c r="AM78" s="81">
        <v>-1.28</v>
      </c>
      <c r="AN78" s="81">
        <v>-0.28999999999999998</v>
      </c>
      <c r="AO78" s="81">
        <v>-11.37</v>
      </c>
      <c r="AP78" s="81">
        <v>-776.01</v>
      </c>
      <c r="AQ78" s="81">
        <v>-66.19</v>
      </c>
      <c r="AR78" s="81">
        <v>480.73</v>
      </c>
      <c r="AS78" s="80">
        <f t="shared" si="74"/>
        <v>-27.019999999998618</v>
      </c>
      <c r="AT78" s="81">
        <v>-15536.14</v>
      </c>
      <c r="AU78" s="81">
        <v>15509.12</v>
      </c>
      <c r="AV78" s="80">
        <f t="shared" si="77"/>
        <v>-19.95999999999998</v>
      </c>
      <c r="AW78" s="81">
        <v>-337.12</v>
      </c>
      <c r="AX78" s="81">
        <v>317.16000000000003</v>
      </c>
      <c r="AY78" s="81">
        <v>0</v>
      </c>
      <c r="AZ78" s="80">
        <f t="shared" si="78"/>
        <v>-406.62</v>
      </c>
      <c r="BA78" s="81">
        <v>-239.89</v>
      </c>
      <c r="BB78" s="81">
        <v>-166.73</v>
      </c>
      <c r="BC78" s="81">
        <v>0</v>
      </c>
      <c r="BD78" s="80">
        <f t="shared" si="79"/>
        <v>-21.270000000000003</v>
      </c>
      <c r="BE78" s="81">
        <v>-38.97</v>
      </c>
      <c r="BF78" s="81">
        <v>36.479999999999997</v>
      </c>
      <c r="BG78" s="81">
        <v>-18.78</v>
      </c>
      <c r="BH78" s="80">
        <f t="shared" si="60"/>
        <v>-12.489999999999995</v>
      </c>
      <c r="BI78" s="81">
        <v>127.45</v>
      </c>
      <c r="BJ78" s="81">
        <v>-139.94</v>
      </c>
      <c r="BK78" s="80">
        <f t="shared" si="80"/>
        <v>3134.6699999999996</v>
      </c>
      <c r="BL78" s="81">
        <v>0</v>
      </c>
      <c r="BM78" s="81">
        <v>118.28</v>
      </c>
      <c r="BN78" s="81">
        <v>0</v>
      </c>
      <c r="BO78" s="81">
        <v>1045.1099999999999</v>
      </c>
      <c r="BP78" s="81">
        <v>1360.17</v>
      </c>
      <c r="BQ78" s="81">
        <v>0</v>
      </c>
      <c r="BR78" s="81">
        <v>532.04999999999995</v>
      </c>
      <c r="BS78" s="81">
        <v>79.06</v>
      </c>
      <c r="BT78" s="80">
        <f t="shared" si="75"/>
        <v>864.25</v>
      </c>
      <c r="BU78" s="81">
        <v>0</v>
      </c>
      <c r="BV78" s="81">
        <v>21.33</v>
      </c>
      <c r="BW78" s="81">
        <v>0</v>
      </c>
      <c r="BX78" s="81">
        <v>0</v>
      </c>
      <c r="BY78" s="81">
        <v>102.5</v>
      </c>
      <c r="BZ78" s="81">
        <v>0</v>
      </c>
      <c r="CA78" s="81">
        <v>740.42</v>
      </c>
      <c r="CB78" s="80">
        <f>'Quarter final consumption'!B78</f>
        <v>42942.679999999993</v>
      </c>
      <c r="CC78" s="80">
        <f>'Quarter final consumption'!C78</f>
        <v>467.83</v>
      </c>
      <c r="CD78" s="80">
        <f>'Quarter final consumption'!D78</f>
        <v>125.89</v>
      </c>
      <c r="CE78" s="80">
        <f>'Quarter final consumption'!E78</f>
        <v>17242.009999999998</v>
      </c>
      <c r="CF78" s="80">
        <f>'Quarter final consumption'!F78</f>
        <v>16308.469999999998</v>
      </c>
      <c r="CG78" s="80">
        <f>'Quarter final consumption'!G78</f>
        <v>1296.3399999999999</v>
      </c>
      <c r="CH78" s="80">
        <f>'Quarter final consumption'!H78</f>
        <v>7099.08</v>
      </c>
      <c r="CI78" s="93">
        <f>'Quarter final consumption'!I78</f>
        <v>403.06</v>
      </c>
      <c r="CJ78" s="35"/>
    </row>
    <row r="79" spans="1:88" ht="15.5" x14ac:dyDescent="0.35">
      <c r="A79" s="68" t="s">
        <v>245</v>
      </c>
      <c r="B79" s="80">
        <f t="shared" si="61"/>
        <v>45884.72</v>
      </c>
      <c r="C79" s="80">
        <f t="shared" si="62"/>
        <v>2199.06</v>
      </c>
      <c r="D79" s="80">
        <f t="shared" si="63"/>
        <v>213.14</v>
      </c>
      <c r="E79" s="80">
        <f t="shared" si="64"/>
        <v>16934.690000000002</v>
      </c>
      <c r="F79" s="80">
        <f t="shared" si="65"/>
        <v>2132.7999999999993</v>
      </c>
      <c r="G79" s="80">
        <f t="shared" si="66"/>
        <v>16052.68</v>
      </c>
      <c r="H79" s="80">
        <f t="shared" si="67"/>
        <v>3276.89</v>
      </c>
      <c r="I79" s="80">
        <f t="shared" si="68"/>
        <v>4612.38</v>
      </c>
      <c r="J79" s="80">
        <f t="shared" si="69"/>
        <v>463.08000000000084</v>
      </c>
      <c r="K79" s="80">
        <f t="shared" si="54"/>
        <v>6.4600000000000364</v>
      </c>
      <c r="L79" s="81">
        <v>0</v>
      </c>
      <c r="M79" s="81">
        <v>8.4700000000000006</v>
      </c>
      <c r="N79" s="81">
        <v>-405.2</v>
      </c>
      <c r="O79" s="81">
        <v>402.76</v>
      </c>
      <c r="P79" s="81">
        <v>70.739999999999995</v>
      </c>
      <c r="Q79" s="81">
        <v>-70.31</v>
      </c>
      <c r="R79" s="81">
        <v>-1032.68</v>
      </c>
      <c r="S79" s="81">
        <v>1032.68</v>
      </c>
      <c r="T79" s="80">
        <f t="shared" si="55"/>
        <v>-8540.2899999999991</v>
      </c>
      <c r="U79" s="80">
        <f t="shared" si="70"/>
        <v>-1775.19</v>
      </c>
      <c r="V79" s="80">
        <f t="shared" si="71"/>
        <v>61.73</v>
      </c>
      <c r="W79" s="80">
        <f t="shared" si="58"/>
        <v>-16529.490000000002</v>
      </c>
      <c r="X79" s="80">
        <f t="shared" si="59"/>
        <v>16325.910000000002</v>
      </c>
      <c r="Y79" s="80">
        <f t="shared" si="72"/>
        <v>-6708.33</v>
      </c>
      <c r="Z79" s="80">
        <f t="shared" si="73"/>
        <v>-2298.29</v>
      </c>
      <c r="AA79" s="80">
        <f t="shared" si="81"/>
        <v>-3579.7</v>
      </c>
      <c r="AB79" s="80">
        <f t="shared" si="81"/>
        <v>5614.22</v>
      </c>
      <c r="AC79" s="80">
        <f t="shared" si="53"/>
        <v>348.85</v>
      </c>
      <c r="AD79" s="80">
        <f t="shared" si="56"/>
        <v>-7762.87</v>
      </c>
      <c r="AE79" s="81">
        <v>-1143.32</v>
      </c>
      <c r="AF79" s="81">
        <v>-131.82</v>
      </c>
      <c r="AG79" s="81">
        <v>-123.87</v>
      </c>
      <c r="AH79" s="81">
        <v>-6139.02</v>
      </c>
      <c r="AI79" s="81">
        <v>-2259.36</v>
      </c>
      <c r="AJ79" s="81">
        <v>-3579.7</v>
      </c>
      <c r="AK79" s="81">
        <v>5614.22</v>
      </c>
      <c r="AL79" s="80">
        <f t="shared" si="76"/>
        <v>-271.68999999999983</v>
      </c>
      <c r="AM79" s="81">
        <v>-0.74</v>
      </c>
      <c r="AN79" s="81">
        <v>-0.28999999999999998</v>
      </c>
      <c r="AO79" s="81">
        <v>-11.27</v>
      </c>
      <c r="AP79" s="81">
        <v>-569.30999999999995</v>
      </c>
      <c r="AQ79" s="81">
        <v>-38.93</v>
      </c>
      <c r="AR79" s="81">
        <v>348.85</v>
      </c>
      <c r="AS79" s="80">
        <f t="shared" si="74"/>
        <v>-38.740000000001601</v>
      </c>
      <c r="AT79" s="81">
        <v>-16644.77</v>
      </c>
      <c r="AU79" s="81">
        <v>16606.03</v>
      </c>
      <c r="AV79" s="80">
        <f t="shared" si="77"/>
        <v>-20.04000000000002</v>
      </c>
      <c r="AW79" s="81">
        <v>-332.63</v>
      </c>
      <c r="AX79" s="81">
        <v>312.58999999999997</v>
      </c>
      <c r="AY79" s="81">
        <v>0</v>
      </c>
      <c r="AZ79" s="80">
        <f t="shared" si="78"/>
        <v>-425.04</v>
      </c>
      <c r="BA79" s="81">
        <v>-262.66000000000003</v>
      </c>
      <c r="BB79" s="81">
        <v>-162.38</v>
      </c>
      <c r="BC79" s="81">
        <v>0</v>
      </c>
      <c r="BD79" s="80">
        <f t="shared" si="79"/>
        <v>-10.630000000000003</v>
      </c>
      <c r="BE79" s="81">
        <v>-35.840000000000003</v>
      </c>
      <c r="BF79" s="81">
        <v>43.63</v>
      </c>
      <c r="BG79" s="81">
        <v>-18.420000000000002</v>
      </c>
      <c r="BH79" s="80">
        <f t="shared" si="60"/>
        <v>-11.280000000000001</v>
      </c>
      <c r="BI79" s="81">
        <v>115.28</v>
      </c>
      <c r="BJ79" s="81">
        <v>-126.56</v>
      </c>
      <c r="BK79" s="80">
        <f t="shared" si="80"/>
        <v>2980.67</v>
      </c>
      <c r="BL79" s="81">
        <v>0</v>
      </c>
      <c r="BM79" s="81">
        <v>121.65</v>
      </c>
      <c r="BN79" s="81">
        <v>0</v>
      </c>
      <c r="BO79" s="81">
        <v>1077.95</v>
      </c>
      <c r="BP79" s="81">
        <v>1221.6600000000001</v>
      </c>
      <c r="BQ79" s="81">
        <v>0</v>
      </c>
      <c r="BR79" s="81">
        <v>480.35</v>
      </c>
      <c r="BS79" s="81">
        <v>79.06</v>
      </c>
      <c r="BT79" s="80">
        <f t="shared" si="75"/>
        <v>647.76</v>
      </c>
      <c r="BU79" s="81">
        <v>0</v>
      </c>
      <c r="BV79" s="81">
        <v>28.97</v>
      </c>
      <c r="BW79" s="81">
        <v>0</v>
      </c>
      <c r="BX79" s="81">
        <v>0</v>
      </c>
      <c r="BY79" s="81">
        <v>103.7</v>
      </c>
      <c r="BZ79" s="81">
        <v>0</v>
      </c>
      <c r="CA79" s="81">
        <v>515.09</v>
      </c>
      <c r="CB79" s="80">
        <f>'Quarter final consumption'!B79</f>
        <v>33721.22</v>
      </c>
      <c r="CC79" s="80">
        <f>'Quarter final consumption'!C79</f>
        <v>423.87</v>
      </c>
      <c r="CD79" s="80">
        <f>'Quarter final consumption'!D79</f>
        <v>132.72</v>
      </c>
      <c r="CE79" s="80">
        <f>'Quarter final consumption'!E79</f>
        <v>17783.52</v>
      </c>
      <c r="CF79" s="80">
        <f>'Quarter final consumption'!F79</f>
        <v>8089.73</v>
      </c>
      <c r="CG79" s="80">
        <f>'Quarter final consumption'!G79</f>
        <v>908.29</v>
      </c>
      <c r="CH79" s="80">
        <f>'Quarter final consumption'!H79</f>
        <v>6114.5400000000009</v>
      </c>
      <c r="CI79" s="93">
        <f>'Quarter final consumption'!I79</f>
        <v>268.55</v>
      </c>
      <c r="CJ79" s="35"/>
    </row>
    <row r="80" spans="1:88" ht="15.5" x14ac:dyDescent="0.35">
      <c r="A80" s="68" t="s">
        <v>246</v>
      </c>
      <c r="B80" s="80">
        <f t="shared" si="61"/>
        <v>41659.130000000005</v>
      </c>
      <c r="C80" s="80">
        <f t="shared" si="62"/>
        <v>1808.19</v>
      </c>
      <c r="D80" s="80">
        <f t="shared" si="63"/>
        <v>186.09</v>
      </c>
      <c r="E80" s="80">
        <f t="shared" si="64"/>
        <v>16952.95</v>
      </c>
      <c r="F80" s="80">
        <f t="shared" si="65"/>
        <v>2400.8499999999985</v>
      </c>
      <c r="G80" s="80">
        <f t="shared" si="66"/>
        <v>12009.119999999999</v>
      </c>
      <c r="H80" s="80">
        <f t="shared" si="67"/>
        <v>2727.1899999999996</v>
      </c>
      <c r="I80" s="80">
        <f t="shared" si="68"/>
        <v>5176.22</v>
      </c>
      <c r="J80" s="80">
        <f t="shared" si="69"/>
        <v>398.52000000000044</v>
      </c>
      <c r="K80" s="80">
        <f t="shared" si="54"/>
        <v>24.019999999999982</v>
      </c>
      <c r="L80" s="81">
        <v>0</v>
      </c>
      <c r="M80" s="81">
        <v>5.15</v>
      </c>
      <c r="N80" s="81">
        <v>-275.58999999999997</v>
      </c>
      <c r="O80" s="81">
        <v>294.2</v>
      </c>
      <c r="P80" s="81">
        <v>94.43</v>
      </c>
      <c r="Q80" s="81">
        <v>-94.17</v>
      </c>
      <c r="R80" s="81">
        <v>-1123.68</v>
      </c>
      <c r="S80" s="81">
        <v>1123.68</v>
      </c>
      <c r="T80" s="80">
        <f t="shared" si="55"/>
        <v>-8208.6399999999976</v>
      </c>
      <c r="U80" s="80">
        <f t="shared" si="70"/>
        <v>-1405.41</v>
      </c>
      <c r="V80" s="80">
        <f t="shared" si="71"/>
        <v>76.75</v>
      </c>
      <c r="W80" s="80">
        <f t="shared" si="58"/>
        <v>-16677.36</v>
      </c>
      <c r="X80" s="80">
        <f t="shared" si="59"/>
        <v>16509.670000000002</v>
      </c>
      <c r="Y80" s="80">
        <f t="shared" si="72"/>
        <v>-6368.5999999999995</v>
      </c>
      <c r="Z80" s="80">
        <f t="shared" si="73"/>
        <v>-1934.9199999999998</v>
      </c>
      <c r="AA80" s="80">
        <f t="shared" si="81"/>
        <v>-4052.54</v>
      </c>
      <c r="AB80" s="80">
        <f t="shared" si="81"/>
        <v>5353.37</v>
      </c>
      <c r="AC80" s="80">
        <f t="shared" si="53"/>
        <v>290.39999999999998</v>
      </c>
      <c r="AD80" s="80">
        <f t="shared" si="56"/>
        <v>-7506.2800000000016</v>
      </c>
      <c r="AE80" s="81">
        <v>-750.32</v>
      </c>
      <c r="AF80" s="81">
        <v>-129.30000000000001</v>
      </c>
      <c r="AG80" s="81">
        <v>-128.51</v>
      </c>
      <c r="AH80" s="81">
        <v>-5890.91</v>
      </c>
      <c r="AI80" s="81">
        <v>-1908.07</v>
      </c>
      <c r="AJ80" s="81">
        <v>-4052.54</v>
      </c>
      <c r="AK80" s="81">
        <v>5353.37</v>
      </c>
      <c r="AL80" s="80">
        <f t="shared" si="76"/>
        <v>-226.15999999999997</v>
      </c>
      <c r="AM80" s="81">
        <v>-0.51</v>
      </c>
      <c r="AN80" s="81">
        <v>-0.28999999999999998</v>
      </c>
      <c r="AO80" s="81">
        <v>-11.22</v>
      </c>
      <c r="AP80" s="81">
        <v>-477.69</v>
      </c>
      <c r="AQ80" s="81">
        <v>-26.85</v>
      </c>
      <c r="AR80" s="81">
        <v>290.39999999999998</v>
      </c>
      <c r="AS80" s="80">
        <f t="shared" si="74"/>
        <v>-1.9500000000007276</v>
      </c>
      <c r="AT80" s="81">
        <v>-16787.060000000001</v>
      </c>
      <c r="AU80" s="81">
        <v>16785.11</v>
      </c>
      <c r="AV80" s="80">
        <f t="shared" si="77"/>
        <v>-21.050000000000011</v>
      </c>
      <c r="AW80" s="81">
        <v>-353.06</v>
      </c>
      <c r="AX80" s="81">
        <v>332.01</v>
      </c>
      <c r="AY80" s="81">
        <v>0</v>
      </c>
      <c r="AZ80" s="80">
        <f t="shared" si="78"/>
        <v>-432.36</v>
      </c>
      <c r="BA80" s="81">
        <v>-263.01</v>
      </c>
      <c r="BB80" s="81">
        <v>-169.35</v>
      </c>
      <c r="BC80" s="81">
        <v>0</v>
      </c>
      <c r="BD80" s="80">
        <f t="shared" si="79"/>
        <v>-10.149999999999999</v>
      </c>
      <c r="BE80" s="81">
        <v>-38.51</v>
      </c>
      <c r="BF80" s="81">
        <v>43.68</v>
      </c>
      <c r="BG80" s="81">
        <v>-15.32</v>
      </c>
      <c r="BH80" s="80">
        <f t="shared" si="60"/>
        <v>-10.689999999999998</v>
      </c>
      <c r="BI80" s="81">
        <v>109.7</v>
      </c>
      <c r="BJ80" s="81">
        <v>-120.39</v>
      </c>
      <c r="BK80" s="80">
        <f t="shared" si="80"/>
        <v>2964.6699999999996</v>
      </c>
      <c r="BL80" s="81">
        <v>0</v>
      </c>
      <c r="BM80" s="81">
        <v>109.19</v>
      </c>
      <c r="BN80" s="81">
        <v>0</v>
      </c>
      <c r="BO80" s="81">
        <v>1108.07</v>
      </c>
      <c r="BP80" s="81">
        <v>1190.44</v>
      </c>
      <c r="BQ80" s="81">
        <v>0</v>
      </c>
      <c r="BR80" s="81">
        <v>477.91</v>
      </c>
      <c r="BS80" s="81">
        <v>79.06</v>
      </c>
      <c r="BT80" s="80">
        <f t="shared" si="75"/>
        <v>573.61</v>
      </c>
      <c r="BU80" s="81">
        <v>0</v>
      </c>
      <c r="BV80" s="81">
        <v>27.37</v>
      </c>
      <c r="BW80" s="81">
        <v>0</v>
      </c>
      <c r="BX80" s="81">
        <v>0</v>
      </c>
      <c r="BY80" s="81">
        <v>122.86</v>
      </c>
      <c r="BZ80" s="81">
        <v>0</v>
      </c>
      <c r="CA80" s="81">
        <v>423.38</v>
      </c>
      <c r="CB80" s="80">
        <f>'Quarter final consumption'!B80</f>
        <v>29931.279999999999</v>
      </c>
      <c r="CC80" s="80">
        <f>'Quarter final consumption'!C80</f>
        <v>402.78</v>
      </c>
      <c r="CD80" s="80">
        <f>'Quarter final consumption'!D80</f>
        <v>131.43</v>
      </c>
      <c r="CE80" s="80">
        <f>'Quarter final consumption'!E80</f>
        <v>18096.650000000001</v>
      </c>
      <c r="CF80" s="80">
        <f>'Quarter final consumption'!F80</f>
        <v>4421.6499999999996</v>
      </c>
      <c r="CG80" s="80">
        <f>'Quarter final consumption'!G80</f>
        <v>698.09999999999991</v>
      </c>
      <c r="CH80" s="80">
        <f>'Quarter final consumption'!H80</f>
        <v>5974.2800000000007</v>
      </c>
      <c r="CI80" s="93">
        <f>'Quarter final consumption'!I80</f>
        <v>206.39000000000001</v>
      </c>
      <c r="CJ80" s="35"/>
    </row>
    <row r="81" spans="1:88" ht="15.5" x14ac:dyDescent="0.35">
      <c r="A81" s="68" t="s">
        <v>247</v>
      </c>
      <c r="B81" s="80">
        <f t="shared" si="61"/>
        <v>54875.54</v>
      </c>
      <c r="C81" s="80">
        <f t="shared" si="62"/>
        <v>3240.44</v>
      </c>
      <c r="D81" s="80">
        <f t="shared" si="63"/>
        <v>185.6</v>
      </c>
      <c r="E81" s="80">
        <f t="shared" si="64"/>
        <v>17472.240000000002</v>
      </c>
      <c r="F81" s="80">
        <f t="shared" si="65"/>
        <v>1832.7299999999977</v>
      </c>
      <c r="G81" s="80">
        <f t="shared" si="66"/>
        <v>23267.85</v>
      </c>
      <c r="H81" s="80">
        <f t="shared" si="67"/>
        <v>3586.58</v>
      </c>
      <c r="I81" s="80">
        <f t="shared" si="68"/>
        <v>5159.2</v>
      </c>
      <c r="J81" s="80">
        <f t="shared" si="69"/>
        <v>130.90000000000055</v>
      </c>
      <c r="K81" s="80">
        <f t="shared" si="54"/>
        <v>31.930000000000064</v>
      </c>
      <c r="L81" s="81">
        <v>0</v>
      </c>
      <c r="M81" s="81">
        <v>2.79</v>
      </c>
      <c r="N81" s="81">
        <v>-589.75</v>
      </c>
      <c r="O81" s="81">
        <v>618.69000000000005</v>
      </c>
      <c r="P81" s="81">
        <v>94.37</v>
      </c>
      <c r="Q81" s="81">
        <v>-94.17</v>
      </c>
      <c r="R81" s="81">
        <v>-1103.6199999999999</v>
      </c>
      <c r="S81" s="81">
        <v>1103.6199999999999</v>
      </c>
      <c r="T81" s="80">
        <f t="shared" si="55"/>
        <v>-10187.739999999998</v>
      </c>
      <c r="U81" s="80">
        <f t="shared" si="70"/>
        <v>-2790.69</v>
      </c>
      <c r="V81" s="80">
        <f t="shared" si="71"/>
        <v>86.67</v>
      </c>
      <c r="W81" s="80">
        <f t="shared" si="58"/>
        <v>-16882.490000000002</v>
      </c>
      <c r="X81" s="80">
        <f t="shared" si="59"/>
        <v>16666.620000000003</v>
      </c>
      <c r="Y81" s="80">
        <f t="shared" si="72"/>
        <v>-8145.53</v>
      </c>
      <c r="Z81" s="80">
        <f t="shared" si="73"/>
        <v>-2323.94</v>
      </c>
      <c r="AA81" s="80">
        <f t="shared" si="81"/>
        <v>-4055.58</v>
      </c>
      <c r="AB81" s="80">
        <f t="shared" si="81"/>
        <v>6821.61</v>
      </c>
      <c r="AC81" s="80">
        <f t="shared" si="53"/>
        <v>435.59</v>
      </c>
      <c r="AD81" s="80">
        <f t="shared" si="56"/>
        <v>-9347.77</v>
      </c>
      <c r="AE81" s="81">
        <v>-2113.1</v>
      </c>
      <c r="AF81" s="81">
        <v>-147.99</v>
      </c>
      <c r="AG81" s="81">
        <v>-145.35</v>
      </c>
      <c r="AH81" s="81">
        <v>-7440.28</v>
      </c>
      <c r="AI81" s="81">
        <v>-2267.08</v>
      </c>
      <c r="AJ81" s="81">
        <v>-4055.58</v>
      </c>
      <c r="AK81" s="81">
        <v>6821.61</v>
      </c>
      <c r="AL81" s="80">
        <f t="shared" si="76"/>
        <v>-339.24000000000007</v>
      </c>
      <c r="AM81" s="81">
        <v>-1.0900000000000001</v>
      </c>
      <c r="AN81" s="81">
        <v>-0.28999999999999998</v>
      </c>
      <c r="AO81" s="81">
        <v>-11.34</v>
      </c>
      <c r="AP81" s="81">
        <v>-705.25</v>
      </c>
      <c r="AQ81" s="81">
        <v>-56.86</v>
      </c>
      <c r="AR81" s="81">
        <v>435.59</v>
      </c>
      <c r="AS81" s="80">
        <f t="shared" si="74"/>
        <v>-19.610000000000582</v>
      </c>
      <c r="AT81" s="81">
        <v>-16999.060000000001</v>
      </c>
      <c r="AU81" s="81">
        <v>16979.45</v>
      </c>
      <c r="AV81" s="80">
        <f t="shared" si="77"/>
        <v>-20.110000000000014</v>
      </c>
      <c r="AW81" s="81">
        <v>-361.48</v>
      </c>
      <c r="AX81" s="81">
        <v>341.37</v>
      </c>
      <c r="AY81" s="81">
        <v>0</v>
      </c>
      <c r="AZ81" s="80">
        <f t="shared" si="78"/>
        <v>-428.24</v>
      </c>
      <c r="BA81" s="81">
        <v>-271.12</v>
      </c>
      <c r="BB81" s="81">
        <v>-157.12</v>
      </c>
      <c r="BC81" s="81">
        <v>0</v>
      </c>
      <c r="BD81" s="80">
        <f t="shared" si="79"/>
        <v>-21.559999999999995</v>
      </c>
      <c r="BE81" s="81">
        <v>-43.9</v>
      </c>
      <c r="BF81" s="81">
        <v>50.7</v>
      </c>
      <c r="BG81" s="81">
        <v>-28.36</v>
      </c>
      <c r="BH81" s="80">
        <f t="shared" si="60"/>
        <v>-11.210000000000008</v>
      </c>
      <c r="BI81" s="81">
        <v>116.57</v>
      </c>
      <c r="BJ81" s="81">
        <v>-127.78</v>
      </c>
      <c r="BK81" s="80">
        <f t="shared" si="80"/>
        <v>2972.0500000000006</v>
      </c>
      <c r="BL81" s="81">
        <v>0</v>
      </c>
      <c r="BM81" s="81">
        <v>119.17</v>
      </c>
      <c r="BN81" s="81">
        <v>0</v>
      </c>
      <c r="BO81" s="81">
        <v>1054.92</v>
      </c>
      <c r="BP81" s="81">
        <v>1181.1400000000001</v>
      </c>
      <c r="BQ81" s="81">
        <v>0</v>
      </c>
      <c r="BR81" s="81">
        <v>537.76</v>
      </c>
      <c r="BS81" s="81">
        <v>79.06</v>
      </c>
      <c r="BT81" s="80">
        <f t="shared" si="75"/>
        <v>715.27</v>
      </c>
      <c r="BU81" s="81">
        <v>0</v>
      </c>
      <c r="BV81" s="81">
        <v>18.27</v>
      </c>
      <c r="BW81" s="81">
        <v>0</v>
      </c>
      <c r="BX81" s="81">
        <v>0</v>
      </c>
      <c r="BY81" s="81">
        <v>132.87</v>
      </c>
      <c r="BZ81" s="81">
        <v>0</v>
      </c>
      <c r="CA81" s="81">
        <v>564.13</v>
      </c>
      <c r="CB81" s="80">
        <f>'Quarter final consumption'!B81</f>
        <v>41037.199999999997</v>
      </c>
      <c r="CC81" s="80">
        <f>'Quarter final consumption'!C81</f>
        <v>449.75</v>
      </c>
      <c r="CD81" s="80">
        <f>'Quarter final consumption'!D81</f>
        <v>137.62</v>
      </c>
      <c r="CE81" s="80">
        <f>'Quarter final consumption'!E81</f>
        <v>18063.12</v>
      </c>
      <c r="CF81" s="80">
        <f>'Quarter final consumption'!F81</f>
        <v>13902.68</v>
      </c>
      <c r="CG81" s="80">
        <f>'Quarter final consumption'!G81</f>
        <v>1168.4699999999998</v>
      </c>
      <c r="CH81" s="80">
        <f>'Quarter final consumption'!H81</f>
        <v>6954.24</v>
      </c>
      <c r="CI81" s="93">
        <f>'Quarter final consumption'!I81</f>
        <v>361.32000000000005</v>
      </c>
      <c r="CJ81" s="35"/>
    </row>
    <row r="82" spans="1:88" ht="15.5" x14ac:dyDescent="0.35">
      <c r="A82" s="68" t="s">
        <v>248</v>
      </c>
      <c r="B82" s="80">
        <f t="shared" si="61"/>
        <v>56881.729999999996</v>
      </c>
      <c r="C82" s="80">
        <f t="shared" si="62"/>
        <v>3542.4</v>
      </c>
      <c r="D82" s="80">
        <f t="shared" si="63"/>
        <v>174.15</v>
      </c>
      <c r="E82" s="80">
        <f t="shared" si="64"/>
        <v>16550.32</v>
      </c>
      <c r="F82" s="80">
        <f t="shared" si="65"/>
        <v>2396.7499999999982</v>
      </c>
      <c r="G82" s="80">
        <f t="shared" si="66"/>
        <v>24711.279999999999</v>
      </c>
      <c r="H82" s="80">
        <f t="shared" si="67"/>
        <v>4105.47</v>
      </c>
      <c r="I82" s="80">
        <f t="shared" si="68"/>
        <v>5196.42</v>
      </c>
      <c r="J82" s="80">
        <f t="shared" si="69"/>
        <v>204.9399999999996</v>
      </c>
      <c r="K82" s="80">
        <f t="shared" si="54"/>
        <v>-2.7200000000000273</v>
      </c>
      <c r="L82" s="81">
        <v>0</v>
      </c>
      <c r="M82" s="81">
        <v>4.22</v>
      </c>
      <c r="N82" s="81">
        <v>-738.01</v>
      </c>
      <c r="O82" s="81">
        <v>730.84</v>
      </c>
      <c r="P82" s="81">
        <v>82.98</v>
      </c>
      <c r="Q82" s="81">
        <v>-82.75</v>
      </c>
      <c r="R82" s="81">
        <v>-1402.58</v>
      </c>
      <c r="S82" s="81">
        <v>1402.58</v>
      </c>
      <c r="T82" s="80">
        <f t="shared" si="55"/>
        <v>-10172.329999999998</v>
      </c>
      <c r="U82" s="80">
        <f t="shared" si="70"/>
        <v>-3143.53</v>
      </c>
      <c r="V82" s="80">
        <f t="shared" si="71"/>
        <v>96.659999999999982</v>
      </c>
      <c r="W82" s="80">
        <f t="shared" si="58"/>
        <v>-15812.310000000001</v>
      </c>
      <c r="X82" s="80">
        <f t="shared" si="59"/>
        <v>15577.539999999999</v>
      </c>
      <c r="Y82" s="80">
        <f t="shared" si="72"/>
        <v>-7514.1399999999994</v>
      </c>
      <c r="Z82" s="80">
        <f t="shared" si="73"/>
        <v>-2654.6600000000003</v>
      </c>
      <c r="AA82" s="80">
        <f t="shared" si="81"/>
        <v>-3793.84</v>
      </c>
      <c r="AB82" s="80">
        <f t="shared" si="81"/>
        <v>6581.85</v>
      </c>
      <c r="AC82" s="80">
        <f t="shared" si="53"/>
        <v>490.1</v>
      </c>
      <c r="AD82" s="80">
        <f t="shared" si="56"/>
        <v>-9339.41</v>
      </c>
      <c r="AE82" s="81">
        <v>-2471.12</v>
      </c>
      <c r="AF82" s="81">
        <v>-136.06</v>
      </c>
      <c r="AG82" s="81">
        <v>-138.55000000000001</v>
      </c>
      <c r="AH82" s="81">
        <v>-6780.91</v>
      </c>
      <c r="AI82" s="81">
        <v>-2600.7800000000002</v>
      </c>
      <c r="AJ82" s="81">
        <v>-3793.84</v>
      </c>
      <c r="AK82" s="81">
        <v>6581.85</v>
      </c>
      <c r="AL82" s="80">
        <f t="shared" si="76"/>
        <v>-310.06999999999994</v>
      </c>
      <c r="AM82" s="81">
        <v>-1.26</v>
      </c>
      <c r="AN82" s="81">
        <v>-0.28999999999999998</v>
      </c>
      <c r="AO82" s="81">
        <v>-11.51</v>
      </c>
      <c r="AP82" s="81">
        <v>-733.23</v>
      </c>
      <c r="AQ82" s="81">
        <v>-53.88</v>
      </c>
      <c r="AR82" s="81">
        <v>490.1</v>
      </c>
      <c r="AS82" s="80">
        <f t="shared" si="74"/>
        <v>-63.1200000000008</v>
      </c>
      <c r="AT82" s="81">
        <v>-15939.27</v>
      </c>
      <c r="AU82" s="81">
        <v>15876.15</v>
      </c>
      <c r="AV82" s="80">
        <f t="shared" si="77"/>
        <v>-22.520000000000039</v>
      </c>
      <c r="AW82" s="81">
        <v>-366.61</v>
      </c>
      <c r="AX82" s="81">
        <v>344.09</v>
      </c>
      <c r="AY82" s="81">
        <v>0</v>
      </c>
      <c r="AZ82" s="80">
        <f t="shared" si="78"/>
        <v>-418.17999999999995</v>
      </c>
      <c r="BA82" s="81">
        <v>-266.45999999999998</v>
      </c>
      <c r="BB82" s="81">
        <v>-151.72</v>
      </c>
      <c r="BC82" s="81">
        <v>0</v>
      </c>
      <c r="BD82" s="80">
        <f t="shared" si="79"/>
        <v>-14.95</v>
      </c>
      <c r="BE82" s="81">
        <v>-38.08</v>
      </c>
      <c r="BF82" s="81">
        <v>40.64</v>
      </c>
      <c r="BG82" s="81">
        <v>-17.510000000000002</v>
      </c>
      <c r="BH82" s="80">
        <f t="shared" si="60"/>
        <v>-4.0799999999999983</v>
      </c>
      <c r="BI82" s="81">
        <v>126.96</v>
      </c>
      <c r="BJ82" s="81">
        <v>-131.04</v>
      </c>
      <c r="BK82" s="80">
        <f t="shared" si="80"/>
        <v>3089.9700000000003</v>
      </c>
      <c r="BL82" s="81">
        <v>0</v>
      </c>
      <c r="BM82" s="81">
        <v>116.08</v>
      </c>
      <c r="BN82" s="81">
        <v>0</v>
      </c>
      <c r="BO82" s="81">
        <v>1037.8900000000001</v>
      </c>
      <c r="BP82" s="81">
        <v>1313.69</v>
      </c>
      <c r="BQ82" s="81">
        <v>0</v>
      </c>
      <c r="BR82" s="81">
        <v>541.76</v>
      </c>
      <c r="BS82" s="81">
        <v>80.55</v>
      </c>
      <c r="BT82" s="80">
        <f t="shared" si="75"/>
        <v>884.1</v>
      </c>
      <c r="BU82" s="81">
        <v>0</v>
      </c>
      <c r="BV82" s="81">
        <v>23.38</v>
      </c>
      <c r="BW82" s="81">
        <v>0</v>
      </c>
      <c r="BX82" s="81">
        <v>0</v>
      </c>
      <c r="BY82" s="81">
        <v>111.63</v>
      </c>
      <c r="BZ82" s="81">
        <v>0</v>
      </c>
      <c r="CA82" s="81">
        <v>749.09</v>
      </c>
      <c r="CB82" s="80">
        <f>'Quarter final consumption'!B82</f>
        <v>42723.839999999989</v>
      </c>
      <c r="CC82" s="80">
        <f>'Quarter final consumption'!C82</f>
        <v>398.87</v>
      </c>
      <c r="CD82" s="80">
        <f>'Quarter final consumption'!D82</f>
        <v>135.57</v>
      </c>
      <c r="CE82" s="80">
        <f>'Quarter final consumption'!E82</f>
        <v>17667.239999999998</v>
      </c>
      <c r="CF82" s="80">
        <f>'Quarter final consumption'!F82</f>
        <v>15854.800000000001</v>
      </c>
      <c r="CG82" s="80">
        <f>'Quarter final consumption'!G82</f>
        <v>1368.06</v>
      </c>
      <c r="CH82" s="80">
        <f>'Quarter final consumption'!H82</f>
        <v>6898.5199999999995</v>
      </c>
      <c r="CI82" s="93">
        <f>'Quarter final consumption'!I82</f>
        <v>400.78</v>
      </c>
      <c r="CJ82" s="35"/>
    </row>
    <row r="83" spans="1:88" ht="15.5" x14ac:dyDescent="0.35">
      <c r="A83" s="68" t="s">
        <v>249</v>
      </c>
      <c r="B83" s="80">
        <f t="shared" si="61"/>
        <v>44892.959999999999</v>
      </c>
      <c r="C83" s="80">
        <f t="shared" si="62"/>
        <v>1430.73</v>
      </c>
      <c r="D83" s="80">
        <f t="shared" si="63"/>
        <v>177.41</v>
      </c>
      <c r="E83" s="80">
        <f t="shared" si="64"/>
        <v>17275.739999999998</v>
      </c>
      <c r="F83" s="80">
        <f t="shared" si="65"/>
        <v>2105.7500000000036</v>
      </c>
      <c r="G83" s="80">
        <f t="shared" si="66"/>
        <v>14954.769999999999</v>
      </c>
      <c r="H83" s="80">
        <f t="shared" si="67"/>
        <v>3330.7200000000003</v>
      </c>
      <c r="I83" s="80">
        <f t="shared" si="68"/>
        <v>5177.42</v>
      </c>
      <c r="J83" s="80">
        <f t="shared" si="69"/>
        <v>440.42000000000007</v>
      </c>
      <c r="K83" s="80">
        <f t="shared" si="54"/>
        <v>7.9100000000000819</v>
      </c>
      <c r="L83" s="81">
        <v>0</v>
      </c>
      <c r="M83" s="81">
        <v>1.47</v>
      </c>
      <c r="N83" s="81">
        <v>-700.28</v>
      </c>
      <c r="O83" s="81">
        <v>706.62</v>
      </c>
      <c r="P83" s="81">
        <v>87.81</v>
      </c>
      <c r="Q83" s="81">
        <v>-87.71</v>
      </c>
      <c r="R83" s="81">
        <v>-1343.1</v>
      </c>
      <c r="S83" s="81">
        <v>1343.1</v>
      </c>
      <c r="T83" s="80">
        <f t="shared" si="55"/>
        <v>-8038.2000000000007</v>
      </c>
      <c r="U83" s="80">
        <f t="shared" si="70"/>
        <v>-1060.55</v>
      </c>
      <c r="V83" s="80">
        <f t="shared" si="71"/>
        <v>86.68</v>
      </c>
      <c r="W83" s="80">
        <f t="shared" si="58"/>
        <v>-16575.46</v>
      </c>
      <c r="X83" s="80">
        <f t="shared" si="59"/>
        <v>16400.609999999997</v>
      </c>
      <c r="Y83" s="80">
        <f t="shared" si="72"/>
        <v>-6268.76</v>
      </c>
      <c r="Z83" s="80">
        <f t="shared" si="73"/>
        <v>-2345.6600000000003</v>
      </c>
      <c r="AA83" s="80">
        <f t="shared" si="81"/>
        <v>-3834.32</v>
      </c>
      <c r="AB83" s="80">
        <f t="shared" si="81"/>
        <v>5213.66</v>
      </c>
      <c r="AC83" s="80">
        <f t="shared" si="53"/>
        <v>345.6</v>
      </c>
      <c r="AD83" s="80">
        <f t="shared" si="56"/>
        <v>-7337.2900000000009</v>
      </c>
      <c r="AE83" s="81">
        <v>-402.47</v>
      </c>
      <c r="AF83" s="81">
        <v>-130.31</v>
      </c>
      <c r="AG83" s="81">
        <v>-121.22</v>
      </c>
      <c r="AH83" s="81">
        <v>-5750.52</v>
      </c>
      <c r="AI83" s="81">
        <v>-2312.11</v>
      </c>
      <c r="AJ83" s="81">
        <v>-3834.32</v>
      </c>
      <c r="AK83" s="81">
        <v>5213.66</v>
      </c>
      <c r="AL83" s="80">
        <f t="shared" si="76"/>
        <v>-218.65999999999997</v>
      </c>
      <c r="AM83" s="81">
        <v>-0.7</v>
      </c>
      <c r="AN83" s="81">
        <v>-0.28999999999999998</v>
      </c>
      <c r="AO83" s="81">
        <v>-11.48</v>
      </c>
      <c r="AP83" s="81">
        <v>-518.24</v>
      </c>
      <c r="AQ83" s="81">
        <v>-33.549999999999997</v>
      </c>
      <c r="AR83" s="81">
        <v>345.6</v>
      </c>
      <c r="AS83" s="80">
        <f t="shared" si="74"/>
        <v>-15.779999999998836</v>
      </c>
      <c r="AT83" s="81">
        <v>-16688.78</v>
      </c>
      <c r="AU83" s="81">
        <v>16673</v>
      </c>
      <c r="AV83" s="80">
        <f t="shared" si="77"/>
        <v>-20.009999999999991</v>
      </c>
      <c r="AW83" s="81">
        <v>-356.94</v>
      </c>
      <c r="AX83" s="81">
        <v>336.93</v>
      </c>
      <c r="AY83" s="81">
        <v>0</v>
      </c>
      <c r="AZ83" s="80">
        <f t="shared" si="78"/>
        <v>-419.16</v>
      </c>
      <c r="BA83" s="81">
        <v>-269.41000000000003</v>
      </c>
      <c r="BB83" s="81">
        <v>-149.75</v>
      </c>
      <c r="BC83" s="81">
        <v>0</v>
      </c>
      <c r="BD83" s="80">
        <f t="shared" si="79"/>
        <v>-16.47</v>
      </c>
      <c r="BE83" s="81">
        <v>-31.03</v>
      </c>
      <c r="BF83" s="81">
        <v>30.1</v>
      </c>
      <c r="BG83" s="81">
        <v>-15.54</v>
      </c>
      <c r="BH83" s="80">
        <f t="shared" si="60"/>
        <v>-10.830000000000013</v>
      </c>
      <c r="BI83" s="81">
        <v>113.32</v>
      </c>
      <c r="BJ83" s="81">
        <v>-124.15</v>
      </c>
      <c r="BK83" s="80">
        <f t="shared" si="80"/>
        <v>3043.1500000000005</v>
      </c>
      <c r="BL83" s="81">
        <v>0</v>
      </c>
      <c r="BM83" s="81">
        <v>115.64</v>
      </c>
      <c r="BN83" s="81">
        <v>0</v>
      </c>
      <c r="BO83" s="81">
        <v>1085.29</v>
      </c>
      <c r="BP83" s="81">
        <v>1274.46</v>
      </c>
      <c r="BQ83" s="81">
        <v>0</v>
      </c>
      <c r="BR83" s="81">
        <v>487.21</v>
      </c>
      <c r="BS83" s="81">
        <v>80.55</v>
      </c>
      <c r="BT83" s="80">
        <f t="shared" si="75"/>
        <v>626.22</v>
      </c>
      <c r="BU83" s="81">
        <v>0</v>
      </c>
      <c r="BV83" s="81">
        <v>25.9</v>
      </c>
      <c r="BW83" s="81">
        <v>0</v>
      </c>
      <c r="BX83" s="81">
        <v>0</v>
      </c>
      <c r="BY83" s="81">
        <v>93.37</v>
      </c>
      <c r="BZ83" s="81">
        <v>0</v>
      </c>
      <c r="CA83" s="81">
        <v>506.95</v>
      </c>
      <c r="CB83" s="80">
        <f>'Quarter final consumption'!B83</f>
        <v>33197.74</v>
      </c>
      <c r="CC83" s="80">
        <f>'Quarter final consumption'!C83</f>
        <v>370.17999999999995</v>
      </c>
      <c r="CD83" s="80">
        <f>'Quarter final consumption'!D83</f>
        <v>124.02</v>
      </c>
      <c r="CE83" s="80">
        <f>'Quarter final consumption'!E83</f>
        <v>18127.689999999999</v>
      </c>
      <c r="CF83" s="80">
        <f>'Quarter final consumption'!F83</f>
        <v>7405.9899999999989</v>
      </c>
      <c r="CG83" s="80">
        <f>'Quarter final consumption'!G83</f>
        <v>897.35</v>
      </c>
      <c r="CH83" s="80">
        <f>'Quarter final consumption'!H83</f>
        <v>6003.02</v>
      </c>
      <c r="CI83" s="93">
        <f>'Quarter final consumption'!I83</f>
        <v>269.49</v>
      </c>
      <c r="CJ83" s="35"/>
    </row>
    <row r="84" spans="1:88" ht="15.5" x14ac:dyDescent="0.35">
      <c r="A84" s="68" t="s">
        <v>250</v>
      </c>
      <c r="B84" s="80">
        <f t="shared" si="61"/>
        <v>42326.040000000008</v>
      </c>
      <c r="C84" s="80">
        <f t="shared" si="62"/>
        <v>1491.26</v>
      </c>
      <c r="D84" s="80">
        <f t="shared" si="63"/>
        <v>165.87</v>
      </c>
      <c r="E84" s="80">
        <f t="shared" si="64"/>
        <v>17250.22</v>
      </c>
      <c r="F84" s="80">
        <f t="shared" si="65"/>
        <v>2349.3900000000012</v>
      </c>
      <c r="G84" s="80">
        <f t="shared" si="66"/>
        <v>12226.629999999997</v>
      </c>
      <c r="H84" s="80">
        <f t="shared" si="67"/>
        <v>3186.83</v>
      </c>
      <c r="I84" s="80">
        <f t="shared" si="68"/>
        <v>5180.97</v>
      </c>
      <c r="J84" s="80">
        <f t="shared" si="69"/>
        <v>474.86999999999989</v>
      </c>
      <c r="K84" s="80">
        <f t="shared" si="54"/>
        <v>-0.70000000000004547</v>
      </c>
      <c r="L84" s="81">
        <v>0</v>
      </c>
      <c r="M84" s="81">
        <v>1.54</v>
      </c>
      <c r="N84" s="81">
        <v>-535.55999999999995</v>
      </c>
      <c r="O84" s="81">
        <v>533.20000000000005</v>
      </c>
      <c r="P84" s="81">
        <v>95.05</v>
      </c>
      <c r="Q84" s="81">
        <v>-94.93</v>
      </c>
      <c r="R84" s="81">
        <v>-1273.6300000000001</v>
      </c>
      <c r="S84" s="81">
        <v>1273.6300000000001</v>
      </c>
      <c r="T84" s="80">
        <f t="shared" si="55"/>
        <v>-7924.4100000000017</v>
      </c>
      <c r="U84" s="80">
        <f t="shared" si="70"/>
        <v>-1134.8499999999999</v>
      </c>
      <c r="V84" s="80">
        <f t="shared" si="71"/>
        <v>93.5</v>
      </c>
      <c r="W84" s="80">
        <f t="shared" si="58"/>
        <v>-16714.66</v>
      </c>
      <c r="X84" s="80">
        <f t="shared" si="59"/>
        <v>16542.859999999997</v>
      </c>
      <c r="Y84" s="80">
        <f t="shared" si="72"/>
        <v>-5935.84</v>
      </c>
      <c r="Z84" s="80">
        <f t="shared" si="73"/>
        <v>-2332.0100000000002</v>
      </c>
      <c r="AA84" s="80">
        <f t="shared" si="81"/>
        <v>-3907.34</v>
      </c>
      <c r="AB84" s="80">
        <f t="shared" si="81"/>
        <v>5158.76</v>
      </c>
      <c r="AC84" s="80">
        <f t="shared" si="53"/>
        <v>305.17</v>
      </c>
      <c r="AD84" s="80">
        <f t="shared" si="56"/>
        <v>-7323.2900000000009</v>
      </c>
      <c r="AE84" s="81">
        <v>-545.44000000000005</v>
      </c>
      <c r="AF84" s="81">
        <v>-122.45</v>
      </c>
      <c r="AG84" s="81">
        <v>-124.92</v>
      </c>
      <c r="AH84" s="81">
        <v>-5477.75</v>
      </c>
      <c r="AI84" s="81">
        <v>-2304.15</v>
      </c>
      <c r="AJ84" s="81">
        <v>-3907.34</v>
      </c>
      <c r="AK84" s="81">
        <v>5158.76</v>
      </c>
      <c r="AL84" s="80">
        <f t="shared" si="76"/>
        <v>-193.08999999999997</v>
      </c>
      <c r="AM84" s="81">
        <v>-0.54</v>
      </c>
      <c r="AN84" s="81">
        <v>-0.28999999999999998</v>
      </c>
      <c r="AO84" s="81">
        <v>-11.48</v>
      </c>
      <c r="AP84" s="81">
        <v>-458.09</v>
      </c>
      <c r="AQ84" s="81">
        <v>-27.86</v>
      </c>
      <c r="AR84" s="81">
        <v>305.17</v>
      </c>
      <c r="AS84" s="80">
        <f t="shared" si="74"/>
        <v>-9.1900000000023283</v>
      </c>
      <c r="AT84" s="81">
        <v>-16824.79</v>
      </c>
      <c r="AU84" s="81">
        <v>16815.599999999999</v>
      </c>
      <c r="AV84" s="80">
        <f t="shared" si="77"/>
        <v>-20.589999999999975</v>
      </c>
      <c r="AW84" s="81">
        <v>-360.34</v>
      </c>
      <c r="AX84" s="81">
        <v>339.75</v>
      </c>
      <c r="AY84" s="81">
        <v>0</v>
      </c>
      <c r="AZ84" s="80">
        <f t="shared" si="78"/>
        <v>-362.51</v>
      </c>
      <c r="BA84" s="81">
        <v>-205.54</v>
      </c>
      <c r="BB84" s="81">
        <v>-156.97</v>
      </c>
      <c r="BC84" s="81">
        <v>0</v>
      </c>
      <c r="BD84" s="80">
        <f t="shared" si="79"/>
        <v>-6.4799999999999969</v>
      </c>
      <c r="BE84" s="81">
        <v>-22.99</v>
      </c>
      <c r="BF84" s="81">
        <v>33.46</v>
      </c>
      <c r="BG84" s="81">
        <v>-16.95</v>
      </c>
      <c r="BH84" s="80">
        <f t="shared" si="60"/>
        <v>-9.2600000000000051</v>
      </c>
      <c r="BI84" s="81">
        <v>110.13</v>
      </c>
      <c r="BJ84" s="81">
        <v>-119.39</v>
      </c>
      <c r="BK84" s="80">
        <f t="shared" si="80"/>
        <v>2961.3100000000004</v>
      </c>
      <c r="BL84" s="81">
        <v>0</v>
      </c>
      <c r="BM84" s="81">
        <v>111.17</v>
      </c>
      <c r="BN84" s="81">
        <v>0</v>
      </c>
      <c r="BO84" s="81">
        <v>1096.94</v>
      </c>
      <c r="BP84" s="81">
        <v>1183.3499999999999</v>
      </c>
      <c r="BQ84" s="81">
        <v>0</v>
      </c>
      <c r="BR84" s="81">
        <v>489.3</v>
      </c>
      <c r="BS84" s="81">
        <v>80.55</v>
      </c>
      <c r="BT84" s="80">
        <f t="shared" si="75"/>
        <v>618.46</v>
      </c>
      <c r="BU84" s="81">
        <v>0</v>
      </c>
      <c r="BV84" s="81">
        <v>28.58</v>
      </c>
      <c r="BW84" s="81">
        <v>0</v>
      </c>
      <c r="BX84" s="81">
        <v>0</v>
      </c>
      <c r="BY84" s="81">
        <v>109.19</v>
      </c>
      <c r="BZ84" s="81">
        <v>0</v>
      </c>
      <c r="CA84" s="81">
        <v>480.69</v>
      </c>
      <c r="CB84" s="80">
        <f>'Quarter final consumption'!B84</f>
        <v>30822.549999999996</v>
      </c>
      <c r="CC84" s="80">
        <f>'Quarter final consumption'!C84</f>
        <v>356.41</v>
      </c>
      <c r="CD84" s="80">
        <f>'Quarter final consumption'!D84</f>
        <v>121.16</v>
      </c>
      <c r="CE84" s="80">
        <f>'Quarter final consumption'!E84</f>
        <v>18328.509999999998</v>
      </c>
      <c r="CF84" s="80">
        <f>'Quarter final consumption'!F84</f>
        <v>5093.2999999999993</v>
      </c>
      <c r="CG84" s="80">
        <f>'Quarter final consumption'!G84</f>
        <v>759.88999999999987</v>
      </c>
      <c r="CH84" s="80">
        <f>'Quarter final consumption'!H84</f>
        <v>5937.27</v>
      </c>
      <c r="CI84" s="93">
        <f>'Quarter final consumption'!I84</f>
        <v>226.01000000000002</v>
      </c>
      <c r="CJ84" s="35"/>
    </row>
    <row r="85" spans="1:88" ht="15.5" x14ac:dyDescent="0.35">
      <c r="A85" s="68" t="s">
        <v>251</v>
      </c>
      <c r="B85" s="80">
        <f t="shared" si="61"/>
        <v>54493.88</v>
      </c>
      <c r="C85" s="80">
        <f t="shared" si="62"/>
        <v>3144.6899999999996</v>
      </c>
      <c r="D85" s="80">
        <f t="shared" si="63"/>
        <v>176.94</v>
      </c>
      <c r="E85" s="80">
        <f t="shared" si="64"/>
        <v>16806.829999999998</v>
      </c>
      <c r="F85" s="80">
        <f t="shared" si="65"/>
        <v>2833.6099999999988</v>
      </c>
      <c r="G85" s="80">
        <f t="shared" si="66"/>
        <v>22477.1</v>
      </c>
      <c r="H85" s="80">
        <f t="shared" si="67"/>
        <v>3604.3600000000006</v>
      </c>
      <c r="I85" s="80">
        <f t="shared" si="68"/>
        <v>5328.54</v>
      </c>
      <c r="J85" s="80">
        <f t="shared" si="69"/>
        <v>121.8100000000004</v>
      </c>
      <c r="K85" s="80">
        <f t="shared" si="54"/>
        <v>7.8299999999999272</v>
      </c>
      <c r="L85" s="81">
        <v>0</v>
      </c>
      <c r="M85" s="81">
        <v>2.88</v>
      </c>
      <c r="N85" s="81">
        <v>-561.03</v>
      </c>
      <c r="O85" s="81">
        <v>565.80999999999995</v>
      </c>
      <c r="P85" s="81">
        <v>102.88</v>
      </c>
      <c r="Q85" s="81">
        <v>-102.71</v>
      </c>
      <c r="R85" s="81">
        <v>-1740.32</v>
      </c>
      <c r="S85" s="81">
        <v>1740.32</v>
      </c>
      <c r="T85" s="80">
        <f t="shared" si="55"/>
        <v>-9436.5899999999983</v>
      </c>
      <c r="U85" s="80">
        <f t="shared" si="70"/>
        <v>-2737.1499999999996</v>
      </c>
      <c r="V85" s="80">
        <f t="shared" si="71"/>
        <v>102.12</v>
      </c>
      <c r="W85" s="80">
        <f t="shared" si="58"/>
        <v>-16245.8</v>
      </c>
      <c r="X85" s="80">
        <f t="shared" si="59"/>
        <v>16000</v>
      </c>
      <c r="Y85" s="80">
        <f t="shared" si="72"/>
        <v>-7295.83</v>
      </c>
      <c r="Z85" s="80">
        <f t="shared" si="73"/>
        <v>-2242.7000000000003</v>
      </c>
      <c r="AA85" s="80">
        <f t="shared" si="81"/>
        <v>-3588.22</v>
      </c>
      <c r="AB85" s="80">
        <f t="shared" si="81"/>
        <v>6118.89</v>
      </c>
      <c r="AC85" s="80">
        <f t="shared" si="53"/>
        <v>452.1</v>
      </c>
      <c r="AD85" s="80">
        <f t="shared" si="56"/>
        <v>-8657.2099999999991</v>
      </c>
      <c r="AE85" s="81">
        <v>-2096.2199999999998</v>
      </c>
      <c r="AF85" s="81">
        <v>-129.62</v>
      </c>
      <c r="AG85" s="81">
        <v>-148.72</v>
      </c>
      <c r="AH85" s="81">
        <v>-6619.15</v>
      </c>
      <c r="AI85" s="81">
        <v>-2194.17</v>
      </c>
      <c r="AJ85" s="81">
        <v>-3588.22</v>
      </c>
      <c r="AK85" s="81">
        <v>6118.89</v>
      </c>
      <c r="AL85" s="80">
        <f t="shared" si="76"/>
        <v>-286.01999999999987</v>
      </c>
      <c r="AM85" s="81">
        <v>-1.1100000000000001</v>
      </c>
      <c r="AN85" s="81">
        <v>-0.28999999999999998</v>
      </c>
      <c r="AO85" s="81">
        <v>-11.51</v>
      </c>
      <c r="AP85" s="81">
        <v>-676.68</v>
      </c>
      <c r="AQ85" s="81">
        <v>-48.53</v>
      </c>
      <c r="AR85" s="81">
        <v>452.1</v>
      </c>
      <c r="AS85" s="80">
        <f t="shared" si="74"/>
        <v>-60.989999999999782</v>
      </c>
      <c r="AT85" s="81">
        <v>-16355.05</v>
      </c>
      <c r="AU85" s="81">
        <v>16294.06</v>
      </c>
      <c r="AV85" s="80">
        <f t="shared" si="77"/>
        <v>-20.960000000000036</v>
      </c>
      <c r="AW85" s="81">
        <v>-351.41</v>
      </c>
      <c r="AX85" s="81">
        <v>330.45</v>
      </c>
      <c r="AY85" s="81">
        <v>0</v>
      </c>
      <c r="AZ85" s="80">
        <f t="shared" si="78"/>
        <v>-385.34</v>
      </c>
      <c r="BA85" s="81">
        <v>-247.95</v>
      </c>
      <c r="BB85" s="81">
        <v>-137.38999999999999</v>
      </c>
      <c r="BC85" s="81">
        <v>0</v>
      </c>
      <c r="BD85" s="80">
        <f t="shared" si="79"/>
        <v>-16.560000000000002</v>
      </c>
      <c r="BE85" s="81">
        <v>-40.46</v>
      </c>
      <c r="BF85" s="81">
        <v>38.97</v>
      </c>
      <c r="BG85" s="81">
        <v>-15.07</v>
      </c>
      <c r="BH85" s="80">
        <f t="shared" si="60"/>
        <v>-9.5100000000000051</v>
      </c>
      <c r="BI85" s="81">
        <v>109.25</v>
      </c>
      <c r="BJ85" s="81">
        <v>-118.76</v>
      </c>
      <c r="BK85" s="80">
        <f t="shared" si="80"/>
        <v>2974.1000000000004</v>
      </c>
      <c r="BL85" s="81">
        <v>0</v>
      </c>
      <c r="BM85" s="81">
        <v>114.94</v>
      </c>
      <c r="BN85" s="81">
        <v>0</v>
      </c>
      <c r="BO85" s="81">
        <v>1061.97</v>
      </c>
      <c r="BP85" s="81">
        <v>1205.5899999999999</v>
      </c>
      <c r="BQ85" s="81">
        <v>0</v>
      </c>
      <c r="BR85" s="81">
        <v>511.05</v>
      </c>
      <c r="BS85" s="81">
        <v>80.55</v>
      </c>
      <c r="BT85" s="80">
        <f t="shared" si="75"/>
        <v>694.62000000000012</v>
      </c>
      <c r="BU85" s="81">
        <v>0</v>
      </c>
      <c r="BV85" s="81">
        <v>31.55</v>
      </c>
      <c r="BW85" s="81">
        <v>0</v>
      </c>
      <c r="BX85" s="81">
        <v>0</v>
      </c>
      <c r="BY85" s="81">
        <v>119.5</v>
      </c>
      <c r="BZ85" s="81">
        <v>0</v>
      </c>
      <c r="CA85" s="81">
        <v>543.57000000000005</v>
      </c>
      <c r="CB85" s="80">
        <f>'Quarter final consumption'!B85</f>
        <v>41399.369999999995</v>
      </c>
      <c r="CC85" s="80">
        <f>'Quarter final consumption'!C85</f>
        <v>407.53999999999996</v>
      </c>
      <c r="CD85" s="80">
        <f>'Quarter final consumption'!D85</f>
        <v>135.44999999999999</v>
      </c>
      <c r="CE85" s="80">
        <f>'Quarter final consumption'!E85</f>
        <v>18337.45</v>
      </c>
      <c r="CF85" s="80">
        <f>'Quarter final consumption'!F85</f>
        <v>13959.060000000001</v>
      </c>
      <c r="CG85" s="80">
        <f>'Quarter final consumption'!G85</f>
        <v>1258.95</v>
      </c>
      <c r="CH85" s="80">
        <f>'Quarter final consumption'!H85</f>
        <v>6926.4000000000005</v>
      </c>
      <c r="CI85" s="93">
        <f>'Quarter final consumption'!I85</f>
        <v>374.52000000000004</v>
      </c>
      <c r="CJ85" s="35"/>
    </row>
    <row r="86" spans="1:88" ht="15.5" x14ac:dyDescent="0.35">
      <c r="A86" s="68" t="s">
        <v>252</v>
      </c>
      <c r="B86" s="80">
        <f t="shared" si="61"/>
        <v>58821.16</v>
      </c>
      <c r="C86" s="80">
        <f t="shared" si="62"/>
        <v>3119.1099999999997</v>
      </c>
      <c r="D86" s="80">
        <f t="shared" si="63"/>
        <v>211.10999999999996</v>
      </c>
      <c r="E86" s="80">
        <f t="shared" si="64"/>
        <v>14614.97</v>
      </c>
      <c r="F86" s="80">
        <f t="shared" si="65"/>
        <v>3939.5199999999986</v>
      </c>
      <c r="G86" s="80">
        <f t="shared" si="66"/>
        <v>26903.940000000002</v>
      </c>
      <c r="H86" s="80">
        <f t="shared" si="67"/>
        <v>4163.32</v>
      </c>
      <c r="I86" s="80">
        <f t="shared" si="68"/>
        <v>5389.65</v>
      </c>
      <c r="J86" s="80">
        <f t="shared" si="69"/>
        <v>479.54000000000087</v>
      </c>
      <c r="K86" s="80">
        <f t="shared" si="54"/>
        <v>-19.549999999999955</v>
      </c>
      <c r="L86" s="81">
        <v>0</v>
      </c>
      <c r="M86" s="81">
        <v>4.66</v>
      </c>
      <c r="N86" s="81">
        <v>-329.47</v>
      </c>
      <c r="O86" s="81">
        <v>304.97000000000003</v>
      </c>
      <c r="P86" s="81">
        <v>101.98</v>
      </c>
      <c r="Q86" s="81">
        <v>-101.69</v>
      </c>
      <c r="R86" s="81">
        <v>-1792.71</v>
      </c>
      <c r="S86" s="81">
        <v>1792.71</v>
      </c>
      <c r="T86" s="80">
        <f t="shared" si="55"/>
        <v>-9712.1500000000015</v>
      </c>
      <c r="U86" s="80">
        <f t="shared" si="70"/>
        <v>-2721.72</v>
      </c>
      <c r="V86" s="80">
        <f t="shared" si="71"/>
        <v>38.740000000000045</v>
      </c>
      <c r="W86" s="80">
        <f t="shared" si="58"/>
        <v>-14285.5</v>
      </c>
      <c r="X86" s="80">
        <f t="shared" si="59"/>
        <v>14060.199999999999</v>
      </c>
      <c r="Y86" s="80">
        <f t="shared" si="72"/>
        <v>-7499.65</v>
      </c>
      <c r="Z86" s="80">
        <f t="shared" si="73"/>
        <v>-2435.4</v>
      </c>
      <c r="AA86" s="80">
        <f t="shared" si="81"/>
        <v>-3596.94</v>
      </c>
      <c r="AB86" s="80">
        <f t="shared" si="81"/>
        <v>6201.41</v>
      </c>
      <c r="AC86" s="80">
        <f t="shared" si="53"/>
        <v>526.71</v>
      </c>
      <c r="AD86" s="80">
        <f t="shared" si="56"/>
        <v>-8835.15</v>
      </c>
      <c r="AE86" s="81">
        <v>-2134.65</v>
      </c>
      <c r="AF86" s="81">
        <v>-136.44999999999999</v>
      </c>
      <c r="AG86" s="81">
        <v>-122.37</v>
      </c>
      <c r="AH86" s="81">
        <v>-6674.09</v>
      </c>
      <c r="AI86" s="81">
        <v>-2372.06</v>
      </c>
      <c r="AJ86" s="81">
        <v>-3596.94</v>
      </c>
      <c r="AK86" s="81">
        <v>6201.41</v>
      </c>
      <c r="AL86" s="80">
        <f t="shared" si="76"/>
        <v>-375.91999999999996</v>
      </c>
      <c r="AM86" s="81">
        <v>-1.37</v>
      </c>
      <c r="AN86" s="81">
        <v>-0.28999999999999998</v>
      </c>
      <c r="AO86" s="81">
        <v>-12.07</v>
      </c>
      <c r="AP86" s="81">
        <v>-825.56</v>
      </c>
      <c r="AQ86" s="81">
        <v>-63.34</v>
      </c>
      <c r="AR86" s="81">
        <v>526.71</v>
      </c>
      <c r="AS86" s="80">
        <f t="shared" si="74"/>
        <v>-61.559999999999491</v>
      </c>
      <c r="AT86" s="81">
        <v>-14395.32</v>
      </c>
      <c r="AU86" s="81">
        <v>14333.76</v>
      </c>
      <c r="AV86" s="80">
        <f t="shared" si="77"/>
        <v>-17.699999999999989</v>
      </c>
      <c r="AW86" s="81">
        <v>-326.93</v>
      </c>
      <c r="AX86" s="81">
        <v>309.23</v>
      </c>
      <c r="AY86" s="81">
        <v>0</v>
      </c>
      <c r="AZ86" s="80">
        <f t="shared" si="78"/>
        <v>-392.33</v>
      </c>
      <c r="BA86" s="81">
        <v>-215.85</v>
      </c>
      <c r="BB86" s="81">
        <v>-176.48</v>
      </c>
      <c r="BC86" s="81">
        <v>0</v>
      </c>
      <c r="BD86" s="80">
        <f t="shared" si="79"/>
        <v>-18.780000000000005</v>
      </c>
      <c r="BE86" s="81">
        <v>-42.92</v>
      </c>
      <c r="BF86" s="81">
        <v>42.73</v>
      </c>
      <c r="BG86" s="81">
        <v>-18.59</v>
      </c>
      <c r="BH86" s="80">
        <f t="shared" si="60"/>
        <v>-10.710000000000008</v>
      </c>
      <c r="BI86" s="81">
        <v>109.82</v>
      </c>
      <c r="BJ86" s="81">
        <v>-120.53</v>
      </c>
      <c r="BK86" s="80">
        <f t="shared" si="80"/>
        <v>2918.95</v>
      </c>
      <c r="BL86" s="81">
        <v>0</v>
      </c>
      <c r="BM86" s="81">
        <v>111.22</v>
      </c>
      <c r="BN86" s="81">
        <v>0</v>
      </c>
      <c r="BO86" s="81">
        <v>964.47</v>
      </c>
      <c r="BP86" s="81">
        <v>1237.71</v>
      </c>
      <c r="BQ86" s="81">
        <v>0</v>
      </c>
      <c r="BR86" s="81">
        <v>520.80999999999995</v>
      </c>
      <c r="BS86" s="81">
        <v>84.74</v>
      </c>
      <c r="BT86" s="80">
        <f t="shared" si="75"/>
        <v>872.88</v>
      </c>
      <c r="BU86" s="81">
        <v>0</v>
      </c>
      <c r="BV86" s="81">
        <v>18.29</v>
      </c>
      <c r="BW86" s="81">
        <v>0</v>
      </c>
      <c r="BX86" s="81">
        <v>0</v>
      </c>
      <c r="BY86" s="81">
        <v>97.75</v>
      </c>
      <c r="BZ86" s="81">
        <v>0</v>
      </c>
      <c r="CA86" s="81">
        <v>756.84</v>
      </c>
      <c r="CB86" s="80">
        <f>'Quarter final consumption'!B86</f>
        <v>45300.61</v>
      </c>
      <c r="CC86" s="80">
        <f>'Quarter final consumption'!C86</f>
        <v>397.38999999999993</v>
      </c>
      <c r="CD86" s="80">
        <f>'Quarter final consumption'!D86</f>
        <v>125.00000000000001</v>
      </c>
      <c r="CE86" s="80">
        <f>'Quarter final consumption'!E86</f>
        <v>17340.219999999998</v>
      </c>
      <c r="CF86" s="80">
        <f>'Quarter final consumption'!F86</f>
        <v>18170.810000000001</v>
      </c>
      <c r="CG86" s="80">
        <f>'Quarter final consumption'!G86</f>
        <v>1626.2299999999998</v>
      </c>
      <c r="CH86" s="80">
        <f>'Quarter final consumption'!H86</f>
        <v>7196.01</v>
      </c>
      <c r="CI86" s="93">
        <f>'Quarter final consumption'!I86</f>
        <v>444.95</v>
      </c>
      <c r="CJ86" s="35"/>
    </row>
    <row r="87" spans="1:88" ht="15.5" x14ac:dyDescent="0.35">
      <c r="A87" s="68" t="s">
        <v>253</v>
      </c>
      <c r="B87" s="80">
        <f t="shared" si="61"/>
        <v>44653.77</v>
      </c>
      <c r="C87" s="80">
        <f t="shared" si="62"/>
        <v>1336.24</v>
      </c>
      <c r="D87" s="80">
        <f t="shared" si="63"/>
        <v>202.58999999999997</v>
      </c>
      <c r="E87" s="80">
        <f t="shared" si="64"/>
        <v>15782.279999999999</v>
      </c>
      <c r="F87" s="80">
        <f t="shared" si="65"/>
        <v>3475.26</v>
      </c>
      <c r="G87" s="80">
        <f t="shared" si="66"/>
        <v>14713.580000000002</v>
      </c>
      <c r="H87" s="80">
        <f t="shared" si="67"/>
        <v>3731.5199999999995</v>
      </c>
      <c r="I87" s="80">
        <f t="shared" si="68"/>
        <v>4972.03</v>
      </c>
      <c r="J87" s="80">
        <f t="shared" si="69"/>
        <v>440.26999999999862</v>
      </c>
      <c r="K87" s="80">
        <f t="shared" si="54"/>
        <v>43.160000000000082</v>
      </c>
      <c r="L87" s="81">
        <v>0</v>
      </c>
      <c r="M87" s="81">
        <v>1.26</v>
      </c>
      <c r="N87" s="81">
        <v>-416.73</v>
      </c>
      <c r="O87" s="81">
        <v>458.5</v>
      </c>
      <c r="P87" s="81">
        <v>107.37</v>
      </c>
      <c r="Q87" s="81">
        <v>-107.24</v>
      </c>
      <c r="R87" s="81">
        <v>-1378.31</v>
      </c>
      <c r="S87" s="81">
        <v>1378.31</v>
      </c>
      <c r="T87" s="80">
        <f t="shared" si="55"/>
        <v>-8021.2599999999966</v>
      </c>
      <c r="U87" s="80">
        <f t="shared" si="70"/>
        <v>-984.14</v>
      </c>
      <c r="V87" s="80">
        <f t="shared" si="71"/>
        <v>67.010000000000019</v>
      </c>
      <c r="W87" s="80">
        <f t="shared" si="58"/>
        <v>-15365.55</v>
      </c>
      <c r="X87" s="80">
        <f t="shared" si="59"/>
        <v>15205.64</v>
      </c>
      <c r="Y87" s="80">
        <f t="shared" si="72"/>
        <v>-6284.5199999999995</v>
      </c>
      <c r="Z87" s="80">
        <f t="shared" si="73"/>
        <v>-2611.16</v>
      </c>
      <c r="AA87" s="80">
        <f t="shared" si="81"/>
        <v>-3593.72</v>
      </c>
      <c r="AB87" s="80">
        <f t="shared" si="81"/>
        <v>5198.2700000000004</v>
      </c>
      <c r="AC87" s="80">
        <f t="shared" si="53"/>
        <v>346.91</v>
      </c>
      <c r="AD87" s="80">
        <f t="shared" si="56"/>
        <v>-7259.7699999999986</v>
      </c>
      <c r="AE87" s="81">
        <v>-334.05</v>
      </c>
      <c r="AF87" s="81">
        <v>-112.76</v>
      </c>
      <c r="AG87" s="81">
        <v>-103.42</v>
      </c>
      <c r="AH87" s="81">
        <v>-5742.03</v>
      </c>
      <c r="AI87" s="81">
        <v>-2572.06</v>
      </c>
      <c r="AJ87" s="81">
        <v>-3593.72</v>
      </c>
      <c r="AK87" s="81">
        <v>5198.2700000000004</v>
      </c>
      <c r="AL87" s="80">
        <f t="shared" si="76"/>
        <v>-247.62000000000006</v>
      </c>
      <c r="AM87" s="81">
        <v>-0.68</v>
      </c>
      <c r="AN87" s="81">
        <v>-0.28999999999999998</v>
      </c>
      <c r="AO87" s="81">
        <v>-11.97</v>
      </c>
      <c r="AP87" s="81">
        <v>-542.49</v>
      </c>
      <c r="AQ87" s="81">
        <v>-39.1</v>
      </c>
      <c r="AR87" s="81">
        <v>346.91</v>
      </c>
      <c r="AS87" s="80">
        <f t="shared" si="74"/>
        <v>-18.700000000000728</v>
      </c>
      <c r="AT87" s="81">
        <v>-15473.91</v>
      </c>
      <c r="AU87" s="81">
        <v>15455.21</v>
      </c>
      <c r="AV87" s="80">
        <f t="shared" si="77"/>
        <v>-19.149999999999977</v>
      </c>
      <c r="AW87" s="81">
        <v>-358.62</v>
      </c>
      <c r="AX87" s="81">
        <v>339.47</v>
      </c>
      <c r="AY87" s="81">
        <v>0</v>
      </c>
      <c r="AZ87" s="80">
        <f t="shared" si="78"/>
        <v>-447.9</v>
      </c>
      <c r="BA87" s="81">
        <v>-260.89999999999998</v>
      </c>
      <c r="BB87" s="81">
        <v>-187</v>
      </c>
      <c r="BC87" s="81">
        <v>0</v>
      </c>
      <c r="BD87" s="80">
        <f t="shared" si="79"/>
        <v>-17.490000000000002</v>
      </c>
      <c r="BE87" s="81">
        <v>-29.89</v>
      </c>
      <c r="BF87" s="81">
        <v>27.59</v>
      </c>
      <c r="BG87" s="81">
        <v>-15.19</v>
      </c>
      <c r="BH87" s="80">
        <f t="shared" si="60"/>
        <v>-10.629999999999995</v>
      </c>
      <c r="BI87" s="81">
        <v>108.36</v>
      </c>
      <c r="BJ87" s="81">
        <v>-118.99</v>
      </c>
      <c r="BK87" s="80">
        <f t="shared" si="80"/>
        <v>2928.4599999999996</v>
      </c>
      <c r="BL87" s="81">
        <v>0</v>
      </c>
      <c r="BM87" s="81">
        <v>119.79</v>
      </c>
      <c r="BN87" s="81">
        <v>0</v>
      </c>
      <c r="BO87" s="81">
        <v>1006.78</v>
      </c>
      <c r="BP87" s="81">
        <v>1233.67</v>
      </c>
      <c r="BQ87" s="81">
        <v>0</v>
      </c>
      <c r="BR87" s="81">
        <v>483.48</v>
      </c>
      <c r="BS87" s="81">
        <v>84.74</v>
      </c>
      <c r="BT87" s="80">
        <f t="shared" si="75"/>
        <v>603.48</v>
      </c>
      <c r="BU87" s="81">
        <v>0</v>
      </c>
      <c r="BV87" s="81">
        <v>34.869999999999997</v>
      </c>
      <c r="BW87" s="81">
        <v>0</v>
      </c>
      <c r="BX87" s="81">
        <v>0</v>
      </c>
      <c r="BY87" s="81">
        <v>68.12</v>
      </c>
      <c r="BZ87" s="81">
        <v>0</v>
      </c>
      <c r="CA87" s="81">
        <v>500.49</v>
      </c>
      <c r="CB87" s="80">
        <f>'Quarter final consumption'!B87</f>
        <v>33145.399999999994</v>
      </c>
      <c r="CC87" s="80">
        <f>'Quarter final consumption'!C87</f>
        <v>352.1</v>
      </c>
      <c r="CD87" s="80">
        <f>'Quarter final consumption'!D87</f>
        <v>116.19999999999999</v>
      </c>
      <c r="CE87" s="80">
        <f>'Quarter final consumption'!E87</f>
        <v>18132.62</v>
      </c>
      <c r="CF87" s="80">
        <f>'Quarter final consumption'!F87</f>
        <v>7234.6400000000012</v>
      </c>
      <c r="CG87" s="80">
        <f>'Quarter final consumption'!G87</f>
        <v>1013.1199999999999</v>
      </c>
      <c r="CH87" s="80">
        <f>'Quarter final consumption'!H87</f>
        <v>6032.8799999999992</v>
      </c>
      <c r="CI87" s="93">
        <f>'Quarter final consumption'!I87</f>
        <v>263.83999999999997</v>
      </c>
      <c r="CJ87" s="35"/>
    </row>
    <row r="88" spans="1:88" ht="15.5" x14ac:dyDescent="0.35">
      <c r="A88" s="68" t="s">
        <v>254</v>
      </c>
      <c r="B88" s="80">
        <f t="shared" si="61"/>
        <v>42363.410000000011</v>
      </c>
      <c r="C88" s="80">
        <f t="shared" si="62"/>
        <v>1428.3200000000002</v>
      </c>
      <c r="D88" s="80">
        <f t="shared" si="63"/>
        <v>107.00999999999995</v>
      </c>
      <c r="E88" s="80">
        <f t="shared" si="64"/>
        <v>17445.7</v>
      </c>
      <c r="F88" s="80">
        <f t="shared" si="65"/>
        <v>2072.2500000000073</v>
      </c>
      <c r="G88" s="80">
        <f t="shared" si="66"/>
        <v>12029.080000000002</v>
      </c>
      <c r="H88" s="80">
        <f t="shared" si="67"/>
        <v>3762.43</v>
      </c>
      <c r="I88" s="80">
        <f t="shared" si="68"/>
        <v>5097.71</v>
      </c>
      <c r="J88" s="80">
        <f t="shared" si="69"/>
        <v>420.90999999999894</v>
      </c>
      <c r="K88" s="80">
        <f t="shared" si="54"/>
        <v>-23.5</v>
      </c>
      <c r="L88" s="81">
        <v>0</v>
      </c>
      <c r="M88" s="81">
        <v>-6.82</v>
      </c>
      <c r="N88" s="81">
        <v>-419.5</v>
      </c>
      <c r="O88" s="81">
        <v>402.67</v>
      </c>
      <c r="P88" s="81">
        <v>112.58</v>
      </c>
      <c r="Q88" s="81">
        <v>-112.43</v>
      </c>
      <c r="R88" s="81">
        <v>-1370.42</v>
      </c>
      <c r="S88" s="81">
        <v>1370.42</v>
      </c>
      <c r="T88" s="80">
        <f t="shared" si="55"/>
        <v>-7691.4800000000077</v>
      </c>
      <c r="U88" s="80">
        <f t="shared" si="70"/>
        <v>-1080.8900000000001</v>
      </c>
      <c r="V88" s="80">
        <f t="shared" si="71"/>
        <v>162.90000000000003</v>
      </c>
      <c r="W88" s="80">
        <f t="shared" si="58"/>
        <v>-17026.2</v>
      </c>
      <c r="X88" s="80">
        <f t="shared" si="59"/>
        <v>16900.749999999996</v>
      </c>
      <c r="Y88" s="80">
        <f t="shared" si="72"/>
        <v>-5648.0700000000006</v>
      </c>
      <c r="Z88" s="80">
        <f t="shared" si="73"/>
        <v>-2637.83</v>
      </c>
      <c r="AA88" s="80">
        <f t="shared" si="81"/>
        <v>-3727.29</v>
      </c>
      <c r="AB88" s="80">
        <f t="shared" si="81"/>
        <v>5055.8500000000004</v>
      </c>
      <c r="AC88" s="80">
        <f t="shared" si="53"/>
        <v>309.3</v>
      </c>
      <c r="AD88" s="80">
        <f t="shared" si="56"/>
        <v>-7144.1600000000017</v>
      </c>
      <c r="AE88" s="81">
        <v>-480.82</v>
      </c>
      <c r="AF88" s="81">
        <v>-123.14</v>
      </c>
      <c r="AG88" s="81">
        <v>-100.18</v>
      </c>
      <c r="AH88" s="81">
        <v>-5164.7700000000004</v>
      </c>
      <c r="AI88" s="81">
        <v>-2603.81</v>
      </c>
      <c r="AJ88" s="81">
        <v>-3727.29</v>
      </c>
      <c r="AK88" s="81">
        <v>5055.8500000000004</v>
      </c>
      <c r="AL88" s="80">
        <f t="shared" si="76"/>
        <v>-220.79000000000002</v>
      </c>
      <c r="AM88" s="81">
        <v>-0.53</v>
      </c>
      <c r="AN88" s="81">
        <v>-0.28999999999999998</v>
      </c>
      <c r="AO88" s="81">
        <v>-11.95</v>
      </c>
      <c r="AP88" s="81">
        <v>-483.3</v>
      </c>
      <c r="AQ88" s="81">
        <v>-34.020000000000003</v>
      </c>
      <c r="AR88" s="81">
        <v>309.3</v>
      </c>
      <c r="AS88" s="80">
        <f t="shared" si="74"/>
        <v>5.5299999999988358</v>
      </c>
      <c r="AT88" s="81">
        <v>-17134.54</v>
      </c>
      <c r="AU88" s="81">
        <v>17140.07</v>
      </c>
      <c r="AV88" s="80">
        <f t="shared" si="77"/>
        <v>-17.989999999999952</v>
      </c>
      <c r="AW88" s="81">
        <v>-341.4</v>
      </c>
      <c r="AX88" s="81">
        <v>323.41000000000003</v>
      </c>
      <c r="AY88" s="81">
        <v>0</v>
      </c>
      <c r="AZ88" s="80">
        <f t="shared" si="78"/>
        <v>-306.2</v>
      </c>
      <c r="BA88" s="81">
        <v>-231.74</v>
      </c>
      <c r="BB88" s="81">
        <v>-74.459999999999994</v>
      </c>
      <c r="BC88" s="81">
        <v>0</v>
      </c>
      <c r="BD88" s="80">
        <f t="shared" si="79"/>
        <v>-2.3099999999999952</v>
      </c>
      <c r="BE88" s="81">
        <v>-26.4</v>
      </c>
      <c r="BF88" s="81">
        <v>37.380000000000003</v>
      </c>
      <c r="BG88" s="81">
        <v>-13.29</v>
      </c>
      <c r="BH88" s="80">
        <f t="shared" si="60"/>
        <v>-5.5600000000000023</v>
      </c>
      <c r="BI88" s="81">
        <v>108.34</v>
      </c>
      <c r="BJ88" s="81">
        <v>-113.9</v>
      </c>
      <c r="BK88" s="80">
        <f t="shared" si="80"/>
        <v>3047.48</v>
      </c>
      <c r="BL88" s="81">
        <v>0</v>
      </c>
      <c r="BM88" s="81">
        <v>112.32</v>
      </c>
      <c r="BN88" s="81">
        <v>0</v>
      </c>
      <c r="BO88" s="81">
        <v>1109.1400000000001</v>
      </c>
      <c r="BP88" s="81">
        <v>1258.3399999999999</v>
      </c>
      <c r="BQ88" s="81">
        <v>0</v>
      </c>
      <c r="BR88" s="81">
        <v>482.94</v>
      </c>
      <c r="BS88" s="81">
        <v>84.74</v>
      </c>
      <c r="BT88" s="80">
        <f t="shared" si="75"/>
        <v>548.31999999999994</v>
      </c>
      <c r="BU88" s="81">
        <v>0</v>
      </c>
      <c r="BV88" s="81">
        <v>25.52</v>
      </c>
      <c r="BW88" s="81">
        <v>0</v>
      </c>
      <c r="BX88" s="81">
        <v>0</v>
      </c>
      <c r="BY88" s="81">
        <v>89.84</v>
      </c>
      <c r="BZ88" s="81">
        <v>0</v>
      </c>
      <c r="CA88" s="81">
        <v>432.96</v>
      </c>
      <c r="CB88" s="80">
        <f>'Quarter final consumption'!B88</f>
        <v>31050.51</v>
      </c>
      <c r="CC88" s="80">
        <f>'Quarter final consumption'!C88</f>
        <v>347.43</v>
      </c>
      <c r="CD88" s="80">
        <f>'Quarter final consumption'!D88</f>
        <v>125.25</v>
      </c>
      <c r="CE88" s="80">
        <f>'Quarter final consumption'!E88</f>
        <v>18266.530000000002</v>
      </c>
      <c r="CF88" s="80">
        <f>'Quarter final consumption'!F88</f>
        <v>5145.41</v>
      </c>
      <c r="CG88" s="80">
        <f>'Quarter final consumption'!G88</f>
        <v>1012.17</v>
      </c>
      <c r="CH88" s="80">
        <f>'Quarter final consumption'!H88</f>
        <v>5931.28</v>
      </c>
      <c r="CI88" s="93">
        <f>'Quarter final consumption'!I88</f>
        <v>222.44</v>
      </c>
      <c r="CJ88" s="35"/>
    </row>
    <row r="89" spans="1:88" ht="15.5" x14ac:dyDescent="0.35">
      <c r="A89" s="68" t="s">
        <v>255</v>
      </c>
      <c r="B89" s="80">
        <f t="shared" si="61"/>
        <v>52663.8</v>
      </c>
      <c r="C89" s="80">
        <f t="shared" si="62"/>
        <v>2147.9899999999998</v>
      </c>
      <c r="D89" s="80">
        <f t="shared" si="63"/>
        <v>140.65000000000003</v>
      </c>
      <c r="E89" s="80">
        <f t="shared" si="64"/>
        <v>16905.030000000002</v>
      </c>
      <c r="F89" s="80">
        <f t="shared" si="65"/>
        <v>2420.6000000000004</v>
      </c>
      <c r="G89" s="80">
        <f t="shared" si="66"/>
        <v>21244.32</v>
      </c>
      <c r="H89" s="80">
        <f t="shared" si="67"/>
        <v>4438.01</v>
      </c>
      <c r="I89" s="80">
        <f t="shared" si="68"/>
        <v>5052.5599999999995</v>
      </c>
      <c r="J89" s="80">
        <f t="shared" si="69"/>
        <v>314.64000000000124</v>
      </c>
      <c r="K89" s="80">
        <f t="shared" si="54"/>
        <v>-20.019999999999982</v>
      </c>
      <c r="L89" s="81">
        <v>0</v>
      </c>
      <c r="M89" s="81">
        <v>4.9000000000000004</v>
      </c>
      <c r="N89" s="81">
        <v>123.12</v>
      </c>
      <c r="O89" s="81">
        <v>-148.29</v>
      </c>
      <c r="P89" s="81">
        <v>117.88</v>
      </c>
      <c r="Q89" s="81">
        <v>-117.63</v>
      </c>
      <c r="R89" s="81">
        <v>-1909.86</v>
      </c>
      <c r="S89" s="81">
        <v>1909.86</v>
      </c>
      <c r="T89" s="80">
        <f t="shared" si="55"/>
        <v>-8613.6900000000023</v>
      </c>
      <c r="U89" s="80">
        <f t="shared" si="70"/>
        <v>-1777.83</v>
      </c>
      <c r="V89" s="80">
        <f t="shared" si="71"/>
        <v>87.199999999999974</v>
      </c>
      <c r="W89" s="80">
        <f t="shared" si="58"/>
        <v>-17028.150000000001</v>
      </c>
      <c r="X89" s="80">
        <f t="shared" si="59"/>
        <v>16808.989999999998</v>
      </c>
      <c r="Y89" s="80">
        <f t="shared" si="72"/>
        <v>-6649.74</v>
      </c>
      <c r="Z89" s="80">
        <f t="shared" si="73"/>
        <v>-2924.79</v>
      </c>
      <c r="AA89" s="80">
        <f t="shared" si="81"/>
        <v>-3142.7</v>
      </c>
      <c r="AB89" s="80">
        <f t="shared" si="81"/>
        <v>5572.79</v>
      </c>
      <c r="AC89" s="80">
        <f t="shared" si="53"/>
        <v>440.54</v>
      </c>
      <c r="AD89" s="80">
        <f t="shared" si="56"/>
        <v>-7891.6499999999987</v>
      </c>
      <c r="AE89" s="81">
        <v>-1262.76</v>
      </c>
      <c r="AF89" s="81">
        <v>-116.94</v>
      </c>
      <c r="AG89" s="81">
        <v>-109.14</v>
      </c>
      <c r="AH89" s="81">
        <v>-5959.83</v>
      </c>
      <c r="AI89" s="81">
        <v>-2873.07</v>
      </c>
      <c r="AJ89" s="81">
        <v>-3142.7</v>
      </c>
      <c r="AK89" s="81">
        <v>5572.79</v>
      </c>
      <c r="AL89" s="80">
        <f t="shared" si="76"/>
        <v>-314.44</v>
      </c>
      <c r="AM89" s="81">
        <v>-1.04</v>
      </c>
      <c r="AN89" s="81">
        <v>-0.28999999999999998</v>
      </c>
      <c r="AO89" s="81">
        <v>-12.02</v>
      </c>
      <c r="AP89" s="81">
        <v>-689.91</v>
      </c>
      <c r="AQ89" s="81">
        <v>-51.72</v>
      </c>
      <c r="AR89" s="81">
        <v>440.54</v>
      </c>
      <c r="AS89" s="80">
        <f t="shared" si="74"/>
        <v>-76.369999999998981</v>
      </c>
      <c r="AT89" s="81">
        <v>-17100.09</v>
      </c>
      <c r="AU89" s="81">
        <v>17023.72</v>
      </c>
      <c r="AV89" s="80">
        <f t="shared" si="77"/>
        <v>-29.639999999999986</v>
      </c>
      <c r="AW89" s="81">
        <v>-316.08999999999997</v>
      </c>
      <c r="AX89" s="81">
        <v>286.45</v>
      </c>
      <c r="AY89" s="81">
        <v>0</v>
      </c>
      <c r="AZ89" s="80">
        <f t="shared" si="78"/>
        <v>-285.12</v>
      </c>
      <c r="BA89" s="81">
        <v>-170.46</v>
      </c>
      <c r="BB89" s="81">
        <v>-114.66</v>
      </c>
      <c r="BC89" s="81">
        <v>0</v>
      </c>
      <c r="BD89" s="80">
        <f t="shared" si="79"/>
        <v>-9.17</v>
      </c>
      <c r="BE89" s="81">
        <v>-27.48</v>
      </c>
      <c r="BF89" s="81">
        <v>32.64</v>
      </c>
      <c r="BG89" s="81">
        <v>-14.33</v>
      </c>
      <c r="BH89" s="80">
        <f t="shared" si="60"/>
        <v>-7.2999999999999972</v>
      </c>
      <c r="BI89" s="81">
        <v>71.94</v>
      </c>
      <c r="BJ89" s="81">
        <v>-79.239999999999995</v>
      </c>
      <c r="BK89" s="80">
        <f t="shared" si="80"/>
        <v>3076.2299999999996</v>
      </c>
      <c r="BL89" s="81">
        <v>0</v>
      </c>
      <c r="BM89" s="81">
        <v>103.06</v>
      </c>
      <c r="BN89" s="81">
        <v>0</v>
      </c>
      <c r="BO89" s="81">
        <v>1066.19</v>
      </c>
      <c r="BP89" s="81">
        <v>1325.45</v>
      </c>
      <c r="BQ89" s="81">
        <v>0</v>
      </c>
      <c r="BR89" s="81">
        <v>496.79</v>
      </c>
      <c r="BS89" s="81">
        <v>84.74</v>
      </c>
      <c r="BT89" s="80">
        <f t="shared" si="75"/>
        <v>703.06</v>
      </c>
      <c r="BU89" s="81">
        <v>0</v>
      </c>
      <c r="BV89" s="81">
        <v>11.78</v>
      </c>
      <c r="BW89" s="81">
        <v>0</v>
      </c>
      <c r="BX89" s="81">
        <v>0</v>
      </c>
      <c r="BY89" s="81">
        <v>89.12</v>
      </c>
      <c r="BZ89" s="81">
        <v>0</v>
      </c>
      <c r="CA89" s="81">
        <v>602.16</v>
      </c>
      <c r="CB89" s="80">
        <f>'Quarter final consumption'!B89</f>
        <v>40248.300000000003</v>
      </c>
      <c r="CC89" s="80">
        <f>'Quarter final consumption'!C89</f>
        <v>370.15999999999997</v>
      </c>
      <c r="CD89" s="80">
        <f>'Quarter final consumption'!D89</f>
        <v>117.91</v>
      </c>
      <c r="CE89" s="80">
        <f>'Quarter final consumption'!E89</f>
        <v>18015.109999999997</v>
      </c>
      <c r="CF89" s="80">
        <f>'Quarter final consumption'!F89</f>
        <v>13297.89</v>
      </c>
      <c r="CG89" s="80">
        <f>'Quarter final consumption'!G89</f>
        <v>1395.59</v>
      </c>
      <c r="CH89" s="80">
        <f>'Quarter final consumption'!H89</f>
        <v>6698.3400000000011</v>
      </c>
      <c r="CI89" s="93">
        <f>'Quarter final consumption'!I89</f>
        <v>353.29999999999995</v>
      </c>
      <c r="CJ89" s="35"/>
    </row>
    <row r="90" spans="1:88" ht="15.5" x14ac:dyDescent="0.35">
      <c r="A90" s="68" t="s">
        <v>256</v>
      </c>
      <c r="B90" s="80">
        <f t="shared" si="61"/>
        <v>54570.32</v>
      </c>
      <c r="C90" s="80">
        <f t="shared" si="62"/>
        <v>1680.55</v>
      </c>
      <c r="D90" s="80">
        <f t="shared" si="63"/>
        <v>203.40000000000006</v>
      </c>
      <c r="E90" s="80">
        <f t="shared" si="64"/>
        <v>16445.37</v>
      </c>
      <c r="F90" s="80">
        <f t="shared" si="65"/>
        <v>2057.8500000000022</v>
      </c>
      <c r="G90" s="80">
        <f t="shared" si="66"/>
        <v>24367.53</v>
      </c>
      <c r="H90" s="80">
        <f t="shared" si="67"/>
        <v>4370.6500000000005</v>
      </c>
      <c r="I90" s="80">
        <f t="shared" si="68"/>
        <v>4904.6099999999997</v>
      </c>
      <c r="J90" s="80">
        <f t="shared" si="69"/>
        <v>540.36000000000058</v>
      </c>
      <c r="K90" s="80">
        <f t="shared" si="54"/>
        <v>-28.879999999999882</v>
      </c>
      <c r="L90" s="81">
        <v>0</v>
      </c>
      <c r="M90" s="81">
        <v>4.74</v>
      </c>
      <c r="N90" s="81">
        <v>-491.3</v>
      </c>
      <c r="O90" s="81">
        <v>457.41</v>
      </c>
      <c r="P90" s="81">
        <v>123.38</v>
      </c>
      <c r="Q90" s="81">
        <v>-123.11</v>
      </c>
      <c r="R90" s="81">
        <v>-1913.03</v>
      </c>
      <c r="S90" s="81">
        <v>1913.03</v>
      </c>
      <c r="T90" s="80">
        <f t="shared" si="55"/>
        <v>-8186.5700000000024</v>
      </c>
      <c r="U90" s="80">
        <f t="shared" si="70"/>
        <v>-1342.8</v>
      </c>
      <c r="V90" s="80">
        <f t="shared" si="71"/>
        <v>66.189999999999955</v>
      </c>
      <c r="W90" s="80">
        <f t="shared" si="58"/>
        <v>-15954.07</v>
      </c>
      <c r="X90" s="80">
        <f t="shared" si="59"/>
        <v>15801.349999999999</v>
      </c>
      <c r="Y90" s="80">
        <f t="shared" si="72"/>
        <v>-7267.27</v>
      </c>
      <c r="Z90" s="80">
        <f t="shared" si="73"/>
        <v>-2592.92</v>
      </c>
      <c r="AA90" s="80">
        <f t="shared" ref="AA90:AB98" si="82">AJ90</f>
        <v>-2991.58</v>
      </c>
      <c r="AB90" s="80">
        <f t="shared" si="82"/>
        <v>5616.33</v>
      </c>
      <c r="AC90" s="80">
        <f t="shared" si="53"/>
        <v>478.2</v>
      </c>
      <c r="AD90" s="80">
        <f t="shared" si="56"/>
        <v>-7443.7200000000012</v>
      </c>
      <c r="AE90" s="81">
        <v>-788.72</v>
      </c>
      <c r="AF90" s="81">
        <v>-113.67</v>
      </c>
      <c r="AG90" s="81">
        <v>-88.94</v>
      </c>
      <c r="AH90" s="81">
        <v>-6539.97</v>
      </c>
      <c r="AI90" s="81">
        <v>-2537.17</v>
      </c>
      <c r="AJ90" s="81">
        <v>-2991.58</v>
      </c>
      <c r="AK90" s="81">
        <v>5616.33</v>
      </c>
      <c r="AL90" s="80">
        <f t="shared" si="76"/>
        <v>-317.29000000000002</v>
      </c>
      <c r="AM90" s="81">
        <v>-1.23</v>
      </c>
      <c r="AN90" s="81">
        <v>-0.28999999999999998</v>
      </c>
      <c r="AO90" s="81">
        <v>-10.92</v>
      </c>
      <c r="AP90" s="81">
        <v>-727.3</v>
      </c>
      <c r="AQ90" s="81">
        <v>-55.75</v>
      </c>
      <c r="AR90" s="81">
        <v>478.2</v>
      </c>
      <c r="AS90" s="80">
        <f t="shared" si="74"/>
        <v>-35.790000000000873</v>
      </c>
      <c r="AT90" s="81">
        <v>-16067.35</v>
      </c>
      <c r="AU90" s="81">
        <v>16031.56</v>
      </c>
      <c r="AV90" s="80">
        <f t="shared" si="77"/>
        <v>-18.600000000000023</v>
      </c>
      <c r="AW90" s="81">
        <v>-339.94</v>
      </c>
      <c r="AX90" s="81">
        <v>321.33999999999997</v>
      </c>
      <c r="AY90" s="81">
        <v>0</v>
      </c>
      <c r="AZ90" s="80">
        <f t="shared" si="78"/>
        <v>-356.12</v>
      </c>
      <c r="BA90" s="81">
        <v>-190.35</v>
      </c>
      <c r="BB90" s="81">
        <v>-165.77</v>
      </c>
      <c r="BC90" s="81">
        <v>0</v>
      </c>
      <c r="BD90" s="80">
        <f t="shared" si="79"/>
        <v>-4.2100000000000009</v>
      </c>
      <c r="BE90" s="81">
        <v>-22.56</v>
      </c>
      <c r="BF90" s="81">
        <v>24.58</v>
      </c>
      <c r="BG90" s="81">
        <v>-6.23</v>
      </c>
      <c r="BH90" s="80">
        <f t="shared" si="60"/>
        <v>-10.840000000000003</v>
      </c>
      <c r="BI90" s="81">
        <v>113.28</v>
      </c>
      <c r="BJ90" s="81">
        <v>-124.12</v>
      </c>
      <c r="BK90" s="80">
        <f t="shared" si="80"/>
        <v>3134.4300000000003</v>
      </c>
      <c r="BL90" s="81">
        <v>0</v>
      </c>
      <c r="BM90" s="81">
        <v>113.68</v>
      </c>
      <c r="BN90" s="81">
        <v>0</v>
      </c>
      <c r="BO90" s="81">
        <v>1026.07</v>
      </c>
      <c r="BP90" s="81">
        <v>1418.54</v>
      </c>
      <c r="BQ90" s="81">
        <v>0</v>
      </c>
      <c r="BR90" s="81">
        <v>490.3</v>
      </c>
      <c r="BS90" s="81">
        <v>85.84</v>
      </c>
      <c r="BT90" s="80">
        <f t="shared" si="75"/>
        <v>769.99</v>
      </c>
      <c r="BU90" s="81">
        <v>0</v>
      </c>
      <c r="BV90" s="81">
        <v>16.79</v>
      </c>
      <c r="BW90" s="81">
        <v>0</v>
      </c>
      <c r="BX90" s="81">
        <v>0</v>
      </c>
      <c r="BY90" s="81">
        <v>90.2</v>
      </c>
      <c r="BZ90" s="81">
        <v>0</v>
      </c>
      <c r="CA90" s="81">
        <v>663</v>
      </c>
      <c r="CB90" s="80">
        <f>'Quarter final consumption'!B90</f>
        <v>42451.33</v>
      </c>
      <c r="CC90" s="80">
        <f>'Quarter final consumption'!C90</f>
        <v>337.75</v>
      </c>
      <c r="CD90" s="80">
        <f>'Quarter final consumption'!D90</f>
        <v>143.86000000000001</v>
      </c>
      <c r="CE90" s="80">
        <f>'Quarter final consumption'!E90</f>
        <v>17290.54</v>
      </c>
      <c r="CF90" s="80">
        <f>'Quarter final consumption'!F90</f>
        <v>15714.9</v>
      </c>
      <c r="CG90" s="80">
        <f>'Quarter final consumption'!G90</f>
        <v>1654.6200000000001</v>
      </c>
      <c r="CH90" s="80">
        <f>'Quarter final consumption'!H90</f>
        <v>6916.42</v>
      </c>
      <c r="CI90" s="93">
        <f>'Quarter final consumption'!I90</f>
        <v>393.24</v>
      </c>
      <c r="CJ90" s="35"/>
    </row>
    <row r="91" spans="1:88" ht="15.5" x14ac:dyDescent="0.35">
      <c r="A91" s="68" t="s">
        <v>257</v>
      </c>
      <c r="B91" s="80">
        <f t="shared" si="61"/>
        <v>44776</v>
      </c>
      <c r="C91" s="80">
        <f t="shared" si="62"/>
        <v>1046.92</v>
      </c>
      <c r="D91" s="80">
        <f t="shared" si="63"/>
        <v>225.04</v>
      </c>
      <c r="E91" s="80">
        <f t="shared" si="64"/>
        <v>15496.35</v>
      </c>
      <c r="F91" s="80">
        <f t="shared" si="65"/>
        <v>3554.6499999999978</v>
      </c>
      <c r="G91" s="80">
        <f t="shared" si="66"/>
        <v>15664.02</v>
      </c>
      <c r="H91" s="80">
        <f t="shared" si="67"/>
        <v>3987.0800000000004</v>
      </c>
      <c r="I91" s="80">
        <f t="shared" si="68"/>
        <v>4311.0200000000004</v>
      </c>
      <c r="J91" s="80">
        <f t="shared" si="69"/>
        <v>490.92000000000007</v>
      </c>
      <c r="K91" s="80">
        <f t="shared" si="54"/>
        <v>46</v>
      </c>
      <c r="L91" s="81">
        <v>0</v>
      </c>
      <c r="M91" s="81">
        <v>7.06</v>
      </c>
      <c r="N91" s="81">
        <v>-364.68</v>
      </c>
      <c r="O91" s="81">
        <v>403.28</v>
      </c>
      <c r="P91" s="81">
        <v>124.82</v>
      </c>
      <c r="Q91" s="81">
        <v>-124.48</v>
      </c>
      <c r="R91" s="81">
        <v>-1499.95</v>
      </c>
      <c r="S91" s="81">
        <v>1499.95</v>
      </c>
      <c r="T91" s="80">
        <f t="shared" si="55"/>
        <v>-7215.170000000001</v>
      </c>
      <c r="U91" s="80">
        <f t="shared" si="70"/>
        <v>-729.1</v>
      </c>
      <c r="V91" s="80">
        <f t="shared" si="71"/>
        <v>45.69</v>
      </c>
      <c r="W91" s="80">
        <f t="shared" si="58"/>
        <v>-15131.67</v>
      </c>
      <c r="X91" s="80">
        <f t="shared" si="59"/>
        <v>14982.17</v>
      </c>
      <c r="Y91" s="80">
        <f t="shared" si="72"/>
        <v>-6339.87</v>
      </c>
      <c r="Z91" s="80">
        <f t="shared" si="73"/>
        <v>-2612.8300000000004</v>
      </c>
      <c r="AA91" s="80">
        <f t="shared" si="82"/>
        <v>-2811.07</v>
      </c>
      <c r="AB91" s="80">
        <f t="shared" si="82"/>
        <v>5027.1499999999996</v>
      </c>
      <c r="AC91" s="80">
        <f t="shared" si="53"/>
        <v>354.36</v>
      </c>
      <c r="AD91" s="80">
        <f t="shared" si="56"/>
        <v>-6470.8799999999992</v>
      </c>
      <c r="AE91" s="81">
        <v>-128.53</v>
      </c>
      <c r="AF91" s="81">
        <v>-112.1</v>
      </c>
      <c r="AG91" s="81">
        <v>-71.19</v>
      </c>
      <c r="AH91" s="81">
        <v>-5803.57</v>
      </c>
      <c r="AI91" s="81">
        <v>-2571.5700000000002</v>
      </c>
      <c r="AJ91" s="81">
        <v>-2811.07</v>
      </c>
      <c r="AK91" s="81">
        <v>5027.1499999999996</v>
      </c>
      <c r="AL91" s="80">
        <f t="shared" si="76"/>
        <v>-235.12999999999988</v>
      </c>
      <c r="AM91" s="81">
        <v>-0.74</v>
      </c>
      <c r="AN91" s="81">
        <v>-0.28999999999999998</v>
      </c>
      <c r="AO91" s="81">
        <v>-10.9</v>
      </c>
      <c r="AP91" s="81">
        <v>-536.29999999999995</v>
      </c>
      <c r="AQ91" s="81">
        <v>-41.26</v>
      </c>
      <c r="AR91" s="81">
        <v>354.36</v>
      </c>
      <c r="AS91" s="80">
        <f t="shared" si="74"/>
        <v>-52.309999999999491</v>
      </c>
      <c r="AT91" s="81">
        <v>-15209.4</v>
      </c>
      <c r="AU91" s="81">
        <v>15157.09</v>
      </c>
      <c r="AV91" s="80">
        <f t="shared" si="77"/>
        <v>-19.490000000000009</v>
      </c>
      <c r="AW91" s="81">
        <v>-340.14</v>
      </c>
      <c r="AX91" s="81">
        <v>320.64999999999998</v>
      </c>
      <c r="AY91" s="81">
        <v>0</v>
      </c>
      <c r="AZ91" s="80">
        <f t="shared" si="78"/>
        <v>-430.12</v>
      </c>
      <c r="BA91" s="81">
        <v>-240.46</v>
      </c>
      <c r="BB91" s="81">
        <v>-189.66</v>
      </c>
      <c r="BC91" s="81">
        <v>0</v>
      </c>
      <c r="BD91" s="80">
        <f t="shared" si="79"/>
        <v>0.19999999999999929</v>
      </c>
      <c r="BE91" s="81">
        <v>-19.23</v>
      </c>
      <c r="BF91" s="81">
        <v>27.09</v>
      </c>
      <c r="BG91" s="81">
        <v>-7.66</v>
      </c>
      <c r="BH91" s="80">
        <f t="shared" si="60"/>
        <v>-7.4399999999999977</v>
      </c>
      <c r="BI91" s="81">
        <v>77.73</v>
      </c>
      <c r="BJ91" s="81">
        <v>-85.17</v>
      </c>
      <c r="BK91" s="80">
        <f t="shared" si="80"/>
        <v>3024.21</v>
      </c>
      <c r="BL91" s="81">
        <v>0</v>
      </c>
      <c r="BM91" s="81">
        <v>112.66</v>
      </c>
      <c r="BN91" s="81">
        <v>0</v>
      </c>
      <c r="BO91" s="81">
        <v>978.05</v>
      </c>
      <c r="BP91" s="81">
        <v>1362.99</v>
      </c>
      <c r="BQ91" s="81">
        <v>0</v>
      </c>
      <c r="BR91" s="81">
        <v>484.67</v>
      </c>
      <c r="BS91" s="81">
        <v>85.84</v>
      </c>
      <c r="BT91" s="80">
        <f t="shared" si="75"/>
        <v>607.16999999999996</v>
      </c>
      <c r="BU91" s="81">
        <v>0</v>
      </c>
      <c r="BV91" s="81">
        <v>23.25</v>
      </c>
      <c r="BW91" s="81">
        <v>0</v>
      </c>
      <c r="BX91" s="81">
        <v>0</v>
      </c>
      <c r="BY91" s="81">
        <v>65.260000000000005</v>
      </c>
      <c r="BZ91" s="81">
        <v>0</v>
      </c>
      <c r="CA91" s="81">
        <v>518.66</v>
      </c>
      <c r="CB91" s="80">
        <f>'Quarter final consumption'!B91</f>
        <v>33977.32</v>
      </c>
      <c r="CC91" s="80">
        <f>'Quarter final consumption'!C91</f>
        <v>317.82</v>
      </c>
      <c r="CD91" s="80">
        <f>'Quarter final consumption'!D91</f>
        <v>141.88</v>
      </c>
      <c r="CE91" s="80">
        <f>'Quarter final consumption'!E91</f>
        <v>17962.05</v>
      </c>
      <c r="CF91" s="80">
        <f>'Quarter final consumption'!F91</f>
        <v>8020.7199999999993</v>
      </c>
      <c r="CG91" s="80">
        <f>'Quarter final consumption'!G91</f>
        <v>1249.77</v>
      </c>
      <c r="CH91" s="80">
        <f>'Quarter final consumption'!H91</f>
        <v>6014.69</v>
      </c>
      <c r="CI91" s="93">
        <f>'Quarter final consumption'!I91</f>
        <v>270.39</v>
      </c>
      <c r="CJ91" s="35"/>
    </row>
    <row r="92" spans="1:88" ht="15.5" x14ac:dyDescent="0.35">
      <c r="A92" s="68" t="s">
        <v>258</v>
      </c>
      <c r="B92" s="80">
        <f t="shared" si="61"/>
        <v>40223.339999999997</v>
      </c>
      <c r="C92" s="80">
        <f t="shared" si="62"/>
        <v>1122.4000000000001</v>
      </c>
      <c r="D92" s="80">
        <f t="shared" si="63"/>
        <v>133.64000000000004</v>
      </c>
      <c r="E92" s="80">
        <f t="shared" si="64"/>
        <v>15876.7</v>
      </c>
      <c r="F92" s="80">
        <f t="shared" si="65"/>
        <v>2796.1900000000005</v>
      </c>
      <c r="G92" s="80">
        <f t="shared" si="66"/>
        <v>11468.669999999998</v>
      </c>
      <c r="H92" s="80">
        <f t="shared" si="67"/>
        <v>3835.7</v>
      </c>
      <c r="I92" s="80">
        <f t="shared" si="68"/>
        <v>4633.8</v>
      </c>
      <c r="J92" s="80">
        <f t="shared" si="69"/>
        <v>356.24000000000069</v>
      </c>
      <c r="K92" s="80">
        <f t="shared" si="54"/>
        <v>9.7599999999999909</v>
      </c>
      <c r="L92" s="81">
        <v>0</v>
      </c>
      <c r="M92" s="81">
        <v>6.27</v>
      </c>
      <c r="N92" s="81">
        <v>279.67</v>
      </c>
      <c r="O92" s="81">
        <v>-276.41000000000003</v>
      </c>
      <c r="P92" s="81">
        <v>126.08</v>
      </c>
      <c r="Q92" s="81">
        <v>-125.85</v>
      </c>
      <c r="R92" s="81">
        <v>-1709.59</v>
      </c>
      <c r="S92" s="81">
        <v>1709.59</v>
      </c>
      <c r="T92" s="80">
        <f t="shared" si="55"/>
        <v>-6993.22</v>
      </c>
      <c r="U92" s="80">
        <f t="shared" si="70"/>
        <v>-811.14</v>
      </c>
      <c r="V92" s="80">
        <f t="shared" si="71"/>
        <v>136.65999999999997</v>
      </c>
      <c r="W92" s="80">
        <f t="shared" si="58"/>
        <v>-16156.37</v>
      </c>
      <c r="X92" s="80">
        <f t="shared" si="59"/>
        <v>15947.93</v>
      </c>
      <c r="Y92" s="80">
        <f t="shared" si="72"/>
        <v>-5565.71</v>
      </c>
      <c r="Z92" s="80">
        <f t="shared" si="73"/>
        <v>-2607.41</v>
      </c>
      <c r="AA92" s="80">
        <f t="shared" si="82"/>
        <v>-2924.21</v>
      </c>
      <c r="AB92" s="80">
        <f t="shared" si="82"/>
        <v>4690.57</v>
      </c>
      <c r="AC92" s="80">
        <f t="shared" si="53"/>
        <v>296.45999999999998</v>
      </c>
      <c r="AD92" s="80">
        <f t="shared" si="56"/>
        <v>-6295.2400000000016</v>
      </c>
      <c r="AE92" s="81">
        <v>-200.23</v>
      </c>
      <c r="AF92" s="81">
        <v>-98.65</v>
      </c>
      <c r="AG92" s="81">
        <v>-71.09</v>
      </c>
      <c r="AH92" s="81">
        <v>-5118.7</v>
      </c>
      <c r="AI92" s="81">
        <v>-2572.9299999999998</v>
      </c>
      <c r="AJ92" s="81">
        <v>-2924.21</v>
      </c>
      <c r="AK92" s="81">
        <v>4690.57</v>
      </c>
      <c r="AL92" s="80">
        <f t="shared" si="76"/>
        <v>-196.71000000000004</v>
      </c>
      <c r="AM92" s="81">
        <v>-0.5</v>
      </c>
      <c r="AN92" s="81">
        <v>-0.28999999999999998</v>
      </c>
      <c r="AO92" s="81">
        <v>-10.89</v>
      </c>
      <c r="AP92" s="81">
        <v>-447.01</v>
      </c>
      <c r="AQ92" s="81">
        <v>-34.479999999999997</v>
      </c>
      <c r="AR92" s="81">
        <v>296.45999999999998</v>
      </c>
      <c r="AS92" s="80">
        <f t="shared" si="74"/>
        <v>-100.98999999999978</v>
      </c>
      <c r="AT92" s="81">
        <v>-16266.33</v>
      </c>
      <c r="AU92" s="81">
        <v>16165.34</v>
      </c>
      <c r="AV92" s="80">
        <f t="shared" si="77"/>
        <v>-24.830000000000041</v>
      </c>
      <c r="AW92" s="81">
        <v>-344.48</v>
      </c>
      <c r="AX92" s="81">
        <v>319.64999999999998</v>
      </c>
      <c r="AY92" s="81">
        <v>0</v>
      </c>
      <c r="AZ92" s="80">
        <f t="shared" si="78"/>
        <v>-362.31</v>
      </c>
      <c r="BA92" s="81">
        <v>-240.8</v>
      </c>
      <c r="BB92" s="81">
        <v>-121.51</v>
      </c>
      <c r="BC92" s="81">
        <v>0</v>
      </c>
      <c r="BD92" s="80">
        <f t="shared" si="79"/>
        <v>-2.6199999999999974</v>
      </c>
      <c r="BE92" s="81">
        <v>-25.13</v>
      </c>
      <c r="BF92" s="81">
        <v>37.46</v>
      </c>
      <c r="BG92" s="81">
        <v>-14.95</v>
      </c>
      <c r="BH92" s="80">
        <f t="shared" si="60"/>
        <v>-10.52000000000001</v>
      </c>
      <c r="BI92" s="81">
        <v>109.96</v>
      </c>
      <c r="BJ92" s="81">
        <v>-120.48</v>
      </c>
      <c r="BK92" s="80">
        <f t="shared" si="80"/>
        <v>2980.7300000000005</v>
      </c>
      <c r="BL92" s="81">
        <v>0</v>
      </c>
      <c r="BM92" s="81">
        <v>107.63</v>
      </c>
      <c r="BN92" s="81">
        <v>0</v>
      </c>
      <c r="BO92" s="81">
        <v>1009.44</v>
      </c>
      <c r="BP92" s="81">
        <v>1329.03</v>
      </c>
      <c r="BQ92" s="81">
        <v>0</v>
      </c>
      <c r="BR92" s="81">
        <v>448.79</v>
      </c>
      <c r="BS92" s="81">
        <v>85.84</v>
      </c>
      <c r="BT92" s="80">
        <f t="shared" si="75"/>
        <v>549.04999999999995</v>
      </c>
      <c r="BU92" s="81">
        <v>0</v>
      </c>
      <c r="BV92" s="81">
        <v>27.55</v>
      </c>
      <c r="BW92" s="81">
        <v>0</v>
      </c>
      <c r="BX92" s="81">
        <v>0</v>
      </c>
      <c r="BY92" s="81">
        <v>63.16</v>
      </c>
      <c r="BZ92" s="81">
        <v>0</v>
      </c>
      <c r="CA92" s="81">
        <v>458.34</v>
      </c>
      <c r="CB92" s="80">
        <f>'Quarter final consumption'!B92</f>
        <v>29709.62</v>
      </c>
      <c r="CC92" s="80">
        <f>'Quarter final consumption'!C92</f>
        <v>311.26000000000005</v>
      </c>
      <c r="CD92" s="80">
        <f>'Quarter final consumption'!D92</f>
        <v>141.39000000000001</v>
      </c>
      <c r="CE92" s="80">
        <f>'Quarter final consumption'!E92</f>
        <v>17458.27</v>
      </c>
      <c r="CF92" s="80">
        <f>'Quarter final consumption'!F92</f>
        <v>4636.8499999999995</v>
      </c>
      <c r="CG92" s="80">
        <f>'Quarter final consumption'!G92</f>
        <v>1102.44</v>
      </c>
      <c r="CH92" s="80">
        <f>'Quarter final consumption'!H92</f>
        <v>5849.27</v>
      </c>
      <c r="CI92" s="93">
        <f>'Quarter final consumption'!I92</f>
        <v>210.14000000000001</v>
      </c>
      <c r="CJ92" s="35"/>
    </row>
    <row r="93" spans="1:88" ht="15.5" x14ac:dyDescent="0.35">
      <c r="A93" s="68" t="s">
        <v>259</v>
      </c>
      <c r="B93" s="80">
        <f t="shared" si="61"/>
        <v>53686.96</v>
      </c>
      <c r="C93" s="80">
        <f t="shared" si="62"/>
        <v>1626.51</v>
      </c>
      <c r="D93" s="80">
        <f t="shared" si="63"/>
        <v>161.08000000000001</v>
      </c>
      <c r="E93" s="80">
        <f t="shared" si="64"/>
        <v>16810.780000000002</v>
      </c>
      <c r="F93" s="80">
        <f t="shared" si="65"/>
        <v>2145.369999999999</v>
      </c>
      <c r="G93" s="80">
        <f t="shared" si="66"/>
        <v>22398.66</v>
      </c>
      <c r="H93" s="80">
        <f t="shared" si="67"/>
        <v>4802.03</v>
      </c>
      <c r="I93" s="80">
        <f t="shared" si="68"/>
        <v>5305.3899999999994</v>
      </c>
      <c r="J93" s="80">
        <f t="shared" si="69"/>
        <v>437.14000000000124</v>
      </c>
      <c r="K93" s="80">
        <f t="shared" si="54"/>
        <v>-4.75</v>
      </c>
      <c r="L93" s="81">
        <v>0</v>
      </c>
      <c r="M93" s="81">
        <v>5.89</v>
      </c>
      <c r="N93" s="81">
        <v>220.78</v>
      </c>
      <c r="O93" s="81">
        <v>-231.75</v>
      </c>
      <c r="P93" s="81">
        <v>126.18</v>
      </c>
      <c r="Q93" s="81">
        <v>-125.85</v>
      </c>
      <c r="R93" s="81">
        <v>-1945.35</v>
      </c>
      <c r="S93" s="81">
        <v>1945.35</v>
      </c>
      <c r="T93" s="80">
        <f t="shared" si="55"/>
        <v>-8329.8499999999985</v>
      </c>
      <c r="U93" s="80">
        <f t="shared" si="70"/>
        <v>-1293.69</v>
      </c>
      <c r="V93" s="80">
        <f t="shared" si="71"/>
        <v>98.07999999999997</v>
      </c>
      <c r="W93" s="80">
        <f t="shared" si="58"/>
        <v>-17031.560000000001</v>
      </c>
      <c r="X93" s="80">
        <f t="shared" si="59"/>
        <v>16879.160000000003</v>
      </c>
      <c r="Y93" s="80">
        <f t="shared" si="72"/>
        <v>-6709.92</v>
      </c>
      <c r="Z93" s="80">
        <f t="shared" si="73"/>
        <v>-2938.7799999999997</v>
      </c>
      <c r="AA93" s="80">
        <f t="shared" si="82"/>
        <v>-3360.04</v>
      </c>
      <c r="AB93" s="80">
        <f t="shared" si="82"/>
        <v>5571.81</v>
      </c>
      <c r="AC93" s="80">
        <f t="shared" si="53"/>
        <v>455.09</v>
      </c>
      <c r="AD93" s="80">
        <f t="shared" si="56"/>
        <v>-7602.2399999999989</v>
      </c>
      <c r="AE93" s="81">
        <v>-720.16</v>
      </c>
      <c r="AF93" s="81">
        <v>-104.3</v>
      </c>
      <c r="AG93" s="81">
        <v>-85.55</v>
      </c>
      <c r="AH93" s="81">
        <v>-6018.26</v>
      </c>
      <c r="AI93" s="81">
        <v>-2885.74</v>
      </c>
      <c r="AJ93" s="81">
        <v>-3360.04</v>
      </c>
      <c r="AK93" s="81">
        <v>5571.81</v>
      </c>
      <c r="AL93" s="80">
        <f t="shared" si="76"/>
        <v>-301.95</v>
      </c>
      <c r="AM93" s="81">
        <v>-1.1399999999999999</v>
      </c>
      <c r="AN93" s="81">
        <v>-0.28999999999999998</v>
      </c>
      <c r="AO93" s="81">
        <v>-10.91</v>
      </c>
      <c r="AP93" s="81">
        <v>-691.66</v>
      </c>
      <c r="AQ93" s="81">
        <v>-53.04</v>
      </c>
      <c r="AR93" s="81">
        <v>455.09</v>
      </c>
      <c r="AS93" s="80">
        <f t="shared" si="74"/>
        <v>-28.5</v>
      </c>
      <c r="AT93" s="81">
        <v>-17134.13</v>
      </c>
      <c r="AU93" s="81">
        <v>17105.63</v>
      </c>
      <c r="AV93" s="80">
        <f t="shared" si="77"/>
        <v>-19.900000000000034</v>
      </c>
      <c r="AW93" s="81">
        <v>-350.74</v>
      </c>
      <c r="AX93" s="81">
        <v>330.84</v>
      </c>
      <c r="AY93" s="81">
        <v>0</v>
      </c>
      <c r="AZ93" s="80">
        <f t="shared" si="78"/>
        <v>-359.82</v>
      </c>
      <c r="BA93" s="81">
        <v>-190.98</v>
      </c>
      <c r="BB93" s="81">
        <v>-168.84</v>
      </c>
      <c r="BC93" s="81">
        <v>0</v>
      </c>
      <c r="BD93" s="80">
        <f t="shared" si="79"/>
        <v>-7.16</v>
      </c>
      <c r="BE93" s="81">
        <v>-30.67</v>
      </c>
      <c r="BF93" s="81">
        <v>40.67</v>
      </c>
      <c r="BG93" s="81">
        <v>-17.16</v>
      </c>
      <c r="BH93" s="80">
        <f t="shared" si="60"/>
        <v>-10.280000000000001</v>
      </c>
      <c r="BI93" s="81">
        <v>102.57</v>
      </c>
      <c r="BJ93" s="81">
        <v>-112.85</v>
      </c>
      <c r="BK93" s="80">
        <f t="shared" si="80"/>
        <v>3184.51</v>
      </c>
      <c r="BL93" s="81">
        <v>0</v>
      </c>
      <c r="BM93" s="81">
        <v>110.49</v>
      </c>
      <c r="BN93" s="81">
        <v>0</v>
      </c>
      <c r="BO93" s="81">
        <v>1105.43</v>
      </c>
      <c r="BP93" s="81">
        <v>1401.42</v>
      </c>
      <c r="BQ93" s="81">
        <v>0</v>
      </c>
      <c r="BR93" s="81">
        <v>481.33</v>
      </c>
      <c r="BS93" s="81">
        <v>85.84</v>
      </c>
      <c r="BT93" s="80">
        <f t="shared" si="75"/>
        <v>729.36</v>
      </c>
      <c r="BU93" s="81">
        <v>0</v>
      </c>
      <c r="BV93" s="81">
        <v>16.14</v>
      </c>
      <c r="BW93" s="81">
        <v>0</v>
      </c>
      <c r="BX93" s="81">
        <v>0</v>
      </c>
      <c r="BY93" s="81">
        <v>85.72</v>
      </c>
      <c r="BZ93" s="81">
        <v>0</v>
      </c>
      <c r="CA93" s="81">
        <v>627.5</v>
      </c>
      <c r="CB93" s="80">
        <f>'Quarter final consumption'!B93</f>
        <v>41436.210000000006</v>
      </c>
      <c r="CC93" s="80">
        <f>'Quarter final consumption'!C93</f>
        <v>332.82</v>
      </c>
      <c r="CD93" s="80">
        <f>'Quarter final consumption'!D93</f>
        <v>138.41999999999999</v>
      </c>
      <c r="CE93" s="80">
        <f>'Quarter final consumption'!E93</f>
        <v>17687.350000000002</v>
      </c>
      <c r="CF93" s="80">
        <f>'Quarter final consumption'!F93</f>
        <v>14327.78</v>
      </c>
      <c r="CG93" s="80">
        <f>'Quarter final consumption'!G93</f>
        <v>1737.4</v>
      </c>
      <c r="CH93" s="80">
        <f>'Quarter final consumption'!H93</f>
        <v>6845.4700000000012</v>
      </c>
      <c r="CI93" s="93">
        <f>'Quarter final consumption'!I93</f>
        <v>366.97</v>
      </c>
      <c r="CJ93" s="35"/>
    </row>
    <row r="94" spans="1:88" ht="15.5" x14ac:dyDescent="0.35">
      <c r="A94" s="68" t="s">
        <v>260</v>
      </c>
      <c r="B94" s="80">
        <f t="shared" si="61"/>
        <v>53211.289999999994</v>
      </c>
      <c r="C94" s="80">
        <f t="shared" si="62"/>
        <v>1717.3799999999997</v>
      </c>
      <c r="D94" s="80">
        <f t="shared" si="63"/>
        <v>205.63000000000002</v>
      </c>
      <c r="E94" s="80">
        <f t="shared" si="64"/>
        <v>15419.660000000002</v>
      </c>
      <c r="F94" s="80">
        <f t="shared" si="65"/>
        <v>2404.3399999999983</v>
      </c>
      <c r="G94" s="80">
        <f t="shared" si="66"/>
        <v>22518.16</v>
      </c>
      <c r="H94" s="80">
        <f t="shared" si="67"/>
        <v>5001.25</v>
      </c>
      <c r="I94" s="80">
        <f t="shared" si="68"/>
        <v>5430.35</v>
      </c>
      <c r="J94" s="80">
        <f t="shared" si="69"/>
        <v>514.51999999999953</v>
      </c>
      <c r="K94" s="80">
        <f t="shared" si="54"/>
        <v>-3.9499999999998181</v>
      </c>
      <c r="L94" s="81">
        <v>0</v>
      </c>
      <c r="M94" s="81">
        <v>3.79</v>
      </c>
      <c r="N94" s="81">
        <v>-192.2</v>
      </c>
      <c r="O94" s="81">
        <v>184.16</v>
      </c>
      <c r="P94" s="81">
        <v>135.66</v>
      </c>
      <c r="Q94" s="81">
        <v>-135.36000000000001</v>
      </c>
      <c r="R94" s="81">
        <v>-2635.97</v>
      </c>
      <c r="S94" s="81">
        <v>2635.97</v>
      </c>
      <c r="T94" s="80">
        <f t="shared" si="55"/>
        <v>-7456.4500000000016</v>
      </c>
      <c r="U94" s="80">
        <f t="shared" si="70"/>
        <v>-1403.7499999999998</v>
      </c>
      <c r="V94" s="80">
        <f t="shared" si="71"/>
        <v>57.579999999999984</v>
      </c>
      <c r="W94" s="80">
        <f t="shared" si="58"/>
        <v>-15227.460000000001</v>
      </c>
      <c r="X94" s="80">
        <f t="shared" si="59"/>
        <v>15131.48</v>
      </c>
      <c r="Y94" s="80">
        <f t="shared" si="72"/>
        <v>-5634.24</v>
      </c>
      <c r="Z94" s="80">
        <f t="shared" si="73"/>
        <v>-2927.67</v>
      </c>
      <c r="AA94" s="80">
        <f t="shared" si="82"/>
        <v>-2794.38</v>
      </c>
      <c r="AB94" s="80">
        <f t="shared" si="82"/>
        <v>4857.93</v>
      </c>
      <c r="AC94" s="80">
        <f t="shared" si="53"/>
        <v>484.06</v>
      </c>
      <c r="AD94" s="80">
        <f t="shared" si="56"/>
        <v>-6757.3100000000013</v>
      </c>
      <c r="AE94" s="81">
        <v>-864.1</v>
      </c>
      <c r="AF94" s="81">
        <v>-110.05</v>
      </c>
      <c r="AG94" s="81">
        <v>-85.26</v>
      </c>
      <c r="AH94" s="81">
        <v>-4897.47</v>
      </c>
      <c r="AI94" s="81">
        <v>-2863.98</v>
      </c>
      <c r="AJ94" s="81">
        <v>-2794.38</v>
      </c>
      <c r="AK94" s="81">
        <v>4857.93</v>
      </c>
      <c r="AL94" s="80">
        <f t="shared" si="76"/>
        <v>-328.01999999999992</v>
      </c>
      <c r="AM94" s="81">
        <v>-1.26</v>
      </c>
      <c r="AN94" s="81">
        <v>-0.28999999999999998</v>
      </c>
      <c r="AO94" s="81">
        <v>-10.07</v>
      </c>
      <c r="AP94" s="81">
        <v>-736.77</v>
      </c>
      <c r="AQ94" s="81">
        <v>-63.69</v>
      </c>
      <c r="AR94" s="81">
        <v>484.06</v>
      </c>
      <c r="AS94" s="80">
        <f t="shared" si="74"/>
        <v>18.6299999999992</v>
      </c>
      <c r="AT94" s="81">
        <v>-15357.35</v>
      </c>
      <c r="AU94" s="81">
        <v>15375.98</v>
      </c>
      <c r="AV94" s="80">
        <f t="shared" si="77"/>
        <v>-16.829999999999984</v>
      </c>
      <c r="AW94" s="81">
        <v>-315.27999999999997</v>
      </c>
      <c r="AX94" s="81">
        <v>298.45</v>
      </c>
      <c r="AY94" s="81">
        <v>0</v>
      </c>
      <c r="AZ94" s="80">
        <f t="shared" si="78"/>
        <v>-360.43</v>
      </c>
      <c r="BA94" s="81">
        <v>-199.59</v>
      </c>
      <c r="BB94" s="81">
        <v>-160.84</v>
      </c>
      <c r="BC94" s="81">
        <v>0</v>
      </c>
      <c r="BD94" s="80">
        <f t="shared" si="79"/>
        <v>0.55999999999999872</v>
      </c>
      <c r="BE94" s="81">
        <v>-23.52</v>
      </c>
      <c r="BF94" s="81">
        <v>30.31</v>
      </c>
      <c r="BG94" s="81">
        <v>-6.23</v>
      </c>
      <c r="BH94" s="80">
        <f t="shared" si="60"/>
        <v>-13.050000000000011</v>
      </c>
      <c r="BI94" s="81">
        <v>129.88999999999999</v>
      </c>
      <c r="BJ94" s="81">
        <v>-142.94</v>
      </c>
      <c r="BK94" s="80">
        <f t="shared" si="80"/>
        <v>2940.1200000000003</v>
      </c>
      <c r="BL94" s="81">
        <v>0</v>
      </c>
      <c r="BM94" s="81">
        <v>99.05</v>
      </c>
      <c r="BN94" s="81">
        <v>0</v>
      </c>
      <c r="BO94" s="81">
        <v>928.97</v>
      </c>
      <c r="BP94" s="81">
        <v>1357.45</v>
      </c>
      <c r="BQ94" s="81">
        <v>0</v>
      </c>
      <c r="BR94" s="81">
        <v>471.46</v>
      </c>
      <c r="BS94" s="81">
        <v>83.19</v>
      </c>
      <c r="BT94" s="80">
        <f t="shared" si="75"/>
        <v>818.75</v>
      </c>
      <c r="BU94" s="81">
        <v>0</v>
      </c>
      <c r="BV94" s="81">
        <v>15.36</v>
      </c>
      <c r="BW94" s="81">
        <v>0</v>
      </c>
      <c r="BX94" s="81">
        <v>0</v>
      </c>
      <c r="BY94" s="81">
        <v>87.82</v>
      </c>
      <c r="BZ94" s="81">
        <v>0</v>
      </c>
      <c r="CA94" s="81">
        <v>715.57</v>
      </c>
      <c r="CB94" s="80">
        <f>'Quarter final consumption'!B94</f>
        <v>41989.82</v>
      </c>
      <c r="CC94" s="80">
        <f>'Quarter final consumption'!C94</f>
        <v>313.63</v>
      </c>
      <c r="CD94" s="80">
        <f>'Quarter final consumption'!D94</f>
        <v>152.59</v>
      </c>
      <c r="CE94" s="80">
        <f>'Quarter final consumption'!E94</f>
        <v>16791.009999999998</v>
      </c>
      <c r="CF94" s="80">
        <f>'Quarter final consumption'!F94</f>
        <v>15574.31</v>
      </c>
      <c r="CG94" s="80">
        <f>'Quarter final consumption'!G94</f>
        <v>1938.2199999999998</v>
      </c>
      <c r="CH94" s="80">
        <f>'Quarter final consumption'!H94</f>
        <v>6821.3899999999994</v>
      </c>
      <c r="CI94" s="93">
        <f>'Quarter final consumption'!I94</f>
        <v>398.66999999999996</v>
      </c>
      <c r="CJ94" s="35"/>
    </row>
    <row r="95" spans="1:88" ht="15.5" x14ac:dyDescent="0.35">
      <c r="A95" s="68" t="s">
        <v>261</v>
      </c>
      <c r="B95" s="80">
        <f t="shared" si="61"/>
        <v>33424.22</v>
      </c>
      <c r="C95" s="80">
        <f t="shared" si="62"/>
        <v>907.03000000000009</v>
      </c>
      <c r="D95" s="80">
        <f t="shared" si="63"/>
        <v>201.44000000000003</v>
      </c>
      <c r="E95" s="80">
        <f t="shared" si="64"/>
        <v>11407.86</v>
      </c>
      <c r="F95" s="80">
        <f t="shared" si="65"/>
        <v>-693.97000000000116</v>
      </c>
      <c r="G95" s="80">
        <f t="shared" si="66"/>
        <v>12976.779999999999</v>
      </c>
      <c r="H95" s="80">
        <f t="shared" si="67"/>
        <v>4011.7900000000004</v>
      </c>
      <c r="I95" s="80">
        <f t="shared" si="68"/>
        <v>4213.05</v>
      </c>
      <c r="J95" s="80">
        <f t="shared" si="69"/>
        <v>400.24000000000069</v>
      </c>
      <c r="K95" s="80">
        <f t="shared" ref="K95:K101" si="83">SUM(L95:S95)</f>
        <v>-13.730000000000018</v>
      </c>
      <c r="L95" s="81">
        <v>0</v>
      </c>
      <c r="M95" s="81">
        <v>-11.46</v>
      </c>
      <c r="N95" s="81">
        <v>-345.76</v>
      </c>
      <c r="O95" s="81">
        <v>343.17</v>
      </c>
      <c r="P95" s="81">
        <v>135.68</v>
      </c>
      <c r="Q95" s="81">
        <v>-135.36000000000001</v>
      </c>
      <c r="R95" s="81">
        <v>-1682.02</v>
      </c>
      <c r="S95" s="81">
        <v>1682.02</v>
      </c>
      <c r="T95" s="80">
        <f t="shared" ref="T95:T101" si="84">SUM(U95:AC95)</f>
        <v>-6376.7700000000013</v>
      </c>
      <c r="U95" s="80">
        <f t="shared" si="70"/>
        <v>-657.29000000000008</v>
      </c>
      <c r="V95" s="80">
        <f t="shared" si="71"/>
        <v>60.969999999999985</v>
      </c>
      <c r="W95" s="80">
        <f t="shared" si="58"/>
        <v>-11062.1</v>
      </c>
      <c r="X95" s="80">
        <f t="shared" si="59"/>
        <v>10843.630000000001</v>
      </c>
      <c r="Y95" s="80">
        <f t="shared" si="72"/>
        <v>-4671.76</v>
      </c>
      <c r="Z95" s="80">
        <f t="shared" si="73"/>
        <v>-2793.88</v>
      </c>
      <c r="AA95" s="80">
        <f t="shared" si="82"/>
        <v>-2531.0300000000002</v>
      </c>
      <c r="AB95" s="80">
        <f t="shared" si="82"/>
        <v>4086.7</v>
      </c>
      <c r="AC95" s="80">
        <f t="shared" ref="AC95:AC101" si="85">AR95</f>
        <v>347.99</v>
      </c>
      <c r="AD95" s="80">
        <f t="shared" ref="AD95:AD101" si="86">SUM(AE95:AK95)</f>
        <v>-5620.4800000000005</v>
      </c>
      <c r="AE95" s="81">
        <v>-104.23</v>
      </c>
      <c r="AF95" s="81">
        <v>-110.75</v>
      </c>
      <c r="AG95" s="81">
        <v>-68.33</v>
      </c>
      <c r="AH95" s="81">
        <v>-4145.34</v>
      </c>
      <c r="AI95" s="81">
        <v>-2747.5</v>
      </c>
      <c r="AJ95" s="81">
        <v>-2531.0300000000002</v>
      </c>
      <c r="AK95" s="81">
        <v>4086.7</v>
      </c>
      <c r="AL95" s="80">
        <f t="shared" si="76"/>
        <v>-235.81999999999994</v>
      </c>
      <c r="AM95" s="81">
        <v>-0.71</v>
      </c>
      <c r="AN95" s="81">
        <v>-0.28999999999999998</v>
      </c>
      <c r="AO95" s="81">
        <v>-10.01</v>
      </c>
      <c r="AP95" s="81">
        <v>-526.41999999999996</v>
      </c>
      <c r="AQ95" s="81">
        <v>-46.38</v>
      </c>
      <c r="AR95" s="81">
        <v>347.99</v>
      </c>
      <c r="AS95" s="80">
        <f t="shared" si="74"/>
        <v>-119.03000000000065</v>
      </c>
      <c r="AT95" s="81">
        <v>-11145.77</v>
      </c>
      <c r="AU95" s="81">
        <v>11026.74</v>
      </c>
      <c r="AV95" s="80">
        <f t="shared" si="77"/>
        <v>-16.430000000000007</v>
      </c>
      <c r="AW95" s="81">
        <v>-316.37</v>
      </c>
      <c r="AX95" s="81">
        <v>299.94</v>
      </c>
      <c r="AY95" s="81">
        <v>0</v>
      </c>
      <c r="AZ95" s="80">
        <f t="shared" si="78"/>
        <v>-371.04999999999995</v>
      </c>
      <c r="BA95" s="81">
        <v>-210.54</v>
      </c>
      <c r="BB95" s="81">
        <v>-160.51</v>
      </c>
      <c r="BC95" s="81">
        <v>0</v>
      </c>
      <c r="BD95" s="80">
        <f t="shared" si="79"/>
        <v>-5.5800000000000036</v>
      </c>
      <c r="BE95" s="81">
        <v>-25.44</v>
      </c>
      <c r="BF95" s="81">
        <v>32.58</v>
      </c>
      <c r="BG95" s="81">
        <v>-12.72</v>
      </c>
      <c r="BH95" s="80">
        <f t="shared" si="60"/>
        <v>-8.3799999999999955</v>
      </c>
      <c r="BI95" s="81">
        <v>83.67</v>
      </c>
      <c r="BJ95" s="81">
        <v>-92.05</v>
      </c>
      <c r="BK95" s="80">
        <f t="shared" si="80"/>
        <v>2743.86</v>
      </c>
      <c r="BL95" s="81">
        <v>0</v>
      </c>
      <c r="BM95" s="81">
        <v>93.94</v>
      </c>
      <c r="BN95" s="81">
        <v>0</v>
      </c>
      <c r="BO95" s="81">
        <v>730.86</v>
      </c>
      <c r="BP95" s="81">
        <v>1371.72</v>
      </c>
      <c r="BQ95" s="81">
        <v>0</v>
      </c>
      <c r="BR95" s="81">
        <v>464.15</v>
      </c>
      <c r="BS95" s="81">
        <v>83.19</v>
      </c>
      <c r="BT95" s="80">
        <f t="shared" si="75"/>
        <v>565.21</v>
      </c>
      <c r="BU95" s="81">
        <v>0</v>
      </c>
      <c r="BV95" s="81">
        <v>9.52</v>
      </c>
      <c r="BW95" s="81">
        <v>0</v>
      </c>
      <c r="BX95" s="81">
        <v>0</v>
      </c>
      <c r="BY95" s="81">
        <v>73.239999999999995</v>
      </c>
      <c r="BZ95" s="81">
        <v>0</v>
      </c>
      <c r="CA95" s="81">
        <v>482.45</v>
      </c>
      <c r="CB95" s="80">
        <f>'Quarter final consumption'!B95</f>
        <v>23722.09</v>
      </c>
      <c r="CC95" s="80">
        <f>'Quarter final consumption'!C95</f>
        <v>249.74</v>
      </c>
      <c r="CD95" s="80">
        <f>'Quarter final consumption'!D95</f>
        <v>147.49</v>
      </c>
      <c r="CE95" s="80">
        <f>'Quarter final consumption'!E95</f>
        <v>9761.9699999999993</v>
      </c>
      <c r="CF95" s="80">
        <f>'Quarter final consumption'!F95</f>
        <v>6995.74</v>
      </c>
      <c r="CG95" s="80">
        <f>'Quarter final consumption'!G95</f>
        <v>1082.5500000000002</v>
      </c>
      <c r="CH95" s="80">
        <f>'Quarter final consumption'!H95</f>
        <v>5222.3600000000006</v>
      </c>
      <c r="CI95" s="93">
        <f>'Quarter final consumption'!I95</f>
        <v>262.24</v>
      </c>
      <c r="CJ95" s="35"/>
    </row>
    <row r="96" spans="1:88" ht="15.5" x14ac:dyDescent="0.35">
      <c r="A96" s="68" t="s">
        <v>262</v>
      </c>
      <c r="B96" s="80">
        <f t="shared" si="61"/>
        <v>35564.04</v>
      </c>
      <c r="C96" s="80">
        <f t="shared" si="62"/>
        <v>990.49</v>
      </c>
      <c r="D96" s="80">
        <f t="shared" si="63"/>
        <v>185.01</v>
      </c>
      <c r="E96" s="80">
        <f t="shared" si="64"/>
        <v>12941.62</v>
      </c>
      <c r="F96" s="80">
        <f t="shared" si="65"/>
        <v>1361.67</v>
      </c>
      <c r="G96" s="80">
        <f t="shared" si="66"/>
        <v>11952.78</v>
      </c>
      <c r="H96" s="80">
        <f t="shared" si="67"/>
        <v>3885.0699999999997</v>
      </c>
      <c r="I96" s="80">
        <f t="shared" si="68"/>
        <v>4046.51</v>
      </c>
      <c r="J96" s="80">
        <f t="shared" si="69"/>
        <v>200.88999999999942</v>
      </c>
      <c r="K96" s="80">
        <f t="shared" si="83"/>
        <v>2.3900000000001</v>
      </c>
      <c r="L96" s="81">
        <v>0</v>
      </c>
      <c r="M96" s="81">
        <v>3.72</v>
      </c>
      <c r="N96" s="81">
        <v>-306.02999999999997</v>
      </c>
      <c r="O96" s="81">
        <v>304.47000000000003</v>
      </c>
      <c r="P96" s="81">
        <v>137.08000000000001</v>
      </c>
      <c r="Q96" s="81">
        <v>-136.85</v>
      </c>
      <c r="R96" s="81">
        <v>-1715.9</v>
      </c>
      <c r="S96" s="81">
        <v>1715.9</v>
      </c>
      <c r="T96" s="80">
        <f t="shared" si="84"/>
        <v>-6531.89</v>
      </c>
      <c r="U96" s="80">
        <f t="shared" si="70"/>
        <v>-709.16000000000008</v>
      </c>
      <c r="V96" s="80">
        <f t="shared" si="71"/>
        <v>72.20999999999998</v>
      </c>
      <c r="W96" s="80">
        <f t="shared" si="58"/>
        <v>-12635.59</v>
      </c>
      <c r="X96" s="80">
        <f t="shared" si="59"/>
        <v>12546.29</v>
      </c>
      <c r="Y96" s="80">
        <f t="shared" si="72"/>
        <v>-5797.63</v>
      </c>
      <c r="Z96" s="80">
        <f t="shared" si="73"/>
        <v>-2610.0499999999997</v>
      </c>
      <c r="AA96" s="80">
        <f t="shared" si="82"/>
        <v>-2330.61</v>
      </c>
      <c r="AB96" s="80">
        <f t="shared" si="82"/>
        <v>4631.1400000000003</v>
      </c>
      <c r="AC96" s="80">
        <f t="shared" si="85"/>
        <v>301.51</v>
      </c>
      <c r="AD96" s="80">
        <f t="shared" si="86"/>
        <v>-5938.1799999999994</v>
      </c>
      <c r="AE96" s="81">
        <v>-150.72</v>
      </c>
      <c r="AF96" s="81">
        <v>-104.51</v>
      </c>
      <c r="AG96" s="81">
        <v>-70.819999999999993</v>
      </c>
      <c r="AH96" s="81">
        <v>-5343.08</v>
      </c>
      <c r="AI96" s="81">
        <v>-2569.58</v>
      </c>
      <c r="AJ96" s="81">
        <v>-2330.61</v>
      </c>
      <c r="AK96" s="81">
        <v>4631.1400000000003</v>
      </c>
      <c r="AL96" s="80">
        <f t="shared" si="76"/>
        <v>-204.31000000000006</v>
      </c>
      <c r="AM96" s="81">
        <v>-0.52</v>
      </c>
      <c r="AN96" s="81">
        <v>-0.28999999999999998</v>
      </c>
      <c r="AO96" s="81">
        <v>-9.99</v>
      </c>
      <c r="AP96" s="81">
        <v>-454.55</v>
      </c>
      <c r="AQ96" s="81">
        <v>-40.47</v>
      </c>
      <c r="AR96" s="81">
        <v>301.51</v>
      </c>
      <c r="AS96" s="80">
        <f t="shared" si="74"/>
        <v>10.1299999999992</v>
      </c>
      <c r="AT96" s="81">
        <v>-12710.7</v>
      </c>
      <c r="AU96" s="81">
        <v>12720.83</v>
      </c>
      <c r="AV96" s="80">
        <f t="shared" si="77"/>
        <v>-20.70999999999998</v>
      </c>
      <c r="AW96" s="81">
        <v>-318.95999999999998</v>
      </c>
      <c r="AX96" s="81">
        <v>298.25</v>
      </c>
      <c r="AY96" s="81">
        <v>0</v>
      </c>
      <c r="AZ96" s="80">
        <f t="shared" si="78"/>
        <v>-365.93</v>
      </c>
      <c r="BA96" s="81">
        <v>-203.25</v>
      </c>
      <c r="BB96" s="81">
        <v>-162.68</v>
      </c>
      <c r="BC96" s="81">
        <v>0</v>
      </c>
      <c r="BD96" s="80">
        <f t="shared" si="79"/>
        <v>-5.8200000000000038</v>
      </c>
      <c r="BE96" s="81">
        <v>-35.71</v>
      </c>
      <c r="BF96" s="81">
        <v>41.44</v>
      </c>
      <c r="BG96" s="81">
        <v>-11.55</v>
      </c>
      <c r="BH96" s="80">
        <f t="shared" si="60"/>
        <v>-7.0700000000000074</v>
      </c>
      <c r="BI96" s="81">
        <v>75.11</v>
      </c>
      <c r="BJ96" s="81">
        <v>-82.18</v>
      </c>
      <c r="BK96" s="80">
        <f t="shared" si="80"/>
        <v>2654.67</v>
      </c>
      <c r="BL96" s="81">
        <v>0</v>
      </c>
      <c r="BM96" s="81">
        <v>92.14</v>
      </c>
      <c r="BN96" s="81">
        <v>0</v>
      </c>
      <c r="BO96" s="81">
        <v>824.11</v>
      </c>
      <c r="BP96" s="81">
        <v>1209.67</v>
      </c>
      <c r="BQ96" s="81">
        <v>0</v>
      </c>
      <c r="BR96" s="81">
        <v>445.56</v>
      </c>
      <c r="BS96" s="81">
        <v>83.19</v>
      </c>
      <c r="BT96" s="80">
        <f t="shared" si="75"/>
        <v>604.90000000000009</v>
      </c>
      <c r="BU96" s="81">
        <v>0</v>
      </c>
      <c r="BV96" s="81">
        <v>20.59</v>
      </c>
      <c r="BW96" s="81">
        <v>0</v>
      </c>
      <c r="BX96" s="81">
        <v>0</v>
      </c>
      <c r="BY96" s="81">
        <v>70.599999999999994</v>
      </c>
      <c r="BZ96" s="81">
        <v>0</v>
      </c>
      <c r="CA96" s="81">
        <v>513.71</v>
      </c>
      <c r="CB96" s="80">
        <f>'Quarter final consumption'!B96</f>
        <v>25770.94</v>
      </c>
      <c r="CC96" s="80">
        <f>'Quarter final consumption'!C96</f>
        <v>281.33</v>
      </c>
      <c r="CD96" s="80">
        <f>'Quarter final consumption'!D96</f>
        <v>148.20999999999998</v>
      </c>
      <c r="CE96" s="80">
        <f>'Quarter final consumption'!E96</f>
        <v>13388.32</v>
      </c>
      <c r="CF96" s="80">
        <f>'Quarter final consumption'!F96</f>
        <v>5011.96</v>
      </c>
      <c r="CG96" s="80">
        <f>'Quarter final consumption'!G96</f>
        <v>1138.17</v>
      </c>
      <c r="CH96" s="80">
        <f>'Quarter final consumption'!H96</f>
        <v>5588.66</v>
      </c>
      <c r="CI96" s="93">
        <f>'Quarter final consumption'!I96</f>
        <v>214.29</v>
      </c>
      <c r="CJ96" s="35"/>
    </row>
    <row r="97" spans="1:103" ht="15.5" x14ac:dyDescent="0.35">
      <c r="A97" s="68" t="s">
        <v>263</v>
      </c>
      <c r="B97" s="80">
        <f t="shared" si="61"/>
        <v>48561.53</v>
      </c>
      <c r="C97" s="80">
        <f t="shared" si="62"/>
        <v>1217.19</v>
      </c>
      <c r="D97" s="80">
        <f t="shared" si="63"/>
        <v>215.63</v>
      </c>
      <c r="E97" s="80">
        <f t="shared" si="64"/>
        <v>13787.64</v>
      </c>
      <c r="F97" s="80">
        <f t="shared" si="65"/>
        <v>1033.6499999999996</v>
      </c>
      <c r="G97" s="80">
        <f t="shared" si="66"/>
        <v>21888.639999999999</v>
      </c>
      <c r="H97" s="80">
        <f t="shared" si="67"/>
        <v>4770.8099999999995</v>
      </c>
      <c r="I97" s="80">
        <f t="shared" si="68"/>
        <v>5178.33</v>
      </c>
      <c r="J97" s="80">
        <f t="shared" si="69"/>
        <v>469.64000000000124</v>
      </c>
      <c r="K97" s="80">
        <f t="shared" si="83"/>
        <v>-11.079999999999927</v>
      </c>
      <c r="L97" s="81">
        <v>0</v>
      </c>
      <c r="M97" s="81">
        <v>2.81</v>
      </c>
      <c r="N97" s="81">
        <v>-453.35</v>
      </c>
      <c r="O97" s="81">
        <v>439.19</v>
      </c>
      <c r="P97" s="81">
        <v>137.12</v>
      </c>
      <c r="Q97" s="81">
        <v>-136.85</v>
      </c>
      <c r="R97" s="81">
        <v>-2114.35</v>
      </c>
      <c r="S97" s="81">
        <v>2114.35</v>
      </c>
      <c r="T97" s="80">
        <f t="shared" si="84"/>
        <v>-7599.12</v>
      </c>
      <c r="U97" s="80">
        <f t="shared" si="70"/>
        <v>-919.92000000000007</v>
      </c>
      <c r="V97" s="80">
        <f t="shared" si="71"/>
        <v>62.339999999999989</v>
      </c>
      <c r="W97" s="80">
        <f t="shared" si="58"/>
        <v>-13334.289999999999</v>
      </c>
      <c r="X97" s="80">
        <f t="shared" si="59"/>
        <v>13132.529999999999</v>
      </c>
      <c r="Y97" s="80">
        <f t="shared" si="72"/>
        <v>-6296.25</v>
      </c>
      <c r="Z97" s="80">
        <f t="shared" si="73"/>
        <v>-2828.3399999999997</v>
      </c>
      <c r="AA97" s="80">
        <f t="shared" si="82"/>
        <v>-3063.98</v>
      </c>
      <c r="AB97" s="80">
        <f t="shared" si="82"/>
        <v>5199.6899999999996</v>
      </c>
      <c r="AC97" s="80">
        <f t="shared" si="85"/>
        <v>449.1</v>
      </c>
      <c r="AD97" s="80">
        <f t="shared" si="86"/>
        <v>-6787.920000000001</v>
      </c>
      <c r="AE97" s="81">
        <v>-349.88</v>
      </c>
      <c r="AF97" s="81">
        <v>-103.4</v>
      </c>
      <c r="AG97" s="81">
        <v>-87.73</v>
      </c>
      <c r="AH97" s="81">
        <v>-5613.52</v>
      </c>
      <c r="AI97" s="81">
        <v>-2769.1</v>
      </c>
      <c r="AJ97" s="81">
        <v>-3063.98</v>
      </c>
      <c r="AK97" s="81">
        <v>5199.6899999999996</v>
      </c>
      <c r="AL97" s="80">
        <f t="shared" si="76"/>
        <v>-304.33000000000004</v>
      </c>
      <c r="AM97" s="81">
        <v>-1.1200000000000001</v>
      </c>
      <c r="AN97" s="81">
        <v>-0.28999999999999998</v>
      </c>
      <c r="AO97" s="81">
        <v>-10.050000000000001</v>
      </c>
      <c r="AP97" s="81">
        <v>-682.73</v>
      </c>
      <c r="AQ97" s="81">
        <v>-59.24</v>
      </c>
      <c r="AR97" s="81">
        <v>449.1</v>
      </c>
      <c r="AS97" s="80">
        <f t="shared" si="74"/>
        <v>-67.219999999999345</v>
      </c>
      <c r="AT97" s="81">
        <v>-13458.39</v>
      </c>
      <c r="AU97" s="81">
        <v>13391.17</v>
      </c>
      <c r="AV97" s="80">
        <f t="shared" si="77"/>
        <v>-17.120000000000005</v>
      </c>
      <c r="AW97" s="81">
        <v>-322.70999999999998</v>
      </c>
      <c r="AX97" s="81">
        <v>305.58999999999997</v>
      </c>
      <c r="AY97" s="81">
        <v>0</v>
      </c>
      <c r="AZ97" s="80">
        <f t="shared" si="78"/>
        <v>-400.81</v>
      </c>
      <c r="BA97" s="81">
        <v>-224.36</v>
      </c>
      <c r="BB97" s="81">
        <v>-176.45</v>
      </c>
      <c r="BC97" s="81">
        <v>0</v>
      </c>
      <c r="BD97" s="80">
        <f t="shared" si="79"/>
        <v>-9.3800000000000026</v>
      </c>
      <c r="BE97" s="81">
        <v>-21.85</v>
      </c>
      <c r="BF97" s="81">
        <v>36.89</v>
      </c>
      <c r="BG97" s="81">
        <v>-24.42</v>
      </c>
      <c r="BH97" s="80">
        <f t="shared" si="60"/>
        <v>-12.340000000000003</v>
      </c>
      <c r="BI97" s="81">
        <v>124.1</v>
      </c>
      <c r="BJ97" s="81">
        <v>-136.44</v>
      </c>
      <c r="BK97" s="80">
        <f t="shared" si="80"/>
        <v>2917.1199999999994</v>
      </c>
      <c r="BL97" s="81">
        <v>0</v>
      </c>
      <c r="BM97" s="81">
        <v>99.31</v>
      </c>
      <c r="BN97" s="81">
        <v>0</v>
      </c>
      <c r="BO97" s="81">
        <v>902.48</v>
      </c>
      <c r="BP97" s="81">
        <v>1314.86</v>
      </c>
      <c r="BQ97" s="81">
        <v>0</v>
      </c>
      <c r="BR97" s="81">
        <v>517.28</v>
      </c>
      <c r="BS97" s="81">
        <v>83.19</v>
      </c>
      <c r="BT97" s="80">
        <f t="shared" si="75"/>
        <v>685.99</v>
      </c>
      <c r="BU97" s="81">
        <v>0</v>
      </c>
      <c r="BV97" s="81">
        <v>34.630000000000003</v>
      </c>
      <c r="BW97" s="81">
        <v>0</v>
      </c>
      <c r="BX97" s="81">
        <v>0</v>
      </c>
      <c r="BY97" s="81">
        <v>84.85</v>
      </c>
      <c r="BZ97" s="81">
        <v>0</v>
      </c>
      <c r="CA97" s="81">
        <v>566.51</v>
      </c>
      <c r="CB97" s="80">
        <f>'Quarter final consumption'!B97</f>
        <v>37357.009999999995</v>
      </c>
      <c r="CC97" s="80">
        <f>'Quarter final consumption'!C97</f>
        <v>297.27</v>
      </c>
      <c r="CD97" s="80">
        <f>'Quarter final consumption'!D97</f>
        <v>146.83999999999997</v>
      </c>
      <c r="CE97" s="80">
        <f>'Quarter final consumption'!E97</f>
        <v>13702.89</v>
      </c>
      <c r="CF97" s="80">
        <f>'Quarter final consumption'!F97</f>
        <v>14329.799999999997</v>
      </c>
      <c r="CG97" s="80">
        <f>'Quarter final consumption'!G97</f>
        <v>1805.62</v>
      </c>
      <c r="CH97" s="80">
        <f>'Quarter final consumption'!H97</f>
        <v>6699.89</v>
      </c>
      <c r="CI97" s="93">
        <f>'Quarter final consumption'!I97</f>
        <v>374.7</v>
      </c>
      <c r="CJ97" s="35"/>
    </row>
    <row r="98" spans="1:103" ht="15.5" x14ac:dyDescent="0.35">
      <c r="A98" s="68" t="s">
        <v>264</v>
      </c>
      <c r="B98" s="80">
        <f t="shared" si="61"/>
        <v>49846.520000000004</v>
      </c>
      <c r="C98" s="80">
        <f t="shared" si="62"/>
        <v>1431.59</v>
      </c>
      <c r="D98" s="80">
        <f t="shared" si="63"/>
        <v>203.64</v>
      </c>
      <c r="E98" s="80">
        <f t="shared" si="64"/>
        <v>10775.09</v>
      </c>
      <c r="F98" s="80">
        <f t="shared" si="65"/>
        <v>2201.1399999999994</v>
      </c>
      <c r="G98" s="80">
        <f t="shared" si="66"/>
        <v>25030.06</v>
      </c>
      <c r="H98" s="80">
        <f t="shared" si="67"/>
        <v>5068.74</v>
      </c>
      <c r="I98" s="80">
        <f t="shared" si="68"/>
        <v>4611.9399999999996</v>
      </c>
      <c r="J98" s="80">
        <f t="shared" si="69"/>
        <v>524.31999999999971</v>
      </c>
      <c r="K98" s="80">
        <f t="shared" si="83"/>
        <v>-1.75</v>
      </c>
      <c r="L98" s="81">
        <v>0</v>
      </c>
      <c r="M98" s="81">
        <v>3.71</v>
      </c>
      <c r="N98" s="81">
        <v>-161.69</v>
      </c>
      <c r="O98" s="81">
        <v>155.99</v>
      </c>
      <c r="P98" s="81">
        <v>134.21</v>
      </c>
      <c r="Q98" s="81">
        <v>-133.97</v>
      </c>
      <c r="R98" s="81">
        <v>-2119.9499999999998</v>
      </c>
      <c r="S98" s="81">
        <v>2119.9499999999998</v>
      </c>
      <c r="T98" s="80">
        <f t="shared" si="84"/>
        <v>-7773.2200000000012</v>
      </c>
      <c r="U98" s="80">
        <f t="shared" si="70"/>
        <v>-1131.5899999999999</v>
      </c>
      <c r="V98" s="80">
        <f t="shared" si="71"/>
        <v>69.400000000000006</v>
      </c>
      <c r="W98" s="80">
        <f t="shared" si="58"/>
        <v>-10613.4</v>
      </c>
      <c r="X98" s="80">
        <f t="shared" si="59"/>
        <v>10407.25</v>
      </c>
      <c r="Y98" s="80">
        <f t="shared" si="72"/>
        <v>-6568.54</v>
      </c>
      <c r="Z98" s="80">
        <f t="shared" si="73"/>
        <v>-3016.23</v>
      </c>
      <c r="AA98" s="80">
        <f t="shared" si="82"/>
        <v>-2491.9899999999998</v>
      </c>
      <c r="AB98" s="80">
        <f t="shared" si="82"/>
        <v>5079.22</v>
      </c>
      <c r="AC98" s="80">
        <f t="shared" si="85"/>
        <v>492.66</v>
      </c>
      <c r="AD98" s="80">
        <f t="shared" si="86"/>
        <v>-7016.37</v>
      </c>
      <c r="AE98" s="81">
        <v>-602.91</v>
      </c>
      <c r="AF98" s="81">
        <v>-101.08</v>
      </c>
      <c r="AG98" s="81">
        <v>-126.04</v>
      </c>
      <c r="AH98" s="81">
        <v>-5825.21</v>
      </c>
      <c r="AI98" s="81">
        <v>-2948.36</v>
      </c>
      <c r="AJ98" s="81">
        <v>-2491.9899999999998</v>
      </c>
      <c r="AK98" s="81">
        <v>5079.22</v>
      </c>
      <c r="AL98" s="80">
        <f t="shared" si="76"/>
        <v>-332.38000000000005</v>
      </c>
      <c r="AM98" s="81">
        <v>-1.29</v>
      </c>
      <c r="AN98" s="81">
        <v>-0.28999999999999998</v>
      </c>
      <c r="AO98" s="81">
        <v>-12.26</v>
      </c>
      <c r="AP98" s="81">
        <v>-743.33</v>
      </c>
      <c r="AQ98" s="81">
        <v>-67.87</v>
      </c>
      <c r="AR98" s="81">
        <v>492.66</v>
      </c>
      <c r="AS98" s="80">
        <f t="shared" si="74"/>
        <v>-38.350000000000364</v>
      </c>
      <c r="AT98" s="81">
        <v>-10707.24</v>
      </c>
      <c r="AU98" s="81">
        <v>10668.89</v>
      </c>
      <c r="AV98" s="80">
        <f t="shared" si="77"/>
        <v>-18.930000000000007</v>
      </c>
      <c r="AW98" s="81">
        <v>-305.92</v>
      </c>
      <c r="AX98" s="81">
        <v>286.99</v>
      </c>
      <c r="AY98" s="81">
        <v>0</v>
      </c>
      <c r="AZ98" s="80">
        <f t="shared" si="78"/>
        <v>-351.15</v>
      </c>
      <c r="BA98" s="81">
        <v>-200.43</v>
      </c>
      <c r="BB98" s="81">
        <v>-150.72</v>
      </c>
      <c r="BC98" s="81">
        <v>0</v>
      </c>
      <c r="BD98" s="80">
        <f t="shared" si="79"/>
        <v>-6.5999999999999979</v>
      </c>
      <c r="BE98" s="81">
        <v>-21.04</v>
      </c>
      <c r="BF98" s="81">
        <v>34.5</v>
      </c>
      <c r="BG98" s="81">
        <v>-20.059999999999999</v>
      </c>
      <c r="BH98" s="80">
        <f t="shared" si="60"/>
        <v>-9.4399999999999977</v>
      </c>
      <c r="BI98" s="81">
        <v>93.84</v>
      </c>
      <c r="BJ98" s="81">
        <v>-103.28</v>
      </c>
      <c r="BK98" s="80">
        <f t="shared" si="80"/>
        <v>2551.0100000000002</v>
      </c>
      <c r="BL98" s="81">
        <v>0</v>
      </c>
      <c r="BM98" s="81">
        <v>94.59</v>
      </c>
      <c r="BN98" s="81">
        <v>0</v>
      </c>
      <c r="BO98" s="81">
        <v>755.39</v>
      </c>
      <c r="BP98" s="81">
        <v>1205.2</v>
      </c>
      <c r="BQ98" s="81">
        <v>0</v>
      </c>
      <c r="BR98" s="81">
        <v>413.38</v>
      </c>
      <c r="BS98" s="81">
        <v>82.45</v>
      </c>
      <c r="BT98" s="80">
        <f t="shared" si="75"/>
        <v>785.16000000000008</v>
      </c>
      <c r="BU98" s="81">
        <v>0</v>
      </c>
      <c r="BV98" s="81">
        <v>26.9</v>
      </c>
      <c r="BW98" s="81">
        <v>0</v>
      </c>
      <c r="BX98" s="81">
        <v>0</v>
      </c>
      <c r="BY98" s="81">
        <v>73.680000000000007</v>
      </c>
      <c r="BZ98" s="81">
        <v>0</v>
      </c>
      <c r="CA98" s="81">
        <v>684.58</v>
      </c>
      <c r="CB98" s="80">
        <f>'Quarter final consumption'!B98</f>
        <v>38746.520000000004</v>
      </c>
      <c r="CC98" s="80">
        <f>'Quarter final consumption'!C98</f>
        <v>300</v>
      </c>
      <c r="CD98" s="80">
        <f>'Quarter final consumption'!D98</f>
        <v>155.26</v>
      </c>
      <c r="CE98" s="80">
        <f>'Quarter final consumption'!E98</f>
        <v>12008.99</v>
      </c>
      <c r="CF98" s="80">
        <f>'Quarter final consumption'!F98</f>
        <v>17316.850000000002</v>
      </c>
      <c r="CG98" s="80">
        <f>'Quarter final consumption'!G98</f>
        <v>1918.54</v>
      </c>
      <c r="CH98" s="80">
        <f>'Quarter final consumption'!H98</f>
        <v>6625.53</v>
      </c>
      <c r="CI98" s="93">
        <f>'Quarter final consumption'!I98</f>
        <v>421.34999999999997</v>
      </c>
      <c r="CJ98" s="35"/>
    </row>
    <row r="99" spans="1:103" ht="15.5" x14ac:dyDescent="0.35">
      <c r="A99" s="68" t="s">
        <v>265</v>
      </c>
      <c r="B99" s="80">
        <f t="shared" si="61"/>
        <v>40880.780000000006</v>
      </c>
      <c r="C99" s="80">
        <f t="shared" si="62"/>
        <v>1073.4599999999998</v>
      </c>
      <c r="D99" s="80">
        <f t="shared" si="63"/>
        <v>222.98000000000002</v>
      </c>
      <c r="E99" s="80">
        <f t="shared" si="64"/>
        <v>13045.710000000001</v>
      </c>
      <c r="F99" s="80">
        <f t="shared" si="65"/>
        <v>1690.7000000000025</v>
      </c>
      <c r="G99" s="80">
        <f t="shared" si="66"/>
        <v>16067.740000000002</v>
      </c>
      <c r="H99" s="80">
        <f t="shared" si="67"/>
        <v>4306.58</v>
      </c>
      <c r="I99" s="80">
        <f t="shared" si="68"/>
        <v>3950.25</v>
      </c>
      <c r="J99" s="80">
        <f t="shared" si="69"/>
        <v>523.35999999999967</v>
      </c>
      <c r="K99" s="80">
        <f t="shared" si="83"/>
        <v>-3.3500000000001364</v>
      </c>
      <c r="L99" s="81">
        <v>0</v>
      </c>
      <c r="M99" s="81">
        <v>3.68</v>
      </c>
      <c r="N99" s="81">
        <v>298.70999999999998</v>
      </c>
      <c r="O99" s="81">
        <v>-306</v>
      </c>
      <c r="P99" s="81">
        <v>135.72</v>
      </c>
      <c r="Q99" s="81">
        <v>-135.46</v>
      </c>
      <c r="R99" s="81">
        <v>-1488.59</v>
      </c>
      <c r="S99" s="81">
        <v>1488.59</v>
      </c>
      <c r="T99" s="80">
        <f t="shared" si="84"/>
        <v>-7263.1300000000019</v>
      </c>
      <c r="U99" s="80">
        <f t="shared" si="70"/>
        <v>-790.9899999999999</v>
      </c>
      <c r="V99" s="80">
        <f t="shared" si="71"/>
        <v>52.509999999999955</v>
      </c>
      <c r="W99" s="80">
        <f t="shared" si="58"/>
        <v>-13344.42</v>
      </c>
      <c r="X99" s="80">
        <f t="shared" si="59"/>
        <v>13064.579999999998</v>
      </c>
      <c r="Y99" s="80">
        <f t="shared" si="72"/>
        <v>-6034.05</v>
      </c>
      <c r="Z99" s="80">
        <f t="shared" si="73"/>
        <v>-2862.2999999999997</v>
      </c>
      <c r="AA99" s="80">
        <f t="shared" ref="AA99:AB101" si="87">AJ99</f>
        <v>-2461.66</v>
      </c>
      <c r="AB99" s="80">
        <f t="shared" si="87"/>
        <v>4744.49</v>
      </c>
      <c r="AC99" s="80">
        <f t="shared" si="85"/>
        <v>368.71</v>
      </c>
      <c r="AD99" s="80">
        <f t="shared" si="86"/>
        <v>-6423.5499999999993</v>
      </c>
      <c r="AE99" s="81">
        <v>-209.2</v>
      </c>
      <c r="AF99" s="81">
        <v>-95.67</v>
      </c>
      <c r="AG99" s="81">
        <v>-109.32</v>
      </c>
      <c r="AH99" s="81">
        <v>-5481.88</v>
      </c>
      <c r="AI99" s="81">
        <v>-2810.31</v>
      </c>
      <c r="AJ99" s="81">
        <v>-2461.66</v>
      </c>
      <c r="AK99" s="81">
        <v>4744.49</v>
      </c>
      <c r="AL99" s="80">
        <f t="shared" si="76"/>
        <v>-248.75999999999993</v>
      </c>
      <c r="AM99" s="81">
        <v>-0.8</v>
      </c>
      <c r="AN99" s="81">
        <v>-0.28999999999999998</v>
      </c>
      <c r="AO99" s="81">
        <v>-12.22</v>
      </c>
      <c r="AP99" s="81">
        <v>-552.16999999999996</v>
      </c>
      <c r="AQ99" s="81">
        <v>-51.99</v>
      </c>
      <c r="AR99" s="81">
        <v>368.71</v>
      </c>
      <c r="AS99" s="80">
        <f t="shared" si="74"/>
        <v>-135.08000000000175</v>
      </c>
      <c r="AT99" s="81">
        <v>-13426.79</v>
      </c>
      <c r="AU99" s="81">
        <v>13291.71</v>
      </c>
      <c r="AV99" s="80">
        <f t="shared" si="77"/>
        <v>-24.189999999999998</v>
      </c>
      <c r="AW99" s="81">
        <v>-312.52999999999997</v>
      </c>
      <c r="AX99" s="81">
        <v>288.33999999999997</v>
      </c>
      <c r="AY99" s="81">
        <v>0</v>
      </c>
      <c r="AZ99" s="80">
        <f t="shared" si="78"/>
        <v>-419.39</v>
      </c>
      <c r="BA99" s="81">
        <v>-244.56</v>
      </c>
      <c r="BB99" s="81">
        <v>-174.83</v>
      </c>
      <c r="BC99" s="81">
        <v>0</v>
      </c>
      <c r="BD99" s="80">
        <f t="shared" si="79"/>
        <v>-3.9999999999999982</v>
      </c>
      <c r="BE99" s="81">
        <v>-23.9</v>
      </c>
      <c r="BF99" s="81">
        <v>34.96</v>
      </c>
      <c r="BG99" s="81">
        <v>-15.06</v>
      </c>
      <c r="BH99" s="80">
        <f t="shared" si="60"/>
        <v>-8.1599999999999966</v>
      </c>
      <c r="BI99" s="81">
        <v>82.37</v>
      </c>
      <c r="BJ99" s="81">
        <v>-90.53</v>
      </c>
      <c r="BK99" s="80">
        <f t="shared" si="80"/>
        <v>2380.3399999999997</v>
      </c>
      <c r="BL99" s="81">
        <v>0</v>
      </c>
      <c r="BM99" s="81">
        <v>92.91</v>
      </c>
      <c r="BN99" s="81">
        <v>0</v>
      </c>
      <c r="BO99" s="81">
        <v>872.69</v>
      </c>
      <c r="BP99" s="81">
        <v>933.71</v>
      </c>
      <c r="BQ99" s="81">
        <v>0</v>
      </c>
      <c r="BR99" s="81">
        <v>398.58</v>
      </c>
      <c r="BS99" s="81">
        <v>82.45</v>
      </c>
      <c r="BT99" s="80">
        <f t="shared" si="75"/>
        <v>720.94</v>
      </c>
      <c r="BU99" s="81">
        <v>0</v>
      </c>
      <c r="BV99" s="81">
        <v>40.47</v>
      </c>
      <c r="BW99" s="81">
        <v>0</v>
      </c>
      <c r="BX99" s="81">
        <v>0</v>
      </c>
      <c r="BY99" s="81">
        <v>131.1</v>
      </c>
      <c r="BZ99" s="81">
        <v>0</v>
      </c>
      <c r="CA99" s="81">
        <v>549.37</v>
      </c>
      <c r="CB99" s="80">
        <f>'Quarter final consumption'!B99</f>
        <v>30515.200000000001</v>
      </c>
      <c r="CC99" s="80">
        <f>'Quarter final consumption'!C99</f>
        <v>282.46999999999997</v>
      </c>
      <c r="CD99" s="80">
        <f>'Quarter final consumption'!D99</f>
        <v>145.79</v>
      </c>
      <c r="CE99" s="80">
        <f>'Quarter final consumption'!E99</f>
        <v>13576.59</v>
      </c>
      <c r="CF99" s="80">
        <f>'Quarter final consumption'!F99</f>
        <v>9104.6</v>
      </c>
      <c r="CG99" s="80">
        <f>'Quarter final consumption'!G99</f>
        <v>1308.8200000000002</v>
      </c>
      <c r="CH99" s="80">
        <f>'Quarter final consumption'!H99</f>
        <v>5808.49</v>
      </c>
      <c r="CI99" s="93">
        <f>'Quarter final consumption'!I99</f>
        <v>288.43999999999994</v>
      </c>
      <c r="CJ99" s="35"/>
    </row>
    <row r="100" spans="1:103" ht="15.5" x14ac:dyDescent="0.35">
      <c r="A100" s="68" t="s">
        <v>489</v>
      </c>
      <c r="B100" s="80">
        <f t="shared" ref="B100" si="88">SUM(C100:J100)</f>
        <v>36569.49</v>
      </c>
      <c r="C100" s="80">
        <f t="shared" ref="C100" si="89">-L100-U100+BL100+BU100+CC100</f>
        <v>1113.2</v>
      </c>
      <c r="D100" s="80">
        <f t="shared" ref="D100" si="90">-M100-V100+BM100+BV100+CD100</f>
        <v>236.76</v>
      </c>
      <c r="E100" s="80">
        <f t="shared" ref="E100" si="91">-N100-W100+BN100+BW100</f>
        <v>14595.63</v>
      </c>
      <c r="F100" s="80">
        <f t="shared" ref="F100" si="92">-O100-X100+BO100+BX100+CE100</f>
        <v>1010.9599999999991</v>
      </c>
      <c r="G100" s="80">
        <f t="shared" ref="G100" si="93">-P100-Y100+BP100+BY100+CF100</f>
        <v>11446.240000000002</v>
      </c>
      <c r="H100" s="80">
        <f t="shared" ref="H100" si="94">-Q100-Z100+BQ100+BZ100+CG100</f>
        <v>3958.7799999999997</v>
      </c>
      <c r="I100" s="80">
        <f t="shared" ref="I100" si="95">-R100-AA100</f>
        <v>3556.1099999999997</v>
      </c>
      <c r="J100" s="80">
        <f t="shared" ref="J100" si="96">-S100-AB100+BR100+CA100+CH100</f>
        <v>651.80999999999949</v>
      </c>
      <c r="K100" s="80">
        <f t="shared" ref="K100" si="97">SUM(L100:S100)</f>
        <v>-4.0499999999999545</v>
      </c>
      <c r="L100" s="81">
        <v>0</v>
      </c>
      <c r="M100" s="81">
        <v>4.9000000000000004</v>
      </c>
      <c r="N100" s="81">
        <v>-177.52</v>
      </c>
      <c r="O100" s="81">
        <v>168.29</v>
      </c>
      <c r="P100" s="81">
        <v>144.19</v>
      </c>
      <c r="Q100" s="81">
        <v>-143.91</v>
      </c>
      <c r="R100" s="81">
        <v>-1268.26</v>
      </c>
      <c r="S100" s="81">
        <v>1268.26</v>
      </c>
      <c r="T100" s="80">
        <f t="shared" ref="T100" si="98">SUM(U100:AC100)</f>
        <v>-6773.6599999999989</v>
      </c>
      <c r="U100" s="80">
        <f t="shared" ref="U100" si="99">AE100+AM100+AW100+BA100+BE100</f>
        <v>-846.46000000000015</v>
      </c>
      <c r="V100" s="80">
        <f t="shared" ref="V100" si="100">AF100+AN100+AX100+BB100+BF100</f>
        <v>42.68</v>
      </c>
      <c r="W100" s="80">
        <f t="shared" ref="W100" si="101">AT100+BI100</f>
        <v>-14418.109999999999</v>
      </c>
      <c r="X100" s="80">
        <f t="shared" ref="X100" si="102">AG100+AO100+AU100+AY100+BC100+BG100+BJ100</f>
        <v>14213.539999999999</v>
      </c>
      <c r="Y100" s="80">
        <f t="shared" ref="Y100" si="103">AH100+AP100</f>
        <v>-5615.45</v>
      </c>
      <c r="Z100" s="80">
        <f t="shared" ref="Z100" si="104">AI100+AQ100</f>
        <v>-2708.66</v>
      </c>
      <c r="AA100" s="80">
        <f t="shared" si="87"/>
        <v>-2287.85</v>
      </c>
      <c r="AB100" s="80">
        <f t="shared" si="87"/>
        <v>4552.5200000000004</v>
      </c>
      <c r="AC100" s="80">
        <f t="shared" ref="AC100" si="105">AR100</f>
        <v>294.13</v>
      </c>
      <c r="AD100" s="80">
        <f t="shared" ref="AD100" si="106">SUM(AE100:AK100)</f>
        <v>-6156.48</v>
      </c>
      <c r="AE100" s="81">
        <v>-387.85</v>
      </c>
      <c r="AF100" s="81">
        <v>-80.92</v>
      </c>
      <c r="AG100" s="81">
        <v>-107.86</v>
      </c>
      <c r="AH100" s="81">
        <v>-5178.3</v>
      </c>
      <c r="AI100" s="81">
        <v>-2666.22</v>
      </c>
      <c r="AJ100" s="81">
        <v>-2287.85</v>
      </c>
      <c r="AK100" s="81">
        <v>4552.5200000000004</v>
      </c>
      <c r="AL100" s="80">
        <f t="shared" ref="AL100" si="107">SUM(AM100:AR100)</f>
        <v>-198.45</v>
      </c>
      <c r="AM100" s="81">
        <v>-0.5</v>
      </c>
      <c r="AN100" s="81">
        <v>-0.28999999999999998</v>
      </c>
      <c r="AO100" s="81">
        <v>-12.2</v>
      </c>
      <c r="AP100" s="81">
        <v>-437.15</v>
      </c>
      <c r="AQ100" s="81">
        <v>-42.44</v>
      </c>
      <c r="AR100" s="81">
        <v>294.13</v>
      </c>
      <c r="AS100" s="80">
        <f t="shared" ref="AS100" si="108">SUM(AT100:AU100)</f>
        <v>-56.049999999999272</v>
      </c>
      <c r="AT100" s="81">
        <v>-14493.21</v>
      </c>
      <c r="AU100" s="81">
        <v>14437.16</v>
      </c>
      <c r="AV100" s="80">
        <f t="shared" ref="AV100" si="109">SUM(AW100:AY100)</f>
        <v>-17.839999999999975</v>
      </c>
      <c r="AW100" s="81">
        <v>-274.07</v>
      </c>
      <c r="AX100" s="81">
        <v>256.23</v>
      </c>
      <c r="AY100" s="81">
        <v>0</v>
      </c>
      <c r="AZ100" s="80">
        <f t="shared" ref="AZ100" si="110">SUM(BA100:BC100)</f>
        <v>-330.59000000000003</v>
      </c>
      <c r="BA100" s="81">
        <v>-162.6</v>
      </c>
      <c r="BB100" s="81">
        <v>-167.99</v>
      </c>
      <c r="BC100" s="81">
        <v>0</v>
      </c>
      <c r="BD100" s="80">
        <f t="shared" ref="BD100" si="111">SUM(BE100:BG100)</f>
        <v>9.9999999999997868E-2</v>
      </c>
      <c r="BE100" s="81">
        <v>-21.44</v>
      </c>
      <c r="BF100" s="81">
        <v>35.65</v>
      </c>
      <c r="BG100" s="81">
        <v>-14.11</v>
      </c>
      <c r="BH100" s="80">
        <f t="shared" ref="BH100" si="112">SUM(BI100:BJ100)</f>
        <v>-14.350000000000009</v>
      </c>
      <c r="BI100" s="81">
        <v>75.099999999999994</v>
      </c>
      <c r="BJ100" s="81">
        <v>-89.45</v>
      </c>
      <c r="BK100" s="80">
        <f t="shared" ref="BK100" si="113">SUM(BL100:BS100)</f>
        <v>2592.1999999999998</v>
      </c>
      <c r="BL100" s="81">
        <v>0</v>
      </c>
      <c r="BM100" s="81">
        <v>92.49</v>
      </c>
      <c r="BN100" s="81">
        <v>0</v>
      </c>
      <c r="BO100" s="81">
        <v>889.31</v>
      </c>
      <c r="BP100" s="81">
        <v>1137.8599999999999</v>
      </c>
      <c r="BQ100" s="81">
        <v>0</v>
      </c>
      <c r="BR100" s="81">
        <v>390.09</v>
      </c>
      <c r="BS100" s="81">
        <v>82.45</v>
      </c>
      <c r="BT100" s="80">
        <f t="shared" ref="BT100" si="114">SUM(BU100:CA100)</f>
        <v>561.49</v>
      </c>
      <c r="BU100" s="81">
        <v>0</v>
      </c>
      <c r="BV100" s="81">
        <v>44.97</v>
      </c>
      <c r="BW100" s="81">
        <v>0</v>
      </c>
      <c r="BX100" s="81">
        <v>0</v>
      </c>
      <c r="BY100" s="81">
        <v>54.34</v>
      </c>
      <c r="BZ100" s="81">
        <v>0</v>
      </c>
      <c r="CA100" s="81">
        <v>462.18</v>
      </c>
      <c r="CB100" s="80">
        <f>'Quarter final consumption'!B100</f>
        <v>26628.61</v>
      </c>
      <c r="CC100" s="80">
        <f>'Quarter final consumption'!C100</f>
        <v>266.73999999999995</v>
      </c>
      <c r="CD100" s="80">
        <f>'Quarter final consumption'!D100</f>
        <v>146.88</v>
      </c>
      <c r="CE100" s="80">
        <f>'Quarter final consumption'!E100</f>
        <v>14503.48</v>
      </c>
      <c r="CF100" s="80">
        <f>'Quarter final consumption'!F100</f>
        <v>4782.7800000000016</v>
      </c>
      <c r="CG100" s="80">
        <f>'Quarter final consumption'!G100</f>
        <v>1106.21</v>
      </c>
      <c r="CH100" s="80">
        <f>'Quarter final consumption'!H100</f>
        <v>5620.32</v>
      </c>
      <c r="CI100" s="93">
        <f>'Quarter final consumption'!I100</f>
        <v>202.2</v>
      </c>
      <c r="CJ100" s="35"/>
    </row>
    <row r="101" spans="1:103" ht="15.5" x14ac:dyDescent="0.35">
      <c r="A101" s="68" t="s">
        <v>490</v>
      </c>
      <c r="B101" s="80">
        <f t="shared" si="61"/>
        <v>48824.139999999992</v>
      </c>
      <c r="C101" s="80">
        <f t="shared" si="62"/>
        <v>1224.75</v>
      </c>
      <c r="D101" s="80">
        <f t="shared" si="63"/>
        <v>259.64</v>
      </c>
      <c r="E101" s="80">
        <f t="shared" si="64"/>
        <v>14388.16</v>
      </c>
      <c r="F101" s="80">
        <f t="shared" si="65"/>
        <v>2256.2300000000014</v>
      </c>
      <c r="G101" s="80">
        <f t="shared" si="66"/>
        <v>20392.009999999998</v>
      </c>
      <c r="H101" s="80">
        <f t="shared" si="67"/>
        <v>5051.6099999999997</v>
      </c>
      <c r="I101" s="80">
        <f t="shared" si="68"/>
        <v>4847.38</v>
      </c>
      <c r="J101" s="80">
        <f t="shared" si="69"/>
        <v>404.35999999999967</v>
      </c>
      <c r="K101" s="80">
        <f t="shared" si="83"/>
        <v>-15.170000000000073</v>
      </c>
      <c r="L101" s="81">
        <v>0</v>
      </c>
      <c r="M101" s="81">
        <v>7.63</v>
      </c>
      <c r="N101" s="81">
        <v>178.76</v>
      </c>
      <c r="O101" s="81">
        <v>-201.98</v>
      </c>
      <c r="P101" s="81">
        <v>144.33000000000001</v>
      </c>
      <c r="Q101" s="81">
        <v>-143.91</v>
      </c>
      <c r="R101" s="81">
        <v>-2186.17</v>
      </c>
      <c r="S101" s="81">
        <v>2186.17</v>
      </c>
      <c r="T101" s="80">
        <f t="shared" si="84"/>
        <v>-7609.9500000000007</v>
      </c>
      <c r="U101" s="80">
        <f t="shared" si="70"/>
        <v>-971.56000000000006</v>
      </c>
      <c r="V101" s="80">
        <f t="shared" si="71"/>
        <v>56.25</v>
      </c>
      <c r="W101" s="80">
        <f t="shared" si="58"/>
        <v>-14566.92</v>
      </c>
      <c r="X101" s="80">
        <f t="shared" si="59"/>
        <v>14285.49</v>
      </c>
      <c r="Y101" s="80">
        <f t="shared" si="72"/>
        <v>-6024.84</v>
      </c>
      <c r="Z101" s="80">
        <f t="shared" si="73"/>
        <v>-3110.61</v>
      </c>
      <c r="AA101" s="80">
        <f t="shared" si="87"/>
        <v>-2661.21</v>
      </c>
      <c r="AB101" s="80">
        <f t="shared" si="87"/>
        <v>4959.5200000000004</v>
      </c>
      <c r="AC101" s="80">
        <f t="shared" si="85"/>
        <v>423.93</v>
      </c>
      <c r="AD101" s="80">
        <f t="shared" si="86"/>
        <v>-6846.3100000000013</v>
      </c>
      <c r="AE101" s="81">
        <v>-470.07</v>
      </c>
      <c r="AF101" s="81">
        <v>-118.38</v>
      </c>
      <c r="AG101" s="81">
        <v>-117.11</v>
      </c>
      <c r="AH101" s="81">
        <v>-5387.51</v>
      </c>
      <c r="AI101" s="81">
        <v>-3051.55</v>
      </c>
      <c r="AJ101" s="81">
        <v>-2661.21</v>
      </c>
      <c r="AK101" s="81">
        <v>4959.5200000000004</v>
      </c>
      <c r="AL101" s="80">
        <f t="shared" si="76"/>
        <v>-286.01000000000005</v>
      </c>
      <c r="AM101" s="81">
        <v>-1.02</v>
      </c>
      <c r="AN101" s="81">
        <v>-0.28999999999999998</v>
      </c>
      <c r="AO101" s="81">
        <v>-12.24</v>
      </c>
      <c r="AP101" s="81">
        <v>-637.33000000000004</v>
      </c>
      <c r="AQ101" s="81">
        <v>-59.06</v>
      </c>
      <c r="AR101" s="81">
        <v>423.93</v>
      </c>
      <c r="AS101" s="80">
        <f t="shared" si="74"/>
        <v>-124.55999999999949</v>
      </c>
      <c r="AT101" s="81">
        <v>-14643.38</v>
      </c>
      <c r="AU101" s="81">
        <v>14518.82</v>
      </c>
      <c r="AV101" s="80">
        <f t="shared" si="77"/>
        <v>-17.949999999999989</v>
      </c>
      <c r="AW101" s="81">
        <v>-281.37</v>
      </c>
      <c r="AX101" s="81">
        <v>263.42</v>
      </c>
      <c r="AY101" s="81">
        <v>0</v>
      </c>
      <c r="AZ101" s="80">
        <f t="shared" si="78"/>
        <v>-324.58000000000004</v>
      </c>
      <c r="BA101" s="81">
        <v>-197.58</v>
      </c>
      <c r="BB101" s="81">
        <v>-127</v>
      </c>
      <c r="BC101" s="81">
        <v>0</v>
      </c>
      <c r="BD101" s="80">
        <f t="shared" si="79"/>
        <v>7.58</v>
      </c>
      <c r="BE101" s="81">
        <v>-21.52</v>
      </c>
      <c r="BF101" s="81">
        <v>38.5</v>
      </c>
      <c r="BG101" s="81">
        <v>-9.4</v>
      </c>
      <c r="BH101" s="80">
        <f t="shared" si="60"/>
        <v>-18.120000000000005</v>
      </c>
      <c r="BI101" s="81">
        <v>76.459999999999994</v>
      </c>
      <c r="BJ101" s="81">
        <v>-94.58</v>
      </c>
      <c r="BK101" s="80">
        <f t="shared" si="80"/>
        <v>2646.66</v>
      </c>
      <c r="BL101" s="81">
        <v>0</v>
      </c>
      <c r="BM101" s="81">
        <v>111.71</v>
      </c>
      <c r="BN101" s="81">
        <v>0</v>
      </c>
      <c r="BO101" s="81">
        <v>854.93</v>
      </c>
      <c r="BP101" s="81">
        <v>1182.5</v>
      </c>
      <c r="BQ101" s="81">
        <v>0</v>
      </c>
      <c r="BR101" s="81">
        <v>415.07</v>
      </c>
      <c r="BS101" s="81">
        <v>82.45</v>
      </c>
      <c r="BT101" s="80">
        <f t="shared" si="75"/>
        <v>664.01</v>
      </c>
      <c r="BU101" s="81">
        <v>0</v>
      </c>
      <c r="BV101" s="81">
        <v>34.659999999999997</v>
      </c>
      <c r="BW101" s="81">
        <v>0</v>
      </c>
      <c r="BX101" s="81">
        <v>0</v>
      </c>
      <c r="BY101" s="81">
        <v>75.16</v>
      </c>
      <c r="BZ101" s="81">
        <v>0</v>
      </c>
      <c r="CA101" s="81">
        <v>554.19000000000005</v>
      </c>
      <c r="CB101" s="80">
        <f>'Quarter final consumption'!B101</f>
        <v>37884.499999999993</v>
      </c>
      <c r="CC101" s="80">
        <f>'Quarter final consumption'!C101</f>
        <v>253.19000000000003</v>
      </c>
      <c r="CD101" s="80">
        <f>'Quarter final consumption'!D101</f>
        <v>177.15</v>
      </c>
      <c r="CE101" s="80">
        <f>'Quarter final consumption'!E101</f>
        <v>15484.810000000001</v>
      </c>
      <c r="CF101" s="80">
        <f>'Quarter final consumption'!F101</f>
        <v>13253.839999999998</v>
      </c>
      <c r="CG101" s="80">
        <f>'Quarter final consumption'!G101</f>
        <v>1797.09</v>
      </c>
      <c r="CH101" s="80">
        <f>'Quarter final consumption'!H101</f>
        <v>6580.79</v>
      </c>
      <c r="CI101" s="93">
        <f>'Quarter final consumption'!I101</f>
        <v>337.63</v>
      </c>
      <c r="CJ101" s="35"/>
    </row>
    <row r="102" spans="1:103" ht="15.5" x14ac:dyDescent="0.35">
      <c r="A102" s="68" t="s">
        <v>493</v>
      </c>
      <c r="B102" s="80">
        <f t="shared" ref="B102" si="115">SUM(C102:J102)</f>
        <v>50154.570000000007</v>
      </c>
      <c r="C102" s="80">
        <f t="shared" ref="C102" si="116">-L102-U102+BL102+BU102+CC102</f>
        <v>1364.71</v>
      </c>
      <c r="D102" s="80">
        <f t="shared" ref="D102" si="117">-M102-V102+BM102+BV102+CD102</f>
        <v>188.48999999999995</v>
      </c>
      <c r="E102" s="80">
        <f t="shared" ref="E102" si="118">-N102-W102+BN102+BW102</f>
        <v>14933.259999999998</v>
      </c>
      <c r="F102" s="80">
        <f t="shared" ref="F102" si="119">-O102-X102+BO102+BX102+CE102</f>
        <v>820.97000000000116</v>
      </c>
      <c r="G102" s="80">
        <f t="shared" ref="G102" si="120">-P102-Y102+BP102+BY102+CF102</f>
        <v>22057.97</v>
      </c>
      <c r="H102" s="80">
        <f t="shared" ref="H102" si="121">-Q102-Z102+BQ102+BZ102+CG102</f>
        <v>5194.4799999999996</v>
      </c>
      <c r="I102" s="80">
        <f t="shared" ref="I102" si="122">-R102-AA102</f>
        <v>5150.1399999999994</v>
      </c>
      <c r="J102" s="80">
        <f t="shared" ref="J102" si="123">-S102-AB102+BR102+CA102+CH102</f>
        <v>444.55000000000109</v>
      </c>
      <c r="K102" s="80">
        <f t="shared" ref="K102" si="124">SUM(L102:S102)</f>
        <v>-11.809999999999945</v>
      </c>
      <c r="L102" s="81">
        <v>0</v>
      </c>
      <c r="M102" s="81">
        <v>9.06</v>
      </c>
      <c r="N102" s="81">
        <v>85.95</v>
      </c>
      <c r="O102" s="81">
        <v>-94.34</v>
      </c>
      <c r="P102" s="81">
        <v>128.58000000000001</v>
      </c>
      <c r="Q102" s="81">
        <v>-141.06</v>
      </c>
      <c r="R102" s="81">
        <v>-2440.66</v>
      </c>
      <c r="S102" s="81">
        <v>2440.66</v>
      </c>
      <c r="T102" s="80">
        <f t="shared" ref="T102" si="125">SUM(U102:AC102)</f>
        <v>-7591.09</v>
      </c>
      <c r="U102" s="80">
        <f t="shared" ref="U102" si="126">AE102+AM102+AW102+BA102+BE102</f>
        <v>-1036.3400000000001</v>
      </c>
      <c r="V102" s="80">
        <f t="shared" ref="V102" si="127">AF102+AN102+AX102+BB102+BF102</f>
        <v>46.17</v>
      </c>
      <c r="W102" s="80">
        <f t="shared" ref="W102" si="128">AT102+BI102</f>
        <v>-15019.21</v>
      </c>
      <c r="X102" s="80">
        <f t="shared" ref="X102" si="129">AG102+AO102+AU102+AY102+BC102+BG102+BJ102</f>
        <v>14682.56</v>
      </c>
      <c r="Y102" s="80">
        <f t="shared" ref="Y102" si="130">AH102+AP102</f>
        <v>-5711.63</v>
      </c>
      <c r="Z102" s="80">
        <f t="shared" ref="Z102" si="131">AI102+AQ102</f>
        <v>-3019.9</v>
      </c>
      <c r="AA102" s="80">
        <f t="shared" ref="AA102" si="132">AJ102</f>
        <v>-2709.48</v>
      </c>
      <c r="AB102" s="80">
        <f t="shared" ref="AB102" si="133">AK102</f>
        <v>4684.7299999999996</v>
      </c>
      <c r="AC102" s="80">
        <f t="shared" ref="AC102" si="134">AR102</f>
        <v>492.01</v>
      </c>
      <c r="AD102" s="80">
        <f t="shared" ref="AD102:AD103" si="135">SUM(AE102:AK102)</f>
        <v>-6775.65</v>
      </c>
      <c r="AE102" s="81">
        <v>-604.13</v>
      </c>
      <c r="AF102" s="81">
        <v>-101.24</v>
      </c>
      <c r="AG102" s="81">
        <v>-123.76</v>
      </c>
      <c r="AH102" s="81">
        <v>-4974.7</v>
      </c>
      <c r="AI102" s="81">
        <v>-2947.07</v>
      </c>
      <c r="AJ102" s="81">
        <v>-2709.48</v>
      </c>
      <c r="AK102" s="81">
        <v>4684.7299999999996</v>
      </c>
      <c r="AL102" s="80">
        <f t="shared" si="76"/>
        <v>-335.38</v>
      </c>
      <c r="AM102" s="81">
        <v>-1.32</v>
      </c>
      <c r="AN102" s="81">
        <v>-0.28999999999999998</v>
      </c>
      <c r="AO102" s="81">
        <v>-16.02</v>
      </c>
      <c r="AP102" s="81">
        <v>-736.93</v>
      </c>
      <c r="AQ102" s="81">
        <v>-72.83</v>
      </c>
      <c r="AR102" s="81">
        <v>492.01</v>
      </c>
      <c r="AS102" s="80">
        <f t="shared" si="74"/>
        <v>-175.92000000000007</v>
      </c>
      <c r="AT102" s="81">
        <v>-15100.06</v>
      </c>
      <c r="AU102" s="81">
        <v>14924.14</v>
      </c>
      <c r="AV102" s="80">
        <f t="shared" si="77"/>
        <v>-10.879999999999995</v>
      </c>
      <c r="AW102" s="81">
        <v>-244.73</v>
      </c>
      <c r="AX102" s="81">
        <v>233.85</v>
      </c>
      <c r="AY102" s="81">
        <v>0</v>
      </c>
      <c r="AZ102" s="80">
        <f t="shared" si="78"/>
        <v>-284.06</v>
      </c>
      <c r="BA102" s="81">
        <v>-161.24</v>
      </c>
      <c r="BB102" s="81">
        <v>-122.82</v>
      </c>
      <c r="BC102" s="81">
        <v>0</v>
      </c>
      <c r="BD102" s="80">
        <f t="shared" si="79"/>
        <v>0.36999999999999922</v>
      </c>
      <c r="BE102" s="81">
        <v>-24.92</v>
      </c>
      <c r="BF102" s="81">
        <v>36.67</v>
      </c>
      <c r="BG102" s="81">
        <v>-11.38</v>
      </c>
      <c r="BH102" s="80">
        <f t="shared" si="60"/>
        <v>-9.5700000000000074</v>
      </c>
      <c r="BI102" s="81">
        <v>80.849999999999994</v>
      </c>
      <c r="BJ102" s="81">
        <v>-90.42</v>
      </c>
      <c r="BK102" s="80">
        <f t="shared" si="80"/>
        <v>2687.7799999999997</v>
      </c>
      <c r="BL102" s="81">
        <v>0</v>
      </c>
      <c r="BM102" s="81">
        <v>84</v>
      </c>
      <c r="BN102" s="81">
        <v>0</v>
      </c>
      <c r="BO102" s="81">
        <v>955.3</v>
      </c>
      <c r="BP102" s="81">
        <v>1146.78</v>
      </c>
      <c r="BQ102" s="81">
        <v>0</v>
      </c>
      <c r="BR102" s="81">
        <v>419.27</v>
      </c>
      <c r="BS102" s="81">
        <v>82.43</v>
      </c>
      <c r="BT102" s="80">
        <f t="shared" si="75"/>
        <v>812.6099999999999</v>
      </c>
      <c r="BU102" s="81">
        <v>0</v>
      </c>
      <c r="BV102" s="81">
        <v>17.059999999999999</v>
      </c>
      <c r="BW102" s="81">
        <v>0</v>
      </c>
      <c r="BX102" s="81">
        <v>0</v>
      </c>
      <c r="BY102" s="81">
        <v>120.63</v>
      </c>
      <c r="BZ102" s="81">
        <v>0</v>
      </c>
      <c r="CA102" s="81">
        <v>674.92</v>
      </c>
      <c r="CB102" s="80">
        <f>'Quarter final consumption'!B102</f>
        <v>39066.149999999994</v>
      </c>
      <c r="CC102" s="80">
        <f>'Quarter final consumption'!C102</f>
        <v>328.36999999999995</v>
      </c>
      <c r="CD102" s="80">
        <f>'Quarter final consumption'!D102</f>
        <v>142.65999999999997</v>
      </c>
      <c r="CE102" s="80">
        <f>'Quarter final consumption'!E102</f>
        <v>14453.890000000001</v>
      </c>
      <c r="CF102" s="80">
        <f>'Quarter final consumption'!F102</f>
        <v>15207.51</v>
      </c>
      <c r="CG102" s="80">
        <f>'Quarter final consumption'!G102</f>
        <v>2033.52</v>
      </c>
      <c r="CH102" s="80">
        <f>'Quarter final consumption'!H102</f>
        <v>6475.75</v>
      </c>
      <c r="CI102" s="93">
        <f>'Quarter final consumption'!I102</f>
        <v>424.45000000000005</v>
      </c>
      <c r="CJ102" s="30"/>
      <c r="CK102" s="30"/>
      <c r="CL102" s="30"/>
      <c r="CM102" s="30"/>
      <c r="CN102" s="30"/>
      <c r="CO102" s="31"/>
      <c r="CP102" s="30"/>
      <c r="CQ102" s="30"/>
      <c r="CR102" s="30"/>
      <c r="CS102" s="30"/>
      <c r="CT102" s="30"/>
      <c r="CU102" s="30"/>
      <c r="CV102" s="35"/>
      <c r="CW102" s="35"/>
    </row>
    <row r="103" spans="1:103" ht="15.5" x14ac:dyDescent="0.35">
      <c r="A103" s="68" t="s">
        <v>494</v>
      </c>
      <c r="B103" s="80">
        <f t="shared" ref="B103" si="136">SUM(C103:J103)</f>
        <v>40641.57</v>
      </c>
      <c r="C103" s="80">
        <f t="shared" ref="C103" si="137">-L103-U103+BL103+BU103+CC103</f>
        <v>863.58</v>
      </c>
      <c r="D103" s="80">
        <f t="shared" ref="D103" si="138">-M103-V103+BM103+BV103+CD103</f>
        <v>316.98</v>
      </c>
      <c r="E103" s="80">
        <f t="shared" ref="E103" si="139">-N103-W103+BN103+BW103</f>
        <v>15199.7</v>
      </c>
      <c r="F103" s="80">
        <f t="shared" ref="F103" si="140">-O103-X103+BO103+BX103+CE103</f>
        <v>1420.17</v>
      </c>
      <c r="G103" s="80">
        <f t="shared" ref="G103" si="141">-P103-Y103+BP103+BY103+CF103</f>
        <v>14349.16</v>
      </c>
      <c r="H103" s="80">
        <f t="shared" ref="H103" si="142">-Q103-Z103+BQ103+BZ103+CG103</f>
        <v>4096.4400000000005</v>
      </c>
      <c r="I103" s="80">
        <f t="shared" ref="I103" si="143">-R103-AA103</f>
        <v>4730.78</v>
      </c>
      <c r="J103" s="80">
        <f t="shared" ref="J103" si="144">-S103-AB103+BR103+CA103+CH103</f>
        <v>-335.23999999999978</v>
      </c>
      <c r="K103" s="80">
        <f t="shared" ref="K103" si="145">SUM(L103:S103)</f>
        <v>-11.309999999999945</v>
      </c>
      <c r="L103" s="81">
        <v>0</v>
      </c>
      <c r="M103" s="81">
        <v>16.04</v>
      </c>
      <c r="N103" s="81">
        <v>-5.95</v>
      </c>
      <c r="O103" s="81">
        <v>-10.32</v>
      </c>
      <c r="P103" s="81">
        <v>131.55000000000001</v>
      </c>
      <c r="Q103" s="81">
        <v>-142.63</v>
      </c>
      <c r="R103" s="81">
        <v>-1914.31</v>
      </c>
      <c r="S103" s="81">
        <v>1914.31</v>
      </c>
      <c r="T103" s="80">
        <f t="shared" ref="T103" si="146">SUM(U103:AC103)</f>
        <v>-7360.1900000000023</v>
      </c>
      <c r="U103" s="80">
        <f t="shared" ref="U103" si="147">AE103+AM103+AW103+BA103+BE103</f>
        <v>-587.54000000000008</v>
      </c>
      <c r="V103" s="80">
        <f t="shared" ref="V103" si="148">AF103+AN103+AX103+BB103+BF103</f>
        <v>-84.72</v>
      </c>
      <c r="W103" s="80">
        <f t="shared" ref="W103" si="149">AT103+BI103</f>
        <v>-15193.75</v>
      </c>
      <c r="X103" s="80">
        <f t="shared" ref="X103" si="150">AG103+AO103+AU103+AY103+BC103+BG103+BJ103</f>
        <v>14845.21</v>
      </c>
      <c r="Y103" s="80">
        <f t="shared" ref="Y103" si="151">AH103+AP103</f>
        <v>-6126.9800000000005</v>
      </c>
      <c r="Z103" s="80">
        <f t="shared" ref="Z103" si="152">AI103+AQ103</f>
        <v>-2479.9300000000003</v>
      </c>
      <c r="AA103" s="80">
        <f t="shared" ref="AA103" si="153">AJ103</f>
        <v>-2816.47</v>
      </c>
      <c r="AB103" s="80">
        <f t="shared" ref="AB103" si="154">AK103</f>
        <v>4742.24</v>
      </c>
      <c r="AC103" s="80">
        <f t="shared" ref="AC103" si="155">AR103</f>
        <v>341.75</v>
      </c>
      <c r="AD103" s="80">
        <f t="shared" si="135"/>
        <v>-6471.630000000001</v>
      </c>
      <c r="AE103" s="81">
        <v>-123.46</v>
      </c>
      <c r="AF103" s="81">
        <v>-117.39</v>
      </c>
      <c r="AG103" s="81">
        <v>-107.36</v>
      </c>
      <c r="AH103" s="81">
        <v>-5622.52</v>
      </c>
      <c r="AI103" s="81">
        <v>-2426.67</v>
      </c>
      <c r="AJ103" s="81">
        <v>-2816.47</v>
      </c>
      <c r="AK103" s="81">
        <v>4742.24</v>
      </c>
      <c r="AL103" s="80">
        <f t="shared" si="76"/>
        <v>-232.95999999999992</v>
      </c>
      <c r="AM103" s="81">
        <v>-0.72</v>
      </c>
      <c r="AN103" s="81">
        <v>-0.28999999999999998</v>
      </c>
      <c r="AO103" s="81">
        <v>-15.98</v>
      </c>
      <c r="AP103" s="81">
        <v>-504.46</v>
      </c>
      <c r="AQ103" s="81">
        <v>-53.26</v>
      </c>
      <c r="AR103" s="81">
        <v>341.75</v>
      </c>
      <c r="AS103" s="80">
        <f t="shared" si="74"/>
        <v>-202.54999999999927</v>
      </c>
      <c r="AT103" s="81">
        <v>-15267.71</v>
      </c>
      <c r="AU103" s="81">
        <v>15065.16</v>
      </c>
      <c r="AV103" s="80">
        <f t="shared" si="77"/>
        <v>4.8000000000000114</v>
      </c>
      <c r="AW103" s="81">
        <v>-230.88</v>
      </c>
      <c r="AX103" s="81">
        <v>235.68</v>
      </c>
      <c r="AY103" s="81">
        <v>0</v>
      </c>
      <c r="AZ103" s="80">
        <f t="shared" si="78"/>
        <v>-449.43</v>
      </c>
      <c r="BA103" s="81">
        <v>-207.27</v>
      </c>
      <c r="BB103" s="81">
        <v>-242.16</v>
      </c>
      <c r="BC103" s="81">
        <v>0</v>
      </c>
      <c r="BD103" s="80">
        <f t="shared" si="79"/>
        <v>0.90999999999999659</v>
      </c>
      <c r="BE103" s="81">
        <v>-25.21</v>
      </c>
      <c r="BF103" s="81">
        <v>39.44</v>
      </c>
      <c r="BG103" s="81">
        <v>-13.32</v>
      </c>
      <c r="BH103" s="80">
        <f t="shared" si="60"/>
        <v>-9.3300000000000125</v>
      </c>
      <c r="BI103" s="81">
        <v>73.959999999999994</v>
      </c>
      <c r="BJ103" s="81">
        <v>-83.29</v>
      </c>
      <c r="BK103" s="80">
        <f t="shared" si="80"/>
        <v>2506.0599999999995</v>
      </c>
      <c r="BL103" s="81">
        <v>0</v>
      </c>
      <c r="BM103" s="81">
        <v>93.18</v>
      </c>
      <c r="BN103" s="81">
        <v>0</v>
      </c>
      <c r="BO103" s="81">
        <v>901.93</v>
      </c>
      <c r="BP103" s="81">
        <v>1027.33</v>
      </c>
      <c r="BQ103" s="81">
        <v>0</v>
      </c>
      <c r="BR103" s="81">
        <v>401.19</v>
      </c>
      <c r="BS103" s="81">
        <v>82.43</v>
      </c>
      <c r="BT103" s="80">
        <f t="shared" si="75"/>
        <v>598.70000000000005</v>
      </c>
      <c r="BU103" s="81">
        <v>0</v>
      </c>
      <c r="BV103" s="81">
        <v>14.59</v>
      </c>
      <c r="BW103" s="81">
        <v>0</v>
      </c>
      <c r="BX103" s="81">
        <v>0</v>
      </c>
      <c r="BY103" s="81">
        <v>92.09</v>
      </c>
      <c r="BZ103" s="81">
        <v>0</v>
      </c>
      <c r="CA103" s="81">
        <v>492.02</v>
      </c>
      <c r="CB103" s="80">
        <f>'Quarter final consumption'!B103</f>
        <v>30164.829999999998</v>
      </c>
      <c r="CC103" s="80">
        <f>'Quarter final consumption'!C103</f>
        <v>276.03999999999996</v>
      </c>
      <c r="CD103" s="80">
        <f>'Quarter final consumption'!D103</f>
        <v>140.52999999999997</v>
      </c>
      <c r="CE103" s="80">
        <f>'Quarter final consumption'!E103</f>
        <v>15353.13</v>
      </c>
      <c r="CF103" s="80">
        <f>'Quarter final consumption'!F103</f>
        <v>7234.3099999999995</v>
      </c>
      <c r="CG103" s="80">
        <f>'Quarter final consumption'!G103</f>
        <v>1473.88</v>
      </c>
      <c r="CH103" s="80">
        <f>'Quarter final consumption'!H103</f>
        <v>5428.1</v>
      </c>
      <c r="CI103" s="93">
        <f>'Quarter final consumption'!I103</f>
        <v>258.83999999999997</v>
      </c>
      <c r="CJ103" s="30"/>
      <c r="CK103" s="30"/>
      <c r="CL103" s="30"/>
      <c r="CM103" s="30"/>
      <c r="CN103" s="30"/>
      <c r="CO103" s="30"/>
      <c r="CP103" s="31"/>
      <c r="CQ103" s="30"/>
      <c r="CR103" s="30"/>
      <c r="CS103" s="30"/>
      <c r="CT103" s="30"/>
      <c r="CU103" s="30"/>
      <c r="CV103" s="30"/>
      <c r="CW103" s="35"/>
      <c r="CX103" s="35"/>
    </row>
    <row r="104" spans="1:103" ht="15.5" x14ac:dyDescent="0.35">
      <c r="A104" s="68" t="s">
        <v>499</v>
      </c>
      <c r="B104" s="80">
        <f t="shared" ref="B104" si="156">SUM(C104:J104)</f>
        <v>37520.42</v>
      </c>
      <c r="C104" s="80">
        <f t="shared" ref="C104" si="157">-L104-U104+BL104+BU104+CC104</f>
        <v>982.67</v>
      </c>
      <c r="D104" s="80">
        <f t="shared" ref="D104" si="158">-M104-V104+BM104+BV104+CD104</f>
        <v>310.28999999999996</v>
      </c>
      <c r="E104" s="80">
        <f t="shared" ref="E104" si="159">-N104-W104+BN104+BW104</f>
        <v>14491.48</v>
      </c>
      <c r="F104" s="80">
        <f t="shared" ref="F104" si="160">-O104-X104+BO104+BX104+CE104</f>
        <v>1980.3999999999996</v>
      </c>
      <c r="G104" s="80">
        <f t="shared" ref="G104" si="161">-P104-Y104+BP104+BY104+CF104</f>
        <v>11971.82</v>
      </c>
      <c r="H104" s="80">
        <f t="shared" ref="H104" si="162">-Q104-Z104+BQ104+BZ104+CG104</f>
        <v>4199.7800000000007</v>
      </c>
      <c r="I104" s="80">
        <f t="shared" ref="I104" si="163">-R104-AA104</f>
        <v>3979.06</v>
      </c>
      <c r="J104" s="80">
        <f t="shared" ref="J104" si="164">-S104-AB104+BR104+CA104+CH104</f>
        <v>-395.07999999999811</v>
      </c>
      <c r="K104" s="80">
        <f t="shared" ref="K104" si="165">SUM(L104:S104)</f>
        <v>-21.099999999999909</v>
      </c>
      <c r="L104" s="81">
        <v>0</v>
      </c>
      <c r="M104" s="81">
        <v>2.0099999999999998</v>
      </c>
      <c r="N104" s="81">
        <v>85.12</v>
      </c>
      <c r="O104" s="81">
        <v>-100.97</v>
      </c>
      <c r="P104" s="81">
        <v>143.16</v>
      </c>
      <c r="Q104" s="81">
        <v>-150.41999999999999</v>
      </c>
      <c r="R104" s="81">
        <v>-1621.85</v>
      </c>
      <c r="S104" s="81">
        <v>1621.85</v>
      </c>
      <c r="T104" s="80">
        <f t="shared" ref="T104" si="166">SUM(U104:AC104)</f>
        <v>-7504.7300000000014</v>
      </c>
      <c r="U104" s="80">
        <f t="shared" ref="U104" si="167">AE104+AM104+AW104+BA104+BE104</f>
        <v>-782.23</v>
      </c>
      <c r="V104" s="80">
        <f t="shared" ref="V104" si="168">AF104+AN104+AX104+BB104+BF104</f>
        <v>-68.59</v>
      </c>
      <c r="W104" s="80">
        <f t="shared" ref="W104" si="169">AT104+BI104</f>
        <v>-14576.6</v>
      </c>
      <c r="X104" s="80">
        <f t="shared" ref="X104" si="170">AG104+AO104+AU104+AY104+BC104+BG104+BJ104</f>
        <v>14293.07</v>
      </c>
      <c r="Y104" s="80">
        <f t="shared" ref="Y104" si="171">AH104+AP104</f>
        <v>-6487.95</v>
      </c>
      <c r="Z104" s="80">
        <f t="shared" ref="Z104" si="172">AI104+AQ104</f>
        <v>-2768.73</v>
      </c>
      <c r="AA104" s="80">
        <f t="shared" ref="AA104" si="173">AJ104</f>
        <v>-2357.21</v>
      </c>
      <c r="AB104" s="80">
        <f t="shared" ref="AB104" si="174">AK104</f>
        <v>4951.29</v>
      </c>
      <c r="AC104" s="80">
        <f t="shared" ref="AC104" si="175">AR104</f>
        <v>292.22000000000003</v>
      </c>
      <c r="AD104" s="80">
        <f t="shared" ref="AD104:AD106" si="176">SUM(AE104:AK104)</f>
        <v>-6767.8200000000006</v>
      </c>
      <c r="AE104" s="81">
        <v>-359</v>
      </c>
      <c r="AF104" s="81">
        <v>-110.64</v>
      </c>
      <c r="AG104" s="81">
        <v>-110.23</v>
      </c>
      <c r="AH104" s="81">
        <v>-6060.11</v>
      </c>
      <c r="AI104" s="81">
        <v>-2721.92</v>
      </c>
      <c r="AJ104" s="81">
        <v>-2357.21</v>
      </c>
      <c r="AK104" s="81">
        <v>4951.29</v>
      </c>
      <c r="AL104" s="80">
        <f t="shared" ref="AL104:AL109" si="177">SUM(AM104:AR104)</f>
        <v>-199.20999999999998</v>
      </c>
      <c r="AM104" s="81">
        <v>-0.52</v>
      </c>
      <c r="AN104" s="81">
        <v>-0.28999999999999998</v>
      </c>
      <c r="AO104" s="81">
        <v>-15.97</v>
      </c>
      <c r="AP104" s="81">
        <v>-427.84</v>
      </c>
      <c r="AQ104" s="81">
        <v>-46.81</v>
      </c>
      <c r="AR104" s="81">
        <v>292.22000000000003</v>
      </c>
      <c r="AS104" s="80">
        <f t="shared" ref="AS104:AS109" si="178">SUM(AT104:AU104)</f>
        <v>-143.38999999999942</v>
      </c>
      <c r="AT104" s="81">
        <v>-14657.31</v>
      </c>
      <c r="AU104" s="81">
        <v>14513.92</v>
      </c>
      <c r="AV104" s="80">
        <f t="shared" ref="AV104:AV109" si="179">SUM(AW104:AY104)</f>
        <v>2.6999999999999886</v>
      </c>
      <c r="AW104" s="81">
        <v>-232.08</v>
      </c>
      <c r="AX104" s="81">
        <v>234.78</v>
      </c>
      <c r="AY104" s="81">
        <v>0</v>
      </c>
      <c r="AZ104" s="80">
        <f t="shared" ref="AZ104:AZ109" si="180">SUM(BA104:BC104)</f>
        <v>-398.72</v>
      </c>
      <c r="BA104" s="81">
        <v>-166.88</v>
      </c>
      <c r="BB104" s="81">
        <v>-231.84</v>
      </c>
      <c r="BC104" s="81">
        <v>0</v>
      </c>
      <c r="BD104" s="80">
        <f t="shared" ref="BD104:BD109" si="181">SUM(BE104:BG104)</f>
        <v>5.0899999999999981</v>
      </c>
      <c r="BE104" s="81">
        <v>-23.75</v>
      </c>
      <c r="BF104" s="81">
        <v>39.4</v>
      </c>
      <c r="BG104" s="81">
        <v>-10.56</v>
      </c>
      <c r="BH104" s="80">
        <f t="shared" ref="BH104:BH109" si="182">SUM(BI104:BJ104)</f>
        <v>-3.3800000000000097</v>
      </c>
      <c r="BI104" s="81">
        <v>80.709999999999994</v>
      </c>
      <c r="BJ104" s="81">
        <v>-84.09</v>
      </c>
      <c r="BK104" s="80">
        <f t="shared" ref="BK104:BK109" si="183">SUM(BL104:BS104)</f>
        <v>2481.4899999999998</v>
      </c>
      <c r="BL104" s="81">
        <v>0</v>
      </c>
      <c r="BM104" s="81">
        <v>89.71</v>
      </c>
      <c r="BN104" s="81">
        <v>0</v>
      </c>
      <c r="BO104" s="81">
        <v>900.64</v>
      </c>
      <c r="BP104" s="81">
        <v>1017.82</v>
      </c>
      <c r="BQ104" s="81">
        <v>0</v>
      </c>
      <c r="BR104" s="81">
        <v>390.89</v>
      </c>
      <c r="BS104" s="81">
        <v>82.43</v>
      </c>
      <c r="BT104" s="80">
        <f t="shared" ref="BT104:BT109" si="184">SUM(BU104:CA104)</f>
        <v>634.11</v>
      </c>
      <c r="BU104" s="81">
        <v>0</v>
      </c>
      <c r="BV104" s="81">
        <v>12.53</v>
      </c>
      <c r="BW104" s="81">
        <v>0</v>
      </c>
      <c r="BX104" s="81">
        <v>0</v>
      </c>
      <c r="BY104" s="81">
        <v>164.98</v>
      </c>
      <c r="BZ104" s="81">
        <v>0</v>
      </c>
      <c r="CA104" s="81">
        <v>456.6</v>
      </c>
      <c r="CB104" s="80">
        <f>'Quarter final consumption'!B104</f>
        <v>26866</v>
      </c>
      <c r="CC104" s="80">
        <f>'Quarter final consumption'!C104</f>
        <v>200.43999999999997</v>
      </c>
      <c r="CD104" s="80">
        <f>'Quarter final consumption'!D104</f>
        <v>141.47</v>
      </c>
      <c r="CE104" s="80">
        <f>'Quarter final consumption'!E104</f>
        <v>15271.86</v>
      </c>
      <c r="CF104" s="80">
        <f>'Quarter final consumption'!F104</f>
        <v>4444.2299999999996</v>
      </c>
      <c r="CG104" s="80">
        <f>'Quarter final consumption'!G104</f>
        <v>1280.6300000000001</v>
      </c>
      <c r="CH104" s="80">
        <f>'Quarter final consumption'!H104</f>
        <v>5330.5700000000006</v>
      </c>
      <c r="CI104" s="93">
        <f>'Quarter final consumption'!I104</f>
        <v>196.79999999999998</v>
      </c>
      <c r="CJ104" s="30"/>
      <c r="CK104" s="30"/>
      <c r="CL104" s="30"/>
      <c r="CM104" s="30"/>
      <c r="CN104" s="30"/>
      <c r="CO104" s="30"/>
      <c r="CP104" s="31"/>
      <c r="CQ104" s="30"/>
      <c r="CR104" s="30"/>
      <c r="CS104" s="30"/>
      <c r="CT104" s="30"/>
      <c r="CU104" s="30"/>
      <c r="CV104" s="30"/>
      <c r="CW104" s="35"/>
      <c r="CX104" s="35"/>
    </row>
    <row r="105" spans="1:103" ht="15.5" x14ac:dyDescent="0.35">
      <c r="A105" s="68" t="s">
        <v>502</v>
      </c>
      <c r="B105" s="80">
        <f t="shared" ref="B105" si="185">SUM(C105:J105)</f>
        <v>46140.469999999994</v>
      </c>
      <c r="C105" s="80">
        <f t="shared" ref="C105" si="186">-L105-U105+BL105+BU105+CC105</f>
        <v>951.32999999999993</v>
      </c>
      <c r="D105" s="80">
        <f t="shared" ref="D105" si="187">-M105-V105+BM105+BV105+CD105</f>
        <v>250.98999999999998</v>
      </c>
      <c r="E105" s="80">
        <f t="shared" ref="E105" si="188">-N105-W105+BN105+BW105</f>
        <v>14292.36</v>
      </c>
      <c r="F105" s="80">
        <f t="shared" ref="F105" si="189">-O105-X105+BO105+BX105+CE105</f>
        <v>2318.25</v>
      </c>
      <c r="G105" s="80">
        <f t="shared" ref="G105" si="190">-P105-Y105+BP105+BY105+CF105</f>
        <v>18807.979999999996</v>
      </c>
      <c r="H105" s="80">
        <f t="shared" ref="H105" si="191">-Q105-Z105+BQ105+BZ105+CG105</f>
        <v>4627.96</v>
      </c>
      <c r="I105" s="80">
        <f t="shared" ref="I105" si="192">-R105-AA105</f>
        <v>5026.83</v>
      </c>
      <c r="J105" s="80">
        <f t="shared" ref="J105" si="193">-S105-AB105+BR105+CA105+CH105</f>
        <v>-135.23000000000047</v>
      </c>
      <c r="K105" s="80">
        <f t="shared" ref="K105" si="194">SUM(L105:S105)</f>
        <v>-28.929999999999836</v>
      </c>
      <c r="L105" s="81">
        <v>0</v>
      </c>
      <c r="M105" s="81">
        <v>3.98</v>
      </c>
      <c r="N105" s="81">
        <v>487.02</v>
      </c>
      <c r="O105" s="81">
        <v>-513.13</v>
      </c>
      <c r="P105" s="81">
        <v>143.62</v>
      </c>
      <c r="Q105" s="81">
        <v>-150.41999999999999</v>
      </c>
      <c r="R105" s="81">
        <v>-2552.12</v>
      </c>
      <c r="S105" s="81">
        <v>2552.12</v>
      </c>
      <c r="T105" s="80">
        <f t="shared" ref="T105" si="195">SUM(U105:AC105)</f>
        <v>-7053.0500000000038</v>
      </c>
      <c r="U105" s="80">
        <f t="shared" ref="U105" si="196">AE105+AM105+AW105+BA105+BE105</f>
        <v>-722.06</v>
      </c>
      <c r="V105" s="80">
        <f t="shared" ref="V105" si="197">AF105+AN105+AX105+BB105+BF105</f>
        <v>47.290000000000006</v>
      </c>
      <c r="W105" s="80">
        <f t="shared" ref="W105" si="198">AT105+BI105</f>
        <v>-14779.380000000001</v>
      </c>
      <c r="X105" s="80">
        <f t="shared" ref="X105" si="199">AG105+AO105+AU105+AY105+BC105+BG105+BJ105</f>
        <v>14532.97</v>
      </c>
      <c r="Y105" s="80">
        <f t="shared" ref="Y105" si="200">AH105+AP105</f>
        <v>-6168.24</v>
      </c>
      <c r="Z105" s="80">
        <f t="shared" ref="Z105" si="201">AI105+AQ105</f>
        <v>-2522.6</v>
      </c>
      <c r="AA105" s="80">
        <f t="shared" ref="AA105" si="202">AJ105</f>
        <v>-2474.71</v>
      </c>
      <c r="AB105" s="80">
        <f t="shared" ref="AB105" si="203">AK105</f>
        <v>4609.1499999999996</v>
      </c>
      <c r="AC105" s="80">
        <f t="shared" ref="AC105" si="204">AR105</f>
        <v>424.53</v>
      </c>
      <c r="AD105" s="80">
        <f t="shared" si="176"/>
        <v>-6426.590000000002</v>
      </c>
      <c r="AE105" s="81">
        <v>-339.79</v>
      </c>
      <c r="AF105" s="81">
        <v>-116.74</v>
      </c>
      <c r="AG105" s="81">
        <v>-110.23</v>
      </c>
      <c r="AH105" s="81">
        <v>-5535.71</v>
      </c>
      <c r="AI105" s="81">
        <v>-2458.56</v>
      </c>
      <c r="AJ105" s="81">
        <v>-2474.71</v>
      </c>
      <c r="AK105" s="81">
        <v>4609.1499999999996</v>
      </c>
      <c r="AL105" s="80">
        <f t="shared" si="177"/>
        <v>-289.38</v>
      </c>
      <c r="AM105" s="81">
        <v>-1.05</v>
      </c>
      <c r="AN105" s="81">
        <v>-0.28999999999999998</v>
      </c>
      <c r="AO105" s="81">
        <v>-16</v>
      </c>
      <c r="AP105" s="81">
        <v>-632.53</v>
      </c>
      <c r="AQ105" s="81">
        <v>-64.040000000000006</v>
      </c>
      <c r="AR105" s="81">
        <v>424.53</v>
      </c>
      <c r="AS105" s="80">
        <f t="shared" si="178"/>
        <v>-94.860000000000582</v>
      </c>
      <c r="AT105" s="81">
        <v>-14856.11</v>
      </c>
      <c r="AU105" s="81">
        <v>14761.25</v>
      </c>
      <c r="AV105" s="80">
        <f t="shared" si="179"/>
        <v>33.900000000000006</v>
      </c>
      <c r="AW105" s="81">
        <v>-213.92</v>
      </c>
      <c r="AX105" s="81">
        <v>247.82</v>
      </c>
      <c r="AY105" s="81">
        <v>0</v>
      </c>
      <c r="AZ105" s="80">
        <f t="shared" si="180"/>
        <v>-284.85000000000002</v>
      </c>
      <c r="BA105" s="81">
        <v>-142.9</v>
      </c>
      <c r="BB105" s="81">
        <v>-141.94999999999999</v>
      </c>
      <c r="BC105" s="81">
        <v>0</v>
      </c>
      <c r="BD105" s="80">
        <f t="shared" si="181"/>
        <v>18.700000000000003</v>
      </c>
      <c r="BE105" s="81">
        <v>-24.4</v>
      </c>
      <c r="BF105" s="81">
        <v>58.45</v>
      </c>
      <c r="BG105" s="81">
        <v>-15.35</v>
      </c>
      <c r="BH105" s="80">
        <f t="shared" si="182"/>
        <v>-9.9699999999999989</v>
      </c>
      <c r="BI105" s="81">
        <v>76.73</v>
      </c>
      <c r="BJ105" s="81">
        <v>-86.7</v>
      </c>
      <c r="BK105" s="80">
        <f t="shared" si="183"/>
        <v>2476.4899999999998</v>
      </c>
      <c r="BL105" s="81">
        <v>0</v>
      </c>
      <c r="BM105" s="81">
        <v>98.24</v>
      </c>
      <c r="BN105" s="81">
        <v>0</v>
      </c>
      <c r="BO105" s="81">
        <v>813.74</v>
      </c>
      <c r="BP105" s="81">
        <v>1102.08</v>
      </c>
      <c r="BQ105" s="81">
        <v>0</v>
      </c>
      <c r="BR105" s="81">
        <v>380</v>
      </c>
      <c r="BS105" s="81">
        <v>82.43</v>
      </c>
      <c r="BT105" s="80">
        <f t="shared" si="184"/>
        <v>680.6</v>
      </c>
      <c r="BU105" s="81">
        <v>0</v>
      </c>
      <c r="BV105" s="81">
        <v>16.36</v>
      </c>
      <c r="BW105" s="81">
        <v>0</v>
      </c>
      <c r="BX105" s="81">
        <v>0</v>
      </c>
      <c r="BY105" s="81">
        <v>81.55</v>
      </c>
      <c r="BZ105" s="81">
        <v>0</v>
      </c>
      <c r="CA105" s="81">
        <v>582.69000000000005</v>
      </c>
      <c r="CB105" s="80">
        <f>'Quarter final consumption'!B105</f>
        <v>35899.979999999996</v>
      </c>
      <c r="CC105" s="80">
        <f>'Quarter final consumption'!C105</f>
        <v>229.27</v>
      </c>
      <c r="CD105" s="80">
        <f>'Quarter final consumption'!D105</f>
        <v>187.66</v>
      </c>
      <c r="CE105" s="80">
        <f>'Quarter final consumption'!E105</f>
        <v>15524.35</v>
      </c>
      <c r="CF105" s="80">
        <f>'Quarter final consumption'!F105</f>
        <v>11599.729999999998</v>
      </c>
      <c r="CG105" s="80">
        <f>'Quarter final consumption'!G105</f>
        <v>1954.94</v>
      </c>
      <c r="CH105" s="80">
        <f>'Quarter final consumption'!H105</f>
        <v>6063.3499999999995</v>
      </c>
      <c r="CI105" s="93">
        <f>'Quarter final consumption'!I105</f>
        <v>340.67999999999995</v>
      </c>
      <c r="CJ105" s="30"/>
      <c r="CK105" s="30"/>
      <c r="CL105" s="30"/>
      <c r="CM105" s="30"/>
      <c r="CN105" s="30"/>
      <c r="CO105" s="30"/>
      <c r="CP105" s="31"/>
      <c r="CQ105" s="30"/>
      <c r="CR105" s="30"/>
      <c r="CS105" s="30"/>
      <c r="CT105" s="30"/>
      <c r="CU105" s="30"/>
      <c r="CV105" s="30"/>
      <c r="CW105" s="35"/>
      <c r="CX105" s="35"/>
    </row>
    <row r="106" spans="1:103" ht="15.5" x14ac:dyDescent="0.35">
      <c r="A106" s="68" t="s">
        <v>506</v>
      </c>
      <c r="B106" s="80">
        <f t="shared" ref="B106" si="205">SUM(C106:J106)</f>
        <v>48661.51</v>
      </c>
      <c r="C106" s="80">
        <f t="shared" ref="C106" si="206">-L106-U106+BL106+BU106+CC106</f>
        <v>929.86</v>
      </c>
      <c r="D106" s="80">
        <f t="shared" ref="D106" si="207">-M106-V106+BM106+BV106+CD106</f>
        <v>313.19</v>
      </c>
      <c r="E106" s="80">
        <f t="shared" ref="E106" si="208">-N106-W106+BN106+BW106</f>
        <v>14609.87</v>
      </c>
      <c r="F106" s="80">
        <f t="shared" ref="F106" si="209">-O106-X106+BO106+BX106+CE106</f>
        <v>1747.869999999999</v>
      </c>
      <c r="G106" s="80">
        <f t="shared" ref="G106" si="210">-P106-Y106+BP106+BY106+CF106</f>
        <v>20799.849999999999</v>
      </c>
      <c r="H106" s="80">
        <f t="shared" ref="H106" si="211">-Q106-Z106+BQ106+BZ106+CG106</f>
        <v>5025.6399999999994</v>
      </c>
      <c r="I106" s="80">
        <f t="shared" ref="I106" si="212">-R106-AA106</f>
        <v>4603.16</v>
      </c>
      <c r="J106" s="80">
        <f t="shared" ref="J106" si="213">-S106-AB106+BR106+CA106+CH106</f>
        <v>632.06999999999971</v>
      </c>
      <c r="K106" s="80">
        <f t="shared" ref="K106" si="214">SUM(L106:S106)</f>
        <v>-68.460000000000036</v>
      </c>
      <c r="L106" s="81">
        <v>0</v>
      </c>
      <c r="M106" s="81">
        <v>2.66</v>
      </c>
      <c r="N106" s="81">
        <v>-19.190000000000001</v>
      </c>
      <c r="O106" s="81">
        <v>-40.61</v>
      </c>
      <c r="P106" s="81">
        <v>135.83000000000001</v>
      </c>
      <c r="Q106" s="81">
        <v>-147.15</v>
      </c>
      <c r="R106" s="81">
        <v>-2479.09</v>
      </c>
      <c r="S106" s="81">
        <v>2479.09</v>
      </c>
      <c r="T106" s="80">
        <f t="shared" ref="T106" si="215">SUM(U106:AC106)</f>
        <v>-6677.0699999999979</v>
      </c>
      <c r="U106" s="80">
        <f t="shared" ref="U106" si="216">AE106+AM106+AW106+BA106+BE106</f>
        <v>-651.74</v>
      </c>
      <c r="V106" s="80">
        <f t="shared" ref="V106" si="217">AF106+AN106+AX106+BB106+BF106</f>
        <v>-118.99000000000001</v>
      </c>
      <c r="W106" s="80">
        <f t="shared" ref="W106" si="218">AT106+BI106</f>
        <v>-14590.68</v>
      </c>
      <c r="X106" s="80">
        <f t="shared" ref="X106" si="219">AG106+AO106+AU106+AY106+BC106+BG106+BJ106</f>
        <v>14350.7</v>
      </c>
      <c r="Y106" s="80">
        <f t="shared" ref="Y106" si="220">AH106+AP106</f>
        <v>-5437.6</v>
      </c>
      <c r="Z106" s="80">
        <f t="shared" ref="Z106" si="221">AI106+AQ106</f>
        <v>-2729.7999999999997</v>
      </c>
      <c r="AA106" s="80">
        <f t="shared" ref="AA106" si="222">AJ106</f>
        <v>-2124.0700000000002</v>
      </c>
      <c r="AB106" s="80">
        <f t="shared" ref="AB106" si="223">AK106</f>
        <v>4133.1000000000004</v>
      </c>
      <c r="AC106" s="80">
        <f t="shared" ref="AC106" si="224">AR106</f>
        <v>492.01</v>
      </c>
      <c r="AD106" s="80">
        <f t="shared" si="176"/>
        <v>-5872.5199999999986</v>
      </c>
      <c r="AE106" s="81">
        <v>-296.38</v>
      </c>
      <c r="AF106" s="81">
        <v>-103.77</v>
      </c>
      <c r="AG106" s="81">
        <v>-123.76</v>
      </c>
      <c r="AH106" s="81">
        <v>-4700.67</v>
      </c>
      <c r="AI106" s="81">
        <v>-2656.97</v>
      </c>
      <c r="AJ106" s="81">
        <v>-2124.0700000000002</v>
      </c>
      <c r="AK106" s="81">
        <v>4133.1000000000004</v>
      </c>
      <c r="AL106" s="80">
        <f t="shared" si="177"/>
        <v>-335.38</v>
      </c>
      <c r="AM106" s="81">
        <v>-1.32</v>
      </c>
      <c r="AN106" s="81">
        <v>-0.28999999999999998</v>
      </c>
      <c r="AO106" s="81">
        <v>-16.02</v>
      </c>
      <c r="AP106" s="81">
        <v>-736.93</v>
      </c>
      <c r="AQ106" s="81">
        <v>-72.83</v>
      </c>
      <c r="AR106" s="81">
        <v>492.01</v>
      </c>
      <c r="AS106" s="80">
        <f t="shared" si="178"/>
        <v>-78.139999999999418</v>
      </c>
      <c r="AT106" s="81">
        <v>-14698.39</v>
      </c>
      <c r="AU106" s="81">
        <v>14620.25</v>
      </c>
      <c r="AV106" s="80">
        <f t="shared" si="179"/>
        <v>-6.4000000000000057</v>
      </c>
      <c r="AW106" s="81">
        <v>-180.36</v>
      </c>
      <c r="AX106" s="81">
        <v>173.96</v>
      </c>
      <c r="AY106" s="81">
        <v>0</v>
      </c>
      <c r="AZ106" s="80">
        <f t="shared" si="180"/>
        <v>-371.02</v>
      </c>
      <c r="BA106" s="81">
        <v>-149.84</v>
      </c>
      <c r="BB106" s="81">
        <v>-221.18</v>
      </c>
      <c r="BC106" s="81">
        <v>0</v>
      </c>
      <c r="BD106" s="80">
        <f t="shared" si="181"/>
        <v>-2.9300000000000015</v>
      </c>
      <c r="BE106" s="81">
        <v>-23.84</v>
      </c>
      <c r="BF106" s="81">
        <v>32.29</v>
      </c>
      <c r="BG106" s="81">
        <v>-11.38</v>
      </c>
      <c r="BH106" s="80">
        <f t="shared" si="182"/>
        <v>-10.680000000000007</v>
      </c>
      <c r="BI106" s="81">
        <v>107.71</v>
      </c>
      <c r="BJ106" s="81">
        <v>-118.39</v>
      </c>
      <c r="BK106" s="80">
        <f t="shared" si="183"/>
        <v>2807.31</v>
      </c>
      <c r="BL106" s="81">
        <v>0</v>
      </c>
      <c r="BM106" s="81">
        <v>79.3</v>
      </c>
      <c r="BN106" s="81">
        <v>0</v>
      </c>
      <c r="BO106" s="81">
        <v>1024.3699999999999</v>
      </c>
      <c r="BP106" s="81">
        <v>1243.1600000000001</v>
      </c>
      <c r="BQ106" s="81">
        <v>0</v>
      </c>
      <c r="BR106" s="81">
        <v>378.05</v>
      </c>
      <c r="BS106" s="81">
        <v>82.43</v>
      </c>
      <c r="BT106" s="80">
        <f t="shared" si="184"/>
        <v>860.17</v>
      </c>
      <c r="BU106" s="81">
        <v>0</v>
      </c>
      <c r="BV106" s="81">
        <v>12.18</v>
      </c>
      <c r="BW106" s="81">
        <v>0</v>
      </c>
      <c r="BX106" s="81">
        <v>0</v>
      </c>
      <c r="BY106" s="81">
        <v>123.08</v>
      </c>
      <c r="BZ106" s="81">
        <v>0</v>
      </c>
      <c r="CA106" s="81">
        <v>724.91</v>
      </c>
      <c r="CB106" s="80">
        <f>'Quarter final consumption'!B106</f>
        <v>38263.369999999995</v>
      </c>
      <c r="CC106" s="80">
        <f>'Quarter final consumption'!C106</f>
        <v>278.12</v>
      </c>
      <c r="CD106" s="80">
        <f>'Quarter final consumption'!D106</f>
        <v>105.38</v>
      </c>
      <c r="CE106" s="80">
        <f>'Quarter final consumption'!E106</f>
        <v>15033.59</v>
      </c>
      <c r="CF106" s="80">
        <f>'Quarter final consumption'!F106</f>
        <v>14131.84</v>
      </c>
      <c r="CG106" s="80">
        <f>'Quarter final consumption'!G106</f>
        <v>2148.69</v>
      </c>
      <c r="CH106" s="80">
        <f>'Quarter final consumption'!H106</f>
        <v>6141.3</v>
      </c>
      <c r="CI106" s="93">
        <f>'Quarter final consumption'!I106</f>
        <v>424.45000000000005</v>
      </c>
      <c r="CJ106" s="30"/>
      <c r="CK106" s="30"/>
      <c r="CL106" s="30"/>
      <c r="CM106" s="30"/>
      <c r="CN106" s="30"/>
      <c r="CO106" s="30"/>
      <c r="CP106" s="31"/>
      <c r="CQ106" s="30"/>
      <c r="CR106" s="30"/>
      <c r="CS106" s="30"/>
      <c r="CT106" s="30"/>
      <c r="CU106" s="30"/>
      <c r="CV106" s="30"/>
      <c r="CW106" s="35"/>
      <c r="CX106" s="35"/>
    </row>
    <row r="107" spans="1:103" ht="15.5" x14ac:dyDescent="0.35">
      <c r="A107" s="68" t="s">
        <v>509</v>
      </c>
      <c r="B107" s="80">
        <f t="shared" ref="B107" si="225">SUM(C107:J107)</f>
        <v>39000.039999999994</v>
      </c>
      <c r="C107" s="80">
        <f t="shared" ref="C107" si="226">-L107-U107+BL107+BU107+CC107</f>
        <v>680.79</v>
      </c>
      <c r="D107" s="80">
        <f t="shared" ref="D107" si="227">-M107-V107+BM107+BV107+CD107</f>
        <v>376.40999999999997</v>
      </c>
      <c r="E107" s="80">
        <f t="shared" ref="E107" si="228">-N107-W107+BN107+BW107</f>
        <v>13967.279999999999</v>
      </c>
      <c r="F107" s="80">
        <f t="shared" ref="F107" si="229">-O107-X107+BO107+BX107+CE107</f>
        <v>2974.6799999999985</v>
      </c>
      <c r="G107" s="80">
        <f t="shared" ref="G107" si="230">-P107-Y107+BP107+BY107+CF107</f>
        <v>12519.329999999998</v>
      </c>
      <c r="H107" s="80">
        <f t="shared" ref="H107" si="231">-Q107-Z107+BQ107+BZ107+CG107</f>
        <v>3903.22</v>
      </c>
      <c r="I107" s="80">
        <f t="shared" ref="I107" si="232">-R107-AA107</f>
        <v>3915.3</v>
      </c>
      <c r="J107" s="80">
        <f t="shared" ref="J107" si="233">-S107-AB107+BR107+CA107+CH107</f>
        <v>663.03000000000065</v>
      </c>
      <c r="K107" s="80">
        <f t="shared" ref="K107" si="234">SUM(L107:S107)</f>
        <v>-147.70000000000005</v>
      </c>
      <c r="L107" s="81">
        <v>0</v>
      </c>
      <c r="M107" s="81">
        <v>0.62</v>
      </c>
      <c r="N107" s="81">
        <v>-14.22</v>
      </c>
      <c r="O107" s="81">
        <v>-123.51</v>
      </c>
      <c r="P107" s="81">
        <v>138.19999999999999</v>
      </c>
      <c r="Q107" s="81">
        <v>-148.79</v>
      </c>
      <c r="R107" s="81">
        <v>-1715.51</v>
      </c>
      <c r="S107" s="81">
        <v>1715.51</v>
      </c>
      <c r="T107" s="80">
        <f t="shared" ref="T107" si="235">SUM(U107:AC107)</f>
        <v>-6227.6099999999988</v>
      </c>
      <c r="U107" s="80">
        <f t="shared" ref="U107" si="236">AE107+AM107+AW107+BA107+BE107</f>
        <v>-486.88</v>
      </c>
      <c r="V107" s="80">
        <f t="shared" ref="V107" si="237">AF107+AN107+AX107+BB107+BF107</f>
        <v>-172.96999999999997</v>
      </c>
      <c r="W107" s="80">
        <f t="shared" ref="W107" si="238">AT107+BI107</f>
        <v>-13953.06</v>
      </c>
      <c r="X107" s="80">
        <f t="shared" ref="X107" si="239">AG107+AO107+AU107+AY107+BC107+BG107+BJ107</f>
        <v>13583.17</v>
      </c>
      <c r="Y107" s="80">
        <f t="shared" ref="Y107" si="240">AH107+AP107</f>
        <v>-4843.07</v>
      </c>
      <c r="Z107" s="80">
        <f t="shared" ref="Z107" si="241">AI107+AQ107</f>
        <v>-2257.98</v>
      </c>
      <c r="AA107" s="80">
        <f t="shared" ref="AA107" si="242">AJ107</f>
        <v>-2199.79</v>
      </c>
      <c r="AB107" s="80">
        <f t="shared" ref="AB107" si="243">AK107</f>
        <v>3761.22</v>
      </c>
      <c r="AC107" s="80">
        <f t="shared" ref="AC107" si="244">AR107</f>
        <v>341.75</v>
      </c>
      <c r="AD107" s="80">
        <f t="shared" ref="AD107:AD108" si="245">SUM(AE107:AK107)</f>
        <v>-5288.1200000000008</v>
      </c>
      <c r="AE107" s="81">
        <v>-81.69</v>
      </c>
      <c r="AF107" s="81">
        <v>-117.17</v>
      </c>
      <c r="AG107" s="81">
        <v>-107.36</v>
      </c>
      <c r="AH107" s="81">
        <v>-4338.6099999999997</v>
      </c>
      <c r="AI107" s="81">
        <v>-2204.7199999999998</v>
      </c>
      <c r="AJ107" s="81">
        <v>-2199.79</v>
      </c>
      <c r="AK107" s="81">
        <v>3761.22</v>
      </c>
      <c r="AL107" s="80">
        <f t="shared" si="177"/>
        <v>-232.95999999999992</v>
      </c>
      <c r="AM107" s="81">
        <v>-0.72</v>
      </c>
      <c r="AN107" s="81">
        <v>-0.28999999999999998</v>
      </c>
      <c r="AO107" s="81">
        <v>-15.98</v>
      </c>
      <c r="AP107" s="81">
        <v>-504.46</v>
      </c>
      <c r="AQ107" s="81">
        <v>-53.26</v>
      </c>
      <c r="AR107" s="81">
        <v>341.75</v>
      </c>
      <c r="AS107" s="80">
        <f t="shared" si="178"/>
        <v>-231.31999999999971</v>
      </c>
      <c r="AT107" s="81">
        <v>-14018.66</v>
      </c>
      <c r="AU107" s="81">
        <v>13787.34</v>
      </c>
      <c r="AV107" s="80">
        <f t="shared" si="179"/>
        <v>-2.6999999999999886</v>
      </c>
      <c r="AW107" s="81">
        <v>-208.69</v>
      </c>
      <c r="AX107" s="81">
        <v>205.99</v>
      </c>
      <c r="AY107" s="81">
        <v>0</v>
      </c>
      <c r="AZ107" s="80">
        <f t="shared" si="180"/>
        <v>-454.04999999999995</v>
      </c>
      <c r="BA107" s="81">
        <v>-170.9</v>
      </c>
      <c r="BB107" s="81">
        <v>-283.14999999999998</v>
      </c>
      <c r="BC107" s="81">
        <v>0</v>
      </c>
      <c r="BD107" s="80">
        <f t="shared" si="181"/>
        <v>-12.110000000000001</v>
      </c>
      <c r="BE107" s="81">
        <v>-24.88</v>
      </c>
      <c r="BF107" s="81">
        <v>21.65</v>
      </c>
      <c r="BG107" s="81">
        <v>-8.8800000000000008</v>
      </c>
      <c r="BH107" s="80">
        <f t="shared" si="182"/>
        <v>-6.3500000000000085</v>
      </c>
      <c r="BI107" s="81">
        <v>65.599999999999994</v>
      </c>
      <c r="BJ107" s="81">
        <v>-71.95</v>
      </c>
      <c r="BK107" s="80">
        <f t="shared" si="183"/>
        <v>2595.1</v>
      </c>
      <c r="BL107" s="81">
        <v>0</v>
      </c>
      <c r="BM107" s="81">
        <v>82.82</v>
      </c>
      <c r="BN107" s="81">
        <v>0</v>
      </c>
      <c r="BO107" s="81">
        <v>911.55</v>
      </c>
      <c r="BP107" s="81">
        <v>1154.8800000000001</v>
      </c>
      <c r="BQ107" s="81">
        <v>0</v>
      </c>
      <c r="BR107" s="81">
        <v>363.42</v>
      </c>
      <c r="BS107" s="81">
        <v>82.43</v>
      </c>
      <c r="BT107" s="80">
        <f t="shared" si="184"/>
        <v>599.11</v>
      </c>
      <c r="BU107" s="81">
        <v>0</v>
      </c>
      <c r="BV107" s="81">
        <v>20.04</v>
      </c>
      <c r="BW107" s="81">
        <v>0</v>
      </c>
      <c r="BX107" s="81">
        <v>0</v>
      </c>
      <c r="BY107" s="81">
        <v>87.09</v>
      </c>
      <c r="BZ107" s="81">
        <v>0</v>
      </c>
      <c r="CA107" s="81">
        <v>491.98</v>
      </c>
      <c r="CB107" s="80">
        <f>'Quarter final consumption'!B107</f>
        <v>29430.04</v>
      </c>
      <c r="CC107" s="80">
        <f>'Quarter final consumption'!C107</f>
        <v>193.91000000000003</v>
      </c>
      <c r="CD107" s="80">
        <f>'Quarter final consumption'!D107</f>
        <v>101.2</v>
      </c>
      <c r="CE107" s="80">
        <f>'Quarter final consumption'!E107</f>
        <v>15522.789999999999</v>
      </c>
      <c r="CF107" s="80">
        <f>'Quarter final consumption'!F107</f>
        <v>6572.4899999999989</v>
      </c>
      <c r="CG107" s="80">
        <f>'Quarter final consumption'!G107</f>
        <v>1496.4499999999998</v>
      </c>
      <c r="CH107" s="80">
        <f>'Quarter final consumption'!H107</f>
        <v>5284.3600000000006</v>
      </c>
      <c r="CI107" s="93">
        <f>'Quarter final consumption'!I107</f>
        <v>258.83999999999997</v>
      </c>
      <c r="CJ107" s="30"/>
      <c r="CK107" s="30"/>
      <c r="CL107" s="30"/>
      <c r="CM107" s="30"/>
      <c r="CN107" s="30"/>
      <c r="CO107" s="30"/>
      <c r="CP107" s="31"/>
      <c r="CQ107" s="30"/>
      <c r="CR107" s="30"/>
      <c r="CS107" s="30"/>
      <c r="CT107" s="30"/>
      <c r="CU107" s="30"/>
      <c r="CV107" s="30"/>
      <c r="CW107" s="35"/>
      <c r="CX107" s="35"/>
    </row>
    <row r="108" spans="1:103" ht="15.5" x14ac:dyDescent="0.35">
      <c r="A108" s="68" t="s">
        <v>515</v>
      </c>
      <c r="B108" s="80">
        <f t="shared" ref="B108" si="246">SUM(C108:J108)</f>
        <v>35503.949999999997</v>
      </c>
      <c r="C108" s="80">
        <f t="shared" ref="C108" si="247">-L108-U108+BL108+BU108+CC108</f>
        <v>691.04</v>
      </c>
      <c r="D108" s="80">
        <f t="shared" ref="D108" si="248">-M108-V108+BM108+BV108+CD108</f>
        <v>374.58</v>
      </c>
      <c r="E108" s="80">
        <f t="shared" ref="E108" si="249">-N108-W108+BN108+BW108</f>
        <v>13941.27</v>
      </c>
      <c r="F108" s="80">
        <f t="shared" ref="F108" si="250">-O108-X108+BO108+BX108+CE108</f>
        <v>2498.58</v>
      </c>
      <c r="G108" s="80">
        <f t="shared" ref="G108" si="251">-P108-Y108+BP108+BY108+CF108</f>
        <v>9600.119999999999</v>
      </c>
      <c r="H108" s="80">
        <f t="shared" ref="H108" si="252">-Q108-Z108+BQ108+BZ108+CG108</f>
        <v>3848.9800000000005</v>
      </c>
      <c r="I108" s="80">
        <f t="shared" ref="I108" si="253">-R108-AA108</f>
        <v>4196.6099999999997</v>
      </c>
      <c r="J108" s="80">
        <f t="shared" ref="J108" si="254">-S108-AB108+BR108+CA108+CH108</f>
        <v>352.76999999999953</v>
      </c>
      <c r="K108" s="80">
        <f t="shared" ref="K108" si="255">SUM(L108:S108)</f>
        <v>100.88000000000011</v>
      </c>
      <c r="L108" s="81">
        <v>0</v>
      </c>
      <c r="M108" s="81">
        <v>4.29</v>
      </c>
      <c r="N108" s="81">
        <v>-72.569999999999993</v>
      </c>
      <c r="O108" s="81">
        <v>176.66</v>
      </c>
      <c r="P108" s="81">
        <v>142.91999999999999</v>
      </c>
      <c r="Q108" s="81">
        <v>-150.41999999999999</v>
      </c>
      <c r="R108" s="81">
        <v>-1907.53</v>
      </c>
      <c r="S108" s="81">
        <v>1907.53</v>
      </c>
      <c r="T108" s="80">
        <f t="shared" ref="T108" si="256">SUM(U108:AC108)</f>
        <v>-6040.2600000000011</v>
      </c>
      <c r="U108" s="80">
        <f t="shared" ref="U108" si="257">AE108+AM108+AW108+BA108+BE108</f>
        <v>-506.86</v>
      </c>
      <c r="V108" s="80">
        <f t="shared" ref="V108" si="258">AF108+AN108+AX108+BB108+BF108</f>
        <v>-191.98000000000002</v>
      </c>
      <c r="W108" s="80">
        <f t="shared" ref="W108" si="259">AT108+BI108</f>
        <v>-13868.7</v>
      </c>
      <c r="X108" s="80">
        <f t="shared" ref="X108" si="260">AG108+AO108+AU108+AY108+BC108+BG108+BJ108</f>
        <v>13725.45</v>
      </c>
      <c r="Y108" s="80">
        <f t="shared" ref="Y108" si="261">AH108+AP108</f>
        <v>-4630.47</v>
      </c>
      <c r="Z108" s="80">
        <f t="shared" ref="Z108" si="262">AI108+AQ108</f>
        <v>-2380.65</v>
      </c>
      <c r="AA108" s="80">
        <f t="shared" ref="AA108" si="263">AJ108</f>
        <v>-2289.08</v>
      </c>
      <c r="AB108" s="80">
        <f t="shared" ref="AB108" si="264">AK108</f>
        <v>3809.81</v>
      </c>
      <c r="AC108" s="80">
        <f t="shared" ref="AC108" si="265">AR108</f>
        <v>292.22000000000003</v>
      </c>
      <c r="AD108" s="80">
        <f t="shared" si="245"/>
        <v>-5431.6400000000012</v>
      </c>
      <c r="AE108" s="81">
        <v>-215.13</v>
      </c>
      <c r="AF108" s="81">
        <v>-97.62</v>
      </c>
      <c r="AG108" s="81">
        <v>-103.15</v>
      </c>
      <c r="AH108" s="81">
        <v>-4202.63</v>
      </c>
      <c r="AI108" s="81">
        <v>-2333.84</v>
      </c>
      <c r="AJ108" s="81">
        <v>-2289.08</v>
      </c>
      <c r="AK108" s="81">
        <v>3809.81</v>
      </c>
      <c r="AL108" s="80">
        <f t="shared" si="177"/>
        <v>-199.20999999999998</v>
      </c>
      <c r="AM108" s="81">
        <v>-0.52</v>
      </c>
      <c r="AN108" s="81">
        <v>-0.28999999999999998</v>
      </c>
      <c r="AO108" s="81">
        <v>-15.97</v>
      </c>
      <c r="AP108" s="81">
        <v>-427.84</v>
      </c>
      <c r="AQ108" s="81">
        <v>-46.81</v>
      </c>
      <c r="AR108" s="81">
        <v>292.22000000000003</v>
      </c>
      <c r="AS108" s="80">
        <f t="shared" si="178"/>
        <v>-12.909999999999854</v>
      </c>
      <c r="AT108" s="81">
        <v>-13945.36</v>
      </c>
      <c r="AU108" s="81">
        <v>13932.45</v>
      </c>
      <c r="AV108" s="80">
        <f t="shared" si="179"/>
        <v>6.2900000000000063</v>
      </c>
      <c r="AW108" s="81">
        <v>-115.46</v>
      </c>
      <c r="AX108" s="81">
        <v>121.75</v>
      </c>
      <c r="AY108" s="81">
        <v>0</v>
      </c>
      <c r="AZ108" s="80">
        <f t="shared" si="180"/>
        <v>-395.9</v>
      </c>
      <c r="BA108" s="81">
        <v>-150.69</v>
      </c>
      <c r="BB108" s="81">
        <v>-245.21</v>
      </c>
      <c r="BC108" s="81">
        <v>0</v>
      </c>
      <c r="BD108" s="80">
        <f t="shared" si="181"/>
        <v>-6.2299999999999986</v>
      </c>
      <c r="BE108" s="81">
        <v>-25.06</v>
      </c>
      <c r="BF108" s="81">
        <v>29.39</v>
      </c>
      <c r="BG108" s="81">
        <v>-10.56</v>
      </c>
      <c r="BH108" s="80">
        <f t="shared" si="182"/>
        <v>-0.65999999999999659</v>
      </c>
      <c r="BI108" s="81">
        <v>76.66</v>
      </c>
      <c r="BJ108" s="81">
        <v>-77.319999999999993</v>
      </c>
      <c r="BK108" s="80">
        <f t="shared" si="183"/>
        <v>2337.15</v>
      </c>
      <c r="BL108" s="81">
        <v>0</v>
      </c>
      <c r="BM108" s="81">
        <v>70.55</v>
      </c>
      <c r="BN108" s="81">
        <v>0</v>
      </c>
      <c r="BO108" s="81">
        <v>881.74</v>
      </c>
      <c r="BP108" s="81">
        <v>942.36</v>
      </c>
      <c r="BQ108" s="81">
        <v>0</v>
      </c>
      <c r="BR108" s="81">
        <v>360.07</v>
      </c>
      <c r="BS108" s="81">
        <v>82.43</v>
      </c>
      <c r="BT108" s="80">
        <f t="shared" si="184"/>
        <v>659.56</v>
      </c>
      <c r="BU108" s="81">
        <v>0</v>
      </c>
      <c r="BV108" s="81">
        <v>18.149999999999999</v>
      </c>
      <c r="BW108" s="81">
        <v>0</v>
      </c>
      <c r="BX108" s="81">
        <v>0</v>
      </c>
      <c r="BY108" s="81">
        <v>106.87</v>
      </c>
      <c r="BZ108" s="81">
        <v>0</v>
      </c>
      <c r="CA108" s="81">
        <v>534.54</v>
      </c>
      <c r="CB108" s="80">
        <f>'Quarter final consumption'!B108</f>
        <v>26554.870000000003</v>
      </c>
      <c r="CC108" s="80">
        <f>'Quarter final consumption'!C108</f>
        <v>184.17999999999998</v>
      </c>
      <c r="CD108" s="80">
        <f>'Quarter final consumption'!D108</f>
        <v>98.19</v>
      </c>
      <c r="CE108" s="80">
        <f>'Quarter final consumption'!E108</f>
        <v>15518.95</v>
      </c>
      <c r="CF108" s="80">
        <f>'Quarter final consumption'!F108</f>
        <v>4063.34</v>
      </c>
      <c r="CG108" s="80">
        <f>'Quarter final consumption'!G108</f>
        <v>1317.91</v>
      </c>
      <c r="CH108" s="80">
        <f>'Quarter final consumption'!H108</f>
        <v>5175.5</v>
      </c>
      <c r="CI108" s="93">
        <f>'Quarter final consumption'!I108</f>
        <v>196.79999999999998</v>
      </c>
      <c r="CJ108" s="30"/>
      <c r="CK108" s="30"/>
      <c r="CL108" s="30"/>
      <c r="CM108" s="30"/>
      <c r="CN108" s="30"/>
      <c r="CO108" s="30"/>
      <c r="CP108" s="31"/>
      <c r="CQ108" s="30"/>
      <c r="CR108" s="30"/>
      <c r="CS108" s="30"/>
      <c r="CT108" s="30"/>
      <c r="CU108" s="30"/>
      <c r="CV108" s="30"/>
      <c r="CW108" s="35"/>
      <c r="CX108" s="35"/>
    </row>
    <row r="109" spans="1:103" ht="15.5" x14ac:dyDescent="0.35">
      <c r="A109" s="68" t="s">
        <v>513</v>
      </c>
      <c r="B109" s="80">
        <f t="shared" ref="B109" si="266">SUM(C109:J109)</f>
        <v>45215.389999999992</v>
      </c>
      <c r="C109" s="80">
        <f t="shared" ref="C109" si="267">-L109-U109+BL109+BU109+CC109</f>
        <v>826.5</v>
      </c>
      <c r="D109" s="80">
        <f t="shared" ref="D109" si="268">-M109-V109+BM109+BV109+CD109</f>
        <v>382.77000000000004</v>
      </c>
      <c r="E109" s="80">
        <f t="shared" ref="E109" si="269">-N109-W109+BN109+BW109</f>
        <v>12970.33</v>
      </c>
      <c r="F109" s="80">
        <f t="shared" ref="F109" si="270">-O109-X109+BO109+BX109+CE109</f>
        <v>3609.6599999999962</v>
      </c>
      <c r="G109" s="80">
        <f t="shared" ref="G109" si="271">-P109-Y109+BP109+BY109+CF109</f>
        <v>17191.03</v>
      </c>
      <c r="H109" s="80">
        <f t="shared" ref="H109" si="272">-Q109-Z109+BQ109+BZ109+CG109</f>
        <v>4971.5199999999995</v>
      </c>
      <c r="I109" s="80">
        <f t="shared" ref="I109" si="273">-R109-AA109</f>
        <v>4815.3999999999996</v>
      </c>
      <c r="J109" s="80">
        <f t="shared" ref="J109" si="274">-S109-AB109+BR109+CA109+CH109</f>
        <v>448.18000000000029</v>
      </c>
      <c r="K109" s="80">
        <f t="shared" ref="K109" si="275">SUM(L109:S109)</f>
        <v>-72.900000000000091</v>
      </c>
      <c r="L109" s="81">
        <v>0</v>
      </c>
      <c r="M109" s="81">
        <v>2.64</v>
      </c>
      <c r="N109" s="81">
        <v>-36.83</v>
      </c>
      <c r="O109" s="81">
        <v>-31.21</v>
      </c>
      <c r="P109" s="81">
        <v>142.91999999999999</v>
      </c>
      <c r="Q109" s="81">
        <v>-150.41999999999999</v>
      </c>
      <c r="R109" s="81">
        <v>-2584.21</v>
      </c>
      <c r="S109" s="81">
        <v>2584.21</v>
      </c>
      <c r="T109" s="80">
        <f t="shared" ref="T109" si="276">SUM(U109:AC109)</f>
        <v>-6721.2599999999993</v>
      </c>
      <c r="U109" s="80">
        <f t="shared" ref="U109" si="277">AE109+AM109+AW109+BA109+BE109</f>
        <v>-595.81999999999994</v>
      </c>
      <c r="V109" s="80">
        <f t="shared" ref="V109" si="278">AF109+AN109+AX109+BB109+BF109</f>
        <v>-189.17000000000002</v>
      </c>
      <c r="W109" s="80">
        <f t="shared" ref="W109" si="279">AT109+BI109</f>
        <v>-12933.5</v>
      </c>
      <c r="X109" s="80">
        <f t="shared" ref="X109" si="280">AG109+AO109+AU109+AY109+BC109+BG109+BJ109</f>
        <v>12630.81</v>
      </c>
      <c r="Y109" s="80">
        <f t="shared" ref="Y109" si="281">AH109+AP109</f>
        <v>-4907.45</v>
      </c>
      <c r="Z109" s="80">
        <f t="shared" ref="Z109" si="282">AI109+AQ109</f>
        <v>-2929.83</v>
      </c>
      <c r="AA109" s="80">
        <f t="shared" ref="AA109" si="283">AJ109</f>
        <v>-2231.19</v>
      </c>
      <c r="AB109" s="80">
        <f t="shared" ref="AB109" si="284">AK109</f>
        <v>4010.36</v>
      </c>
      <c r="AC109" s="80">
        <f t="shared" ref="AC109" si="285">AR109</f>
        <v>424.53</v>
      </c>
      <c r="AD109" s="80">
        <f t="shared" ref="AD109" si="286">SUM(AE109:AK109)</f>
        <v>-5913.41</v>
      </c>
      <c r="AE109" s="81">
        <v>-335.3</v>
      </c>
      <c r="AF109" s="81">
        <v>-106.34</v>
      </c>
      <c r="AG109" s="81">
        <v>-110.23</v>
      </c>
      <c r="AH109" s="81">
        <v>-4274.92</v>
      </c>
      <c r="AI109" s="81">
        <v>-2865.79</v>
      </c>
      <c r="AJ109" s="81">
        <v>-2231.19</v>
      </c>
      <c r="AK109" s="81">
        <v>4010.36</v>
      </c>
      <c r="AL109" s="80">
        <f t="shared" si="177"/>
        <v>-289.38</v>
      </c>
      <c r="AM109" s="81">
        <v>-1.05</v>
      </c>
      <c r="AN109" s="81">
        <v>-0.28999999999999998</v>
      </c>
      <c r="AO109" s="81">
        <v>-16</v>
      </c>
      <c r="AP109" s="81">
        <v>-632.53</v>
      </c>
      <c r="AQ109" s="81">
        <v>-64.040000000000006</v>
      </c>
      <c r="AR109" s="81">
        <v>424.53</v>
      </c>
      <c r="AS109" s="80">
        <f t="shared" si="178"/>
        <v>-151.21000000000095</v>
      </c>
      <c r="AT109" s="81">
        <v>-13022.27</v>
      </c>
      <c r="AU109" s="81">
        <v>12871.06</v>
      </c>
      <c r="AV109" s="80">
        <f t="shared" si="179"/>
        <v>-5.6700000000000017</v>
      </c>
      <c r="AW109" s="81">
        <v>-101.01</v>
      </c>
      <c r="AX109" s="81">
        <v>95.34</v>
      </c>
      <c r="AY109" s="81">
        <v>0</v>
      </c>
      <c r="AZ109" s="80">
        <f t="shared" si="180"/>
        <v>-357.34000000000003</v>
      </c>
      <c r="BA109" s="81">
        <v>-133.53</v>
      </c>
      <c r="BB109" s="81">
        <v>-223.81</v>
      </c>
      <c r="BC109" s="81">
        <v>0</v>
      </c>
      <c r="BD109" s="80">
        <f t="shared" si="181"/>
        <v>5.65</v>
      </c>
      <c r="BE109" s="81">
        <v>-24.93</v>
      </c>
      <c r="BF109" s="81">
        <v>45.93</v>
      </c>
      <c r="BG109" s="81">
        <v>-15.35</v>
      </c>
      <c r="BH109" s="80">
        <f t="shared" si="182"/>
        <v>-9.9000000000000057</v>
      </c>
      <c r="BI109" s="81">
        <v>88.77</v>
      </c>
      <c r="BJ109" s="81">
        <v>-98.67</v>
      </c>
      <c r="BK109" s="80">
        <f t="shared" si="183"/>
        <v>2279.23</v>
      </c>
      <c r="BL109" s="81">
        <v>0</v>
      </c>
      <c r="BM109" s="81">
        <v>77.56</v>
      </c>
      <c r="BN109" s="81">
        <v>0</v>
      </c>
      <c r="BO109" s="81">
        <v>805.13</v>
      </c>
      <c r="BP109" s="81">
        <v>952.13</v>
      </c>
      <c r="BQ109" s="81">
        <v>0</v>
      </c>
      <c r="BR109" s="81">
        <v>361.98</v>
      </c>
      <c r="BS109" s="81">
        <v>82.43</v>
      </c>
      <c r="BT109" s="80">
        <f t="shared" si="184"/>
        <v>812.13</v>
      </c>
      <c r="BU109" s="81">
        <v>0</v>
      </c>
      <c r="BV109" s="81">
        <v>16.79</v>
      </c>
      <c r="BW109" s="81">
        <v>0</v>
      </c>
      <c r="BX109" s="81">
        <v>0</v>
      </c>
      <c r="BY109" s="81">
        <v>120.46</v>
      </c>
      <c r="BZ109" s="81">
        <v>0</v>
      </c>
      <c r="CA109" s="81">
        <v>674.88</v>
      </c>
      <c r="CB109" s="80">
        <f>'Quarter final consumption'!B109</f>
        <v>35328.449999999997</v>
      </c>
      <c r="CC109" s="80">
        <f>'Quarter final consumption'!C109</f>
        <v>230.68</v>
      </c>
      <c r="CD109" s="80">
        <f>'Quarter final consumption'!D109</f>
        <v>101.89</v>
      </c>
      <c r="CE109" s="80">
        <f>'Quarter final consumption'!E109</f>
        <v>15404.129999999997</v>
      </c>
      <c r="CF109" s="80">
        <f>'Quarter final consumption'!F109</f>
        <v>11353.91</v>
      </c>
      <c r="CG109" s="80">
        <f>'Quarter final consumption'!G109</f>
        <v>1891.2699999999998</v>
      </c>
      <c r="CH109" s="80">
        <f>'Quarter final consumption'!H109</f>
        <v>6005.89</v>
      </c>
      <c r="CI109" s="93">
        <f>'Quarter final consumption'!I109</f>
        <v>340.67999999999995</v>
      </c>
      <c r="CJ109" s="30"/>
      <c r="CK109" s="30"/>
      <c r="CL109" s="30"/>
      <c r="CM109" s="30"/>
      <c r="CN109" s="30"/>
      <c r="CO109" s="30"/>
      <c r="CP109" s="30"/>
      <c r="CQ109" s="31"/>
      <c r="CR109" s="30"/>
      <c r="CS109" s="30"/>
      <c r="CT109" s="30"/>
      <c r="CU109" s="30"/>
      <c r="CV109" s="30"/>
      <c r="CW109" s="30"/>
      <c r="CX109" s="35"/>
      <c r="CY109" s="35"/>
    </row>
    <row r="110" spans="1:103" ht="13.5" x14ac:dyDescent="0.35">
      <c r="A110" s="32"/>
      <c r="B110" s="33"/>
      <c r="C110" s="33"/>
      <c r="D110" s="31"/>
      <c r="E110" s="30"/>
      <c r="F110" s="30"/>
      <c r="G110" s="30"/>
      <c r="H110" s="30"/>
      <c r="I110" s="30"/>
      <c r="J110" s="30"/>
      <c r="K110" s="30"/>
      <c r="L110" s="30"/>
      <c r="M110" s="30"/>
      <c r="N110" s="30"/>
      <c r="O110" s="31"/>
      <c r="P110" s="30"/>
      <c r="Q110" s="30"/>
      <c r="R110" s="30"/>
      <c r="S110" s="30"/>
      <c r="T110" s="30"/>
      <c r="U110" s="30"/>
      <c r="V110" s="30"/>
      <c r="W110" s="30"/>
      <c r="X110" s="30"/>
      <c r="Y110" s="31"/>
      <c r="Z110" s="30"/>
      <c r="AA110" s="30"/>
      <c r="AB110" s="30"/>
      <c r="AC110" s="30"/>
      <c r="AD110" s="30"/>
      <c r="AE110" s="30"/>
      <c r="AF110" s="30"/>
      <c r="AG110" s="30"/>
      <c r="AH110" s="30"/>
      <c r="AI110" s="30"/>
      <c r="AJ110" s="31"/>
      <c r="AK110" s="30"/>
      <c r="AL110" s="30"/>
      <c r="AM110" s="30"/>
      <c r="AN110" s="30"/>
      <c r="AO110" s="30"/>
      <c r="AP110" s="30"/>
      <c r="AQ110" s="30"/>
      <c r="AR110" s="30"/>
      <c r="AS110" s="31"/>
      <c r="AT110" s="30"/>
      <c r="AU110" s="30"/>
      <c r="AV110" s="30"/>
      <c r="AW110" s="30"/>
      <c r="AX110" s="30"/>
      <c r="AY110" s="30"/>
      <c r="AZ110" s="31"/>
      <c r="BA110" s="30"/>
      <c r="BB110" s="30"/>
      <c r="BC110" s="30"/>
      <c r="BD110" s="31"/>
      <c r="BE110" s="30"/>
      <c r="BF110" s="30"/>
      <c r="BG110" s="30"/>
      <c r="BH110" s="30"/>
      <c r="BI110" s="31"/>
      <c r="BJ110" s="30"/>
      <c r="BK110" s="30"/>
      <c r="BL110" s="30"/>
      <c r="BM110" s="30"/>
      <c r="BN110" s="31"/>
      <c r="BO110" s="30"/>
      <c r="BP110" s="30"/>
      <c r="BQ110" s="30"/>
      <c r="BR110" s="30"/>
      <c r="BS110" s="31"/>
      <c r="BT110" s="30"/>
      <c r="BU110" s="30"/>
      <c r="BV110" s="30"/>
      <c r="BW110" s="31"/>
      <c r="BX110" s="30"/>
      <c r="BY110" s="30"/>
      <c r="BZ110" s="30"/>
      <c r="CA110" s="30"/>
      <c r="CB110" s="30"/>
      <c r="CC110" s="30"/>
      <c r="CD110" s="30"/>
      <c r="CE110" s="30"/>
      <c r="CF110" s="31"/>
      <c r="CG110" s="30"/>
      <c r="CH110" s="30"/>
      <c r="CI110" s="30"/>
      <c r="CJ110" s="30"/>
      <c r="CK110" s="30"/>
      <c r="CL110" s="30"/>
      <c r="CM110" s="30"/>
      <c r="CN110" s="30"/>
      <c r="CO110" s="30"/>
      <c r="CP110" s="30"/>
      <c r="CQ110" s="31"/>
      <c r="CR110" s="30"/>
      <c r="CS110" s="30"/>
      <c r="CT110" s="30"/>
      <c r="CU110" s="30"/>
      <c r="CV110" s="30"/>
      <c r="CW110" s="30"/>
      <c r="CX110" s="35"/>
      <c r="CY110" s="35"/>
    </row>
    <row r="111" spans="1:103" ht="13.5" x14ac:dyDescent="0.35">
      <c r="A111" s="33"/>
      <c r="B111" s="33"/>
      <c r="C111" s="33"/>
      <c r="D111" s="31"/>
      <c r="E111" s="30"/>
      <c r="F111" s="30"/>
      <c r="G111" s="30"/>
      <c r="H111" s="30"/>
      <c r="I111" s="30"/>
      <c r="J111" s="30"/>
      <c r="K111" s="30"/>
      <c r="L111" s="30"/>
      <c r="M111" s="30"/>
      <c r="N111" s="30"/>
      <c r="O111" s="31"/>
      <c r="P111" s="30"/>
      <c r="Q111" s="30"/>
      <c r="R111" s="30"/>
      <c r="S111" s="30"/>
      <c r="T111" s="30"/>
      <c r="U111" s="30"/>
      <c r="V111" s="30"/>
      <c r="W111" s="30"/>
      <c r="X111" s="30"/>
      <c r="Y111" s="31"/>
      <c r="Z111" s="30"/>
      <c r="AA111" s="30"/>
      <c r="AB111" s="30"/>
      <c r="AC111" s="30"/>
      <c r="AD111" s="30"/>
      <c r="AE111" s="30"/>
      <c r="AF111" s="30"/>
      <c r="AG111" s="30"/>
      <c r="AH111" s="30"/>
      <c r="AI111" s="30"/>
      <c r="AJ111" s="31"/>
      <c r="AK111" s="30"/>
      <c r="AL111" s="30"/>
      <c r="AM111" s="30"/>
      <c r="AN111" s="30"/>
      <c r="AO111" s="30"/>
      <c r="AP111" s="30"/>
      <c r="AQ111" s="30"/>
      <c r="AR111" s="30"/>
      <c r="AS111" s="31"/>
      <c r="AT111" s="30"/>
      <c r="AU111" s="30"/>
      <c r="AV111" s="30"/>
      <c r="AW111" s="30"/>
      <c r="AX111" s="30"/>
      <c r="AY111" s="30"/>
      <c r="AZ111" s="30"/>
      <c r="BA111" s="31"/>
      <c r="BB111" s="30"/>
      <c r="BC111" s="30"/>
      <c r="BD111" s="30"/>
      <c r="BE111" s="31"/>
      <c r="BF111" s="30"/>
      <c r="BG111" s="30"/>
      <c r="BH111" s="30"/>
      <c r="BI111" s="30"/>
      <c r="BJ111" s="31"/>
      <c r="BK111" s="30"/>
      <c r="BL111" s="30"/>
      <c r="BM111" s="30"/>
      <c r="BN111" s="30"/>
      <c r="BO111" s="31"/>
      <c r="BP111" s="30"/>
      <c r="BQ111" s="30"/>
      <c r="BR111" s="30"/>
      <c r="BS111" s="30"/>
      <c r="BT111" s="31"/>
      <c r="BU111" s="30"/>
      <c r="BV111" s="30"/>
      <c r="BW111" s="30"/>
      <c r="BX111" s="31"/>
      <c r="BY111" s="30"/>
      <c r="BZ111" s="30"/>
      <c r="CA111" s="30"/>
      <c r="CB111" s="30"/>
      <c r="CC111" s="30"/>
      <c r="CD111" s="30"/>
      <c r="CE111" s="30"/>
      <c r="CF111" s="30"/>
      <c r="CG111" s="31"/>
      <c r="CH111" s="30"/>
      <c r="CI111" s="30"/>
      <c r="CJ111" s="30"/>
      <c r="CK111" s="30"/>
      <c r="CL111" s="30"/>
      <c r="CM111" s="30"/>
      <c r="CN111" s="30"/>
      <c r="CO111" s="30"/>
      <c r="CP111" s="30"/>
      <c r="CQ111" s="31"/>
      <c r="CR111" s="30"/>
      <c r="CS111" s="30"/>
      <c r="CT111" s="30"/>
      <c r="CU111" s="30"/>
      <c r="CV111" s="30"/>
      <c r="CW111" s="30"/>
      <c r="CX111" s="35"/>
      <c r="CY111" s="35"/>
    </row>
    <row r="112" spans="1:103" ht="13.5" x14ac:dyDescent="0.35">
      <c r="A112" s="3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103"/>
      <c r="BX112" s="103"/>
      <c r="BY112" s="103"/>
      <c r="BZ112" s="103"/>
      <c r="CA112" s="103"/>
      <c r="CB112" s="103"/>
      <c r="CC112" s="103"/>
      <c r="CD112" s="103"/>
      <c r="CE112" s="103"/>
      <c r="CF112" s="103"/>
      <c r="CG112" s="103"/>
      <c r="CH112" s="103"/>
      <c r="CI112" s="103"/>
      <c r="CJ112" s="30"/>
      <c r="CK112" s="30"/>
      <c r="CL112" s="30"/>
      <c r="CM112" s="30"/>
      <c r="CN112" s="30"/>
      <c r="CO112" s="30"/>
      <c r="CP112" s="30"/>
      <c r="CQ112" s="31"/>
      <c r="CR112" s="30"/>
      <c r="CS112" s="30"/>
      <c r="CT112" s="30"/>
      <c r="CU112" s="30"/>
      <c r="CV112" s="30"/>
      <c r="CW112" s="30"/>
      <c r="CX112" s="35"/>
      <c r="CY112" s="35"/>
    </row>
    <row r="113" spans="1:103" ht="13.5" x14ac:dyDescent="0.35">
      <c r="A113" s="33"/>
      <c r="B113" s="33"/>
      <c r="C113" s="33"/>
      <c r="D113" s="31"/>
      <c r="E113" s="30"/>
      <c r="F113" s="30"/>
      <c r="G113" s="30"/>
      <c r="H113" s="30"/>
      <c r="I113" s="30"/>
      <c r="J113" s="30"/>
      <c r="K113" s="30"/>
      <c r="L113" s="30"/>
      <c r="M113" s="30"/>
      <c r="N113" s="30"/>
      <c r="O113" s="31"/>
      <c r="P113" s="30"/>
      <c r="Q113" s="30"/>
      <c r="R113" s="30"/>
      <c r="S113" s="30"/>
      <c r="T113" s="30"/>
      <c r="U113" s="30"/>
      <c r="V113" s="30"/>
      <c r="W113" s="30"/>
      <c r="X113" s="30"/>
      <c r="Y113" s="31"/>
      <c r="Z113" s="30"/>
      <c r="AA113" s="30"/>
      <c r="AB113" s="30"/>
      <c r="AC113" s="30"/>
      <c r="AD113" s="30"/>
      <c r="AE113" s="30"/>
      <c r="AF113" s="30"/>
      <c r="AG113" s="30"/>
      <c r="AH113" s="30"/>
      <c r="AI113" s="30"/>
      <c r="AJ113" s="31"/>
      <c r="AK113" s="30"/>
      <c r="AL113" s="30"/>
      <c r="AM113" s="30"/>
      <c r="AN113" s="30"/>
      <c r="AO113" s="30"/>
      <c r="AP113" s="30"/>
      <c r="AQ113" s="30"/>
      <c r="AR113" s="30"/>
      <c r="AS113" s="31"/>
      <c r="AT113" s="30"/>
      <c r="AU113" s="30"/>
      <c r="AV113" s="30"/>
      <c r="AW113" s="30"/>
      <c r="AX113" s="30"/>
      <c r="AY113" s="30"/>
      <c r="AZ113" s="30"/>
      <c r="BA113" s="31"/>
      <c r="BB113" s="30"/>
      <c r="BC113" s="30"/>
      <c r="BD113" s="30"/>
      <c r="BE113" s="31"/>
      <c r="BF113" s="30"/>
      <c r="BG113" s="30"/>
      <c r="BH113" s="30"/>
      <c r="BI113" s="30"/>
      <c r="BJ113" s="31"/>
      <c r="BK113" s="30"/>
      <c r="BL113" s="30"/>
      <c r="BM113" s="30"/>
      <c r="BN113" s="30"/>
      <c r="BO113" s="31"/>
      <c r="BP113" s="30"/>
      <c r="BQ113" s="30"/>
      <c r="BR113" s="30"/>
      <c r="BS113" s="30"/>
      <c r="BT113" s="31"/>
      <c r="BU113" s="30"/>
      <c r="BV113" s="30"/>
      <c r="BW113" s="30"/>
      <c r="BX113" s="31"/>
      <c r="BY113" s="30"/>
      <c r="BZ113" s="30"/>
      <c r="CA113" s="30"/>
      <c r="CB113" s="30"/>
      <c r="CC113" s="30"/>
      <c r="CD113" s="30"/>
      <c r="CE113" s="30"/>
      <c r="CF113" s="30"/>
      <c r="CG113" s="31"/>
      <c r="CH113" s="30"/>
      <c r="CI113" s="30"/>
      <c r="CJ113" s="30"/>
      <c r="CK113" s="30"/>
      <c r="CL113" s="30"/>
      <c r="CM113" s="30"/>
      <c r="CN113" s="30"/>
      <c r="CO113" s="30"/>
      <c r="CP113" s="30"/>
      <c r="CQ113" s="31"/>
      <c r="CR113" s="30"/>
      <c r="CS113" s="30"/>
      <c r="CT113" s="30"/>
      <c r="CU113" s="30"/>
      <c r="CV113" s="30"/>
      <c r="CW113" s="30"/>
      <c r="CX113" s="35"/>
      <c r="CY113" s="35"/>
    </row>
    <row r="114" spans="1:103" ht="13.5" x14ac:dyDescent="0.35">
      <c r="A114" s="33"/>
      <c r="B114" s="33"/>
      <c r="C114" s="33"/>
      <c r="D114" s="31"/>
      <c r="E114" s="30"/>
      <c r="F114" s="30"/>
      <c r="G114" s="30"/>
      <c r="H114" s="30"/>
      <c r="I114" s="30"/>
      <c r="J114" s="30"/>
      <c r="K114" s="30"/>
      <c r="L114" s="30"/>
      <c r="M114" s="30"/>
      <c r="N114" s="30"/>
      <c r="O114" s="31"/>
      <c r="P114" s="30"/>
      <c r="Q114" s="30"/>
      <c r="R114" s="30"/>
      <c r="S114" s="30"/>
      <c r="T114" s="30"/>
      <c r="U114" s="30"/>
      <c r="V114" s="30"/>
      <c r="W114" s="30"/>
      <c r="X114" s="30"/>
      <c r="Y114" s="31"/>
      <c r="Z114" s="30"/>
      <c r="AA114" s="30"/>
      <c r="AB114" s="30"/>
      <c r="AC114" s="30"/>
      <c r="AD114" s="30"/>
      <c r="AE114" s="30"/>
      <c r="AF114" s="30"/>
      <c r="AG114" s="30"/>
      <c r="AH114" s="30"/>
      <c r="AI114" s="30"/>
      <c r="AJ114" s="31"/>
      <c r="AK114" s="30"/>
      <c r="AL114" s="30"/>
      <c r="AM114" s="30"/>
      <c r="AN114" s="30"/>
      <c r="AO114" s="30"/>
      <c r="AP114" s="30"/>
      <c r="AQ114" s="30"/>
      <c r="AR114" s="30"/>
      <c r="AS114" s="31"/>
      <c r="AT114" s="30"/>
      <c r="AU114" s="30"/>
      <c r="AV114" s="30"/>
      <c r="AW114" s="30"/>
      <c r="AX114" s="30"/>
      <c r="AY114" s="30"/>
      <c r="AZ114" s="30"/>
      <c r="BA114" s="31"/>
      <c r="BB114" s="30"/>
      <c r="BC114" s="30"/>
      <c r="BD114" s="30"/>
      <c r="BE114" s="31"/>
      <c r="BF114" s="30"/>
      <c r="BG114" s="30"/>
      <c r="BH114" s="30"/>
      <c r="BI114" s="30"/>
      <c r="BJ114" s="31"/>
      <c r="BK114" s="30"/>
      <c r="BL114" s="30"/>
      <c r="BM114" s="30"/>
      <c r="BN114" s="30"/>
      <c r="BO114" s="31"/>
      <c r="BP114" s="30"/>
      <c r="BQ114" s="30"/>
      <c r="BR114" s="30"/>
      <c r="BS114" s="30"/>
      <c r="BT114" s="31"/>
      <c r="BU114" s="30"/>
      <c r="BV114" s="30"/>
      <c r="BW114" s="30"/>
      <c r="BX114" s="31"/>
      <c r="BY114" s="30"/>
      <c r="BZ114" s="30"/>
      <c r="CA114" s="30"/>
      <c r="CB114" s="30"/>
      <c r="CC114" s="30"/>
      <c r="CD114" s="30"/>
      <c r="CE114" s="30"/>
      <c r="CF114" s="30"/>
      <c r="CG114" s="31"/>
      <c r="CH114" s="30"/>
      <c r="CI114" s="30"/>
      <c r="CJ114" s="30"/>
      <c r="CK114" s="30"/>
      <c r="CL114" s="30"/>
      <c r="CM114" s="30"/>
      <c r="CN114" s="30"/>
      <c r="CO114" s="30"/>
      <c r="CP114" s="30"/>
      <c r="CQ114" s="31"/>
      <c r="CR114" s="30"/>
      <c r="CS114" s="30"/>
      <c r="CT114" s="30"/>
      <c r="CU114" s="30"/>
      <c r="CV114" s="30"/>
      <c r="CW114" s="30"/>
      <c r="CX114" s="35"/>
      <c r="CY114" s="35"/>
    </row>
    <row r="115" spans="1:103" ht="13.5" x14ac:dyDescent="0.35">
      <c r="A115" s="33"/>
      <c r="B115" s="33"/>
      <c r="C115" s="33"/>
      <c r="D115" s="31"/>
      <c r="E115" s="30"/>
      <c r="F115" s="30"/>
      <c r="G115" s="30"/>
      <c r="H115" s="30"/>
      <c r="I115" s="30"/>
      <c r="J115" s="30"/>
      <c r="K115" s="30"/>
      <c r="L115" s="30"/>
      <c r="M115" s="30"/>
      <c r="N115" s="30"/>
      <c r="O115" s="31"/>
      <c r="P115" s="30"/>
      <c r="Q115" s="30"/>
      <c r="R115" s="30"/>
      <c r="S115" s="30"/>
      <c r="T115" s="30"/>
      <c r="U115" s="30"/>
      <c r="V115" s="30"/>
      <c r="W115" s="30"/>
      <c r="X115" s="30"/>
      <c r="Y115" s="31"/>
      <c r="Z115" s="30"/>
      <c r="AA115" s="30"/>
      <c r="AB115" s="30"/>
      <c r="AC115" s="30"/>
      <c r="AD115" s="30"/>
      <c r="AE115" s="30"/>
      <c r="AF115" s="30"/>
      <c r="AG115" s="30"/>
      <c r="AH115" s="30"/>
      <c r="AI115" s="30"/>
      <c r="AJ115" s="31"/>
      <c r="AK115" s="30"/>
      <c r="AL115" s="30"/>
      <c r="AM115" s="30"/>
      <c r="AN115" s="30"/>
      <c r="AO115" s="30"/>
      <c r="AP115" s="30"/>
      <c r="AQ115" s="30"/>
      <c r="AR115" s="30"/>
      <c r="AS115" s="31"/>
      <c r="AT115" s="30"/>
      <c r="AU115" s="30"/>
      <c r="AV115" s="30"/>
      <c r="AW115" s="30"/>
      <c r="AX115" s="30"/>
      <c r="AY115" s="30"/>
      <c r="AZ115" s="30"/>
      <c r="BA115" s="31"/>
      <c r="BB115" s="30"/>
      <c r="BC115" s="30"/>
      <c r="BD115" s="30"/>
      <c r="BE115" s="31"/>
      <c r="BF115" s="30"/>
      <c r="BG115" s="30"/>
      <c r="BH115" s="30"/>
      <c r="BI115" s="30"/>
      <c r="BJ115" s="31"/>
      <c r="BK115" s="30"/>
      <c r="BL115" s="30"/>
      <c r="BM115" s="30"/>
      <c r="BN115" s="30"/>
      <c r="BO115" s="31"/>
      <c r="BP115" s="30"/>
      <c r="BQ115" s="30"/>
      <c r="BR115" s="30"/>
      <c r="BS115" s="30"/>
      <c r="BT115" s="31"/>
      <c r="BU115" s="30"/>
      <c r="BV115" s="30"/>
      <c r="BW115" s="30"/>
      <c r="BX115" s="31"/>
      <c r="BY115" s="30"/>
      <c r="BZ115" s="30"/>
      <c r="CA115" s="30"/>
      <c r="CB115" s="30"/>
      <c r="CC115" s="30"/>
      <c r="CD115" s="30"/>
      <c r="CE115" s="30"/>
      <c r="CF115" s="30"/>
      <c r="CG115" s="31"/>
      <c r="CH115" s="30"/>
      <c r="CI115" s="30"/>
      <c r="CJ115" s="30"/>
      <c r="CK115" s="30"/>
      <c r="CL115" s="30"/>
      <c r="CM115" s="30"/>
      <c r="CN115" s="30"/>
      <c r="CO115" s="30"/>
      <c r="CP115" s="30"/>
      <c r="CQ115" s="31"/>
      <c r="CR115" s="30"/>
      <c r="CS115" s="30"/>
      <c r="CT115" s="30"/>
      <c r="CU115" s="30"/>
      <c r="CV115" s="30"/>
      <c r="CW115" s="30"/>
      <c r="CX115" s="35"/>
      <c r="CY115" s="35"/>
    </row>
    <row r="116" spans="1:103" ht="13.5" x14ac:dyDescent="0.35">
      <c r="A116" s="33"/>
      <c r="B116" s="33"/>
      <c r="C116" s="33"/>
      <c r="D116" s="31"/>
      <c r="E116" s="30"/>
      <c r="F116" s="30"/>
      <c r="G116" s="30"/>
      <c r="H116" s="30"/>
      <c r="I116" s="30"/>
      <c r="J116" s="30"/>
      <c r="K116" s="30"/>
      <c r="L116" s="30"/>
      <c r="M116" s="30"/>
      <c r="N116" s="30"/>
      <c r="O116" s="31"/>
      <c r="P116" s="30"/>
      <c r="Q116" s="30"/>
      <c r="R116" s="30"/>
      <c r="S116" s="30"/>
      <c r="T116" s="30"/>
      <c r="U116" s="30"/>
      <c r="V116" s="30"/>
      <c r="W116" s="30"/>
      <c r="X116" s="30"/>
      <c r="Y116" s="31"/>
      <c r="Z116" s="30"/>
      <c r="AA116" s="30"/>
      <c r="AB116" s="30"/>
      <c r="AC116" s="30"/>
      <c r="AD116" s="30"/>
      <c r="AE116" s="30"/>
      <c r="AF116" s="30"/>
      <c r="AG116" s="30"/>
      <c r="AH116" s="30"/>
      <c r="AI116" s="30"/>
      <c r="AJ116" s="31"/>
      <c r="AK116" s="30"/>
      <c r="AL116" s="30"/>
      <c r="AM116" s="30"/>
      <c r="AN116" s="30"/>
      <c r="AO116" s="30"/>
      <c r="AP116" s="30"/>
      <c r="AQ116" s="30"/>
      <c r="AR116" s="30"/>
      <c r="AS116" s="31"/>
      <c r="AT116" s="30"/>
      <c r="AU116" s="30"/>
      <c r="AV116" s="30"/>
      <c r="AW116" s="30"/>
      <c r="AX116" s="30"/>
      <c r="AY116" s="30"/>
      <c r="AZ116" s="30"/>
      <c r="BA116" s="31"/>
      <c r="BB116" s="30"/>
      <c r="BC116" s="30"/>
      <c r="BD116" s="30"/>
      <c r="BE116" s="31"/>
      <c r="BF116" s="30"/>
      <c r="BG116" s="30"/>
      <c r="BH116" s="30"/>
      <c r="BI116" s="30"/>
      <c r="BJ116" s="31"/>
      <c r="BK116" s="30"/>
      <c r="BL116" s="30"/>
      <c r="BM116" s="30"/>
      <c r="BN116" s="30"/>
      <c r="BO116" s="31"/>
      <c r="BP116" s="30"/>
      <c r="BQ116" s="30"/>
      <c r="BR116" s="30"/>
      <c r="BS116" s="30"/>
      <c r="BT116" s="31"/>
      <c r="BU116" s="30"/>
      <c r="BV116" s="30"/>
      <c r="BW116" s="30"/>
      <c r="BX116" s="31"/>
      <c r="BY116" s="30"/>
      <c r="BZ116" s="30"/>
      <c r="CA116" s="30"/>
      <c r="CB116" s="30"/>
      <c r="CC116" s="30"/>
      <c r="CD116" s="30"/>
      <c r="CE116" s="30"/>
      <c r="CF116" s="30"/>
      <c r="CG116" s="30"/>
      <c r="CH116" s="31"/>
      <c r="CI116" s="30"/>
      <c r="CJ116" s="30"/>
      <c r="CK116" s="30"/>
      <c r="CL116" s="30"/>
      <c r="CM116" s="30"/>
      <c r="CN116" s="30"/>
      <c r="CO116" s="30"/>
      <c r="CP116" s="30"/>
      <c r="CQ116" s="31"/>
      <c r="CR116" s="30"/>
      <c r="CS116" s="30"/>
      <c r="CT116" s="30"/>
      <c r="CU116" s="30"/>
      <c r="CV116" s="30"/>
      <c r="CW116" s="30"/>
      <c r="CX116" s="35"/>
      <c r="CY116" s="35"/>
    </row>
    <row r="117" spans="1:103" ht="13.5" x14ac:dyDescent="0.35">
      <c r="A117" s="33"/>
      <c r="B117" s="33"/>
      <c r="C117" s="33"/>
      <c r="D117" s="31"/>
      <c r="E117" s="30"/>
      <c r="F117" s="30"/>
      <c r="G117" s="30"/>
      <c r="H117" s="30"/>
      <c r="I117" s="30"/>
      <c r="J117" s="30"/>
      <c r="K117" s="30"/>
      <c r="L117" s="30"/>
      <c r="M117" s="30"/>
      <c r="N117" s="30"/>
      <c r="O117" s="31"/>
      <c r="P117" s="30"/>
      <c r="Q117" s="30"/>
      <c r="R117" s="30"/>
      <c r="S117" s="30"/>
      <c r="T117" s="30"/>
      <c r="U117" s="30"/>
      <c r="V117" s="30"/>
      <c r="W117" s="30"/>
      <c r="X117" s="30"/>
      <c r="Y117" s="31"/>
      <c r="Z117" s="30"/>
      <c r="AA117" s="30"/>
      <c r="AB117" s="30"/>
      <c r="AC117" s="30"/>
      <c r="AD117" s="30"/>
      <c r="AE117" s="30"/>
      <c r="AF117" s="30"/>
      <c r="AG117" s="30"/>
      <c r="AH117" s="30"/>
      <c r="AI117" s="30"/>
      <c r="AJ117" s="31"/>
      <c r="AK117" s="30"/>
      <c r="AL117" s="30"/>
      <c r="AM117" s="30"/>
      <c r="AN117" s="30"/>
      <c r="AO117" s="30"/>
      <c r="AP117" s="30"/>
      <c r="AQ117" s="30"/>
      <c r="AR117" s="30"/>
      <c r="AS117" s="31"/>
      <c r="AT117" s="30"/>
      <c r="AU117" s="30"/>
      <c r="AV117" s="30"/>
      <c r="AW117" s="30"/>
      <c r="AX117" s="30"/>
      <c r="AY117" s="30"/>
      <c r="AZ117" s="30"/>
      <c r="BA117" s="31"/>
      <c r="BB117" s="30"/>
      <c r="BC117" s="30"/>
      <c r="BD117" s="30"/>
      <c r="BE117" s="31"/>
      <c r="BF117" s="30"/>
      <c r="BG117" s="30"/>
      <c r="BH117" s="30"/>
      <c r="BI117" s="30"/>
      <c r="BJ117" s="31"/>
      <c r="BK117" s="30"/>
      <c r="BL117" s="30"/>
      <c r="BM117" s="30"/>
      <c r="BN117" s="30"/>
      <c r="BO117" s="31"/>
      <c r="BP117" s="30"/>
      <c r="BQ117" s="30"/>
      <c r="BR117" s="30"/>
      <c r="BS117" s="30"/>
      <c r="BT117" s="31"/>
      <c r="BU117" s="30"/>
      <c r="BV117" s="30"/>
      <c r="BW117" s="30"/>
      <c r="BX117" s="31"/>
      <c r="BY117" s="30"/>
      <c r="BZ117" s="30"/>
      <c r="CA117" s="30"/>
      <c r="CB117" s="30"/>
      <c r="CC117" s="30"/>
      <c r="CD117" s="30"/>
      <c r="CE117" s="30"/>
      <c r="CF117" s="30"/>
      <c r="CG117" s="30"/>
      <c r="CH117" s="31"/>
      <c r="CI117" s="30"/>
      <c r="CJ117" s="30"/>
      <c r="CK117" s="30"/>
      <c r="CL117" s="30"/>
      <c r="CM117" s="30"/>
      <c r="CN117" s="30"/>
      <c r="CO117" s="30"/>
      <c r="CP117" s="30"/>
      <c r="CQ117" s="31"/>
      <c r="CR117" s="30"/>
      <c r="CS117" s="30"/>
      <c r="CT117" s="30"/>
      <c r="CU117" s="30"/>
      <c r="CV117" s="30"/>
      <c r="CW117" s="30"/>
      <c r="CX117" s="35"/>
      <c r="CY117" s="35"/>
    </row>
    <row r="118" spans="1:103" ht="13.5" x14ac:dyDescent="0.35">
      <c r="A118" s="33"/>
      <c r="B118" s="33"/>
      <c r="C118" s="33"/>
      <c r="D118" s="31"/>
      <c r="E118" s="30"/>
      <c r="F118" s="30"/>
      <c r="G118" s="30"/>
      <c r="H118" s="30"/>
      <c r="I118" s="30"/>
      <c r="J118" s="30"/>
      <c r="K118" s="30"/>
      <c r="L118" s="30"/>
      <c r="M118" s="30"/>
      <c r="N118" s="30"/>
      <c r="O118" s="31"/>
      <c r="P118" s="30"/>
      <c r="Q118" s="30"/>
      <c r="R118" s="30"/>
      <c r="S118" s="30"/>
      <c r="T118" s="30"/>
      <c r="U118" s="30"/>
      <c r="V118" s="30"/>
      <c r="W118" s="30"/>
      <c r="X118" s="30"/>
      <c r="Y118" s="31"/>
      <c r="Z118" s="30"/>
      <c r="AA118" s="30"/>
      <c r="AB118" s="30"/>
      <c r="AC118" s="30"/>
      <c r="AD118" s="30"/>
      <c r="AE118" s="30"/>
      <c r="AF118" s="30"/>
      <c r="AG118" s="30"/>
      <c r="AH118" s="30"/>
      <c r="AI118" s="30"/>
      <c r="AJ118" s="31"/>
      <c r="AK118" s="30"/>
      <c r="AL118" s="30"/>
      <c r="AM118" s="30"/>
      <c r="AN118" s="30"/>
      <c r="AO118" s="30"/>
      <c r="AP118" s="30"/>
      <c r="AQ118" s="30"/>
      <c r="AR118" s="30"/>
      <c r="AS118" s="31"/>
      <c r="AT118" s="30"/>
      <c r="AU118" s="30"/>
      <c r="AV118" s="30"/>
      <c r="AW118" s="30"/>
      <c r="AX118" s="30"/>
      <c r="AY118" s="30"/>
      <c r="AZ118" s="30"/>
      <c r="BA118" s="31"/>
      <c r="BB118" s="30"/>
      <c r="BC118" s="30"/>
      <c r="BD118" s="30"/>
      <c r="BE118" s="31"/>
      <c r="BF118" s="30"/>
      <c r="BG118" s="30"/>
      <c r="BH118" s="30"/>
      <c r="BI118" s="30"/>
      <c r="BJ118" s="31"/>
      <c r="BK118" s="30"/>
      <c r="BL118" s="30"/>
      <c r="BM118" s="30"/>
      <c r="BN118" s="30"/>
      <c r="BO118" s="31"/>
      <c r="BP118" s="30"/>
      <c r="BQ118" s="30"/>
      <c r="BR118" s="30"/>
      <c r="BS118" s="30"/>
      <c r="BT118" s="31"/>
      <c r="BU118" s="30"/>
      <c r="BV118" s="30"/>
      <c r="BW118" s="30"/>
      <c r="BX118" s="31"/>
      <c r="BY118" s="30"/>
      <c r="BZ118" s="30"/>
      <c r="CA118" s="30"/>
      <c r="CB118" s="30"/>
      <c r="CC118" s="30"/>
      <c r="CD118" s="30"/>
      <c r="CE118" s="30"/>
      <c r="CF118" s="30"/>
      <c r="CG118" s="30"/>
      <c r="CH118" s="31"/>
      <c r="CI118" s="30"/>
      <c r="CJ118" s="30"/>
      <c r="CK118" s="30"/>
      <c r="CL118" s="30"/>
      <c r="CM118" s="30"/>
      <c r="CN118" s="30"/>
      <c r="CO118" s="30"/>
      <c r="CP118" s="30"/>
      <c r="CQ118" s="31"/>
      <c r="CR118" s="30"/>
      <c r="CS118" s="30"/>
      <c r="CT118" s="30"/>
      <c r="CU118" s="30"/>
      <c r="CV118" s="30"/>
      <c r="CW118" s="30"/>
      <c r="CX118" s="35"/>
      <c r="CY118" s="35"/>
    </row>
    <row r="119" spans="1:103" ht="13.5" x14ac:dyDescent="0.35">
      <c r="A119" s="33"/>
      <c r="B119" s="33"/>
      <c r="C119" s="33"/>
      <c r="D119" s="31"/>
      <c r="E119" s="30"/>
      <c r="F119" s="30"/>
      <c r="G119" s="30"/>
      <c r="H119" s="30"/>
      <c r="I119" s="30"/>
      <c r="J119" s="30"/>
      <c r="K119" s="30"/>
      <c r="L119" s="30"/>
      <c r="M119" s="30"/>
      <c r="N119" s="30"/>
      <c r="O119" s="31"/>
      <c r="P119" s="30"/>
      <c r="Q119" s="30"/>
      <c r="R119" s="30"/>
      <c r="S119" s="30"/>
      <c r="T119" s="30"/>
      <c r="U119" s="30"/>
      <c r="V119" s="30"/>
      <c r="W119" s="30"/>
      <c r="X119" s="30"/>
      <c r="Y119" s="31"/>
      <c r="Z119" s="30"/>
      <c r="AA119" s="30"/>
      <c r="AB119" s="30"/>
      <c r="AC119" s="30"/>
      <c r="AD119" s="30"/>
      <c r="AE119" s="30"/>
      <c r="AF119" s="30"/>
      <c r="AG119" s="30"/>
      <c r="AH119" s="30"/>
      <c r="AI119" s="30"/>
      <c r="AJ119" s="31"/>
      <c r="AK119" s="30"/>
      <c r="AL119" s="30"/>
      <c r="AM119" s="30"/>
      <c r="AN119" s="30"/>
      <c r="AO119" s="30"/>
      <c r="AP119" s="30"/>
      <c r="AQ119" s="30"/>
      <c r="AR119" s="30"/>
      <c r="AS119" s="31"/>
      <c r="AT119" s="30"/>
      <c r="AU119" s="30"/>
      <c r="AV119" s="30"/>
      <c r="AW119" s="30"/>
      <c r="AX119" s="30"/>
      <c r="AY119" s="30"/>
      <c r="AZ119" s="30"/>
      <c r="BA119" s="31"/>
      <c r="BB119" s="30"/>
      <c r="BC119" s="30"/>
      <c r="BD119" s="30"/>
      <c r="BE119" s="31"/>
      <c r="BF119" s="30"/>
      <c r="BG119" s="30"/>
      <c r="BH119" s="30"/>
      <c r="BI119" s="30"/>
      <c r="BJ119" s="31"/>
      <c r="BK119" s="30"/>
      <c r="BL119" s="30"/>
      <c r="BM119" s="30"/>
      <c r="BN119" s="30"/>
      <c r="BO119" s="31"/>
      <c r="BP119" s="30"/>
      <c r="BQ119" s="30"/>
      <c r="BR119" s="30"/>
      <c r="BS119" s="30"/>
      <c r="BT119" s="31"/>
      <c r="BU119" s="30"/>
      <c r="BV119" s="30"/>
      <c r="BW119" s="30"/>
      <c r="BX119" s="31"/>
      <c r="BY119" s="30"/>
      <c r="BZ119" s="30"/>
      <c r="CA119" s="30"/>
      <c r="CB119" s="30"/>
      <c r="CC119" s="30"/>
      <c r="CD119" s="30"/>
      <c r="CE119" s="30"/>
      <c r="CF119" s="30"/>
      <c r="CG119" s="30"/>
      <c r="CH119" s="31"/>
      <c r="CI119" s="30"/>
      <c r="CJ119" s="30"/>
      <c r="CK119" s="30"/>
      <c r="CL119" s="30"/>
      <c r="CM119" s="30"/>
      <c r="CN119" s="30"/>
      <c r="CO119" s="30"/>
      <c r="CP119" s="30"/>
      <c r="CQ119" s="31"/>
      <c r="CR119" s="30"/>
      <c r="CS119" s="30"/>
      <c r="CT119" s="30"/>
      <c r="CU119" s="30"/>
      <c r="CV119" s="30"/>
      <c r="CW119" s="30"/>
      <c r="CX119" s="35"/>
      <c r="CY119" s="35"/>
    </row>
    <row r="120" spans="1:103" ht="13.5" x14ac:dyDescent="0.35">
      <c r="A120" s="33"/>
      <c r="B120" s="33"/>
      <c r="C120" s="33"/>
      <c r="D120" s="31"/>
      <c r="E120" s="30"/>
      <c r="F120" s="30"/>
      <c r="G120" s="30"/>
      <c r="H120" s="30"/>
      <c r="I120" s="30"/>
      <c r="J120" s="30"/>
      <c r="K120" s="30"/>
      <c r="L120" s="30"/>
      <c r="M120" s="30"/>
      <c r="N120" s="30"/>
      <c r="O120" s="31"/>
      <c r="P120" s="30"/>
      <c r="Q120" s="30"/>
      <c r="R120" s="30"/>
      <c r="S120" s="30"/>
      <c r="T120" s="30"/>
      <c r="U120" s="30"/>
      <c r="V120" s="30"/>
      <c r="W120" s="30"/>
      <c r="X120" s="30"/>
      <c r="Y120" s="31"/>
      <c r="Z120" s="30"/>
      <c r="AA120" s="30"/>
      <c r="AB120" s="30"/>
      <c r="AC120" s="30"/>
      <c r="AD120" s="30"/>
      <c r="AE120" s="30"/>
      <c r="AF120" s="30"/>
      <c r="AG120" s="30"/>
      <c r="AH120" s="30"/>
      <c r="AI120" s="30"/>
      <c r="AJ120" s="31"/>
      <c r="AK120" s="30"/>
      <c r="AL120" s="30"/>
      <c r="AM120" s="30"/>
      <c r="AN120" s="30"/>
      <c r="AO120" s="30"/>
      <c r="AP120" s="30"/>
      <c r="AQ120" s="30"/>
      <c r="AR120" s="30"/>
      <c r="AS120" s="31"/>
      <c r="AT120" s="30"/>
      <c r="AU120" s="30"/>
      <c r="AV120" s="30"/>
      <c r="AW120" s="30"/>
      <c r="AX120" s="30"/>
      <c r="AY120" s="30"/>
      <c r="AZ120" s="30"/>
      <c r="BA120" s="31"/>
      <c r="BB120" s="30"/>
      <c r="BC120" s="30"/>
      <c r="BD120" s="30"/>
      <c r="BE120" s="31"/>
      <c r="BF120" s="30"/>
      <c r="BG120" s="30"/>
      <c r="BH120" s="30"/>
      <c r="BI120" s="30"/>
      <c r="BJ120" s="31"/>
      <c r="BK120" s="30"/>
      <c r="BL120" s="30"/>
      <c r="BM120" s="30"/>
      <c r="BN120" s="30"/>
      <c r="BO120" s="31"/>
      <c r="BP120" s="30"/>
      <c r="BQ120" s="30"/>
      <c r="BR120" s="30"/>
      <c r="BS120" s="30"/>
      <c r="BT120" s="31"/>
      <c r="BU120" s="30"/>
      <c r="BV120" s="30"/>
      <c r="BW120" s="30"/>
      <c r="BX120" s="31"/>
      <c r="BY120" s="30"/>
      <c r="BZ120" s="30"/>
      <c r="CA120" s="30"/>
      <c r="CB120" s="30"/>
      <c r="CC120" s="30"/>
      <c r="CD120" s="30"/>
      <c r="CE120" s="30"/>
      <c r="CF120" s="30"/>
      <c r="CG120" s="30"/>
      <c r="CH120" s="31"/>
      <c r="CI120" s="30"/>
      <c r="CJ120" s="30"/>
      <c r="CK120" s="30"/>
      <c r="CL120" s="30"/>
      <c r="CM120" s="30"/>
      <c r="CN120" s="30"/>
      <c r="CO120" s="30"/>
      <c r="CP120" s="30"/>
      <c r="CQ120" s="31"/>
      <c r="CR120" s="30"/>
      <c r="CS120" s="30"/>
      <c r="CT120" s="30"/>
      <c r="CU120" s="30"/>
      <c r="CV120" s="30"/>
      <c r="CW120" s="30"/>
      <c r="CX120" s="35"/>
      <c r="CY120" s="35"/>
    </row>
    <row r="121" spans="1:103" ht="13.5" x14ac:dyDescent="0.35">
      <c r="A121" s="33"/>
      <c r="B121" s="33"/>
      <c r="C121" s="33"/>
      <c r="D121" s="31"/>
      <c r="E121" s="30"/>
      <c r="F121" s="30"/>
      <c r="G121" s="30"/>
      <c r="H121" s="30"/>
      <c r="I121" s="30"/>
      <c r="J121" s="30"/>
      <c r="K121" s="30"/>
      <c r="L121" s="30"/>
      <c r="M121" s="30"/>
      <c r="N121" s="30"/>
      <c r="O121" s="31"/>
      <c r="P121" s="30"/>
      <c r="Q121" s="30"/>
      <c r="R121" s="30"/>
      <c r="S121" s="30"/>
      <c r="T121" s="30"/>
      <c r="U121" s="30"/>
      <c r="V121" s="30"/>
      <c r="W121" s="30"/>
      <c r="X121" s="30"/>
      <c r="Y121" s="31"/>
      <c r="Z121" s="30"/>
      <c r="AA121" s="30"/>
      <c r="AB121" s="30"/>
      <c r="AC121" s="30"/>
      <c r="AD121" s="30"/>
      <c r="AE121" s="30"/>
      <c r="AF121" s="30"/>
      <c r="AG121" s="30"/>
      <c r="AH121" s="30"/>
      <c r="AI121" s="30"/>
      <c r="AJ121" s="31"/>
      <c r="AK121" s="30"/>
      <c r="AL121" s="30"/>
      <c r="AM121" s="30"/>
      <c r="AN121" s="30"/>
      <c r="AO121" s="30"/>
      <c r="AP121" s="30"/>
      <c r="AQ121" s="30"/>
      <c r="AR121" s="30"/>
      <c r="AS121" s="31"/>
      <c r="AT121" s="30"/>
      <c r="AU121" s="30"/>
      <c r="AV121" s="30"/>
      <c r="AW121" s="30"/>
      <c r="AX121" s="30"/>
      <c r="AY121" s="30"/>
      <c r="AZ121" s="30"/>
      <c r="BA121" s="31"/>
      <c r="BB121" s="30"/>
      <c r="BC121" s="30"/>
      <c r="BD121" s="30"/>
      <c r="BE121" s="31"/>
      <c r="BF121" s="30"/>
      <c r="BG121" s="30"/>
      <c r="BH121" s="30"/>
      <c r="BI121" s="30"/>
      <c r="BJ121" s="31"/>
      <c r="BK121" s="30"/>
      <c r="BL121" s="30"/>
      <c r="BM121" s="30"/>
      <c r="BN121" s="30"/>
      <c r="BO121" s="31"/>
      <c r="BP121" s="30"/>
      <c r="BQ121" s="30"/>
      <c r="BR121" s="30"/>
      <c r="BS121" s="30"/>
      <c r="BT121" s="31"/>
      <c r="BU121" s="30"/>
      <c r="BV121" s="30"/>
      <c r="BW121" s="30"/>
      <c r="BX121" s="31"/>
      <c r="BY121" s="30"/>
      <c r="BZ121" s="30"/>
      <c r="CA121" s="30"/>
      <c r="CB121" s="30"/>
      <c r="CC121" s="30"/>
      <c r="CD121" s="30"/>
      <c r="CE121" s="30"/>
      <c r="CF121" s="30"/>
      <c r="CG121" s="30"/>
      <c r="CH121" s="31"/>
      <c r="CI121" s="30"/>
      <c r="CJ121" s="30"/>
      <c r="CK121" s="30"/>
      <c r="CL121" s="30"/>
      <c r="CM121" s="30"/>
      <c r="CN121" s="30"/>
      <c r="CO121" s="30"/>
      <c r="CP121" s="30"/>
      <c r="CQ121" s="31"/>
      <c r="CR121" s="30"/>
      <c r="CS121" s="30"/>
      <c r="CT121" s="30"/>
      <c r="CU121" s="30"/>
      <c r="CV121" s="30"/>
      <c r="CW121" s="30"/>
      <c r="CX121" s="35"/>
      <c r="CY121" s="35"/>
    </row>
    <row r="122" spans="1:103" ht="13.5" x14ac:dyDescent="0.35">
      <c r="A122" s="33"/>
      <c r="B122" s="33"/>
      <c r="C122" s="33"/>
      <c r="D122" s="31"/>
      <c r="E122" s="30"/>
      <c r="F122" s="30"/>
      <c r="G122" s="30"/>
      <c r="H122" s="30"/>
      <c r="I122" s="30"/>
      <c r="J122" s="30"/>
      <c r="K122" s="30"/>
      <c r="L122" s="30"/>
      <c r="M122" s="30"/>
      <c r="N122" s="30"/>
      <c r="O122" s="31"/>
      <c r="P122" s="30"/>
      <c r="Q122" s="30"/>
      <c r="R122" s="30"/>
      <c r="S122" s="30"/>
      <c r="T122" s="30"/>
      <c r="U122" s="30"/>
      <c r="V122" s="30"/>
      <c r="W122" s="30"/>
      <c r="X122" s="30"/>
      <c r="Y122" s="31"/>
      <c r="Z122" s="30"/>
      <c r="AA122" s="30"/>
      <c r="AB122" s="30"/>
      <c r="AC122" s="30"/>
      <c r="AD122" s="30"/>
      <c r="AE122" s="30"/>
      <c r="AF122" s="30"/>
      <c r="AG122" s="30"/>
      <c r="AH122" s="30"/>
      <c r="AI122" s="30"/>
      <c r="AJ122" s="31"/>
      <c r="AK122" s="30"/>
      <c r="AL122" s="30"/>
      <c r="AM122" s="30"/>
      <c r="AN122" s="30"/>
      <c r="AO122" s="30"/>
      <c r="AP122" s="30"/>
      <c r="AQ122" s="30"/>
      <c r="AR122" s="30"/>
      <c r="AS122" s="31"/>
      <c r="AT122" s="30"/>
      <c r="AU122" s="30"/>
      <c r="AV122" s="30"/>
      <c r="AW122" s="30"/>
      <c r="AX122" s="30"/>
      <c r="AY122" s="30"/>
      <c r="AZ122" s="30"/>
      <c r="BA122" s="31"/>
      <c r="BB122" s="30"/>
      <c r="BC122" s="30"/>
      <c r="BD122" s="30"/>
      <c r="BE122" s="31"/>
      <c r="BF122" s="30"/>
      <c r="BG122" s="30"/>
      <c r="BH122" s="30"/>
      <c r="BI122" s="30"/>
      <c r="BJ122" s="31"/>
      <c r="BK122" s="30"/>
      <c r="BL122" s="30"/>
      <c r="BM122" s="30"/>
      <c r="BN122" s="30"/>
      <c r="BO122" s="31"/>
      <c r="BP122" s="30"/>
      <c r="BQ122" s="30"/>
      <c r="BR122" s="30"/>
      <c r="BS122" s="30"/>
      <c r="BT122" s="31"/>
      <c r="BU122" s="30"/>
      <c r="BV122" s="30"/>
      <c r="BW122" s="30"/>
      <c r="BX122" s="31"/>
      <c r="BY122" s="30"/>
      <c r="BZ122" s="30"/>
      <c r="CA122" s="30"/>
      <c r="CB122" s="30"/>
      <c r="CC122" s="30"/>
      <c r="CD122" s="30"/>
      <c r="CE122" s="30"/>
      <c r="CF122" s="30"/>
      <c r="CG122" s="30"/>
      <c r="CH122" s="31"/>
      <c r="CI122" s="30"/>
      <c r="CJ122" s="30"/>
      <c r="CK122" s="30"/>
      <c r="CL122" s="30"/>
      <c r="CM122" s="30"/>
      <c r="CN122" s="30"/>
      <c r="CO122" s="30"/>
      <c r="CP122" s="30"/>
      <c r="CQ122" s="31"/>
      <c r="CR122" s="30"/>
      <c r="CS122" s="30"/>
      <c r="CT122" s="30"/>
      <c r="CU122" s="30"/>
      <c r="CV122" s="30"/>
      <c r="CW122" s="30"/>
      <c r="CX122" s="35"/>
      <c r="CY122" s="35"/>
    </row>
    <row r="123" spans="1:103" ht="13.5" x14ac:dyDescent="0.35">
      <c r="A123" s="33"/>
      <c r="B123" s="33"/>
      <c r="C123" s="33"/>
      <c r="D123" s="31"/>
      <c r="E123" s="30"/>
      <c r="F123" s="30"/>
      <c r="G123" s="30"/>
      <c r="H123" s="30"/>
      <c r="I123" s="30"/>
      <c r="J123" s="30"/>
      <c r="K123" s="30"/>
      <c r="L123" s="30"/>
      <c r="M123" s="30"/>
      <c r="N123" s="30"/>
      <c r="O123" s="31"/>
      <c r="P123" s="30"/>
      <c r="Q123" s="30"/>
      <c r="R123" s="30"/>
      <c r="S123" s="30"/>
      <c r="T123" s="30"/>
      <c r="U123" s="30"/>
      <c r="V123" s="30"/>
      <c r="W123" s="30"/>
      <c r="X123" s="30"/>
      <c r="Y123" s="31"/>
      <c r="Z123" s="30"/>
      <c r="AA123" s="30"/>
      <c r="AB123" s="30"/>
      <c r="AC123" s="30"/>
      <c r="AD123" s="30"/>
      <c r="AE123" s="30"/>
      <c r="AF123" s="30"/>
      <c r="AG123" s="30"/>
      <c r="AH123" s="30"/>
      <c r="AI123" s="30"/>
      <c r="AJ123" s="31"/>
      <c r="AK123" s="30"/>
      <c r="AL123" s="30"/>
      <c r="AM123" s="30"/>
      <c r="AN123" s="30"/>
      <c r="AO123" s="30"/>
      <c r="AP123" s="30"/>
      <c r="AQ123" s="30"/>
      <c r="AR123" s="30"/>
      <c r="AS123" s="31"/>
      <c r="AT123" s="30"/>
      <c r="AU123" s="30"/>
      <c r="AV123" s="30"/>
      <c r="AW123" s="30"/>
      <c r="AX123" s="30"/>
      <c r="AY123" s="30"/>
      <c r="AZ123" s="30"/>
      <c r="BA123" s="31"/>
      <c r="BB123" s="30"/>
      <c r="BC123" s="30"/>
      <c r="BD123" s="30"/>
      <c r="BE123" s="31"/>
      <c r="BF123" s="30"/>
      <c r="BG123" s="30"/>
      <c r="BH123" s="30"/>
      <c r="BI123" s="30"/>
      <c r="BJ123" s="31"/>
      <c r="BK123" s="30"/>
      <c r="BL123" s="30"/>
      <c r="BM123" s="30"/>
      <c r="BN123" s="30"/>
      <c r="BO123" s="31"/>
      <c r="BP123" s="30"/>
      <c r="BQ123" s="30"/>
      <c r="BR123" s="30"/>
      <c r="BS123" s="30"/>
      <c r="BT123" s="31"/>
      <c r="BU123" s="30"/>
      <c r="BV123" s="30"/>
      <c r="BW123" s="30"/>
      <c r="BX123" s="31"/>
      <c r="BY123" s="30"/>
      <c r="BZ123" s="30"/>
      <c r="CA123" s="30"/>
      <c r="CB123" s="30"/>
      <c r="CC123" s="30"/>
      <c r="CD123" s="30"/>
      <c r="CE123" s="30"/>
      <c r="CF123" s="30"/>
      <c r="CG123" s="30"/>
      <c r="CH123" s="31"/>
      <c r="CI123" s="30"/>
      <c r="CJ123" s="30"/>
      <c r="CK123" s="30"/>
      <c r="CL123" s="30"/>
      <c r="CM123" s="30"/>
      <c r="CN123" s="30"/>
      <c r="CO123" s="30"/>
      <c r="CP123" s="30"/>
      <c r="CQ123" s="31"/>
      <c r="CR123" s="30"/>
      <c r="CS123" s="30"/>
      <c r="CT123" s="30"/>
      <c r="CU123" s="30"/>
      <c r="CV123" s="30"/>
      <c r="CW123" s="30"/>
      <c r="CX123" s="35"/>
      <c r="CY123" s="35"/>
    </row>
    <row r="124" spans="1:103" ht="13.5" x14ac:dyDescent="0.35">
      <c r="A124" s="33"/>
      <c r="B124" s="33"/>
      <c r="C124" s="33"/>
      <c r="D124" s="31"/>
      <c r="E124" s="30"/>
      <c r="F124" s="30"/>
      <c r="G124" s="30"/>
      <c r="H124" s="30"/>
      <c r="I124" s="30"/>
      <c r="J124" s="30"/>
      <c r="K124" s="30"/>
      <c r="L124" s="30"/>
      <c r="M124" s="30"/>
      <c r="N124" s="30"/>
      <c r="O124" s="31"/>
      <c r="P124" s="30"/>
      <c r="Q124" s="30"/>
      <c r="R124" s="30"/>
      <c r="S124" s="30"/>
      <c r="T124" s="30"/>
      <c r="U124" s="30"/>
      <c r="V124" s="30"/>
      <c r="W124" s="30"/>
      <c r="X124" s="30"/>
      <c r="Y124" s="31"/>
      <c r="Z124" s="30"/>
      <c r="AA124" s="30"/>
      <c r="AB124" s="30"/>
      <c r="AC124" s="30"/>
      <c r="AD124" s="30"/>
      <c r="AE124" s="30"/>
      <c r="AF124" s="30"/>
      <c r="AG124" s="30"/>
      <c r="AH124" s="30"/>
      <c r="AI124" s="30"/>
      <c r="AJ124" s="31"/>
      <c r="AK124" s="30"/>
      <c r="AL124" s="30"/>
      <c r="AM124" s="30"/>
      <c r="AN124" s="30"/>
      <c r="AO124" s="30"/>
      <c r="AP124" s="30"/>
      <c r="AQ124" s="30"/>
      <c r="AR124" s="30"/>
      <c r="AS124" s="31"/>
      <c r="AT124" s="30"/>
      <c r="AU124" s="30"/>
      <c r="AV124" s="30"/>
      <c r="AW124" s="30"/>
      <c r="AX124" s="30"/>
      <c r="AY124" s="30"/>
      <c r="AZ124" s="30"/>
      <c r="BA124" s="31"/>
      <c r="BB124" s="30"/>
      <c r="BC124" s="30"/>
      <c r="BD124" s="30"/>
      <c r="BE124" s="31"/>
      <c r="BF124" s="30"/>
      <c r="BG124" s="30"/>
      <c r="BH124" s="30"/>
      <c r="BI124" s="30"/>
      <c r="BJ124" s="31"/>
      <c r="BK124" s="30"/>
      <c r="BL124" s="30"/>
      <c r="BM124" s="30"/>
      <c r="BN124" s="30"/>
      <c r="BO124" s="31"/>
      <c r="BP124" s="30"/>
      <c r="BQ124" s="30"/>
      <c r="BR124" s="30"/>
      <c r="BS124" s="30"/>
      <c r="BT124" s="31"/>
      <c r="BU124" s="30"/>
      <c r="BV124" s="30"/>
      <c r="BW124" s="30"/>
      <c r="BX124" s="31"/>
      <c r="BY124" s="30"/>
      <c r="BZ124" s="30"/>
      <c r="CA124" s="30"/>
      <c r="CB124" s="30"/>
      <c r="CC124" s="30"/>
      <c r="CD124" s="30"/>
      <c r="CE124" s="30"/>
      <c r="CF124" s="30"/>
      <c r="CG124" s="30"/>
      <c r="CH124" s="31"/>
      <c r="CI124" s="30"/>
      <c r="CJ124" s="30"/>
      <c r="CK124" s="30"/>
      <c r="CL124" s="30"/>
      <c r="CM124" s="30"/>
      <c r="CN124" s="30"/>
      <c r="CO124" s="30"/>
      <c r="CP124" s="30"/>
      <c r="CQ124" s="31"/>
      <c r="CR124" s="30"/>
      <c r="CS124" s="30"/>
      <c r="CT124" s="30"/>
      <c r="CU124" s="30"/>
      <c r="CV124" s="30"/>
      <c r="CW124" s="30"/>
      <c r="CX124" s="35"/>
      <c r="CY124" s="35"/>
    </row>
    <row r="125" spans="1:103" ht="13.5" x14ac:dyDescent="0.35">
      <c r="A125" s="33"/>
      <c r="B125" s="33"/>
      <c r="C125" s="33"/>
      <c r="D125" s="31"/>
      <c r="E125" s="30"/>
      <c r="F125" s="30"/>
      <c r="G125" s="30"/>
      <c r="H125" s="30"/>
      <c r="I125" s="30"/>
      <c r="J125" s="30"/>
      <c r="K125" s="30"/>
      <c r="L125" s="30"/>
      <c r="M125" s="30"/>
      <c r="N125" s="30"/>
      <c r="O125" s="31"/>
      <c r="P125" s="30"/>
      <c r="Q125" s="30"/>
      <c r="R125" s="30"/>
      <c r="S125" s="30"/>
      <c r="T125" s="30"/>
      <c r="U125" s="30"/>
      <c r="V125" s="30"/>
      <c r="W125" s="30"/>
      <c r="X125" s="30"/>
      <c r="Y125" s="31"/>
      <c r="Z125" s="30"/>
      <c r="AA125" s="30"/>
      <c r="AB125" s="30"/>
      <c r="AC125" s="30"/>
      <c r="AD125" s="30"/>
      <c r="AE125" s="30"/>
      <c r="AF125" s="30"/>
      <c r="AG125" s="30"/>
      <c r="AH125" s="30"/>
      <c r="AI125" s="30"/>
      <c r="AJ125" s="31"/>
      <c r="AK125" s="30"/>
      <c r="AL125" s="30"/>
      <c r="AM125" s="30"/>
      <c r="AN125" s="30"/>
      <c r="AO125" s="30"/>
      <c r="AP125" s="30"/>
      <c r="AQ125" s="30"/>
      <c r="AR125" s="30"/>
      <c r="AS125" s="31"/>
      <c r="AT125" s="30"/>
      <c r="AU125" s="30"/>
      <c r="AV125" s="30"/>
      <c r="AW125" s="30"/>
      <c r="AX125" s="30"/>
      <c r="AY125" s="30"/>
      <c r="AZ125" s="30"/>
      <c r="BA125" s="31"/>
      <c r="BB125" s="30"/>
      <c r="BC125" s="30"/>
      <c r="BD125" s="30"/>
      <c r="BE125" s="31"/>
      <c r="BF125" s="30"/>
      <c r="BG125" s="30"/>
      <c r="BH125" s="30"/>
      <c r="BI125" s="30"/>
      <c r="BJ125" s="31"/>
      <c r="BK125" s="30"/>
      <c r="BL125" s="30"/>
      <c r="BM125" s="30"/>
      <c r="BN125" s="30"/>
      <c r="BO125" s="31"/>
      <c r="BP125" s="30"/>
      <c r="BQ125" s="30"/>
      <c r="BR125" s="30"/>
      <c r="BS125" s="30"/>
      <c r="BT125" s="31"/>
      <c r="BU125" s="30"/>
      <c r="BV125" s="30"/>
      <c r="BW125" s="30"/>
      <c r="BX125" s="31"/>
      <c r="BY125" s="30"/>
      <c r="BZ125" s="30"/>
      <c r="CA125" s="30"/>
      <c r="CB125" s="30"/>
      <c r="CC125" s="30"/>
      <c r="CD125" s="30"/>
      <c r="CE125" s="30"/>
      <c r="CF125" s="30"/>
      <c r="CG125" s="30"/>
      <c r="CH125" s="31"/>
      <c r="CI125" s="30"/>
      <c r="CJ125" s="30"/>
      <c r="CK125" s="30"/>
      <c r="CL125" s="30"/>
      <c r="CM125" s="30"/>
      <c r="CN125" s="30"/>
      <c r="CO125" s="30"/>
      <c r="CP125" s="30"/>
      <c r="CQ125" s="31"/>
      <c r="CR125" s="30"/>
      <c r="CS125" s="30"/>
      <c r="CT125" s="30"/>
      <c r="CU125" s="30"/>
      <c r="CV125" s="30"/>
      <c r="CW125" s="30"/>
      <c r="CX125" s="35"/>
      <c r="CY125" s="35"/>
    </row>
    <row r="126" spans="1:103" ht="13.5" x14ac:dyDescent="0.35">
      <c r="A126" s="33"/>
      <c r="B126" s="33"/>
      <c r="C126" s="33"/>
      <c r="D126" s="31"/>
      <c r="E126" s="30"/>
      <c r="F126" s="30"/>
      <c r="G126" s="30"/>
      <c r="H126" s="30"/>
      <c r="I126" s="30"/>
      <c r="J126" s="30"/>
      <c r="K126" s="30"/>
      <c r="L126" s="30"/>
      <c r="M126" s="30"/>
      <c r="N126" s="30"/>
      <c r="O126" s="31"/>
      <c r="P126" s="30"/>
      <c r="Q126" s="30"/>
      <c r="R126" s="30"/>
      <c r="S126" s="30"/>
      <c r="T126" s="30"/>
      <c r="U126" s="30"/>
      <c r="V126" s="30"/>
      <c r="W126" s="30"/>
      <c r="X126" s="30"/>
      <c r="Y126" s="31"/>
      <c r="Z126" s="30"/>
      <c r="AA126" s="30"/>
      <c r="AB126" s="30"/>
      <c r="AC126" s="30"/>
      <c r="AD126" s="30"/>
      <c r="AE126" s="30"/>
      <c r="AF126" s="30"/>
      <c r="AG126" s="30"/>
      <c r="AH126" s="30"/>
      <c r="AI126" s="30"/>
      <c r="AJ126" s="31"/>
      <c r="AK126" s="30"/>
      <c r="AL126" s="30"/>
      <c r="AM126" s="30"/>
      <c r="AN126" s="30"/>
      <c r="AO126" s="30"/>
      <c r="AP126" s="30"/>
      <c r="AQ126" s="30"/>
      <c r="AR126" s="30"/>
      <c r="AS126" s="31"/>
      <c r="AT126" s="30"/>
      <c r="AU126" s="30"/>
      <c r="AV126" s="30"/>
      <c r="AW126" s="30"/>
      <c r="AX126" s="30"/>
      <c r="AY126" s="30"/>
      <c r="AZ126" s="30"/>
      <c r="BA126" s="31"/>
      <c r="BB126" s="30"/>
      <c r="BC126" s="30"/>
      <c r="BD126" s="30"/>
      <c r="BE126" s="31"/>
      <c r="BF126" s="30"/>
      <c r="BG126" s="30"/>
      <c r="BH126" s="30"/>
      <c r="BI126" s="30"/>
      <c r="BJ126" s="31"/>
      <c r="BK126" s="30"/>
      <c r="BL126" s="30"/>
      <c r="BM126" s="30"/>
      <c r="BN126" s="30"/>
      <c r="BO126" s="31"/>
      <c r="BP126" s="30"/>
      <c r="BQ126" s="30"/>
      <c r="BR126" s="30"/>
      <c r="BS126" s="30"/>
      <c r="BT126" s="31"/>
      <c r="BU126" s="30"/>
      <c r="BV126" s="30"/>
      <c r="BW126" s="30"/>
      <c r="BX126" s="31"/>
      <c r="BY126" s="30"/>
      <c r="BZ126" s="30"/>
      <c r="CA126" s="30"/>
      <c r="CB126" s="30"/>
      <c r="CC126" s="30"/>
      <c r="CD126" s="30"/>
      <c r="CE126" s="30"/>
      <c r="CF126" s="30"/>
      <c r="CG126" s="30"/>
      <c r="CH126" s="31"/>
      <c r="CI126" s="30"/>
      <c r="CJ126" s="30"/>
      <c r="CK126" s="30"/>
      <c r="CL126" s="30"/>
      <c r="CM126" s="30"/>
      <c r="CN126" s="30"/>
      <c r="CO126" s="30"/>
      <c r="CP126" s="30"/>
      <c r="CQ126" s="31"/>
      <c r="CR126" s="30"/>
      <c r="CS126" s="30"/>
      <c r="CT126" s="30"/>
      <c r="CU126" s="30"/>
      <c r="CV126" s="30"/>
      <c r="CW126" s="30"/>
      <c r="CX126" s="35"/>
      <c r="CY126" s="35"/>
    </row>
    <row r="127" spans="1:103" ht="13.5" x14ac:dyDescent="0.35">
      <c r="A127" s="33"/>
      <c r="B127" s="33"/>
      <c r="C127" s="33"/>
      <c r="D127" s="31"/>
      <c r="E127" s="30"/>
      <c r="F127" s="30"/>
      <c r="G127" s="30"/>
      <c r="H127" s="30"/>
      <c r="I127" s="30"/>
      <c r="J127" s="30"/>
      <c r="K127" s="30"/>
      <c r="L127" s="30"/>
      <c r="M127" s="30"/>
      <c r="N127" s="30"/>
      <c r="O127" s="31"/>
      <c r="P127" s="30"/>
      <c r="Q127" s="30"/>
      <c r="R127" s="30"/>
      <c r="S127" s="30"/>
      <c r="T127" s="30"/>
      <c r="U127" s="30"/>
      <c r="V127" s="30"/>
      <c r="W127" s="30"/>
      <c r="X127" s="30"/>
      <c r="Y127" s="31"/>
      <c r="Z127" s="30"/>
      <c r="AA127" s="30"/>
      <c r="AB127" s="30"/>
      <c r="AC127" s="30"/>
      <c r="AD127" s="30"/>
      <c r="AE127" s="30"/>
      <c r="AF127" s="30"/>
      <c r="AG127" s="30"/>
      <c r="AH127" s="30"/>
      <c r="AI127" s="30"/>
      <c r="AJ127" s="31"/>
      <c r="AK127" s="30"/>
      <c r="AL127" s="30"/>
      <c r="AM127" s="30"/>
      <c r="AN127" s="30"/>
      <c r="AO127" s="30"/>
      <c r="AP127" s="30"/>
      <c r="AQ127" s="30"/>
      <c r="AR127" s="30"/>
      <c r="AS127" s="31"/>
      <c r="AT127" s="30"/>
      <c r="AU127" s="30"/>
      <c r="AV127" s="30"/>
      <c r="AW127" s="30"/>
      <c r="AX127" s="30"/>
      <c r="AY127" s="30"/>
      <c r="AZ127" s="30"/>
      <c r="BA127" s="31"/>
      <c r="BB127" s="30"/>
      <c r="BC127" s="30"/>
      <c r="BD127" s="30"/>
      <c r="BE127" s="31"/>
      <c r="BF127" s="30"/>
      <c r="BG127" s="30"/>
      <c r="BH127" s="30"/>
      <c r="BI127" s="30"/>
      <c r="BJ127" s="31"/>
      <c r="BK127" s="30"/>
      <c r="BL127" s="30"/>
      <c r="BM127" s="30"/>
      <c r="BN127" s="30"/>
      <c r="BO127" s="31"/>
      <c r="BP127" s="30"/>
      <c r="BQ127" s="30"/>
      <c r="BR127" s="30"/>
      <c r="BS127" s="30"/>
      <c r="BT127" s="31"/>
      <c r="BU127" s="30"/>
      <c r="BV127" s="30"/>
      <c r="BW127" s="30"/>
      <c r="BX127" s="31"/>
      <c r="BY127" s="30"/>
      <c r="BZ127" s="30"/>
      <c r="CA127" s="30"/>
      <c r="CB127" s="30"/>
      <c r="CC127" s="30"/>
      <c r="CD127" s="30"/>
      <c r="CE127" s="30"/>
      <c r="CF127" s="30"/>
      <c r="CG127" s="30"/>
      <c r="CH127" s="31"/>
      <c r="CI127" s="30"/>
      <c r="CJ127" s="30"/>
      <c r="CK127" s="30"/>
      <c r="CL127" s="30"/>
      <c r="CM127" s="30"/>
      <c r="CN127" s="30"/>
      <c r="CO127" s="30"/>
      <c r="CP127" s="30"/>
      <c r="CQ127" s="31"/>
      <c r="CR127" s="30"/>
      <c r="CS127" s="30"/>
      <c r="CT127" s="30"/>
      <c r="CU127" s="30"/>
      <c r="CV127" s="30"/>
      <c r="CW127" s="30"/>
      <c r="CX127" s="35"/>
      <c r="CY127" s="35"/>
    </row>
    <row r="128" spans="1:103" ht="13.5" x14ac:dyDescent="0.35">
      <c r="A128" s="33"/>
      <c r="B128" s="33"/>
      <c r="C128" s="33"/>
      <c r="D128" s="31"/>
      <c r="E128" s="30"/>
      <c r="F128" s="30"/>
      <c r="G128" s="30"/>
      <c r="H128" s="30"/>
      <c r="I128" s="30"/>
      <c r="J128" s="30"/>
      <c r="K128" s="30"/>
      <c r="L128" s="30"/>
      <c r="M128" s="30"/>
      <c r="N128" s="30"/>
      <c r="O128" s="31"/>
      <c r="P128" s="30"/>
      <c r="Q128" s="30"/>
      <c r="R128" s="30"/>
      <c r="S128" s="30"/>
      <c r="T128" s="30"/>
      <c r="U128" s="30"/>
      <c r="V128" s="30"/>
      <c r="W128" s="30"/>
      <c r="X128" s="30"/>
      <c r="Y128" s="31"/>
      <c r="Z128" s="30"/>
      <c r="AA128" s="30"/>
      <c r="AB128" s="30"/>
      <c r="AC128" s="30"/>
      <c r="AD128" s="30"/>
      <c r="AE128" s="30"/>
      <c r="AF128" s="30"/>
      <c r="AG128" s="30"/>
      <c r="AH128" s="30"/>
      <c r="AI128" s="30"/>
      <c r="AJ128" s="31"/>
      <c r="AK128" s="30"/>
      <c r="AL128" s="30"/>
      <c r="AM128" s="30"/>
      <c r="AN128" s="30"/>
      <c r="AO128" s="30"/>
      <c r="AP128" s="30"/>
      <c r="AQ128" s="30"/>
      <c r="AR128" s="30"/>
      <c r="AS128" s="31"/>
      <c r="AT128" s="30"/>
      <c r="AU128" s="30"/>
      <c r="AV128" s="30"/>
      <c r="AW128" s="30"/>
      <c r="AX128" s="30"/>
      <c r="AY128" s="30"/>
      <c r="AZ128" s="30"/>
      <c r="BA128" s="31"/>
      <c r="BB128" s="30"/>
      <c r="BC128" s="30"/>
      <c r="BD128" s="30"/>
      <c r="BE128" s="31"/>
      <c r="BF128" s="30"/>
      <c r="BG128" s="30"/>
      <c r="BH128" s="30"/>
      <c r="BI128" s="30"/>
      <c r="BJ128" s="31"/>
      <c r="BK128" s="30"/>
      <c r="BL128" s="30"/>
      <c r="BM128" s="30"/>
      <c r="BN128" s="30"/>
      <c r="BO128" s="31"/>
      <c r="BP128" s="30"/>
      <c r="BQ128" s="30"/>
      <c r="BR128" s="30"/>
      <c r="BS128" s="30"/>
      <c r="BT128" s="31"/>
      <c r="BU128" s="30"/>
      <c r="BV128" s="30"/>
      <c r="BW128" s="30"/>
      <c r="BX128" s="31"/>
      <c r="BY128" s="30"/>
      <c r="BZ128" s="30"/>
      <c r="CA128" s="30"/>
      <c r="CB128" s="30"/>
      <c r="CC128" s="30"/>
      <c r="CD128" s="30"/>
      <c r="CE128" s="30"/>
      <c r="CF128" s="30"/>
      <c r="CG128" s="30"/>
      <c r="CH128" s="31"/>
      <c r="CI128" s="30"/>
      <c r="CJ128" s="30"/>
      <c r="CK128" s="30"/>
      <c r="CL128" s="30"/>
      <c r="CM128" s="30"/>
      <c r="CN128" s="30"/>
      <c r="CO128" s="30"/>
      <c r="CP128" s="30"/>
      <c r="CQ128" s="31"/>
      <c r="CR128" s="30"/>
      <c r="CS128" s="30"/>
      <c r="CT128" s="30"/>
      <c r="CU128" s="30"/>
      <c r="CV128" s="30"/>
      <c r="CW128" s="30"/>
      <c r="CX128" s="35"/>
      <c r="CY128" s="35"/>
    </row>
    <row r="129" spans="1:103" ht="13.5" x14ac:dyDescent="0.35">
      <c r="A129" s="33"/>
      <c r="B129" s="33"/>
      <c r="C129" s="33"/>
      <c r="D129" s="31"/>
      <c r="E129" s="30"/>
      <c r="F129" s="30"/>
      <c r="G129" s="30"/>
      <c r="H129" s="30"/>
      <c r="I129" s="30"/>
      <c r="J129" s="30"/>
      <c r="K129" s="30"/>
      <c r="L129" s="30"/>
      <c r="M129" s="30"/>
      <c r="N129" s="30"/>
      <c r="O129" s="31"/>
      <c r="P129" s="30"/>
      <c r="Q129" s="30"/>
      <c r="R129" s="30"/>
      <c r="S129" s="30"/>
      <c r="T129" s="30"/>
      <c r="U129" s="30"/>
      <c r="V129" s="30"/>
      <c r="W129" s="30"/>
      <c r="X129" s="30"/>
      <c r="Y129" s="31"/>
      <c r="Z129" s="30"/>
      <c r="AA129" s="30"/>
      <c r="AB129" s="30"/>
      <c r="AC129" s="30"/>
      <c r="AD129" s="30"/>
      <c r="AE129" s="30"/>
      <c r="AF129" s="30"/>
      <c r="AG129" s="30"/>
      <c r="AH129" s="30"/>
      <c r="AI129" s="30"/>
      <c r="AJ129" s="31"/>
      <c r="AK129" s="30"/>
      <c r="AL129" s="30"/>
      <c r="AM129" s="30"/>
      <c r="AN129" s="30"/>
      <c r="AO129" s="30"/>
      <c r="AP129" s="30"/>
      <c r="AQ129" s="30"/>
      <c r="AR129" s="30"/>
      <c r="AS129" s="31"/>
      <c r="AT129" s="30"/>
      <c r="AU129" s="30"/>
      <c r="AV129" s="30"/>
      <c r="AW129" s="30"/>
      <c r="AX129" s="30"/>
      <c r="AY129" s="30"/>
      <c r="AZ129" s="30"/>
      <c r="BA129" s="31"/>
      <c r="BB129" s="30"/>
      <c r="BC129" s="30"/>
      <c r="BD129" s="30"/>
      <c r="BE129" s="31"/>
      <c r="BF129" s="30"/>
      <c r="BG129" s="30"/>
      <c r="BH129" s="30"/>
      <c r="BI129" s="30"/>
      <c r="BJ129" s="31"/>
      <c r="BK129" s="30"/>
      <c r="BL129" s="30"/>
      <c r="BM129" s="30"/>
      <c r="BN129" s="30"/>
      <c r="BO129" s="31"/>
      <c r="BP129" s="30"/>
      <c r="BQ129" s="30"/>
      <c r="BR129" s="30"/>
      <c r="BS129" s="30"/>
      <c r="BT129" s="31"/>
      <c r="BU129" s="30"/>
      <c r="BV129" s="30"/>
      <c r="BW129" s="30"/>
      <c r="BX129" s="31"/>
      <c r="BY129" s="30"/>
      <c r="BZ129" s="30"/>
      <c r="CA129" s="30"/>
      <c r="CB129" s="30"/>
      <c r="CC129" s="30"/>
      <c r="CD129" s="30"/>
      <c r="CE129" s="30"/>
      <c r="CF129" s="30"/>
      <c r="CG129" s="30"/>
      <c r="CH129" s="31"/>
      <c r="CI129" s="30"/>
      <c r="CJ129" s="30"/>
      <c r="CK129" s="30"/>
      <c r="CL129" s="30"/>
      <c r="CM129" s="30"/>
      <c r="CN129" s="30"/>
      <c r="CO129" s="30"/>
      <c r="CP129" s="30"/>
      <c r="CQ129" s="31"/>
      <c r="CR129" s="30"/>
      <c r="CS129" s="30"/>
      <c r="CT129" s="30"/>
      <c r="CU129" s="30"/>
      <c r="CV129" s="30"/>
      <c r="CW129" s="30"/>
      <c r="CX129" s="35"/>
      <c r="CY129" s="35"/>
    </row>
    <row r="130" spans="1:103" ht="13.5" x14ac:dyDescent="0.35">
      <c r="A130" s="33"/>
      <c r="B130" s="33"/>
      <c r="C130" s="33"/>
      <c r="D130" s="31"/>
      <c r="E130" s="30"/>
      <c r="F130" s="30"/>
      <c r="G130" s="30"/>
      <c r="H130" s="30"/>
      <c r="I130" s="30"/>
      <c r="J130" s="30"/>
      <c r="K130" s="30"/>
      <c r="L130" s="30"/>
      <c r="M130" s="30"/>
      <c r="N130" s="30"/>
      <c r="O130" s="31"/>
      <c r="P130" s="30"/>
      <c r="Q130" s="30"/>
      <c r="R130" s="30"/>
      <c r="S130" s="30"/>
      <c r="T130" s="30"/>
      <c r="U130" s="30"/>
      <c r="V130" s="30"/>
      <c r="W130" s="30"/>
      <c r="X130" s="30"/>
      <c r="Y130" s="31"/>
      <c r="Z130" s="30"/>
      <c r="AA130" s="30"/>
      <c r="AB130" s="30"/>
      <c r="AC130" s="30"/>
      <c r="AD130" s="30"/>
      <c r="AE130" s="30"/>
      <c r="AF130" s="30"/>
      <c r="AG130" s="30"/>
      <c r="AH130" s="30"/>
      <c r="AI130" s="30"/>
      <c r="AJ130" s="31"/>
      <c r="AK130" s="30"/>
      <c r="AL130" s="30"/>
      <c r="AM130" s="30"/>
      <c r="AN130" s="30"/>
      <c r="AO130" s="30"/>
      <c r="AP130" s="30"/>
      <c r="AQ130" s="30"/>
      <c r="AR130" s="30"/>
      <c r="AS130" s="31"/>
      <c r="AT130" s="30"/>
      <c r="AU130" s="30"/>
      <c r="AV130" s="30"/>
      <c r="AW130" s="30"/>
      <c r="AX130" s="30"/>
      <c r="AY130" s="30"/>
      <c r="AZ130" s="30"/>
      <c r="BA130" s="31"/>
      <c r="BB130" s="30"/>
      <c r="BC130" s="30"/>
      <c r="BD130" s="30"/>
      <c r="BE130" s="31"/>
      <c r="BF130" s="30"/>
      <c r="BG130" s="30"/>
      <c r="BH130" s="30"/>
      <c r="BI130" s="30"/>
      <c r="BJ130" s="31"/>
      <c r="BK130" s="30"/>
      <c r="BL130" s="30"/>
      <c r="BM130" s="30"/>
      <c r="BN130" s="30"/>
      <c r="BO130" s="31"/>
      <c r="BP130" s="30"/>
      <c r="BQ130" s="30"/>
      <c r="BR130" s="30"/>
      <c r="BS130" s="30"/>
      <c r="BT130" s="31"/>
      <c r="BU130" s="30"/>
      <c r="BV130" s="30"/>
      <c r="BW130" s="30"/>
      <c r="BX130" s="31"/>
      <c r="BY130" s="30"/>
      <c r="BZ130" s="30"/>
      <c r="CA130" s="30"/>
      <c r="CB130" s="30"/>
      <c r="CC130" s="30"/>
      <c r="CD130" s="30"/>
      <c r="CE130" s="30"/>
      <c r="CF130" s="30"/>
      <c r="CG130" s="30"/>
      <c r="CH130" s="31"/>
      <c r="CI130" s="30"/>
      <c r="CJ130" s="30"/>
      <c r="CK130" s="30"/>
      <c r="CL130" s="30"/>
      <c r="CM130" s="30"/>
      <c r="CN130" s="30"/>
      <c r="CO130" s="30"/>
      <c r="CP130" s="30"/>
      <c r="CQ130" s="31"/>
      <c r="CR130" s="30"/>
      <c r="CS130" s="30"/>
      <c r="CT130" s="30"/>
      <c r="CU130" s="30"/>
      <c r="CV130" s="30"/>
      <c r="CW130" s="30"/>
      <c r="CX130" s="35"/>
      <c r="CY130" s="35"/>
    </row>
    <row r="131" spans="1:103" ht="13.5" x14ac:dyDescent="0.35">
      <c r="A131" s="33"/>
      <c r="B131" s="33"/>
      <c r="C131" s="33"/>
      <c r="D131" s="31"/>
      <c r="E131" s="30"/>
      <c r="F131" s="30"/>
      <c r="G131" s="30"/>
      <c r="H131" s="30"/>
      <c r="I131" s="30"/>
      <c r="J131" s="30"/>
      <c r="K131" s="30"/>
      <c r="L131" s="30"/>
      <c r="M131" s="30"/>
      <c r="N131" s="30"/>
      <c r="O131" s="31"/>
      <c r="P131" s="30"/>
      <c r="Q131" s="30"/>
      <c r="R131" s="30"/>
      <c r="S131" s="30"/>
      <c r="T131" s="30"/>
      <c r="U131" s="30"/>
      <c r="V131" s="30"/>
      <c r="W131" s="30"/>
      <c r="X131" s="30"/>
      <c r="Y131" s="31"/>
      <c r="Z131" s="30"/>
      <c r="AA131" s="30"/>
      <c r="AB131" s="30"/>
      <c r="AC131" s="30"/>
      <c r="AD131" s="30"/>
      <c r="AE131" s="30"/>
      <c r="AF131" s="30"/>
      <c r="AG131" s="30"/>
      <c r="AH131" s="30"/>
      <c r="AI131" s="30"/>
      <c r="AJ131" s="31"/>
      <c r="AK131" s="30"/>
      <c r="AL131" s="30"/>
      <c r="AM131" s="30"/>
      <c r="AN131" s="30"/>
      <c r="AO131" s="30"/>
      <c r="AP131" s="30"/>
      <c r="AQ131" s="30"/>
      <c r="AR131" s="30"/>
      <c r="AS131" s="31"/>
      <c r="AT131" s="30"/>
      <c r="AU131" s="30"/>
      <c r="AV131" s="30"/>
      <c r="AW131" s="30"/>
      <c r="AX131" s="30"/>
      <c r="AY131" s="30"/>
      <c r="AZ131" s="30"/>
      <c r="BA131" s="31"/>
      <c r="BB131" s="30"/>
      <c r="BC131" s="30"/>
      <c r="BD131" s="30"/>
      <c r="BE131" s="31"/>
      <c r="BF131" s="30"/>
      <c r="BG131" s="30"/>
      <c r="BH131" s="30"/>
      <c r="BI131" s="30"/>
      <c r="BJ131" s="31"/>
      <c r="BK131" s="30"/>
      <c r="BL131" s="30"/>
      <c r="BM131" s="30"/>
      <c r="BN131" s="30"/>
      <c r="BO131" s="31"/>
      <c r="BP131" s="30"/>
      <c r="BQ131" s="30"/>
      <c r="BR131" s="30"/>
      <c r="BS131" s="30"/>
      <c r="BT131" s="31"/>
      <c r="BU131" s="30"/>
      <c r="BV131" s="30"/>
      <c r="BW131" s="30"/>
      <c r="BX131" s="31"/>
      <c r="BY131" s="30"/>
      <c r="BZ131" s="30"/>
      <c r="CA131" s="30"/>
      <c r="CB131" s="30"/>
      <c r="CC131" s="30"/>
      <c r="CD131" s="30"/>
      <c r="CE131" s="30"/>
      <c r="CF131" s="30"/>
      <c r="CG131" s="30"/>
      <c r="CH131" s="31"/>
      <c r="CI131" s="30"/>
      <c r="CJ131" s="30"/>
      <c r="CK131" s="30"/>
      <c r="CL131" s="30"/>
      <c r="CM131" s="30"/>
      <c r="CN131" s="30"/>
      <c r="CO131" s="30"/>
      <c r="CP131" s="30"/>
      <c r="CQ131" s="31"/>
      <c r="CR131" s="30"/>
      <c r="CS131" s="30"/>
      <c r="CT131" s="30"/>
      <c r="CU131" s="30"/>
      <c r="CV131" s="30"/>
      <c r="CW131" s="30"/>
      <c r="CX131" s="35"/>
      <c r="CY131" s="35"/>
    </row>
    <row r="132" spans="1:103" ht="13.5" x14ac:dyDescent="0.35">
      <c r="A132" s="33"/>
      <c r="B132" s="33"/>
      <c r="C132" s="33"/>
      <c r="D132" s="31"/>
      <c r="E132" s="30"/>
      <c r="F132" s="30"/>
      <c r="G132" s="30"/>
      <c r="H132" s="30"/>
      <c r="I132" s="30"/>
      <c r="J132" s="30"/>
      <c r="K132" s="30"/>
      <c r="L132" s="30"/>
      <c r="M132" s="30"/>
      <c r="N132" s="30"/>
      <c r="O132" s="31"/>
      <c r="P132" s="30"/>
      <c r="Q132" s="30"/>
      <c r="R132" s="30"/>
      <c r="S132" s="30"/>
      <c r="T132" s="30"/>
      <c r="U132" s="30"/>
      <c r="V132" s="30"/>
      <c r="W132" s="30"/>
      <c r="X132" s="30"/>
      <c r="Y132" s="31"/>
      <c r="Z132" s="30"/>
      <c r="AA132" s="30"/>
      <c r="AB132" s="30"/>
      <c r="AC132" s="30"/>
      <c r="AD132" s="30"/>
      <c r="AE132" s="30"/>
      <c r="AF132" s="30"/>
      <c r="AG132" s="30"/>
      <c r="AH132" s="30"/>
      <c r="AI132" s="30"/>
      <c r="AJ132" s="31"/>
      <c r="AK132" s="30"/>
      <c r="AL132" s="30"/>
      <c r="AM132" s="30"/>
      <c r="AN132" s="30"/>
      <c r="AO132" s="30"/>
      <c r="AP132" s="30"/>
      <c r="AQ132" s="30"/>
      <c r="AR132" s="30"/>
      <c r="AS132" s="31"/>
      <c r="AT132" s="30"/>
      <c r="AU132" s="30"/>
      <c r="AV132" s="30"/>
      <c r="AW132" s="30"/>
      <c r="AX132" s="30"/>
      <c r="AY132" s="30"/>
      <c r="AZ132" s="30"/>
      <c r="BA132" s="31"/>
      <c r="BB132" s="30"/>
      <c r="BC132" s="30"/>
      <c r="BD132" s="30"/>
      <c r="BE132" s="31"/>
      <c r="BF132" s="30"/>
      <c r="BG132" s="30"/>
      <c r="BH132" s="30"/>
      <c r="BI132" s="30"/>
      <c r="BJ132" s="31"/>
      <c r="BK132" s="30"/>
      <c r="BL132" s="30"/>
      <c r="BM132" s="30"/>
      <c r="BN132" s="30"/>
      <c r="BO132" s="31"/>
      <c r="BP132" s="30"/>
      <c r="BQ132" s="30"/>
      <c r="BR132" s="30"/>
      <c r="BS132" s="30"/>
      <c r="BT132" s="31"/>
      <c r="BU132" s="30"/>
      <c r="BV132" s="30"/>
      <c r="BW132" s="30"/>
      <c r="BX132" s="31"/>
      <c r="BY132" s="30"/>
      <c r="BZ132" s="30"/>
      <c r="CA132" s="30"/>
      <c r="CB132" s="30"/>
      <c r="CC132" s="30"/>
      <c r="CD132" s="30"/>
      <c r="CE132" s="30"/>
      <c r="CF132" s="30"/>
      <c r="CG132" s="30"/>
      <c r="CH132" s="31"/>
      <c r="CI132" s="30"/>
      <c r="CJ132" s="30"/>
      <c r="CK132" s="30"/>
      <c r="CL132" s="30"/>
      <c r="CM132" s="30"/>
      <c r="CN132" s="30"/>
      <c r="CO132" s="30"/>
      <c r="CP132" s="30"/>
      <c r="CQ132" s="31"/>
      <c r="CR132" s="30"/>
      <c r="CS132" s="30"/>
      <c r="CT132" s="30"/>
      <c r="CU132" s="30"/>
      <c r="CV132" s="30"/>
      <c r="CW132" s="30"/>
      <c r="CX132" s="35"/>
      <c r="CY132" s="35"/>
    </row>
    <row r="133" spans="1:103" ht="13.5" x14ac:dyDescent="0.35">
      <c r="A133" s="33"/>
      <c r="B133" s="33"/>
      <c r="C133" s="33"/>
      <c r="D133" s="31"/>
      <c r="E133" s="30"/>
      <c r="F133" s="30"/>
      <c r="G133" s="30"/>
      <c r="H133" s="30"/>
      <c r="I133" s="30"/>
      <c r="J133" s="30"/>
      <c r="K133" s="30"/>
      <c r="L133" s="30"/>
      <c r="M133" s="30"/>
      <c r="N133" s="30"/>
      <c r="O133" s="31"/>
      <c r="P133" s="30"/>
      <c r="Q133" s="30"/>
      <c r="R133" s="30"/>
      <c r="S133" s="30"/>
      <c r="T133" s="30"/>
      <c r="U133" s="30"/>
      <c r="V133" s="30"/>
      <c r="W133" s="30"/>
      <c r="X133" s="30"/>
      <c r="Y133" s="31"/>
      <c r="Z133" s="30"/>
      <c r="AA133" s="30"/>
      <c r="AB133" s="30"/>
      <c r="AC133" s="30"/>
      <c r="AD133" s="30"/>
      <c r="AE133" s="30"/>
      <c r="AF133" s="30"/>
      <c r="AG133" s="30"/>
      <c r="AH133" s="30"/>
      <c r="AI133" s="30"/>
      <c r="AJ133" s="31"/>
      <c r="AK133" s="30"/>
      <c r="AL133" s="30"/>
      <c r="AM133" s="30"/>
      <c r="AN133" s="30"/>
      <c r="AO133" s="30"/>
      <c r="AP133" s="30"/>
      <c r="AQ133" s="30"/>
      <c r="AR133" s="30"/>
      <c r="AS133" s="31"/>
      <c r="AT133" s="30"/>
      <c r="AU133" s="30"/>
      <c r="AV133" s="30"/>
      <c r="AW133" s="30"/>
      <c r="AX133" s="30"/>
      <c r="AY133" s="30"/>
      <c r="AZ133" s="30"/>
      <c r="BA133" s="31"/>
      <c r="BB133" s="30"/>
      <c r="BC133" s="30"/>
      <c r="BD133" s="30"/>
      <c r="BE133" s="31"/>
      <c r="BF133" s="30"/>
      <c r="BG133" s="30"/>
      <c r="BH133" s="30"/>
      <c r="BI133" s="30"/>
      <c r="BJ133" s="31"/>
      <c r="BK133" s="30"/>
      <c r="BL133" s="30"/>
      <c r="BM133" s="30"/>
      <c r="BN133" s="30"/>
      <c r="BO133" s="31"/>
      <c r="BP133" s="30"/>
      <c r="BQ133" s="30"/>
      <c r="BR133" s="30"/>
      <c r="BS133" s="30"/>
      <c r="BT133" s="31"/>
      <c r="BU133" s="30"/>
      <c r="BV133" s="30"/>
      <c r="BW133" s="30"/>
      <c r="BX133" s="31"/>
      <c r="BY133" s="30"/>
      <c r="BZ133" s="30"/>
      <c r="CA133" s="30"/>
      <c r="CB133" s="30"/>
      <c r="CC133" s="30"/>
      <c r="CD133" s="30"/>
      <c r="CE133" s="30"/>
      <c r="CF133" s="30"/>
      <c r="CG133" s="30"/>
      <c r="CH133" s="31"/>
      <c r="CI133" s="30"/>
      <c r="CJ133" s="30"/>
      <c r="CK133" s="30"/>
      <c r="CL133" s="30"/>
      <c r="CM133" s="30"/>
      <c r="CN133" s="30"/>
      <c r="CO133" s="30"/>
      <c r="CP133" s="30"/>
      <c r="CQ133" s="31"/>
      <c r="CR133" s="30"/>
      <c r="CS133" s="30"/>
      <c r="CT133" s="30"/>
      <c r="CU133" s="30"/>
      <c r="CV133" s="30"/>
      <c r="CW133" s="30"/>
      <c r="CX133" s="35"/>
      <c r="CY133" s="35"/>
    </row>
    <row r="134" spans="1:103" ht="13.5" x14ac:dyDescent="0.35">
      <c r="A134" s="33"/>
      <c r="B134" s="33"/>
      <c r="C134" s="33"/>
      <c r="D134" s="31"/>
      <c r="E134" s="30"/>
      <c r="F134" s="30"/>
      <c r="G134" s="30"/>
      <c r="H134" s="30"/>
      <c r="I134" s="30"/>
      <c r="J134" s="30"/>
      <c r="K134" s="30"/>
      <c r="L134" s="30"/>
      <c r="M134" s="30"/>
      <c r="N134" s="30"/>
      <c r="O134" s="31"/>
      <c r="P134" s="30"/>
      <c r="Q134" s="30"/>
      <c r="R134" s="30"/>
      <c r="S134" s="30"/>
      <c r="T134" s="30"/>
      <c r="U134" s="30"/>
      <c r="V134" s="30"/>
      <c r="W134" s="30"/>
      <c r="X134" s="30"/>
      <c r="Y134" s="31"/>
      <c r="Z134" s="30"/>
      <c r="AA134" s="30"/>
      <c r="AB134" s="30"/>
      <c r="AC134" s="30"/>
      <c r="AD134" s="30"/>
      <c r="AE134" s="30"/>
      <c r="AF134" s="30"/>
      <c r="AG134" s="30"/>
      <c r="AH134" s="30"/>
      <c r="AI134" s="30"/>
      <c r="AJ134" s="31"/>
      <c r="AK134" s="30"/>
      <c r="AL134" s="30"/>
      <c r="AM134" s="30"/>
      <c r="AN134" s="30"/>
      <c r="AO134" s="30"/>
      <c r="AP134" s="30"/>
      <c r="AQ134" s="30"/>
      <c r="AR134" s="30"/>
      <c r="AS134" s="31"/>
      <c r="AT134" s="30"/>
      <c r="AU134" s="30"/>
      <c r="AV134" s="30"/>
      <c r="AW134" s="30"/>
      <c r="AX134" s="30"/>
      <c r="AY134" s="30"/>
      <c r="AZ134" s="30"/>
      <c r="BA134" s="31"/>
      <c r="BB134" s="30"/>
      <c r="BC134" s="30"/>
      <c r="BD134" s="30"/>
      <c r="BE134" s="31"/>
      <c r="BF134" s="30"/>
      <c r="BG134" s="30"/>
      <c r="BH134" s="30"/>
      <c r="BI134" s="30"/>
      <c r="BJ134" s="31"/>
      <c r="BK134" s="30"/>
      <c r="BL134" s="30"/>
      <c r="BM134" s="30"/>
      <c r="BN134" s="30"/>
      <c r="BO134" s="31"/>
      <c r="BP134" s="30"/>
      <c r="BQ134" s="30"/>
      <c r="BR134" s="30"/>
      <c r="BS134" s="30"/>
      <c r="BT134" s="31"/>
      <c r="BU134" s="30"/>
      <c r="BV134" s="30"/>
      <c r="BW134" s="30"/>
      <c r="BX134" s="31"/>
      <c r="BY134" s="30"/>
      <c r="BZ134" s="30"/>
      <c r="CA134" s="30"/>
      <c r="CB134" s="30"/>
      <c r="CC134" s="30"/>
      <c r="CD134" s="30"/>
      <c r="CE134" s="30"/>
      <c r="CF134" s="30"/>
      <c r="CG134" s="30"/>
      <c r="CH134" s="31"/>
      <c r="CI134" s="30"/>
      <c r="CJ134" s="30"/>
      <c r="CK134" s="30"/>
      <c r="CL134" s="30"/>
      <c r="CM134" s="30"/>
      <c r="CN134" s="30"/>
      <c r="CO134" s="30"/>
      <c r="CP134" s="30"/>
      <c r="CQ134" s="31"/>
      <c r="CR134" s="30"/>
      <c r="CS134" s="30"/>
      <c r="CT134" s="30"/>
      <c r="CU134" s="30"/>
      <c r="CV134" s="30"/>
      <c r="CW134" s="30"/>
      <c r="CX134" s="35"/>
      <c r="CY134" s="35"/>
    </row>
    <row r="135" spans="1:103" ht="13.5" x14ac:dyDescent="0.35">
      <c r="A135" s="33"/>
      <c r="B135" s="33"/>
      <c r="C135" s="33"/>
      <c r="D135" s="31"/>
      <c r="E135" s="30"/>
      <c r="F135" s="30"/>
      <c r="G135" s="30"/>
      <c r="H135" s="30"/>
      <c r="I135" s="30"/>
      <c r="J135" s="30"/>
      <c r="K135" s="30"/>
      <c r="L135" s="30"/>
      <c r="M135" s="30"/>
      <c r="N135" s="30"/>
      <c r="O135" s="31"/>
      <c r="P135" s="30"/>
      <c r="Q135" s="30"/>
      <c r="R135" s="30"/>
      <c r="S135" s="30"/>
      <c r="T135" s="30"/>
      <c r="U135" s="30"/>
      <c r="V135" s="30"/>
      <c r="W135" s="30"/>
      <c r="X135" s="30"/>
      <c r="Y135" s="31"/>
      <c r="Z135" s="30"/>
      <c r="AA135" s="30"/>
      <c r="AB135" s="30"/>
      <c r="AC135" s="30"/>
      <c r="AD135" s="30"/>
      <c r="AE135" s="30"/>
      <c r="AF135" s="30"/>
      <c r="AG135" s="30"/>
      <c r="AH135" s="30"/>
      <c r="AI135" s="30"/>
      <c r="AJ135" s="31"/>
      <c r="AK135" s="30"/>
      <c r="AL135" s="30"/>
      <c r="AM135" s="30"/>
      <c r="AN135" s="30"/>
      <c r="AO135" s="30"/>
      <c r="AP135" s="30"/>
      <c r="AQ135" s="30"/>
      <c r="AR135" s="30"/>
      <c r="AS135" s="31"/>
      <c r="AT135" s="30"/>
      <c r="AU135" s="30"/>
      <c r="AV135" s="30"/>
      <c r="AW135" s="30"/>
      <c r="AX135" s="30"/>
      <c r="AY135" s="30"/>
      <c r="AZ135" s="30"/>
      <c r="BA135" s="31"/>
      <c r="BB135" s="30"/>
      <c r="BC135" s="30"/>
      <c r="BD135" s="30"/>
      <c r="BE135" s="31"/>
      <c r="BF135" s="30"/>
      <c r="BG135" s="30"/>
      <c r="BH135" s="30"/>
      <c r="BI135" s="30"/>
      <c r="BJ135" s="31"/>
      <c r="BK135" s="30"/>
      <c r="BL135" s="30"/>
      <c r="BM135" s="30"/>
      <c r="BN135" s="30"/>
      <c r="BO135" s="31"/>
      <c r="BP135" s="30"/>
      <c r="BQ135" s="30"/>
      <c r="BR135" s="30"/>
      <c r="BS135" s="30"/>
      <c r="BT135" s="31"/>
      <c r="BU135" s="30"/>
      <c r="BV135" s="30"/>
      <c r="BW135" s="30"/>
      <c r="BX135" s="31"/>
      <c r="BY135" s="30"/>
      <c r="BZ135" s="30"/>
      <c r="CA135" s="30"/>
      <c r="CB135" s="30"/>
      <c r="CC135" s="30"/>
      <c r="CD135" s="30"/>
      <c r="CE135" s="30"/>
      <c r="CF135" s="30"/>
      <c r="CG135" s="30"/>
      <c r="CH135" s="31"/>
      <c r="CI135" s="30"/>
      <c r="CJ135" s="30"/>
      <c r="CK135" s="30"/>
      <c r="CL135" s="30"/>
      <c r="CM135" s="30"/>
      <c r="CN135" s="30"/>
      <c r="CO135" s="30"/>
      <c r="CP135" s="30"/>
      <c r="CQ135" s="31"/>
      <c r="CR135" s="30"/>
      <c r="CS135" s="30"/>
      <c r="CT135" s="30"/>
      <c r="CU135" s="30"/>
      <c r="CV135" s="30"/>
      <c r="CW135" s="30"/>
      <c r="CX135" s="35"/>
      <c r="CY135" s="35"/>
    </row>
    <row r="136" spans="1:103" ht="13.5" x14ac:dyDescent="0.35">
      <c r="A136" s="33"/>
      <c r="B136" s="33"/>
      <c r="C136" s="33"/>
      <c r="D136" s="31"/>
      <c r="E136" s="30"/>
      <c r="F136" s="30"/>
      <c r="G136" s="30"/>
      <c r="H136" s="30"/>
      <c r="I136" s="30"/>
      <c r="J136" s="30"/>
      <c r="K136" s="30"/>
      <c r="L136" s="30"/>
      <c r="M136" s="30"/>
      <c r="N136" s="30"/>
      <c r="O136" s="31"/>
      <c r="P136" s="30"/>
      <c r="Q136" s="30"/>
      <c r="R136" s="30"/>
      <c r="S136" s="30"/>
      <c r="T136" s="30"/>
      <c r="U136" s="30"/>
      <c r="V136" s="30"/>
      <c r="W136" s="30"/>
      <c r="X136" s="30"/>
      <c r="Y136" s="31"/>
      <c r="Z136" s="30"/>
      <c r="AA136" s="30"/>
      <c r="AB136" s="30"/>
      <c r="AC136" s="30"/>
      <c r="AD136" s="30"/>
      <c r="AE136" s="30"/>
      <c r="AF136" s="30"/>
      <c r="AG136" s="30"/>
      <c r="AH136" s="30"/>
      <c r="AI136" s="30"/>
      <c r="AJ136" s="31"/>
      <c r="AK136" s="30"/>
      <c r="AL136" s="30"/>
      <c r="AM136" s="30"/>
      <c r="AN136" s="30"/>
      <c r="AO136" s="30"/>
      <c r="AP136" s="30"/>
      <c r="AQ136" s="30"/>
      <c r="AR136" s="30"/>
      <c r="AS136" s="31"/>
      <c r="AT136" s="30"/>
      <c r="AU136" s="30"/>
      <c r="AV136" s="30"/>
      <c r="AW136" s="30"/>
      <c r="AX136" s="30"/>
      <c r="AY136" s="30"/>
      <c r="AZ136" s="30"/>
      <c r="BA136" s="31"/>
      <c r="BB136" s="30"/>
      <c r="BC136" s="30"/>
      <c r="BD136" s="30"/>
      <c r="BE136" s="31"/>
      <c r="BF136" s="30"/>
      <c r="BG136" s="30"/>
      <c r="BH136" s="30"/>
      <c r="BI136" s="30"/>
      <c r="BJ136" s="31"/>
      <c r="BK136" s="30"/>
      <c r="BL136" s="30"/>
      <c r="BM136" s="30"/>
      <c r="BN136" s="30"/>
      <c r="BO136" s="31"/>
      <c r="BP136" s="30"/>
      <c r="BQ136" s="30"/>
      <c r="BR136" s="30"/>
      <c r="BS136" s="30"/>
      <c r="BT136" s="31"/>
      <c r="BU136" s="30"/>
      <c r="BV136" s="30"/>
      <c r="BW136" s="30"/>
      <c r="BX136" s="31"/>
      <c r="BY136" s="30"/>
      <c r="BZ136" s="30"/>
      <c r="CA136" s="30"/>
      <c r="CB136" s="30"/>
      <c r="CC136" s="30"/>
      <c r="CD136" s="30"/>
      <c r="CE136" s="30"/>
      <c r="CF136" s="30"/>
      <c r="CG136" s="30"/>
      <c r="CH136" s="31"/>
      <c r="CI136" s="30"/>
      <c r="CJ136" s="30"/>
      <c r="CK136" s="30"/>
      <c r="CL136" s="30"/>
      <c r="CM136" s="30"/>
      <c r="CN136" s="30"/>
      <c r="CO136" s="30"/>
      <c r="CP136" s="30"/>
      <c r="CQ136" s="31"/>
      <c r="CR136" s="30"/>
      <c r="CS136" s="30"/>
      <c r="CT136" s="30"/>
      <c r="CU136" s="30"/>
      <c r="CV136" s="30"/>
      <c r="CW136" s="30"/>
      <c r="CX136" s="35"/>
      <c r="CY136" s="35"/>
    </row>
    <row r="137" spans="1:103" ht="13.5" x14ac:dyDescent="0.35">
      <c r="A137" s="33"/>
      <c r="B137" s="33"/>
      <c r="C137" s="33"/>
      <c r="D137" s="31"/>
      <c r="E137" s="30"/>
      <c r="F137" s="30"/>
      <c r="G137" s="30"/>
      <c r="H137" s="30"/>
      <c r="I137" s="30"/>
      <c r="J137" s="30"/>
      <c r="K137" s="30"/>
      <c r="L137" s="30"/>
      <c r="M137" s="30"/>
      <c r="N137" s="30"/>
      <c r="O137" s="31"/>
      <c r="P137" s="30"/>
      <c r="Q137" s="30"/>
      <c r="R137" s="30"/>
      <c r="S137" s="30"/>
      <c r="T137" s="30"/>
      <c r="U137" s="30"/>
      <c r="V137" s="30"/>
      <c r="W137" s="30"/>
      <c r="X137" s="30"/>
      <c r="Y137" s="31"/>
      <c r="Z137" s="30"/>
      <c r="AA137" s="30"/>
      <c r="AB137" s="30"/>
      <c r="AC137" s="30"/>
      <c r="AD137" s="30"/>
      <c r="AE137" s="30"/>
      <c r="AF137" s="30"/>
      <c r="AG137" s="30"/>
      <c r="AH137" s="30"/>
      <c r="AI137" s="30"/>
      <c r="AJ137" s="31"/>
      <c r="AK137" s="30"/>
      <c r="AL137" s="30"/>
      <c r="AM137" s="30"/>
      <c r="AN137" s="30"/>
      <c r="AO137" s="30"/>
      <c r="AP137" s="30"/>
      <c r="AQ137" s="30"/>
      <c r="AR137" s="30"/>
      <c r="AS137" s="31"/>
      <c r="AT137" s="30"/>
      <c r="AU137" s="30"/>
      <c r="AV137" s="30"/>
      <c r="AW137" s="30"/>
      <c r="AX137" s="30"/>
      <c r="AY137" s="30"/>
      <c r="AZ137" s="30"/>
      <c r="BA137" s="31"/>
      <c r="BB137" s="30"/>
      <c r="BC137" s="30"/>
      <c r="BD137" s="30"/>
      <c r="BE137" s="31"/>
      <c r="BF137" s="30"/>
      <c r="BG137" s="30"/>
      <c r="BH137" s="30"/>
      <c r="BI137" s="30"/>
      <c r="BJ137" s="31"/>
      <c r="BK137" s="30"/>
      <c r="BL137" s="30"/>
      <c r="BM137" s="30"/>
      <c r="BN137" s="30"/>
      <c r="BO137" s="31"/>
      <c r="BP137" s="30"/>
      <c r="BQ137" s="30"/>
      <c r="BR137" s="30"/>
      <c r="BS137" s="30"/>
      <c r="BT137" s="31"/>
      <c r="BU137" s="30"/>
      <c r="BV137" s="30"/>
      <c r="BW137" s="30"/>
      <c r="BX137" s="31"/>
      <c r="BY137" s="30"/>
      <c r="BZ137" s="30"/>
      <c r="CA137" s="30"/>
      <c r="CB137" s="30"/>
      <c r="CC137" s="30"/>
      <c r="CD137" s="30"/>
      <c r="CE137" s="30"/>
      <c r="CF137" s="30"/>
      <c r="CG137" s="30"/>
      <c r="CH137" s="31"/>
      <c r="CI137" s="30"/>
      <c r="CJ137" s="30"/>
      <c r="CK137" s="30"/>
      <c r="CL137" s="30"/>
      <c r="CM137" s="30"/>
      <c r="CN137" s="30"/>
      <c r="CO137" s="30"/>
      <c r="CP137" s="30"/>
      <c r="CQ137" s="31"/>
      <c r="CR137" s="30"/>
      <c r="CS137" s="30"/>
      <c r="CT137" s="30"/>
      <c r="CU137" s="30"/>
      <c r="CV137" s="30"/>
      <c r="CW137" s="30"/>
      <c r="CX137" s="35"/>
      <c r="CY137" s="35"/>
    </row>
    <row r="138" spans="1:103" ht="13.5" x14ac:dyDescent="0.35">
      <c r="A138" s="33"/>
      <c r="B138" s="33"/>
      <c r="C138" s="33"/>
      <c r="D138" s="31"/>
      <c r="E138" s="30"/>
      <c r="F138" s="30"/>
      <c r="G138" s="30"/>
      <c r="H138" s="30"/>
      <c r="I138" s="30"/>
      <c r="J138" s="30"/>
      <c r="K138" s="30"/>
      <c r="L138" s="30"/>
      <c r="M138" s="30"/>
      <c r="N138" s="30"/>
      <c r="O138" s="31"/>
      <c r="P138" s="30"/>
      <c r="Q138" s="30"/>
      <c r="R138" s="30"/>
      <c r="S138" s="30"/>
      <c r="T138" s="30"/>
      <c r="U138" s="30"/>
      <c r="V138" s="30"/>
      <c r="W138" s="30"/>
      <c r="X138" s="30"/>
      <c r="Y138" s="31"/>
      <c r="Z138" s="30"/>
      <c r="AA138" s="30"/>
      <c r="AB138" s="30"/>
      <c r="AC138" s="30"/>
      <c r="AD138" s="30"/>
      <c r="AE138" s="30"/>
      <c r="AF138" s="30"/>
      <c r="AG138" s="30"/>
      <c r="AH138" s="30"/>
      <c r="AI138" s="30"/>
      <c r="AJ138" s="31"/>
      <c r="AK138" s="30"/>
      <c r="AL138" s="30"/>
      <c r="AM138" s="30"/>
      <c r="AN138" s="30"/>
      <c r="AO138" s="30"/>
      <c r="AP138" s="30"/>
      <c r="AQ138" s="30"/>
      <c r="AR138" s="30"/>
      <c r="AS138" s="31"/>
      <c r="AT138" s="30"/>
      <c r="AU138" s="30"/>
      <c r="AV138" s="30"/>
      <c r="AW138" s="30"/>
      <c r="AX138" s="30"/>
      <c r="AY138" s="30"/>
      <c r="AZ138" s="30"/>
      <c r="BA138" s="31"/>
      <c r="BB138" s="30"/>
      <c r="BC138" s="30"/>
      <c r="BD138" s="30"/>
      <c r="BE138" s="31"/>
      <c r="BF138" s="30"/>
      <c r="BG138" s="30"/>
      <c r="BH138" s="30"/>
      <c r="BI138" s="30"/>
      <c r="BJ138" s="31"/>
      <c r="BK138" s="30"/>
      <c r="BL138" s="30"/>
      <c r="BM138" s="30"/>
      <c r="BN138" s="30"/>
      <c r="BO138" s="31"/>
      <c r="BP138" s="30"/>
      <c r="BQ138" s="30"/>
      <c r="BR138" s="30"/>
      <c r="BS138" s="30"/>
      <c r="BT138" s="31"/>
      <c r="BU138" s="30"/>
      <c r="BV138" s="30"/>
      <c r="BW138" s="30"/>
      <c r="BX138" s="31"/>
      <c r="BY138" s="30"/>
      <c r="BZ138" s="30"/>
      <c r="CA138" s="30"/>
      <c r="CB138" s="30"/>
      <c r="CC138" s="30"/>
      <c r="CD138" s="30"/>
      <c r="CE138" s="30"/>
      <c r="CF138" s="30"/>
      <c r="CG138" s="30"/>
      <c r="CH138" s="31"/>
      <c r="CI138" s="30"/>
      <c r="CJ138" s="30"/>
      <c r="CK138" s="30"/>
      <c r="CL138" s="30"/>
      <c r="CM138" s="30"/>
      <c r="CN138" s="30"/>
      <c r="CO138" s="30"/>
      <c r="CP138" s="30"/>
      <c r="CQ138" s="31"/>
      <c r="CR138" s="30"/>
      <c r="CS138" s="30"/>
      <c r="CT138" s="30"/>
      <c r="CU138" s="30"/>
      <c r="CV138" s="30"/>
      <c r="CW138" s="30"/>
      <c r="CX138" s="35"/>
      <c r="CY138" s="35"/>
    </row>
    <row r="139" spans="1:103" ht="13.5" x14ac:dyDescent="0.35">
      <c r="A139" s="33"/>
      <c r="B139" s="33"/>
      <c r="C139" s="33"/>
      <c r="D139" s="31"/>
      <c r="E139" s="30"/>
      <c r="F139" s="30"/>
      <c r="G139" s="30"/>
      <c r="H139" s="30"/>
      <c r="I139" s="30"/>
      <c r="J139" s="30"/>
      <c r="K139" s="30"/>
      <c r="L139" s="30"/>
      <c r="M139" s="30"/>
      <c r="N139" s="30"/>
      <c r="O139" s="31"/>
      <c r="P139" s="30"/>
      <c r="Q139" s="30"/>
      <c r="R139" s="30"/>
      <c r="S139" s="30"/>
      <c r="T139" s="30"/>
      <c r="U139" s="30"/>
      <c r="V139" s="30"/>
      <c r="W139" s="30"/>
      <c r="X139" s="30"/>
      <c r="Y139" s="31"/>
      <c r="Z139" s="30"/>
      <c r="AA139" s="30"/>
      <c r="AB139" s="30"/>
      <c r="AC139" s="30"/>
      <c r="AD139" s="30"/>
      <c r="AE139" s="30"/>
      <c r="AF139" s="30"/>
      <c r="AG139" s="30"/>
      <c r="AH139" s="30"/>
      <c r="AI139" s="30"/>
      <c r="AJ139" s="31"/>
      <c r="AK139" s="30"/>
      <c r="AL139" s="30"/>
      <c r="AM139" s="30"/>
      <c r="AN139" s="30"/>
      <c r="AO139" s="30"/>
      <c r="AP139" s="30"/>
      <c r="AQ139" s="30"/>
      <c r="AR139" s="30"/>
      <c r="AS139" s="31"/>
      <c r="AT139" s="30"/>
      <c r="AU139" s="30"/>
      <c r="AV139" s="30"/>
      <c r="AW139" s="30"/>
      <c r="AX139" s="30"/>
      <c r="AY139" s="30"/>
      <c r="AZ139" s="30"/>
      <c r="BA139" s="31"/>
      <c r="BB139" s="30"/>
      <c r="BC139" s="30"/>
      <c r="BD139" s="30"/>
      <c r="BE139" s="31"/>
      <c r="BF139" s="30"/>
      <c r="BG139" s="30"/>
      <c r="BH139" s="30"/>
      <c r="BI139" s="30"/>
      <c r="BJ139" s="31"/>
      <c r="BK139" s="30"/>
      <c r="BL139" s="30"/>
      <c r="BM139" s="30"/>
      <c r="BN139" s="30"/>
      <c r="BO139" s="31"/>
      <c r="BP139" s="30"/>
      <c r="BQ139" s="30"/>
      <c r="BR139" s="30"/>
      <c r="BS139" s="30"/>
      <c r="BT139" s="31"/>
      <c r="BU139" s="30"/>
      <c r="BV139" s="30"/>
      <c r="BW139" s="30"/>
      <c r="BX139" s="31"/>
      <c r="BY139" s="30"/>
      <c r="BZ139" s="30"/>
      <c r="CA139" s="30"/>
      <c r="CB139" s="30"/>
      <c r="CC139" s="30"/>
      <c r="CD139" s="30"/>
      <c r="CE139" s="30"/>
      <c r="CF139" s="30"/>
      <c r="CG139" s="30"/>
      <c r="CH139" s="31"/>
      <c r="CI139" s="30"/>
      <c r="CJ139" s="30"/>
      <c r="CK139" s="30"/>
      <c r="CL139" s="30"/>
      <c r="CM139" s="30"/>
      <c r="CN139" s="30"/>
      <c r="CO139" s="30"/>
      <c r="CP139" s="30"/>
      <c r="CQ139" s="31"/>
      <c r="CR139" s="30"/>
      <c r="CS139" s="30"/>
      <c r="CT139" s="30"/>
      <c r="CU139" s="30"/>
      <c r="CV139" s="30"/>
      <c r="CW139" s="30"/>
      <c r="CX139" s="35"/>
      <c r="CY139" s="35"/>
    </row>
    <row r="140" spans="1:103" ht="13.5" x14ac:dyDescent="0.35">
      <c r="A140" s="33"/>
      <c r="B140" s="33"/>
      <c r="C140" s="33"/>
      <c r="D140" s="31"/>
      <c r="E140" s="30"/>
      <c r="F140" s="30"/>
      <c r="G140" s="30"/>
      <c r="H140" s="30"/>
      <c r="I140" s="30"/>
      <c r="J140" s="30"/>
      <c r="K140" s="30"/>
      <c r="L140" s="30"/>
      <c r="M140" s="30"/>
      <c r="N140" s="30"/>
      <c r="O140" s="31"/>
      <c r="P140" s="30"/>
      <c r="Q140" s="30"/>
      <c r="R140" s="30"/>
      <c r="S140" s="30"/>
      <c r="T140" s="30"/>
      <c r="U140" s="30"/>
      <c r="V140" s="30"/>
      <c r="W140" s="30"/>
      <c r="X140" s="30"/>
      <c r="Y140" s="31"/>
      <c r="Z140" s="30"/>
      <c r="AA140" s="30"/>
      <c r="AB140" s="30"/>
      <c r="AC140" s="30"/>
      <c r="AD140" s="30"/>
      <c r="AE140" s="30"/>
      <c r="AF140" s="30"/>
      <c r="AG140" s="30"/>
      <c r="AH140" s="30"/>
      <c r="AI140" s="30"/>
      <c r="AJ140" s="31"/>
      <c r="AK140" s="30"/>
      <c r="AL140" s="30"/>
      <c r="AM140" s="30"/>
      <c r="AN140" s="30"/>
      <c r="AO140" s="30"/>
      <c r="AP140" s="30"/>
      <c r="AQ140" s="30"/>
      <c r="AR140" s="30"/>
      <c r="AS140" s="31"/>
      <c r="AT140" s="30"/>
      <c r="AU140" s="30"/>
      <c r="AV140" s="30"/>
      <c r="AW140" s="30"/>
      <c r="AX140" s="30"/>
      <c r="AY140" s="30"/>
      <c r="AZ140" s="30"/>
      <c r="BA140" s="31"/>
      <c r="BB140" s="30"/>
      <c r="BC140" s="30"/>
      <c r="BD140" s="30"/>
      <c r="BE140" s="31"/>
      <c r="BF140" s="30"/>
      <c r="BG140" s="30"/>
      <c r="BH140" s="30"/>
      <c r="BI140" s="30"/>
      <c r="BJ140" s="31"/>
      <c r="BK140" s="30"/>
      <c r="BL140" s="30"/>
      <c r="BM140" s="30"/>
      <c r="BN140" s="30"/>
      <c r="BO140" s="31"/>
      <c r="BP140" s="30"/>
      <c r="BQ140" s="30"/>
      <c r="BR140" s="30"/>
      <c r="BS140" s="30"/>
      <c r="BT140" s="31"/>
      <c r="BU140" s="30"/>
      <c r="BV140" s="30"/>
      <c r="BW140" s="30"/>
      <c r="BX140" s="31"/>
      <c r="BY140" s="30"/>
      <c r="BZ140" s="30"/>
      <c r="CA140" s="30"/>
      <c r="CB140" s="30"/>
      <c r="CC140" s="30"/>
      <c r="CD140" s="30"/>
      <c r="CE140" s="30"/>
      <c r="CF140" s="30"/>
      <c r="CG140" s="30"/>
      <c r="CH140" s="31"/>
      <c r="CI140" s="30"/>
      <c r="CJ140" s="30"/>
      <c r="CK140" s="30"/>
      <c r="CL140" s="30"/>
      <c r="CM140" s="30"/>
      <c r="CN140" s="30"/>
      <c r="CO140" s="30"/>
      <c r="CP140" s="30"/>
      <c r="CQ140" s="31"/>
      <c r="CR140" s="30"/>
      <c r="CS140" s="30"/>
      <c r="CT140" s="30"/>
      <c r="CU140" s="30"/>
      <c r="CV140" s="30"/>
      <c r="CW140" s="30"/>
      <c r="CX140" s="35"/>
      <c r="CY140" s="35"/>
    </row>
    <row r="141" spans="1:103" ht="13.5" x14ac:dyDescent="0.35">
      <c r="A141" s="33"/>
      <c r="B141" s="33"/>
      <c r="C141" s="33"/>
      <c r="D141" s="31"/>
      <c r="E141" s="30"/>
      <c r="F141" s="30"/>
      <c r="G141" s="30"/>
      <c r="H141" s="30"/>
      <c r="I141" s="30"/>
      <c r="J141" s="30"/>
      <c r="K141" s="30"/>
      <c r="L141" s="30"/>
      <c r="M141" s="30"/>
      <c r="N141" s="30"/>
      <c r="O141" s="31"/>
      <c r="P141" s="30"/>
      <c r="Q141" s="30"/>
      <c r="R141" s="30"/>
      <c r="S141" s="30"/>
      <c r="T141" s="30"/>
      <c r="U141" s="30"/>
      <c r="V141" s="30"/>
      <c r="W141" s="30"/>
      <c r="X141" s="30"/>
      <c r="Y141" s="31"/>
      <c r="Z141" s="30"/>
      <c r="AA141" s="30"/>
      <c r="AB141" s="30"/>
      <c r="AC141" s="30"/>
      <c r="AD141" s="30"/>
      <c r="AE141" s="30"/>
      <c r="AF141" s="30"/>
      <c r="AG141" s="30"/>
      <c r="AH141" s="30"/>
      <c r="AI141" s="30"/>
      <c r="AJ141" s="31"/>
      <c r="AK141" s="30"/>
      <c r="AL141" s="30"/>
      <c r="AM141" s="30"/>
      <c r="AN141" s="30"/>
      <c r="AO141" s="30"/>
      <c r="AP141" s="30"/>
      <c r="AQ141" s="30"/>
      <c r="AR141" s="30"/>
      <c r="AS141" s="31"/>
      <c r="AT141" s="30"/>
      <c r="AU141" s="30"/>
      <c r="AV141" s="30"/>
      <c r="AW141" s="30"/>
      <c r="AX141" s="30"/>
      <c r="AY141" s="30"/>
      <c r="AZ141" s="30"/>
      <c r="BA141" s="31"/>
      <c r="BB141" s="30"/>
      <c r="BC141" s="30"/>
      <c r="BD141" s="30"/>
      <c r="BE141" s="31"/>
      <c r="BF141" s="30"/>
      <c r="BG141" s="30"/>
      <c r="BH141" s="30"/>
      <c r="BI141" s="30"/>
      <c r="BJ141" s="31"/>
      <c r="BK141" s="30"/>
      <c r="BL141" s="30"/>
      <c r="BM141" s="30"/>
      <c r="BN141" s="30"/>
      <c r="BO141" s="31"/>
      <c r="BP141" s="30"/>
      <c r="BQ141" s="30"/>
      <c r="BR141" s="30"/>
      <c r="BS141" s="30"/>
      <c r="BT141" s="31"/>
      <c r="BU141" s="30"/>
      <c r="BV141" s="30"/>
      <c r="BW141" s="30"/>
      <c r="BX141" s="31"/>
      <c r="BY141" s="30"/>
      <c r="BZ141" s="30"/>
      <c r="CA141" s="30"/>
      <c r="CB141" s="30"/>
      <c r="CC141" s="30"/>
      <c r="CD141" s="30"/>
      <c r="CE141" s="30"/>
      <c r="CF141" s="30"/>
      <c r="CG141" s="30"/>
      <c r="CH141" s="31"/>
      <c r="CI141" s="30"/>
      <c r="CJ141" s="30"/>
      <c r="CK141" s="30"/>
      <c r="CL141" s="30"/>
      <c r="CM141" s="30"/>
      <c r="CN141" s="30"/>
      <c r="CO141" s="30"/>
      <c r="CP141" s="30"/>
      <c r="CQ141" s="31"/>
      <c r="CR141" s="30"/>
      <c r="CS141" s="30"/>
      <c r="CT141" s="30"/>
      <c r="CU141" s="30"/>
      <c r="CV141" s="30"/>
      <c r="CW141" s="30"/>
      <c r="CX141" s="35"/>
      <c r="CY141" s="35"/>
    </row>
    <row r="142" spans="1:103" ht="13.5" x14ac:dyDescent="0.35">
      <c r="A142" s="33"/>
      <c r="B142" s="33"/>
      <c r="C142" s="33"/>
      <c r="D142" s="31"/>
      <c r="E142" s="30"/>
      <c r="F142" s="30"/>
      <c r="G142" s="30"/>
      <c r="H142" s="30"/>
      <c r="I142" s="30"/>
      <c r="J142" s="30"/>
      <c r="K142" s="30"/>
      <c r="L142" s="30"/>
      <c r="M142" s="30"/>
      <c r="N142" s="30"/>
      <c r="O142" s="31"/>
      <c r="P142" s="30"/>
      <c r="Q142" s="30"/>
      <c r="R142" s="30"/>
      <c r="S142" s="30"/>
      <c r="T142" s="30"/>
      <c r="U142" s="30"/>
      <c r="V142" s="30"/>
      <c r="W142" s="30"/>
      <c r="X142" s="30"/>
      <c r="Y142" s="31"/>
      <c r="Z142" s="30"/>
      <c r="AA142" s="30"/>
      <c r="AB142" s="30"/>
      <c r="AC142" s="30"/>
      <c r="AD142" s="30"/>
      <c r="AE142" s="30"/>
      <c r="AF142" s="30"/>
      <c r="AG142" s="30"/>
      <c r="AH142" s="30"/>
      <c r="AI142" s="30"/>
      <c r="AJ142" s="31"/>
      <c r="AK142" s="30"/>
      <c r="AL142" s="30"/>
      <c r="AM142" s="30"/>
      <c r="AN142" s="30"/>
      <c r="AO142" s="30"/>
      <c r="AP142" s="30"/>
      <c r="AQ142" s="30"/>
      <c r="AR142" s="30"/>
      <c r="AS142" s="31"/>
      <c r="AT142" s="30"/>
      <c r="AU142" s="30"/>
      <c r="AV142" s="30"/>
      <c r="AW142" s="30"/>
      <c r="AX142" s="30"/>
      <c r="AY142" s="30"/>
      <c r="AZ142" s="30"/>
      <c r="BA142" s="31"/>
      <c r="BB142" s="30"/>
      <c r="BC142" s="30"/>
      <c r="BD142" s="30"/>
      <c r="BE142" s="31"/>
      <c r="BF142" s="30"/>
      <c r="BG142" s="30"/>
      <c r="BH142" s="30"/>
      <c r="BI142" s="30"/>
      <c r="BJ142" s="31"/>
      <c r="BK142" s="30"/>
      <c r="BL142" s="30"/>
      <c r="BM142" s="30"/>
      <c r="BN142" s="30"/>
      <c r="BO142" s="31"/>
      <c r="BP142" s="30"/>
      <c r="BQ142" s="30"/>
      <c r="BR142" s="30"/>
      <c r="BS142" s="30"/>
      <c r="BT142" s="31"/>
      <c r="BU142" s="30"/>
      <c r="BV142" s="30"/>
      <c r="BW142" s="30"/>
      <c r="BX142" s="31"/>
      <c r="BY142" s="30"/>
      <c r="BZ142" s="30"/>
      <c r="CA142" s="30"/>
      <c r="CB142" s="30"/>
      <c r="CC142" s="30"/>
      <c r="CD142" s="30"/>
      <c r="CE142" s="30"/>
      <c r="CF142" s="30"/>
      <c r="CG142" s="30"/>
      <c r="CH142" s="31"/>
      <c r="CI142" s="30"/>
      <c r="CJ142" s="30"/>
      <c r="CK142" s="30"/>
      <c r="CL142" s="30"/>
      <c r="CM142" s="30"/>
      <c r="CN142" s="30"/>
      <c r="CO142" s="30"/>
      <c r="CP142" s="30"/>
      <c r="CQ142" s="31"/>
      <c r="CR142" s="30"/>
      <c r="CS142" s="30"/>
      <c r="CT142" s="30"/>
      <c r="CU142" s="30"/>
      <c r="CV142" s="30"/>
      <c r="CW142" s="30"/>
      <c r="CX142" s="35"/>
      <c r="CY142" s="35"/>
    </row>
    <row r="143" spans="1:103" ht="13.5" x14ac:dyDescent="0.35">
      <c r="A143" s="33"/>
      <c r="B143" s="33"/>
      <c r="C143" s="33"/>
      <c r="D143" s="31"/>
      <c r="E143" s="30"/>
      <c r="F143" s="30"/>
      <c r="G143" s="30"/>
      <c r="H143" s="30"/>
      <c r="I143" s="30"/>
      <c r="J143" s="30"/>
      <c r="K143" s="30"/>
      <c r="L143" s="30"/>
      <c r="M143" s="30"/>
      <c r="N143" s="30"/>
      <c r="O143" s="31"/>
      <c r="P143" s="30"/>
      <c r="Q143" s="30"/>
      <c r="R143" s="30"/>
      <c r="S143" s="30"/>
      <c r="T143" s="30"/>
      <c r="U143" s="30"/>
      <c r="V143" s="30"/>
      <c r="W143" s="30"/>
      <c r="X143" s="30"/>
      <c r="Y143" s="31"/>
      <c r="Z143" s="30"/>
      <c r="AA143" s="30"/>
      <c r="AB143" s="30"/>
      <c r="AC143" s="30"/>
      <c r="AD143" s="30"/>
      <c r="AE143" s="30"/>
      <c r="AF143" s="30"/>
      <c r="AG143" s="30"/>
      <c r="AH143" s="30"/>
      <c r="AI143" s="30"/>
      <c r="AJ143" s="31"/>
      <c r="AK143" s="30"/>
      <c r="AL143" s="30"/>
      <c r="AM143" s="30"/>
      <c r="AN143" s="30"/>
      <c r="AO143" s="30"/>
      <c r="AP143" s="30"/>
      <c r="AQ143" s="30"/>
      <c r="AR143" s="30"/>
      <c r="AS143" s="31"/>
      <c r="AT143" s="30"/>
      <c r="AU143" s="30"/>
      <c r="AV143" s="30"/>
      <c r="AW143" s="30"/>
      <c r="AX143" s="30"/>
      <c r="AY143" s="30"/>
      <c r="AZ143" s="30"/>
      <c r="BA143" s="31"/>
      <c r="BB143" s="30"/>
      <c r="BC143" s="30"/>
      <c r="BD143" s="30"/>
      <c r="BE143" s="31"/>
      <c r="BF143" s="30"/>
      <c r="BG143" s="30"/>
      <c r="BH143" s="30"/>
      <c r="BI143" s="30"/>
      <c r="BJ143" s="31"/>
      <c r="BK143" s="30"/>
      <c r="BL143" s="30"/>
      <c r="BM143" s="30"/>
      <c r="BN143" s="30"/>
      <c r="BO143" s="31"/>
      <c r="BP143" s="30"/>
      <c r="BQ143" s="30"/>
      <c r="BR143" s="30"/>
      <c r="BS143" s="30"/>
      <c r="BT143" s="31"/>
      <c r="BU143" s="30"/>
      <c r="BV143" s="30"/>
      <c r="BW143" s="30"/>
      <c r="BX143" s="31"/>
      <c r="BY143" s="30"/>
      <c r="BZ143" s="30"/>
      <c r="CA143" s="30"/>
      <c r="CB143" s="30"/>
      <c r="CC143" s="30"/>
      <c r="CD143" s="30"/>
      <c r="CE143" s="30"/>
      <c r="CF143" s="30"/>
      <c r="CG143" s="30"/>
      <c r="CH143" s="31"/>
      <c r="CI143" s="30"/>
      <c r="CJ143" s="30"/>
      <c r="CK143" s="30"/>
      <c r="CL143" s="30"/>
      <c r="CM143" s="30"/>
      <c r="CN143" s="30"/>
      <c r="CO143" s="30"/>
      <c r="CP143" s="30"/>
      <c r="CQ143" s="31"/>
      <c r="CR143" s="30"/>
      <c r="CS143" s="30"/>
      <c r="CT143" s="30"/>
      <c r="CU143" s="30"/>
      <c r="CV143" s="30"/>
      <c r="CW143" s="30"/>
      <c r="CX143" s="35"/>
      <c r="CY143" s="35"/>
    </row>
    <row r="144" spans="1:103" ht="13.5" x14ac:dyDescent="0.35">
      <c r="A144" s="33"/>
      <c r="B144" s="33"/>
      <c r="C144" s="33"/>
      <c r="D144" s="31"/>
      <c r="E144" s="30"/>
      <c r="F144" s="30"/>
      <c r="G144" s="30"/>
      <c r="H144" s="30"/>
      <c r="I144" s="30"/>
      <c r="J144" s="30"/>
      <c r="K144" s="30"/>
      <c r="L144" s="30"/>
      <c r="M144" s="30"/>
      <c r="N144" s="30"/>
      <c r="O144" s="31"/>
      <c r="P144" s="30"/>
      <c r="Q144" s="30"/>
      <c r="R144" s="30"/>
      <c r="S144" s="30"/>
      <c r="T144" s="30"/>
      <c r="U144" s="30"/>
      <c r="V144" s="30"/>
      <c r="W144" s="30"/>
      <c r="X144" s="30"/>
      <c r="Y144" s="31"/>
      <c r="Z144" s="30"/>
      <c r="AA144" s="30"/>
      <c r="AB144" s="30"/>
      <c r="AC144" s="30"/>
      <c r="AD144" s="30"/>
      <c r="AE144" s="30"/>
      <c r="AF144" s="30"/>
      <c r="AG144" s="30"/>
      <c r="AH144" s="30"/>
      <c r="AI144" s="30"/>
      <c r="AJ144" s="31"/>
      <c r="AK144" s="30"/>
      <c r="AL144" s="30"/>
      <c r="AM144" s="30"/>
      <c r="AN144" s="30"/>
      <c r="AO144" s="30"/>
      <c r="AP144" s="30"/>
      <c r="AQ144" s="30"/>
      <c r="AR144" s="30"/>
      <c r="AS144" s="31"/>
      <c r="AT144" s="30"/>
      <c r="AU144" s="30"/>
      <c r="AV144" s="30"/>
      <c r="AW144" s="30"/>
      <c r="AX144" s="30"/>
      <c r="AY144" s="30"/>
      <c r="AZ144" s="30"/>
      <c r="BA144" s="31"/>
      <c r="BB144" s="30"/>
      <c r="BC144" s="30"/>
      <c r="BD144" s="30"/>
      <c r="BE144" s="31"/>
      <c r="BF144" s="30"/>
      <c r="BG144" s="30"/>
      <c r="BH144" s="30"/>
      <c r="BI144" s="30"/>
      <c r="BJ144" s="31"/>
      <c r="BK144" s="30"/>
      <c r="BL144" s="30"/>
      <c r="BM144" s="30"/>
      <c r="BN144" s="30"/>
      <c r="BO144" s="31"/>
      <c r="BP144" s="30"/>
      <c r="BQ144" s="30"/>
      <c r="BR144" s="30"/>
      <c r="BS144" s="30"/>
      <c r="BT144" s="31"/>
      <c r="BU144" s="30"/>
      <c r="BV144" s="30"/>
      <c r="BW144" s="30"/>
      <c r="BX144" s="31"/>
      <c r="BY144" s="30"/>
      <c r="BZ144" s="30"/>
      <c r="CA144" s="30"/>
      <c r="CB144" s="30"/>
      <c r="CC144" s="30"/>
      <c r="CD144" s="30"/>
      <c r="CE144" s="30"/>
      <c r="CF144" s="30"/>
      <c r="CG144" s="30"/>
      <c r="CH144" s="31"/>
      <c r="CI144" s="30"/>
      <c r="CJ144" s="30"/>
      <c r="CK144" s="30"/>
      <c r="CL144" s="30"/>
      <c r="CM144" s="30"/>
      <c r="CN144" s="30"/>
      <c r="CO144" s="30"/>
      <c r="CP144" s="30"/>
      <c r="CQ144" s="31"/>
      <c r="CR144" s="30"/>
      <c r="CS144" s="30"/>
      <c r="CT144" s="30"/>
      <c r="CU144" s="30"/>
      <c r="CV144" s="30"/>
      <c r="CW144" s="30"/>
      <c r="CX144" s="35"/>
      <c r="CY144" s="35"/>
    </row>
    <row r="145" spans="1:103" ht="13.5" x14ac:dyDescent="0.35">
      <c r="A145" s="33"/>
      <c r="B145" s="33"/>
      <c r="C145" s="33"/>
      <c r="D145" s="31"/>
      <c r="E145" s="30"/>
      <c r="F145" s="30"/>
      <c r="G145" s="30"/>
      <c r="H145" s="30"/>
      <c r="I145" s="30"/>
      <c r="J145" s="30"/>
      <c r="K145" s="30"/>
      <c r="L145" s="30"/>
      <c r="M145" s="30"/>
      <c r="N145" s="30"/>
      <c r="O145" s="31"/>
      <c r="P145" s="30"/>
      <c r="Q145" s="30"/>
      <c r="R145" s="30"/>
      <c r="S145" s="30"/>
      <c r="T145" s="30"/>
      <c r="U145" s="30"/>
      <c r="V145" s="30"/>
      <c r="W145" s="30"/>
      <c r="X145" s="30"/>
      <c r="Y145" s="31"/>
      <c r="Z145" s="30"/>
      <c r="AA145" s="30"/>
      <c r="AB145" s="30"/>
      <c r="AC145" s="30"/>
      <c r="AD145" s="30"/>
      <c r="AE145" s="30"/>
      <c r="AF145" s="30"/>
      <c r="AG145" s="30"/>
      <c r="AH145" s="30"/>
      <c r="AI145" s="30"/>
      <c r="AJ145" s="31"/>
      <c r="AK145" s="30"/>
      <c r="AL145" s="30"/>
      <c r="AM145" s="30"/>
      <c r="AN145" s="30"/>
      <c r="AO145" s="30"/>
      <c r="AP145" s="30"/>
      <c r="AQ145" s="30"/>
      <c r="AR145" s="30"/>
      <c r="AS145" s="31"/>
      <c r="AT145" s="30"/>
      <c r="AU145" s="30"/>
      <c r="AV145" s="30"/>
      <c r="AW145" s="30"/>
      <c r="AX145" s="30"/>
      <c r="AY145" s="30"/>
      <c r="AZ145" s="30"/>
      <c r="BA145" s="31"/>
      <c r="BB145" s="30"/>
      <c r="BC145" s="30"/>
      <c r="BD145" s="30"/>
      <c r="BE145" s="31"/>
      <c r="BF145" s="30"/>
      <c r="BG145" s="30"/>
      <c r="BH145" s="30"/>
      <c r="BI145" s="30"/>
      <c r="BJ145" s="31"/>
      <c r="BK145" s="30"/>
      <c r="BL145" s="30"/>
      <c r="BM145" s="30"/>
      <c r="BN145" s="30"/>
      <c r="BO145" s="31"/>
      <c r="BP145" s="30"/>
      <c r="BQ145" s="30"/>
      <c r="BR145" s="30"/>
      <c r="BS145" s="30"/>
      <c r="BT145" s="31"/>
      <c r="BU145" s="30"/>
      <c r="BV145" s="30"/>
      <c r="BW145" s="30"/>
      <c r="BX145" s="31"/>
      <c r="BY145" s="30"/>
      <c r="BZ145" s="30"/>
      <c r="CA145" s="30"/>
      <c r="CB145" s="30"/>
      <c r="CC145" s="30"/>
      <c r="CD145" s="30"/>
      <c r="CE145" s="30"/>
      <c r="CF145" s="30"/>
      <c r="CG145" s="30"/>
      <c r="CH145" s="31"/>
      <c r="CI145" s="30"/>
      <c r="CJ145" s="30"/>
      <c r="CK145" s="30"/>
      <c r="CL145" s="30"/>
      <c r="CM145" s="30"/>
      <c r="CN145" s="30"/>
      <c r="CO145" s="30"/>
      <c r="CP145" s="30"/>
      <c r="CQ145" s="31"/>
      <c r="CR145" s="30"/>
      <c r="CS145" s="30"/>
      <c r="CT145" s="30"/>
      <c r="CU145" s="30"/>
      <c r="CV145" s="30"/>
      <c r="CW145" s="30"/>
      <c r="CX145" s="35"/>
      <c r="CY145" s="35"/>
    </row>
    <row r="146" spans="1:103" ht="13.5" x14ac:dyDescent="0.35">
      <c r="A146" s="33"/>
      <c r="B146" s="33"/>
      <c r="C146" s="33"/>
      <c r="D146" s="31"/>
      <c r="E146" s="30"/>
      <c r="F146" s="30"/>
      <c r="G146" s="30"/>
      <c r="H146" s="30"/>
      <c r="I146" s="30"/>
      <c r="J146" s="30"/>
      <c r="K146" s="30"/>
      <c r="L146" s="30"/>
      <c r="M146" s="30"/>
      <c r="N146" s="30"/>
      <c r="O146" s="31"/>
      <c r="P146" s="30"/>
      <c r="Q146" s="30"/>
      <c r="R146" s="30"/>
      <c r="S146" s="30"/>
      <c r="T146" s="30"/>
      <c r="U146" s="30"/>
      <c r="V146" s="30"/>
      <c r="W146" s="30"/>
      <c r="X146" s="30"/>
      <c r="Y146" s="31"/>
      <c r="Z146" s="30"/>
      <c r="AA146" s="30"/>
      <c r="AB146" s="30"/>
      <c r="AC146" s="30"/>
      <c r="AD146" s="30"/>
      <c r="AE146" s="30"/>
      <c r="AF146" s="30"/>
      <c r="AG146" s="30"/>
      <c r="AH146" s="30"/>
      <c r="AI146" s="30"/>
      <c r="AJ146" s="31"/>
      <c r="AK146" s="30"/>
      <c r="AL146" s="30"/>
      <c r="AM146" s="30"/>
      <c r="AN146" s="30"/>
      <c r="AO146" s="30"/>
      <c r="AP146" s="30"/>
      <c r="AQ146" s="30"/>
      <c r="AR146" s="30"/>
      <c r="AS146" s="31"/>
      <c r="AT146" s="30"/>
      <c r="AU146" s="30"/>
      <c r="AV146" s="30"/>
      <c r="AW146" s="30"/>
      <c r="AX146" s="30"/>
      <c r="AY146" s="30"/>
      <c r="AZ146" s="30"/>
      <c r="BA146" s="31"/>
      <c r="BB146" s="30"/>
      <c r="BC146" s="30"/>
      <c r="BD146" s="30"/>
      <c r="BE146" s="31"/>
      <c r="BF146" s="30"/>
      <c r="BG146" s="30"/>
      <c r="BH146" s="30"/>
      <c r="BI146" s="30"/>
      <c r="BJ146" s="31"/>
      <c r="BK146" s="30"/>
      <c r="BL146" s="30"/>
      <c r="BM146" s="30"/>
      <c r="BN146" s="30"/>
      <c r="BO146" s="31"/>
      <c r="BP146" s="30"/>
      <c r="BQ146" s="30"/>
      <c r="BR146" s="30"/>
      <c r="BS146" s="30"/>
      <c r="BT146" s="31"/>
      <c r="BU146" s="30"/>
      <c r="BV146" s="30"/>
      <c r="BW146" s="30"/>
      <c r="BX146" s="31"/>
      <c r="BY146" s="30"/>
      <c r="BZ146" s="30"/>
      <c r="CA146" s="30"/>
      <c r="CB146" s="30"/>
      <c r="CC146" s="30"/>
      <c r="CD146" s="30"/>
      <c r="CE146" s="30"/>
      <c r="CF146" s="30"/>
      <c r="CG146" s="30"/>
      <c r="CH146" s="31"/>
      <c r="CI146" s="30"/>
      <c r="CJ146" s="30"/>
      <c r="CK146" s="30"/>
      <c r="CL146" s="30"/>
      <c r="CM146" s="30"/>
      <c r="CN146" s="30"/>
      <c r="CO146" s="30"/>
      <c r="CP146" s="30"/>
      <c r="CQ146" s="31"/>
      <c r="CR146" s="30"/>
      <c r="CS146" s="30"/>
      <c r="CT146" s="30"/>
      <c r="CU146" s="30"/>
      <c r="CV146" s="30"/>
      <c r="CW146" s="30"/>
      <c r="CX146" s="35"/>
      <c r="CY146" s="35"/>
    </row>
    <row r="147" spans="1:103" ht="13.5" x14ac:dyDescent="0.35">
      <c r="A147" s="33"/>
      <c r="B147" s="33"/>
      <c r="C147" s="33"/>
      <c r="D147" s="31"/>
      <c r="E147" s="30"/>
      <c r="F147" s="30"/>
      <c r="G147" s="30"/>
      <c r="H147" s="30"/>
      <c r="I147" s="30"/>
      <c r="J147" s="30"/>
      <c r="K147" s="30"/>
      <c r="L147" s="30"/>
      <c r="M147" s="30"/>
      <c r="N147" s="30"/>
      <c r="O147" s="31"/>
      <c r="P147" s="30"/>
      <c r="Q147" s="30"/>
      <c r="R147" s="30"/>
      <c r="S147" s="30"/>
      <c r="T147" s="30"/>
      <c r="U147" s="30"/>
      <c r="V147" s="30"/>
      <c r="W147" s="30"/>
      <c r="X147" s="30"/>
      <c r="Y147" s="31"/>
      <c r="Z147" s="30"/>
      <c r="AA147" s="30"/>
      <c r="AB147" s="30"/>
      <c r="AC147" s="30"/>
      <c r="AD147" s="30"/>
      <c r="AE147" s="30"/>
      <c r="AF147" s="30"/>
      <c r="AG147" s="30"/>
      <c r="AH147" s="30"/>
      <c r="AI147" s="30"/>
      <c r="AJ147" s="31"/>
      <c r="AK147" s="30"/>
      <c r="AL147" s="30"/>
      <c r="AM147" s="30"/>
      <c r="AN147" s="30"/>
      <c r="AO147" s="30"/>
      <c r="AP147" s="30"/>
      <c r="AQ147" s="30"/>
      <c r="AR147" s="30"/>
      <c r="AS147" s="31"/>
      <c r="AT147" s="30"/>
      <c r="AU147" s="30"/>
      <c r="AV147" s="30"/>
      <c r="AW147" s="30"/>
      <c r="AX147" s="30"/>
      <c r="AY147" s="30"/>
      <c r="AZ147" s="30"/>
      <c r="BA147" s="31"/>
      <c r="BB147" s="30"/>
      <c r="BC147" s="30"/>
      <c r="BD147" s="30"/>
      <c r="BE147" s="31"/>
      <c r="BF147" s="30"/>
      <c r="BG147" s="30"/>
      <c r="BH147" s="30"/>
      <c r="BI147" s="30"/>
      <c r="BJ147" s="31"/>
      <c r="BK147" s="30"/>
      <c r="BL147" s="30"/>
      <c r="BM147" s="30"/>
      <c r="BN147" s="30"/>
      <c r="BO147" s="31"/>
      <c r="BP147" s="30"/>
      <c r="BQ147" s="30"/>
      <c r="BR147" s="30"/>
      <c r="BS147" s="30"/>
      <c r="BT147" s="31"/>
      <c r="BU147" s="30"/>
      <c r="BV147" s="30"/>
      <c r="BW147" s="30"/>
      <c r="BX147" s="31"/>
      <c r="BY147" s="30"/>
      <c r="BZ147" s="30"/>
      <c r="CA147" s="30"/>
      <c r="CB147" s="30"/>
      <c r="CC147" s="30"/>
      <c r="CD147" s="30"/>
      <c r="CE147" s="30"/>
      <c r="CF147" s="30"/>
      <c r="CG147" s="30"/>
      <c r="CH147" s="31"/>
      <c r="CI147" s="30"/>
      <c r="CJ147" s="30"/>
      <c r="CK147" s="30"/>
      <c r="CL147" s="30"/>
      <c r="CM147" s="30"/>
      <c r="CN147" s="30"/>
      <c r="CO147" s="30"/>
      <c r="CP147" s="30"/>
      <c r="CQ147" s="31"/>
      <c r="CR147" s="30"/>
      <c r="CS147" s="30"/>
      <c r="CT147" s="30"/>
      <c r="CU147" s="30"/>
      <c r="CV147" s="30"/>
      <c r="CW147" s="30"/>
      <c r="CX147" s="35"/>
      <c r="CY147" s="35"/>
    </row>
    <row r="148" spans="1:103" ht="13.5" x14ac:dyDescent="0.35">
      <c r="A148" s="33"/>
      <c r="B148" s="33"/>
      <c r="C148" s="33"/>
      <c r="D148" s="31"/>
      <c r="E148" s="30"/>
      <c r="F148" s="30"/>
      <c r="G148" s="30"/>
      <c r="H148" s="30"/>
      <c r="I148" s="30"/>
      <c r="J148" s="30"/>
      <c r="K148" s="30"/>
      <c r="L148" s="30"/>
      <c r="M148" s="30"/>
      <c r="N148" s="30"/>
      <c r="O148" s="31"/>
      <c r="P148" s="30"/>
      <c r="Q148" s="30"/>
      <c r="R148" s="30"/>
      <c r="S148" s="30"/>
      <c r="T148" s="30"/>
      <c r="U148" s="30"/>
      <c r="V148" s="30"/>
      <c r="W148" s="30"/>
      <c r="X148" s="30"/>
      <c r="Y148" s="31"/>
      <c r="Z148" s="30"/>
      <c r="AA148" s="30"/>
      <c r="AB148" s="30"/>
      <c r="AC148" s="30"/>
      <c r="AD148" s="30"/>
      <c r="AE148" s="30"/>
      <c r="AF148" s="30"/>
      <c r="AG148" s="30"/>
      <c r="AH148" s="30"/>
      <c r="AI148" s="30"/>
      <c r="AJ148" s="31"/>
      <c r="AK148" s="30"/>
      <c r="AL148" s="30"/>
      <c r="AM148" s="30"/>
      <c r="AN148" s="30"/>
      <c r="AO148" s="30"/>
      <c r="AP148" s="30"/>
      <c r="AQ148" s="30"/>
      <c r="AR148" s="30"/>
      <c r="AS148" s="31"/>
      <c r="AT148" s="30"/>
      <c r="AU148" s="30"/>
      <c r="AV148" s="30"/>
      <c r="AW148" s="30"/>
      <c r="AX148" s="30"/>
      <c r="AY148" s="30"/>
      <c r="AZ148" s="30"/>
      <c r="BA148" s="31"/>
      <c r="BB148" s="30"/>
      <c r="BC148" s="30"/>
      <c r="BD148" s="30"/>
      <c r="BE148" s="31"/>
      <c r="BF148" s="30"/>
      <c r="BG148" s="30"/>
      <c r="BH148" s="30"/>
      <c r="BI148" s="30"/>
      <c r="BJ148" s="31"/>
      <c r="BK148" s="30"/>
      <c r="BL148" s="30"/>
      <c r="BM148" s="30"/>
      <c r="BN148" s="30"/>
      <c r="BO148" s="31"/>
      <c r="BP148" s="30"/>
      <c r="BQ148" s="30"/>
      <c r="BR148" s="30"/>
      <c r="BS148" s="30"/>
      <c r="BT148" s="31"/>
      <c r="BU148" s="30"/>
      <c r="BV148" s="30"/>
      <c r="BW148" s="30"/>
      <c r="BX148" s="31"/>
      <c r="BY148" s="30"/>
      <c r="BZ148" s="30"/>
      <c r="CA148" s="30"/>
      <c r="CB148" s="30"/>
      <c r="CC148" s="30"/>
      <c r="CD148" s="30"/>
      <c r="CE148" s="30"/>
      <c r="CF148" s="30"/>
      <c r="CG148" s="30"/>
      <c r="CH148" s="31"/>
      <c r="CI148" s="30"/>
      <c r="CJ148" s="30"/>
      <c r="CK148" s="30"/>
      <c r="CL148" s="30"/>
      <c r="CM148" s="30"/>
      <c r="CN148" s="30"/>
      <c r="CO148" s="30"/>
      <c r="CP148" s="30"/>
      <c r="CQ148" s="31"/>
      <c r="CR148" s="30"/>
      <c r="CS148" s="30"/>
      <c r="CT148" s="30"/>
      <c r="CU148" s="30"/>
      <c r="CV148" s="30"/>
      <c r="CW148" s="30"/>
      <c r="CX148" s="35"/>
      <c r="CY148" s="35"/>
    </row>
    <row r="149" spans="1:103" ht="13.5" x14ac:dyDescent="0.35">
      <c r="A149" s="33"/>
      <c r="B149" s="33"/>
      <c r="C149" s="33"/>
      <c r="D149" s="31"/>
      <c r="E149" s="30"/>
      <c r="F149" s="30"/>
      <c r="G149" s="30"/>
      <c r="H149" s="30"/>
      <c r="I149" s="30"/>
      <c r="J149" s="30"/>
      <c r="K149" s="30"/>
      <c r="L149" s="30"/>
      <c r="M149" s="30"/>
      <c r="N149" s="30"/>
      <c r="O149" s="31"/>
      <c r="P149" s="30"/>
      <c r="Q149" s="30"/>
      <c r="R149" s="30"/>
      <c r="S149" s="30"/>
      <c r="T149" s="30"/>
      <c r="U149" s="30"/>
      <c r="V149" s="30"/>
      <c r="W149" s="30"/>
      <c r="X149" s="30"/>
      <c r="Y149" s="31"/>
      <c r="Z149" s="30"/>
      <c r="AA149" s="30"/>
      <c r="AB149" s="30"/>
      <c r="AC149" s="30"/>
      <c r="AD149" s="30"/>
      <c r="AE149" s="30"/>
      <c r="AF149" s="30"/>
      <c r="AG149" s="30"/>
      <c r="AH149" s="30"/>
      <c r="AI149" s="30"/>
      <c r="AJ149" s="31"/>
      <c r="AK149" s="30"/>
      <c r="AL149" s="30"/>
      <c r="AM149" s="30"/>
      <c r="AN149" s="30"/>
      <c r="AO149" s="30"/>
      <c r="AP149" s="30"/>
      <c r="AQ149" s="30"/>
      <c r="AR149" s="30"/>
      <c r="AS149" s="31"/>
      <c r="AT149" s="30"/>
      <c r="AU149" s="30"/>
      <c r="AV149" s="30"/>
      <c r="AW149" s="30"/>
      <c r="AX149" s="30"/>
      <c r="AY149" s="30"/>
      <c r="AZ149" s="30"/>
      <c r="BA149" s="31"/>
      <c r="BB149" s="30"/>
      <c r="BC149" s="30"/>
      <c r="BD149" s="30"/>
      <c r="BE149" s="31"/>
      <c r="BF149" s="30"/>
      <c r="BG149" s="30"/>
      <c r="BH149" s="30"/>
      <c r="BI149" s="30"/>
      <c r="BJ149" s="31"/>
      <c r="BK149" s="30"/>
      <c r="BL149" s="30"/>
      <c r="BM149" s="30"/>
      <c r="BN149" s="30"/>
      <c r="BO149" s="31"/>
      <c r="BP149" s="30"/>
      <c r="BQ149" s="30"/>
      <c r="BR149" s="30"/>
      <c r="BS149" s="30"/>
      <c r="BT149" s="31"/>
      <c r="BU149" s="30"/>
      <c r="BV149" s="30"/>
      <c r="BW149" s="30"/>
      <c r="BX149" s="31"/>
      <c r="BY149" s="30"/>
      <c r="BZ149" s="30"/>
      <c r="CA149" s="30"/>
      <c r="CB149" s="30"/>
      <c r="CC149" s="30"/>
      <c r="CD149" s="30"/>
      <c r="CE149" s="30"/>
      <c r="CF149" s="30"/>
      <c r="CG149" s="30"/>
      <c r="CH149" s="31"/>
      <c r="CI149" s="30"/>
      <c r="CJ149" s="30"/>
      <c r="CK149" s="30"/>
      <c r="CL149" s="30"/>
      <c r="CM149" s="30"/>
      <c r="CN149" s="30"/>
      <c r="CO149" s="30"/>
      <c r="CP149" s="30"/>
      <c r="CQ149" s="31"/>
      <c r="CR149" s="30"/>
      <c r="CS149" s="30"/>
      <c r="CT149" s="30"/>
      <c r="CU149" s="30"/>
      <c r="CV149" s="30"/>
      <c r="CW149" s="30"/>
      <c r="CX149" s="35"/>
      <c r="CY149" s="35"/>
    </row>
    <row r="150" spans="1:103" ht="13.5" x14ac:dyDescent="0.35">
      <c r="A150" s="33"/>
      <c r="B150" s="33"/>
      <c r="C150" s="33"/>
      <c r="D150" s="31"/>
      <c r="E150" s="30"/>
      <c r="F150" s="30"/>
      <c r="G150" s="30"/>
      <c r="H150" s="30"/>
      <c r="I150" s="30"/>
      <c r="J150" s="30"/>
      <c r="K150" s="30"/>
      <c r="L150" s="30"/>
      <c r="M150" s="30"/>
      <c r="N150" s="30"/>
      <c r="O150" s="31"/>
      <c r="P150" s="30"/>
      <c r="Q150" s="30"/>
      <c r="R150" s="30"/>
      <c r="S150" s="30"/>
      <c r="T150" s="30"/>
      <c r="U150" s="30"/>
      <c r="V150" s="30"/>
      <c r="W150" s="30"/>
      <c r="X150" s="30"/>
      <c r="Y150" s="31"/>
      <c r="Z150" s="30"/>
      <c r="AA150" s="30"/>
      <c r="AB150" s="30"/>
      <c r="AC150" s="30"/>
      <c r="AD150" s="30"/>
      <c r="AE150" s="30"/>
      <c r="AF150" s="30"/>
      <c r="AG150" s="30"/>
      <c r="AH150" s="30"/>
      <c r="AI150" s="30"/>
      <c r="AJ150" s="31"/>
      <c r="AK150" s="30"/>
      <c r="AL150" s="30"/>
      <c r="AM150" s="30"/>
      <c r="AN150" s="30"/>
      <c r="AO150" s="30"/>
      <c r="AP150" s="30"/>
      <c r="AQ150" s="30"/>
      <c r="AR150" s="30"/>
      <c r="AS150" s="31"/>
      <c r="AT150" s="30"/>
      <c r="AU150" s="30"/>
      <c r="AV150" s="30"/>
      <c r="AW150" s="30"/>
      <c r="AX150" s="30"/>
      <c r="AY150" s="30"/>
      <c r="AZ150" s="30"/>
      <c r="BA150" s="31"/>
      <c r="BB150" s="30"/>
      <c r="BC150" s="30"/>
      <c r="BD150" s="30"/>
      <c r="BE150" s="31"/>
      <c r="BF150" s="30"/>
      <c r="BG150" s="30"/>
      <c r="BH150" s="30"/>
      <c r="BI150" s="30"/>
      <c r="BJ150" s="31"/>
      <c r="BK150" s="30"/>
      <c r="BL150" s="30"/>
      <c r="BM150" s="30"/>
      <c r="BN150" s="30"/>
      <c r="BO150" s="31"/>
      <c r="BP150" s="30"/>
      <c r="BQ150" s="30"/>
      <c r="BR150" s="30"/>
      <c r="BS150" s="30"/>
      <c r="BT150" s="31"/>
      <c r="BU150" s="30"/>
      <c r="BV150" s="30"/>
      <c r="BW150" s="30"/>
      <c r="BX150" s="31"/>
      <c r="BY150" s="30"/>
      <c r="BZ150" s="30"/>
      <c r="CA150" s="30"/>
      <c r="CB150" s="30"/>
      <c r="CC150" s="30"/>
      <c r="CD150" s="30"/>
      <c r="CE150" s="30"/>
      <c r="CF150" s="30"/>
      <c r="CG150" s="30"/>
      <c r="CH150" s="31"/>
      <c r="CI150" s="30"/>
      <c r="CJ150" s="30"/>
      <c r="CK150" s="30"/>
      <c r="CL150" s="30"/>
      <c r="CM150" s="30"/>
      <c r="CN150" s="30"/>
      <c r="CO150" s="30"/>
      <c r="CP150" s="30"/>
      <c r="CQ150" s="31"/>
      <c r="CR150" s="30"/>
      <c r="CS150" s="30"/>
      <c r="CT150" s="30"/>
      <c r="CU150" s="30"/>
      <c r="CV150" s="30"/>
      <c r="CW150" s="30"/>
      <c r="CX150" s="35"/>
      <c r="CY150" s="35"/>
    </row>
    <row r="151" spans="1:103" ht="13.5" x14ac:dyDescent="0.35">
      <c r="A151" s="33"/>
      <c r="B151" s="33"/>
      <c r="C151" s="33"/>
      <c r="D151" s="31"/>
      <c r="E151" s="30"/>
      <c r="F151" s="30"/>
      <c r="G151" s="30"/>
      <c r="H151" s="30"/>
      <c r="I151" s="30"/>
      <c r="J151" s="30"/>
      <c r="K151" s="30"/>
      <c r="L151" s="30"/>
      <c r="M151" s="30"/>
      <c r="N151" s="30"/>
      <c r="O151" s="31"/>
      <c r="P151" s="30"/>
      <c r="Q151" s="30"/>
      <c r="R151" s="30"/>
      <c r="S151" s="30"/>
      <c r="T151" s="30"/>
      <c r="U151" s="30"/>
      <c r="V151" s="30"/>
      <c r="W151" s="30"/>
      <c r="X151" s="30"/>
      <c r="Y151" s="31"/>
      <c r="Z151" s="30"/>
      <c r="AA151" s="30"/>
      <c r="AB151" s="30"/>
      <c r="AC151" s="30"/>
      <c r="AD151" s="30"/>
      <c r="AE151" s="30"/>
      <c r="AF151" s="30"/>
      <c r="AG151" s="30"/>
      <c r="AH151" s="30"/>
      <c r="AI151" s="30"/>
      <c r="AJ151" s="31"/>
      <c r="AK151" s="30"/>
      <c r="AL151" s="30"/>
      <c r="AM151" s="30"/>
      <c r="AN151" s="30"/>
      <c r="AO151" s="30"/>
      <c r="AP151" s="30"/>
      <c r="AQ151" s="30"/>
      <c r="AR151" s="30"/>
      <c r="AS151" s="31"/>
      <c r="AT151" s="30"/>
      <c r="AU151" s="30"/>
      <c r="AV151" s="30"/>
      <c r="AW151" s="30"/>
      <c r="AX151" s="30"/>
      <c r="AY151" s="30"/>
      <c r="AZ151" s="30"/>
      <c r="BA151" s="31"/>
      <c r="BB151" s="30"/>
      <c r="BC151" s="30"/>
      <c r="BD151" s="30"/>
      <c r="BE151" s="31"/>
      <c r="BF151" s="30"/>
      <c r="BG151" s="30"/>
      <c r="BH151" s="30"/>
      <c r="BI151" s="30"/>
      <c r="BJ151" s="31"/>
      <c r="BK151" s="30"/>
      <c r="BL151" s="30"/>
      <c r="BM151" s="30"/>
      <c r="BN151" s="30"/>
      <c r="BO151" s="31"/>
      <c r="BP151" s="30"/>
      <c r="BQ151" s="30"/>
      <c r="BR151" s="30"/>
      <c r="BS151" s="30"/>
      <c r="BT151" s="31"/>
      <c r="BU151" s="30"/>
      <c r="BV151" s="30"/>
      <c r="BW151" s="30"/>
      <c r="BX151" s="31"/>
      <c r="BY151" s="30"/>
      <c r="BZ151" s="30"/>
      <c r="CA151" s="30"/>
      <c r="CB151" s="30"/>
      <c r="CC151" s="30"/>
      <c r="CD151" s="30"/>
      <c r="CE151" s="30"/>
      <c r="CF151" s="30"/>
      <c r="CG151" s="30"/>
      <c r="CH151" s="31"/>
      <c r="CI151" s="30"/>
      <c r="CJ151" s="30"/>
      <c r="CK151" s="30"/>
      <c r="CL151" s="30"/>
      <c r="CM151" s="30"/>
      <c r="CN151" s="30"/>
      <c r="CO151" s="30"/>
      <c r="CP151" s="30"/>
      <c r="CQ151" s="31"/>
      <c r="CR151" s="30"/>
      <c r="CS151" s="30"/>
      <c r="CT151" s="30"/>
      <c r="CU151" s="30"/>
      <c r="CV151" s="30"/>
      <c r="CW151" s="30"/>
      <c r="CX151" s="35"/>
      <c r="CY151" s="35"/>
    </row>
    <row r="152" spans="1:103" ht="13.5" x14ac:dyDescent="0.35">
      <c r="A152" s="33"/>
      <c r="B152" s="33"/>
      <c r="C152" s="33"/>
      <c r="D152" s="31"/>
      <c r="E152" s="30"/>
      <c r="F152" s="30"/>
      <c r="G152" s="30"/>
      <c r="H152" s="30"/>
      <c r="I152" s="30"/>
      <c r="J152" s="30"/>
      <c r="K152" s="30"/>
      <c r="L152" s="30"/>
      <c r="M152" s="30"/>
      <c r="N152" s="30"/>
      <c r="O152" s="31"/>
      <c r="P152" s="30"/>
      <c r="Q152" s="30"/>
      <c r="R152" s="30"/>
      <c r="S152" s="30"/>
      <c r="T152" s="30"/>
      <c r="U152" s="30"/>
      <c r="V152" s="30"/>
      <c r="W152" s="30"/>
      <c r="X152" s="30"/>
      <c r="Y152" s="31"/>
      <c r="Z152" s="30"/>
      <c r="AA152" s="30"/>
      <c r="AB152" s="30"/>
      <c r="AC152" s="30"/>
      <c r="AD152" s="30"/>
      <c r="AE152" s="30"/>
      <c r="AF152" s="30"/>
      <c r="AG152" s="30"/>
      <c r="AH152" s="30"/>
      <c r="AI152" s="30"/>
      <c r="AJ152" s="31"/>
      <c r="AK152" s="30"/>
      <c r="AL152" s="30"/>
      <c r="AM152" s="30"/>
      <c r="AN152" s="30"/>
      <c r="AO152" s="30"/>
      <c r="AP152" s="30"/>
      <c r="AQ152" s="30"/>
      <c r="AR152" s="30"/>
      <c r="AS152" s="31"/>
      <c r="AT152" s="30"/>
      <c r="AU152" s="30"/>
      <c r="AV152" s="30"/>
      <c r="AW152" s="30"/>
      <c r="AX152" s="30"/>
      <c r="AY152" s="30"/>
      <c r="AZ152" s="30"/>
      <c r="BA152" s="31"/>
      <c r="BB152" s="30"/>
      <c r="BC152" s="30"/>
      <c r="BD152" s="30"/>
      <c r="BE152" s="31"/>
      <c r="BF152" s="30"/>
      <c r="BG152" s="30"/>
      <c r="BH152" s="30"/>
      <c r="BI152" s="30"/>
      <c r="BJ152" s="31"/>
      <c r="BK152" s="30"/>
      <c r="BL152" s="30"/>
      <c r="BM152" s="30"/>
      <c r="BN152" s="30"/>
      <c r="BO152" s="31"/>
      <c r="BP152" s="30"/>
      <c r="BQ152" s="30"/>
      <c r="BR152" s="30"/>
      <c r="BS152" s="30"/>
      <c r="BT152" s="31"/>
      <c r="BU152" s="30"/>
      <c r="BV152" s="30"/>
      <c r="BW152" s="30"/>
      <c r="BX152" s="31"/>
      <c r="BY152" s="30"/>
      <c r="BZ152" s="30"/>
      <c r="CA152" s="30"/>
      <c r="CB152" s="30"/>
      <c r="CC152" s="30"/>
      <c r="CD152" s="30"/>
      <c r="CE152" s="30"/>
      <c r="CF152" s="30"/>
      <c r="CG152" s="30"/>
      <c r="CH152" s="31"/>
      <c r="CI152" s="30"/>
      <c r="CJ152" s="30"/>
      <c r="CK152" s="30"/>
      <c r="CL152" s="30"/>
      <c r="CM152" s="30"/>
      <c r="CN152" s="30"/>
      <c r="CO152" s="30"/>
      <c r="CP152" s="30"/>
      <c r="CQ152" s="31"/>
      <c r="CR152" s="30"/>
      <c r="CS152" s="30"/>
      <c r="CT152" s="30"/>
      <c r="CU152" s="30"/>
      <c r="CV152" s="30"/>
      <c r="CW152" s="30"/>
      <c r="CX152" s="35"/>
      <c r="CY152" s="35"/>
    </row>
    <row r="153" spans="1:103" ht="13.5" x14ac:dyDescent="0.35">
      <c r="A153" s="33"/>
      <c r="B153" s="33"/>
      <c r="C153" s="33"/>
      <c r="D153" s="31"/>
      <c r="E153" s="30"/>
      <c r="F153" s="30"/>
      <c r="G153" s="30"/>
      <c r="H153" s="30"/>
      <c r="I153" s="30"/>
      <c r="J153" s="30"/>
      <c r="K153" s="30"/>
      <c r="L153" s="30"/>
      <c r="M153" s="30"/>
      <c r="N153" s="30"/>
      <c r="O153" s="31"/>
      <c r="P153" s="30"/>
      <c r="Q153" s="30"/>
      <c r="R153" s="30"/>
      <c r="S153" s="30"/>
      <c r="T153" s="30"/>
      <c r="U153" s="30"/>
      <c r="V153" s="30"/>
      <c r="W153" s="30"/>
      <c r="X153" s="30"/>
      <c r="Y153" s="31"/>
      <c r="Z153" s="30"/>
      <c r="AA153" s="30"/>
      <c r="AB153" s="30"/>
      <c r="AC153" s="30"/>
      <c r="AD153" s="30"/>
      <c r="AE153" s="30"/>
      <c r="AF153" s="30"/>
      <c r="AG153" s="30"/>
      <c r="AH153" s="30"/>
      <c r="AI153" s="30"/>
      <c r="AJ153" s="31"/>
      <c r="AK153" s="30"/>
      <c r="AL153" s="30"/>
      <c r="AM153" s="30"/>
      <c r="AN153" s="30"/>
      <c r="AO153" s="30"/>
      <c r="AP153" s="30"/>
      <c r="AQ153" s="30"/>
      <c r="AR153" s="30"/>
      <c r="AS153" s="31"/>
      <c r="AT153" s="30"/>
      <c r="AU153" s="30"/>
      <c r="AV153" s="30"/>
      <c r="AW153" s="30"/>
      <c r="AX153" s="30"/>
      <c r="AY153" s="30"/>
      <c r="AZ153" s="30"/>
      <c r="BA153" s="31"/>
      <c r="BB153" s="30"/>
      <c r="BC153" s="30"/>
      <c r="BD153" s="30"/>
      <c r="BE153" s="31"/>
      <c r="BF153" s="30"/>
      <c r="BG153" s="30"/>
      <c r="BH153" s="30"/>
      <c r="BI153" s="30"/>
      <c r="BJ153" s="31"/>
      <c r="BK153" s="30"/>
      <c r="BL153" s="30"/>
      <c r="BM153" s="30"/>
      <c r="BN153" s="30"/>
      <c r="BO153" s="31"/>
      <c r="BP153" s="30"/>
      <c r="BQ153" s="30"/>
      <c r="BR153" s="30"/>
      <c r="BS153" s="30"/>
      <c r="BT153" s="31"/>
      <c r="BU153" s="30"/>
      <c r="BV153" s="30"/>
      <c r="BW153" s="30"/>
      <c r="BX153" s="31"/>
      <c r="BY153" s="30"/>
      <c r="BZ153" s="30"/>
      <c r="CA153" s="30"/>
      <c r="CB153" s="30"/>
      <c r="CC153" s="30"/>
      <c r="CD153" s="30"/>
      <c r="CE153" s="30"/>
      <c r="CF153" s="30"/>
      <c r="CG153" s="30"/>
      <c r="CH153" s="31"/>
      <c r="CI153" s="30"/>
      <c r="CJ153" s="30"/>
      <c r="CK153" s="30"/>
      <c r="CL153" s="30"/>
      <c r="CM153" s="30"/>
      <c r="CN153" s="30"/>
      <c r="CO153" s="30"/>
      <c r="CP153" s="30"/>
      <c r="CQ153" s="31"/>
      <c r="CR153" s="30"/>
      <c r="CS153" s="30"/>
      <c r="CT153" s="30"/>
      <c r="CU153" s="30"/>
      <c r="CV153" s="30"/>
      <c r="CW153" s="30"/>
      <c r="CX153" s="35"/>
      <c r="CY153" s="35"/>
    </row>
    <row r="154" spans="1:103" ht="13.5" x14ac:dyDescent="0.35">
      <c r="A154" s="33"/>
      <c r="B154" s="33"/>
      <c r="C154" s="33"/>
      <c r="D154" s="31"/>
      <c r="E154" s="30"/>
      <c r="F154" s="30"/>
      <c r="G154" s="30"/>
      <c r="H154" s="30"/>
      <c r="I154" s="30"/>
      <c r="J154" s="30"/>
      <c r="K154" s="30"/>
      <c r="L154" s="30"/>
      <c r="M154" s="30"/>
      <c r="N154" s="30"/>
      <c r="O154" s="31"/>
      <c r="P154" s="30"/>
      <c r="Q154" s="30"/>
      <c r="R154" s="30"/>
      <c r="S154" s="30"/>
      <c r="T154" s="30"/>
      <c r="U154" s="30"/>
      <c r="V154" s="30"/>
      <c r="W154" s="30"/>
      <c r="X154" s="30"/>
      <c r="Y154" s="31"/>
      <c r="Z154" s="30"/>
      <c r="AA154" s="30"/>
      <c r="AB154" s="30"/>
      <c r="AC154" s="30"/>
      <c r="AD154" s="30"/>
      <c r="AE154" s="30"/>
      <c r="AF154" s="30"/>
      <c r="AG154" s="30"/>
      <c r="AH154" s="30"/>
      <c r="AI154" s="30"/>
      <c r="AJ154" s="31"/>
      <c r="AK154" s="30"/>
      <c r="AL154" s="30"/>
      <c r="AM154" s="30"/>
      <c r="AN154" s="30"/>
      <c r="AO154" s="30"/>
      <c r="AP154" s="30"/>
      <c r="AQ154" s="30"/>
      <c r="AR154" s="30"/>
      <c r="AS154" s="31"/>
      <c r="AT154" s="30"/>
      <c r="AU154" s="30"/>
      <c r="AV154" s="30"/>
      <c r="AW154" s="30"/>
      <c r="AX154" s="30"/>
      <c r="AY154" s="30"/>
      <c r="AZ154" s="30"/>
      <c r="BA154" s="31"/>
      <c r="BB154" s="30"/>
      <c r="BC154" s="30"/>
      <c r="BD154" s="30"/>
      <c r="BE154" s="31"/>
      <c r="BF154" s="30"/>
      <c r="BG154" s="30"/>
      <c r="BH154" s="30"/>
      <c r="BI154" s="30"/>
      <c r="BJ154" s="31"/>
      <c r="BK154" s="30"/>
      <c r="BL154" s="30"/>
      <c r="BM154" s="30"/>
      <c r="BN154" s="30"/>
      <c r="BO154" s="31"/>
      <c r="BP154" s="30"/>
      <c r="BQ154" s="30"/>
      <c r="BR154" s="30"/>
      <c r="BS154" s="30"/>
      <c r="BT154" s="31"/>
      <c r="BU154" s="30"/>
      <c r="BV154" s="30"/>
      <c r="BW154" s="30"/>
      <c r="BX154" s="31"/>
      <c r="BY154" s="30"/>
      <c r="BZ154" s="30"/>
      <c r="CA154" s="30"/>
      <c r="CB154" s="30"/>
      <c r="CC154" s="30"/>
      <c r="CD154" s="30"/>
      <c r="CE154" s="30"/>
      <c r="CF154" s="30"/>
      <c r="CG154" s="30"/>
      <c r="CH154" s="31"/>
      <c r="CI154" s="30"/>
      <c r="CJ154" s="30"/>
      <c r="CK154" s="30"/>
      <c r="CL154" s="30"/>
      <c r="CM154" s="30"/>
      <c r="CN154" s="30"/>
      <c r="CO154" s="30"/>
      <c r="CP154" s="30"/>
      <c r="CQ154" s="31"/>
      <c r="CR154" s="30"/>
      <c r="CS154" s="30"/>
      <c r="CT154" s="30"/>
      <c r="CU154" s="30"/>
      <c r="CV154" s="30"/>
      <c r="CW154" s="30"/>
      <c r="CX154" s="35"/>
      <c r="CY154" s="35"/>
    </row>
    <row r="155" spans="1:103" ht="13.5" x14ac:dyDescent="0.35">
      <c r="A155" s="33"/>
      <c r="B155" s="33"/>
      <c r="C155" s="33"/>
      <c r="D155" s="31"/>
      <c r="E155" s="30"/>
      <c r="F155" s="30"/>
      <c r="G155" s="30"/>
      <c r="H155" s="30"/>
      <c r="I155" s="30"/>
      <c r="J155" s="30"/>
      <c r="K155" s="30"/>
      <c r="L155" s="30"/>
      <c r="M155" s="30"/>
      <c r="N155" s="30"/>
      <c r="O155" s="31"/>
      <c r="P155" s="30"/>
      <c r="Q155" s="30"/>
      <c r="R155" s="30"/>
      <c r="S155" s="30"/>
      <c r="T155" s="30"/>
      <c r="U155" s="30"/>
      <c r="V155" s="30"/>
      <c r="W155" s="30"/>
      <c r="X155" s="30"/>
      <c r="Y155" s="31"/>
      <c r="Z155" s="30"/>
      <c r="AA155" s="30"/>
      <c r="AB155" s="30"/>
      <c r="AC155" s="30"/>
      <c r="AD155" s="30"/>
      <c r="AE155" s="30"/>
      <c r="AF155" s="30"/>
      <c r="AG155" s="30"/>
      <c r="AH155" s="30"/>
      <c r="AI155" s="30"/>
      <c r="AJ155" s="31"/>
      <c r="AK155" s="30"/>
      <c r="AL155" s="30"/>
      <c r="AM155" s="30"/>
      <c r="AN155" s="30"/>
      <c r="AO155" s="30"/>
      <c r="AP155" s="30"/>
      <c r="AQ155" s="30"/>
      <c r="AR155" s="30"/>
      <c r="AS155" s="31"/>
      <c r="AT155" s="30"/>
      <c r="AU155" s="30"/>
      <c r="AV155" s="30"/>
      <c r="AW155" s="30"/>
      <c r="AX155" s="30"/>
      <c r="AY155" s="30"/>
      <c r="AZ155" s="30"/>
      <c r="BA155" s="31"/>
      <c r="BB155" s="30"/>
      <c r="BC155" s="30"/>
      <c r="BD155" s="30"/>
      <c r="BE155" s="31"/>
      <c r="BF155" s="30"/>
      <c r="BG155" s="30"/>
      <c r="BH155" s="30"/>
      <c r="BI155" s="30"/>
      <c r="BJ155" s="31"/>
      <c r="BK155" s="30"/>
      <c r="BL155" s="30"/>
      <c r="BM155" s="30"/>
      <c r="BN155" s="30"/>
      <c r="BO155" s="31"/>
      <c r="BP155" s="30"/>
      <c r="BQ155" s="30"/>
      <c r="BR155" s="30"/>
      <c r="BS155" s="30"/>
      <c r="BT155" s="31"/>
      <c r="BU155" s="30"/>
      <c r="BV155" s="30"/>
      <c r="BW155" s="30"/>
      <c r="BX155" s="31"/>
      <c r="BY155" s="30"/>
      <c r="BZ155" s="30"/>
      <c r="CA155" s="30"/>
      <c r="CB155" s="30"/>
      <c r="CC155" s="30"/>
      <c r="CD155" s="30"/>
      <c r="CE155" s="30"/>
      <c r="CF155" s="30"/>
      <c r="CG155" s="30"/>
      <c r="CH155" s="31"/>
      <c r="CI155" s="30"/>
      <c r="CJ155" s="30"/>
      <c r="CK155" s="30"/>
      <c r="CL155" s="30"/>
      <c r="CM155" s="30"/>
      <c r="CN155" s="30"/>
      <c r="CO155" s="30"/>
      <c r="CP155" s="30"/>
      <c r="CQ155" s="31"/>
      <c r="CR155" s="30"/>
      <c r="CS155" s="30"/>
      <c r="CT155" s="30"/>
      <c r="CU155" s="30"/>
      <c r="CV155" s="30"/>
      <c r="CW155" s="30"/>
      <c r="CX155" s="35"/>
      <c r="CY155" s="35"/>
    </row>
    <row r="156" spans="1:103" ht="13.5" x14ac:dyDescent="0.35">
      <c r="A156" s="33"/>
      <c r="B156" s="33"/>
      <c r="C156" s="33"/>
      <c r="D156" s="31"/>
      <c r="E156" s="30"/>
      <c r="F156" s="30"/>
      <c r="G156" s="30"/>
      <c r="H156" s="30"/>
      <c r="I156" s="30"/>
      <c r="J156" s="30"/>
      <c r="K156" s="30"/>
      <c r="L156" s="30"/>
      <c r="M156" s="30"/>
      <c r="N156" s="30"/>
      <c r="O156" s="31"/>
      <c r="P156" s="30"/>
      <c r="Q156" s="30"/>
      <c r="R156" s="30"/>
      <c r="S156" s="30"/>
      <c r="T156" s="30"/>
      <c r="U156" s="30"/>
      <c r="V156" s="30"/>
      <c r="W156" s="30"/>
      <c r="X156" s="30"/>
      <c r="Y156" s="31"/>
      <c r="Z156" s="30"/>
      <c r="AA156" s="30"/>
      <c r="AB156" s="30"/>
      <c r="AC156" s="30"/>
      <c r="AD156" s="30"/>
      <c r="AE156" s="30"/>
      <c r="AF156" s="30"/>
      <c r="AG156" s="30"/>
      <c r="AH156" s="30"/>
      <c r="AI156" s="30"/>
      <c r="AJ156" s="31"/>
      <c r="AK156" s="30"/>
      <c r="AL156" s="30"/>
      <c r="AM156" s="30"/>
      <c r="AN156" s="30"/>
      <c r="AO156" s="30"/>
      <c r="AP156" s="30"/>
      <c r="AQ156" s="30"/>
      <c r="AR156" s="30"/>
      <c r="AS156" s="31"/>
      <c r="AT156" s="30"/>
      <c r="AU156" s="30"/>
      <c r="AV156" s="30"/>
      <c r="AW156" s="30"/>
      <c r="AX156" s="30"/>
      <c r="AY156" s="30"/>
      <c r="AZ156" s="30"/>
      <c r="BA156" s="31"/>
      <c r="BB156" s="30"/>
      <c r="BC156" s="30"/>
      <c r="BD156" s="30"/>
      <c r="BE156" s="31"/>
      <c r="BF156" s="30"/>
      <c r="BG156" s="30"/>
      <c r="BH156" s="30"/>
      <c r="BI156" s="30"/>
      <c r="BJ156" s="31"/>
      <c r="BK156" s="30"/>
      <c r="BL156" s="30"/>
      <c r="BM156" s="30"/>
      <c r="BN156" s="30"/>
      <c r="BO156" s="31"/>
      <c r="BP156" s="30"/>
      <c r="BQ156" s="30"/>
      <c r="BR156" s="30"/>
      <c r="BS156" s="30"/>
      <c r="BT156" s="31"/>
      <c r="BU156" s="30"/>
      <c r="BV156" s="30"/>
      <c r="BW156" s="30"/>
      <c r="BX156" s="31"/>
      <c r="BY156" s="30"/>
      <c r="BZ156" s="30"/>
      <c r="CA156" s="30"/>
      <c r="CB156" s="30"/>
      <c r="CC156" s="30"/>
      <c r="CD156" s="30"/>
      <c r="CE156" s="30"/>
      <c r="CF156" s="30"/>
      <c r="CG156" s="30"/>
      <c r="CH156" s="31"/>
      <c r="CI156" s="30"/>
      <c r="CJ156" s="30"/>
      <c r="CK156" s="30"/>
      <c r="CL156" s="30"/>
      <c r="CM156" s="30"/>
      <c r="CN156" s="30"/>
      <c r="CO156" s="30"/>
      <c r="CP156" s="30"/>
      <c r="CQ156" s="31"/>
      <c r="CR156" s="30"/>
      <c r="CS156" s="30"/>
      <c r="CT156" s="30"/>
      <c r="CU156" s="30"/>
      <c r="CV156" s="30"/>
      <c r="CW156" s="30"/>
      <c r="CX156" s="35"/>
      <c r="CY156" s="35"/>
    </row>
    <row r="157" spans="1:103" ht="13.5" x14ac:dyDescent="0.35">
      <c r="A157" s="33"/>
      <c r="B157" s="33"/>
      <c r="C157" s="33"/>
      <c r="D157" s="31"/>
      <c r="E157" s="30"/>
      <c r="F157" s="30"/>
      <c r="G157" s="30"/>
      <c r="H157" s="30"/>
      <c r="I157" s="30"/>
      <c r="J157" s="30"/>
      <c r="K157" s="30"/>
      <c r="L157" s="30"/>
      <c r="M157" s="30"/>
      <c r="N157" s="30"/>
      <c r="O157" s="31"/>
      <c r="P157" s="30"/>
      <c r="Q157" s="30"/>
      <c r="R157" s="30"/>
      <c r="S157" s="30"/>
      <c r="T157" s="30"/>
      <c r="U157" s="30"/>
      <c r="V157" s="30"/>
      <c r="W157" s="30"/>
      <c r="X157" s="30"/>
      <c r="Y157" s="31"/>
      <c r="Z157" s="30"/>
      <c r="AA157" s="30"/>
      <c r="AB157" s="30"/>
      <c r="AC157" s="30"/>
      <c r="AD157" s="30"/>
      <c r="AE157" s="30"/>
      <c r="AF157" s="30"/>
      <c r="AG157" s="30"/>
      <c r="AH157" s="30"/>
      <c r="AI157" s="30"/>
      <c r="AJ157" s="31"/>
      <c r="AK157" s="30"/>
      <c r="AL157" s="30"/>
      <c r="AM157" s="30"/>
      <c r="AN157" s="30"/>
      <c r="AO157" s="30"/>
      <c r="AP157" s="30"/>
      <c r="AQ157" s="30"/>
      <c r="AR157" s="30"/>
      <c r="AS157" s="31"/>
      <c r="AT157" s="30"/>
      <c r="AU157" s="30"/>
      <c r="AV157" s="30"/>
      <c r="AW157" s="30"/>
      <c r="AX157" s="30"/>
      <c r="AY157" s="30"/>
      <c r="AZ157" s="30"/>
      <c r="BA157" s="31"/>
      <c r="BB157" s="30"/>
      <c r="BC157" s="30"/>
      <c r="BD157" s="30"/>
      <c r="BE157" s="31"/>
      <c r="BF157" s="30"/>
      <c r="BG157" s="30"/>
      <c r="BH157" s="30"/>
      <c r="BI157" s="30"/>
      <c r="BJ157" s="31"/>
      <c r="BK157" s="30"/>
      <c r="BL157" s="30"/>
      <c r="BM157" s="30"/>
      <c r="BN157" s="30"/>
      <c r="BO157" s="31"/>
      <c r="BP157" s="30"/>
      <c r="BQ157" s="30"/>
      <c r="BR157" s="30"/>
      <c r="BS157" s="30"/>
      <c r="BT157" s="31"/>
      <c r="BU157" s="30"/>
      <c r="BV157" s="30"/>
      <c r="BW157" s="30"/>
      <c r="BX157" s="31"/>
      <c r="BY157" s="30"/>
      <c r="BZ157" s="30"/>
      <c r="CA157" s="30"/>
      <c r="CB157" s="30"/>
      <c r="CC157" s="30"/>
      <c r="CD157" s="30"/>
      <c r="CE157" s="30"/>
      <c r="CF157" s="30"/>
      <c r="CG157" s="30"/>
      <c r="CH157" s="31"/>
      <c r="CI157" s="30"/>
      <c r="CJ157" s="30"/>
      <c r="CK157" s="30"/>
      <c r="CL157" s="30"/>
      <c r="CM157" s="30"/>
      <c r="CN157" s="30"/>
      <c r="CO157" s="30"/>
      <c r="CP157" s="30"/>
      <c r="CQ157" s="31"/>
      <c r="CR157" s="30"/>
      <c r="CS157" s="30"/>
      <c r="CT157" s="30"/>
      <c r="CU157" s="30"/>
      <c r="CV157" s="30"/>
      <c r="CW157" s="30"/>
      <c r="CX157" s="35"/>
      <c r="CY157" s="35"/>
    </row>
    <row r="158" spans="1:103" ht="13.5" x14ac:dyDescent="0.35">
      <c r="A158" s="33"/>
      <c r="B158" s="33"/>
      <c r="C158" s="33"/>
      <c r="D158" s="31"/>
      <c r="E158" s="30"/>
      <c r="F158" s="30"/>
      <c r="G158" s="30"/>
      <c r="H158" s="30"/>
      <c r="I158" s="30"/>
      <c r="J158" s="30"/>
      <c r="K158" s="30"/>
      <c r="L158" s="30"/>
      <c r="M158" s="30"/>
      <c r="N158" s="30"/>
      <c r="O158" s="31"/>
      <c r="P158" s="30"/>
      <c r="Q158" s="30"/>
      <c r="R158" s="30"/>
      <c r="S158" s="30"/>
      <c r="T158" s="30"/>
      <c r="U158" s="30"/>
      <c r="V158" s="30"/>
      <c r="W158" s="30"/>
      <c r="X158" s="30"/>
      <c r="Y158" s="31"/>
      <c r="Z158" s="30"/>
      <c r="AA158" s="30"/>
      <c r="AB158" s="30"/>
      <c r="AC158" s="30"/>
      <c r="AD158" s="30"/>
      <c r="AE158" s="30"/>
      <c r="AF158" s="30"/>
      <c r="AG158" s="30"/>
      <c r="AH158" s="30"/>
      <c r="AI158" s="30"/>
      <c r="AJ158" s="31"/>
      <c r="AK158" s="30"/>
      <c r="AL158" s="30"/>
      <c r="AM158" s="30"/>
      <c r="AN158" s="30"/>
      <c r="AO158" s="30"/>
      <c r="AP158" s="30"/>
      <c r="AQ158" s="30"/>
      <c r="AR158" s="30"/>
      <c r="AS158" s="31"/>
      <c r="AT158" s="30"/>
      <c r="AU158" s="30"/>
      <c r="AV158" s="30"/>
      <c r="AW158" s="30"/>
      <c r="AX158" s="30"/>
      <c r="AY158" s="30"/>
      <c r="AZ158" s="30"/>
      <c r="BA158" s="31"/>
      <c r="BB158" s="30"/>
      <c r="BC158" s="30"/>
      <c r="BD158" s="30"/>
      <c r="BE158" s="31"/>
      <c r="BF158" s="30"/>
      <c r="BG158" s="30"/>
      <c r="BH158" s="30"/>
      <c r="BI158" s="30"/>
      <c r="BJ158" s="31"/>
      <c r="BK158" s="30"/>
      <c r="BL158" s="30"/>
      <c r="BM158" s="30"/>
      <c r="BN158" s="30"/>
      <c r="BO158" s="31"/>
      <c r="BP158" s="30"/>
      <c r="BQ158" s="30"/>
      <c r="BR158" s="30"/>
      <c r="BS158" s="30"/>
      <c r="BT158" s="31"/>
      <c r="BU158" s="30"/>
      <c r="BV158" s="30"/>
      <c r="BW158" s="30"/>
      <c r="BX158" s="31"/>
      <c r="BY158" s="30"/>
      <c r="BZ158" s="30"/>
      <c r="CA158" s="30"/>
      <c r="CB158" s="30"/>
      <c r="CC158" s="30"/>
      <c r="CD158" s="30"/>
      <c r="CE158" s="30"/>
      <c r="CF158" s="30"/>
      <c r="CG158" s="30"/>
      <c r="CH158" s="31"/>
      <c r="CI158" s="30"/>
      <c r="CJ158" s="30"/>
      <c r="CK158" s="30"/>
      <c r="CL158" s="30"/>
      <c r="CM158" s="30"/>
      <c r="CN158" s="30"/>
      <c r="CO158" s="30"/>
      <c r="CP158" s="30"/>
      <c r="CQ158" s="31"/>
      <c r="CR158" s="30"/>
      <c r="CS158" s="30"/>
      <c r="CT158" s="30"/>
      <c r="CU158" s="30"/>
      <c r="CV158" s="30"/>
      <c r="CW158" s="30"/>
      <c r="CX158" s="35"/>
      <c r="CY158" s="35"/>
    </row>
    <row r="159" spans="1:103" ht="13.5" x14ac:dyDescent="0.35">
      <c r="A159" s="33"/>
      <c r="B159" s="33"/>
      <c r="C159" s="33"/>
      <c r="D159" s="31"/>
      <c r="E159" s="30"/>
      <c r="F159" s="30"/>
      <c r="G159" s="30"/>
      <c r="H159" s="30"/>
      <c r="I159" s="30"/>
      <c r="J159" s="30"/>
      <c r="K159" s="30"/>
      <c r="L159" s="30"/>
      <c r="M159" s="30"/>
      <c r="N159" s="30"/>
      <c r="O159" s="31"/>
      <c r="P159" s="30"/>
      <c r="Q159" s="30"/>
      <c r="R159" s="30"/>
      <c r="S159" s="30"/>
      <c r="T159" s="30"/>
      <c r="U159" s="30"/>
      <c r="V159" s="30"/>
      <c r="W159" s="30"/>
      <c r="X159" s="30"/>
      <c r="Y159" s="31"/>
      <c r="Z159" s="30"/>
      <c r="AA159" s="30"/>
      <c r="AB159" s="30"/>
      <c r="AC159" s="30"/>
      <c r="AD159" s="30"/>
      <c r="AE159" s="30"/>
      <c r="AF159" s="30"/>
      <c r="AG159" s="30"/>
      <c r="AH159" s="30"/>
      <c r="AI159" s="30"/>
      <c r="AJ159" s="31"/>
      <c r="AK159" s="30"/>
      <c r="AL159" s="30"/>
      <c r="AM159" s="30"/>
      <c r="AN159" s="30"/>
      <c r="AO159" s="30"/>
      <c r="AP159" s="30"/>
      <c r="AQ159" s="30"/>
      <c r="AR159" s="30"/>
      <c r="AS159" s="31"/>
      <c r="AT159" s="30"/>
      <c r="AU159" s="30"/>
      <c r="AV159" s="30"/>
      <c r="AW159" s="30"/>
      <c r="AX159" s="30"/>
      <c r="AY159" s="30"/>
      <c r="AZ159" s="30"/>
      <c r="BA159" s="31"/>
      <c r="BB159" s="30"/>
      <c r="BC159" s="30"/>
      <c r="BD159" s="30"/>
      <c r="BE159" s="31"/>
      <c r="BF159" s="30"/>
      <c r="BG159" s="30"/>
      <c r="BH159" s="30"/>
      <c r="BI159" s="30"/>
      <c r="BJ159" s="31"/>
      <c r="BK159" s="30"/>
      <c r="BL159" s="30"/>
      <c r="BM159" s="30"/>
      <c r="BN159" s="30"/>
      <c r="BO159" s="31"/>
      <c r="BP159" s="30"/>
      <c r="BQ159" s="30"/>
      <c r="BR159" s="30"/>
      <c r="BS159" s="30"/>
      <c r="BT159" s="31"/>
      <c r="BU159" s="30"/>
      <c r="BV159" s="30"/>
      <c r="BW159" s="30"/>
      <c r="BX159" s="31"/>
      <c r="BY159" s="30"/>
      <c r="BZ159" s="30"/>
      <c r="CA159" s="30"/>
      <c r="CB159" s="30"/>
      <c r="CC159" s="30"/>
      <c r="CD159" s="30"/>
      <c r="CE159" s="30"/>
      <c r="CF159" s="30"/>
      <c r="CG159" s="30"/>
      <c r="CH159" s="31"/>
      <c r="CI159" s="30"/>
      <c r="CJ159" s="30"/>
      <c r="CK159" s="30"/>
      <c r="CL159" s="30"/>
      <c r="CM159" s="30"/>
      <c r="CN159" s="30"/>
      <c r="CO159" s="30"/>
      <c r="CP159" s="30"/>
      <c r="CQ159" s="31"/>
      <c r="CR159" s="30"/>
      <c r="CS159" s="30"/>
      <c r="CT159" s="30"/>
      <c r="CU159" s="30"/>
      <c r="CV159" s="30"/>
      <c r="CW159" s="30"/>
      <c r="CX159" s="35"/>
      <c r="CY159" s="35"/>
    </row>
    <row r="160" spans="1:103" ht="13.5" x14ac:dyDescent="0.35">
      <c r="A160" s="33"/>
      <c r="B160" s="33"/>
      <c r="C160" s="33"/>
      <c r="D160" s="31"/>
      <c r="E160" s="30"/>
      <c r="F160" s="30"/>
      <c r="G160" s="30"/>
      <c r="H160" s="30"/>
      <c r="I160" s="30"/>
      <c r="J160" s="30"/>
      <c r="K160" s="30"/>
      <c r="L160" s="30"/>
      <c r="M160" s="30"/>
      <c r="N160" s="30"/>
      <c r="O160" s="31"/>
      <c r="P160" s="30"/>
      <c r="Q160" s="30"/>
      <c r="R160" s="30"/>
      <c r="S160" s="30"/>
      <c r="T160" s="30"/>
      <c r="U160" s="30"/>
      <c r="V160" s="30"/>
      <c r="W160" s="30"/>
      <c r="X160" s="30"/>
      <c r="Y160" s="31"/>
      <c r="Z160" s="30"/>
      <c r="AA160" s="30"/>
      <c r="AB160" s="30"/>
      <c r="AC160" s="30"/>
      <c r="AD160" s="30"/>
      <c r="AE160" s="30"/>
      <c r="AF160" s="30"/>
      <c r="AG160" s="30"/>
      <c r="AH160" s="30"/>
      <c r="AI160" s="30"/>
      <c r="AJ160" s="31"/>
      <c r="AK160" s="30"/>
      <c r="AL160" s="30"/>
      <c r="AM160" s="30"/>
      <c r="AN160" s="30"/>
      <c r="AO160" s="30"/>
      <c r="AP160" s="30"/>
      <c r="AQ160" s="30"/>
      <c r="AR160" s="30"/>
      <c r="AS160" s="31"/>
      <c r="AT160" s="30"/>
      <c r="AU160" s="30"/>
      <c r="AV160" s="30"/>
      <c r="AW160" s="30"/>
      <c r="AX160" s="30"/>
      <c r="AY160" s="30"/>
      <c r="AZ160" s="30"/>
      <c r="BA160" s="31"/>
      <c r="BB160" s="30"/>
      <c r="BC160" s="30"/>
      <c r="BD160" s="30"/>
      <c r="BE160" s="31"/>
      <c r="BF160" s="30"/>
      <c r="BG160" s="30"/>
      <c r="BH160" s="30"/>
      <c r="BI160" s="30"/>
      <c r="BJ160" s="31"/>
      <c r="BK160" s="30"/>
      <c r="BL160" s="30"/>
      <c r="BM160" s="30"/>
      <c r="BN160" s="30"/>
      <c r="BO160" s="31"/>
      <c r="BP160" s="30"/>
      <c r="BQ160" s="30"/>
      <c r="BR160" s="30"/>
      <c r="BS160" s="30"/>
      <c r="BT160" s="31"/>
      <c r="BU160" s="30"/>
      <c r="BV160" s="30"/>
      <c r="BW160" s="30"/>
      <c r="BX160" s="31"/>
      <c r="BY160" s="30"/>
      <c r="BZ160" s="30"/>
      <c r="CA160" s="30"/>
      <c r="CB160" s="30"/>
      <c r="CC160" s="30"/>
      <c r="CD160" s="30"/>
      <c r="CE160" s="30"/>
      <c r="CF160" s="30"/>
      <c r="CG160" s="30"/>
      <c r="CH160" s="31"/>
      <c r="CI160" s="30"/>
      <c r="CJ160" s="30"/>
      <c r="CK160" s="30"/>
      <c r="CL160" s="30"/>
      <c r="CM160" s="30"/>
      <c r="CN160" s="30"/>
      <c r="CO160" s="30"/>
      <c r="CP160" s="30"/>
      <c r="CQ160" s="31"/>
      <c r="CR160" s="30"/>
      <c r="CS160" s="30"/>
      <c r="CT160" s="30"/>
      <c r="CU160" s="30"/>
      <c r="CV160" s="30"/>
      <c r="CW160" s="30"/>
      <c r="CX160" s="35"/>
      <c r="CY160" s="35"/>
    </row>
    <row r="161" spans="1:103" ht="13.5" x14ac:dyDescent="0.35">
      <c r="A161" s="33"/>
      <c r="B161" s="33"/>
      <c r="C161" s="33"/>
      <c r="D161" s="31"/>
      <c r="E161" s="30"/>
      <c r="F161" s="30"/>
      <c r="G161" s="30"/>
      <c r="H161" s="30"/>
      <c r="I161" s="30"/>
      <c r="J161" s="30"/>
      <c r="K161" s="30"/>
      <c r="L161" s="30"/>
      <c r="M161" s="30"/>
      <c r="N161" s="30"/>
      <c r="O161" s="31"/>
      <c r="P161" s="30"/>
      <c r="Q161" s="30"/>
      <c r="R161" s="30"/>
      <c r="S161" s="30"/>
      <c r="T161" s="30"/>
      <c r="U161" s="30"/>
      <c r="V161" s="30"/>
      <c r="W161" s="30"/>
      <c r="X161" s="30"/>
      <c r="Y161" s="31"/>
      <c r="Z161" s="30"/>
      <c r="AA161" s="30"/>
      <c r="AB161" s="30"/>
      <c r="AC161" s="30"/>
      <c r="AD161" s="30"/>
      <c r="AE161" s="30"/>
      <c r="AF161" s="30"/>
      <c r="AG161" s="30"/>
      <c r="AH161" s="30"/>
      <c r="AI161" s="30"/>
      <c r="AJ161" s="31"/>
      <c r="AK161" s="30"/>
      <c r="AL161" s="30"/>
      <c r="AM161" s="30"/>
      <c r="AN161" s="30"/>
      <c r="AO161" s="30"/>
      <c r="AP161" s="30"/>
      <c r="AQ161" s="30"/>
      <c r="AR161" s="30"/>
      <c r="AS161" s="31"/>
      <c r="AT161" s="30"/>
      <c r="AU161" s="30"/>
      <c r="AV161" s="30"/>
      <c r="AW161" s="30"/>
      <c r="AX161" s="30"/>
      <c r="AY161" s="30"/>
      <c r="AZ161" s="30"/>
      <c r="BA161" s="31"/>
      <c r="BB161" s="30"/>
      <c r="BC161" s="30"/>
      <c r="BD161" s="30"/>
      <c r="BE161" s="31"/>
      <c r="BF161" s="30"/>
      <c r="BG161" s="30"/>
      <c r="BH161" s="30"/>
      <c r="BI161" s="30"/>
      <c r="BJ161" s="31"/>
      <c r="BK161" s="30"/>
      <c r="BL161" s="30"/>
      <c r="BM161" s="30"/>
      <c r="BN161" s="30"/>
      <c r="BO161" s="31"/>
      <c r="BP161" s="30"/>
      <c r="BQ161" s="30"/>
      <c r="BR161" s="30"/>
      <c r="BS161" s="30"/>
      <c r="BT161" s="31"/>
      <c r="BU161" s="30"/>
      <c r="BV161" s="30"/>
      <c r="BW161" s="30"/>
      <c r="BX161" s="31"/>
      <c r="BY161" s="30"/>
      <c r="BZ161" s="30"/>
      <c r="CA161" s="30"/>
      <c r="CB161" s="30"/>
      <c r="CC161" s="30"/>
      <c r="CD161" s="30"/>
      <c r="CE161" s="30"/>
      <c r="CF161" s="30"/>
      <c r="CG161" s="30"/>
      <c r="CH161" s="31"/>
      <c r="CI161" s="30"/>
      <c r="CJ161" s="30"/>
      <c r="CK161" s="30"/>
      <c r="CL161" s="30"/>
      <c r="CM161" s="30"/>
      <c r="CN161" s="30"/>
      <c r="CO161" s="30"/>
      <c r="CP161" s="30"/>
      <c r="CQ161" s="31"/>
      <c r="CR161" s="30"/>
      <c r="CS161" s="30"/>
      <c r="CT161" s="30"/>
      <c r="CU161" s="30"/>
      <c r="CV161" s="30"/>
      <c r="CW161" s="30"/>
      <c r="CX161" s="35"/>
      <c r="CY161" s="35"/>
    </row>
    <row r="162" spans="1:103" ht="13.5" x14ac:dyDescent="0.35">
      <c r="A162" s="33"/>
      <c r="B162" s="33"/>
      <c r="C162" s="33"/>
      <c r="D162" s="31"/>
      <c r="E162" s="30"/>
      <c r="F162" s="30"/>
      <c r="G162" s="30"/>
      <c r="H162" s="30"/>
      <c r="I162" s="30"/>
      <c r="J162" s="30"/>
      <c r="K162" s="30"/>
      <c r="L162" s="30"/>
      <c r="M162" s="30"/>
      <c r="N162" s="30"/>
      <c r="O162" s="31"/>
      <c r="P162" s="30"/>
      <c r="Q162" s="30"/>
      <c r="R162" s="30"/>
      <c r="S162" s="30"/>
      <c r="T162" s="30"/>
      <c r="U162" s="30"/>
      <c r="V162" s="30"/>
      <c r="W162" s="30"/>
      <c r="X162" s="30"/>
      <c r="Y162" s="31"/>
      <c r="Z162" s="30"/>
      <c r="AA162" s="30"/>
      <c r="AB162" s="30"/>
      <c r="AC162" s="30"/>
      <c r="AD162" s="30"/>
      <c r="AE162" s="30"/>
      <c r="AF162" s="30"/>
      <c r="AG162" s="30"/>
      <c r="AH162" s="30"/>
      <c r="AI162" s="30"/>
      <c r="AJ162" s="31"/>
      <c r="AK162" s="30"/>
      <c r="AL162" s="30"/>
      <c r="AM162" s="30"/>
      <c r="AN162" s="30"/>
      <c r="AO162" s="30"/>
      <c r="AP162" s="30"/>
      <c r="AQ162" s="30"/>
      <c r="AR162" s="30"/>
      <c r="AS162" s="31"/>
      <c r="AT162" s="30"/>
      <c r="AU162" s="30"/>
      <c r="AV162" s="30"/>
      <c r="AW162" s="30"/>
      <c r="AX162" s="30"/>
      <c r="AY162" s="30"/>
      <c r="AZ162" s="30"/>
      <c r="BA162" s="31"/>
      <c r="BB162" s="30"/>
      <c r="BC162" s="30"/>
      <c r="BD162" s="30"/>
      <c r="BE162" s="31"/>
      <c r="BF162" s="30"/>
      <c r="BG162" s="30"/>
      <c r="BH162" s="30"/>
      <c r="BI162" s="30"/>
      <c r="BJ162" s="31"/>
      <c r="BK162" s="30"/>
      <c r="BL162" s="30"/>
      <c r="BM162" s="30"/>
      <c r="BN162" s="30"/>
      <c r="BO162" s="31"/>
      <c r="BP162" s="30"/>
      <c r="BQ162" s="30"/>
      <c r="BR162" s="30"/>
      <c r="BS162" s="30"/>
      <c r="BT162" s="31"/>
      <c r="BU162" s="30"/>
      <c r="BV162" s="30"/>
      <c r="BW162" s="30"/>
      <c r="BX162" s="31"/>
      <c r="BY162" s="30"/>
      <c r="BZ162" s="30"/>
      <c r="CA162" s="30"/>
      <c r="CB162" s="30"/>
      <c r="CC162" s="30"/>
      <c r="CD162" s="30"/>
      <c r="CE162" s="30"/>
      <c r="CF162" s="30"/>
      <c r="CG162" s="30"/>
      <c r="CH162" s="31"/>
      <c r="CI162" s="30"/>
      <c r="CJ162" s="30"/>
      <c r="CK162" s="30"/>
      <c r="CL162" s="30"/>
      <c r="CM162" s="30"/>
      <c r="CN162" s="30"/>
      <c r="CO162" s="30"/>
      <c r="CP162" s="30"/>
      <c r="CQ162" s="31"/>
      <c r="CR162" s="30"/>
      <c r="CS162" s="30"/>
      <c r="CT162" s="30"/>
      <c r="CU162" s="30"/>
      <c r="CV162" s="30"/>
      <c r="CW162" s="30"/>
      <c r="CX162" s="35"/>
      <c r="CY162" s="35"/>
    </row>
    <row r="163" spans="1:103" ht="13.5" x14ac:dyDescent="0.35">
      <c r="A163" s="33"/>
      <c r="B163" s="33"/>
      <c r="C163" s="33"/>
      <c r="D163" s="31"/>
      <c r="E163" s="30"/>
      <c r="F163" s="30"/>
      <c r="G163" s="30"/>
      <c r="H163" s="30"/>
      <c r="I163" s="30"/>
      <c r="J163" s="30"/>
      <c r="K163" s="30"/>
      <c r="L163" s="30"/>
      <c r="M163" s="30"/>
      <c r="N163" s="30"/>
      <c r="O163" s="31"/>
      <c r="P163" s="30"/>
      <c r="Q163" s="30"/>
      <c r="R163" s="30"/>
      <c r="S163" s="30"/>
      <c r="T163" s="30"/>
      <c r="U163" s="30"/>
      <c r="V163" s="30"/>
      <c r="W163" s="30"/>
      <c r="X163" s="30"/>
      <c r="Y163" s="31"/>
      <c r="Z163" s="30"/>
      <c r="AA163" s="30"/>
      <c r="AB163" s="30"/>
      <c r="AC163" s="30"/>
      <c r="AD163" s="30"/>
      <c r="AE163" s="30"/>
      <c r="AF163" s="30"/>
      <c r="AG163" s="30"/>
      <c r="AH163" s="30"/>
      <c r="AI163" s="30"/>
      <c r="AJ163" s="31"/>
      <c r="AK163" s="30"/>
      <c r="AL163" s="30"/>
      <c r="AM163" s="30"/>
      <c r="AN163" s="30"/>
      <c r="AO163" s="30"/>
      <c r="AP163" s="30"/>
      <c r="AQ163" s="30"/>
      <c r="AR163" s="30"/>
      <c r="AS163" s="31"/>
      <c r="AT163" s="30"/>
      <c r="AU163" s="30"/>
      <c r="AV163" s="30"/>
      <c r="AW163" s="30"/>
      <c r="AX163" s="30"/>
      <c r="AY163" s="30"/>
      <c r="AZ163" s="30"/>
      <c r="BA163" s="31"/>
      <c r="BB163" s="30"/>
      <c r="BC163" s="30"/>
      <c r="BD163" s="30"/>
      <c r="BE163" s="31"/>
      <c r="BF163" s="30"/>
      <c r="BG163" s="30"/>
      <c r="BH163" s="30"/>
      <c r="BI163" s="30"/>
      <c r="BJ163" s="31"/>
      <c r="BK163" s="30"/>
      <c r="BL163" s="30"/>
      <c r="BM163" s="30"/>
      <c r="BN163" s="30"/>
      <c r="BO163" s="31"/>
      <c r="BP163" s="30"/>
      <c r="BQ163" s="30"/>
      <c r="BR163" s="30"/>
      <c r="BS163" s="30"/>
      <c r="BT163" s="31"/>
      <c r="BU163" s="30"/>
      <c r="BV163" s="30"/>
      <c r="BW163" s="30"/>
      <c r="BX163" s="31"/>
      <c r="BY163" s="30"/>
      <c r="BZ163" s="30"/>
      <c r="CA163" s="30"/>
      <c r="CB163" s="30"/>
      <c r="CC163" s="30"/>
      <c r="CD163" s="30"/>
      <c r="CE163" s="30"/>
      <c r="CF163" s="30"/>
      <c r="CG163" s="30"/>
      <c r="CH163" s="31"/>
      <c r="CI163" s="30"/>
      <c r="CJ163" s="30"/>
      <c r="CK163" s="30"/>
      <c r="CL163" s="30"/>
      <c r="CM163" s="30"/>
      <c r="CN163" s="30"/>
      <c r="CO163" s="30"/>
      <c r="CP163" s="30"/>
      <c r="CQ163" s="31"/>
      <c r="CR163" s="30"/>
      <c r="CS163" s="30"/>
      <c r="CT163" s="30"/>
      <c r="CU163" s="30"/>
      <c r="CV163" s="30"/>
      <c r="CW163" s="30"/>
      <c r="CX163" s="35"/>
      <c r="CY163" s="35"/>
    </row>
    <row r="164" spans="1:103" ht="13.5" x14ac:dyDescent="0.35">
      <c r="A164" s="33"/>
      <c r="B164" s="33"/>
      <c r="C164" s="33"/>
      <c r="D164" s="31"/>
      <c r="E164" s="30"/>
      <c r="F164" s="30"/>
      <c r="G164" s="30"/>
      <c r="H164" s="30"/>
      <c r="I164" s="30"/>
      <c r="J164" s="30"/>
      <c r="K164" s="30"/>
      <c r="L164" s="30"/>
      <c r="M164" s="30"/>
      <c r="N164" s="30"/>
      <c r="O164" s="31"/>
      <c r="P164" s="30"/>
      <c r="Q164" s="30"/>
      <c r="R164" s="30"/>
      <c r="S164" s="30"/>
      <c r="T164" s="30"/>
      <c r="U164" s="30"/>
      <c r="V164" s="30"/>
      <c r="W164" s="30"/>
      <c r="X164" s="30"/>
      <c r="Y164" s="31"/>
      <c r="Z164" s="30"/>
      <c r="AA164" s="30"/>
      <c r="AB164" s="30"/>
      <c r="AC164" s="30"/>
      <c r="AD164" s="30"/>
      <c r="AE164" s="30"/>
      <c r="AF164" s="30"/>
      <c r="AG164" s="30"/>
      <c r="AH164" s="30"/>
      <c r="AI164" s="30"/>
      <c r="AJ164" s="31"/>
      <c r="AK164" s="30"/>
      <c r="AL164" s="30"/>
      <c r="AM164" s="30"/>
      <c r="AN164" s="30"/>
      <c r="AO164" s="30"/>
      <c r="AP164" s="30"/>
      <c r="AQ164" s="30"/>
      <c r="AR164" s="30"/>
      <c r="AS164" s="31"/>
      <c r="AT164" s="30"/>
      <c r="AU164" s="30"/>
      <c r="AV164" s="30"/>
      <c r="AW164" s="30"/>
      <c r="AX164" s="30"/>
      <c r="AY164" s="30"/>
      <c r="AZ164" s="30"/>
      <c r="BA164" s="31"/>
      <c r="BB164" s="30"/>
      <c r="BC164" s="30"/>
      <c r="BD164" s="30"/>
      <c r="BE164" s="31"/>
      <c r="BF164" s="30"/>
      <c r="BG164" s="30"/>
      <c r="BH164" s="30"/>
      <c r="BI164" s="30"/>
      <c r="BJ164" s="31"/>
      <c r="BK164" s="30"/>
      <c r="BL164" s="30"/>
      <c r="BM164" s="30"/>
      <c r="BN164" s="30"/>
      <c r="BO164" s="31"/>
      <c r="BP164" s="30"/>
      <c r="BQ164" s="30"/>
      <c r="BR164" s="30"/>
      <c r="BS164" s="30"/>
      <c r="BT164" s="31"/>
      <c r="BU164" s="30"/>
      <c r="BV164" s="30"/>
      <c r="BW164" s="30"/>
      <c r="BX164" s="31"/>
      <c r="BY164" s="30"/>
      <c r="BZ164" s="30"/>
      <c r="CA164" s="30"/>
      <c r="CB164" s="30"/>
      <c r="CC164" s="30"/>
      <c r="CD164" s="30"/>
      <c r="CE164" s="30"/>
      <c r="CF164" s="30"/>
      <c r="CG164" s="30"/>
      <c r="CH164" s="31"/>
      <c r="CI164" s="30"/>
      <c r="CJ164" s="30"/>
      <c r="CK164" s="30"/>
      <c r="CL164" s="30"/>
      <c r="CM164" s="30"/>
      <c r="CN164" s="30"/>
      <c r="CO164" s="30"/>
      <c r="CP164" s="30"/>
      <c r="CQ164" s="31"/>
      <c r="CR164" s="30"/>
      <c r="CS164" s="30"/>
      <c r="CT164" s="30"/>
      <c r="CU164" s="30"/>
      <c r="CV164" s="30"/>
      <c r="CW164" s="30"/>
      <c r="CX164" s="35"/>
      <c r="CY164" s="35"/>
    </row>
    <row r="165" spans="1:103" ht="13.5" x14ac:dyDescent="0.35">
      <c r="A165" s="33"/>
      <c r="B165" s="33"/>
      <c r="C165" s="33"/>
      <c r="D165" s="31"/>
      <c r="E165" s="30"/>
      <c r="F165" s="30"/>
      <c r="G165" s="30"/>
      <c r="H165" s="30"/>
      <c r="I165" s="30"/>
      <c r="J165" s="30"/>
      <c r="K165" s="30"/>
      <c r="L165" s="30"/>
      <c r="M165" s="30"/>
      <c r="N165" s="30"/>
      <c r="O165" s="31"/>
      <c r="P165" s="30"/>
      <c r="Q165" s="30"/>
      <c r="R165" s="30"/>
      <c r="S165" s="30"/>
      <c r="T165" s="30"/>
      <c r="U165" s="30"/>
      <c r="V165" s="30"/>
      <c r="W165" s="30"/>
      <c r="X165" s="30"/>
      <c r="Y165" s="31"/>
      <c r="Z165" s="30"/>
      <c r="AA165" s="30"/>
      <c r="AB165" s="30"/>
      <c r="AC165" s="30"/>
      <c r="AD165" s="30"/>
      <c r="AE165" s="30"/>
      <c r="AF165" s="30"/>
      <c r="AG165" s="30"/>
      <c r="AH165" s="30"/>
      <c r="AI165" s="30"/>
      <c r="AJ165" s="31"/>
      <c r="AK165" s="30"/>
      <c r="AL165" s="30"/>
      <c r="AM165" s="30"/>
      <c r="AN165" s="30"/>
      <c r="AO165" s="30"/>
      <c r="AP165" s="30"/>
      <c r="AQ165" s="30"/>
      <c r="AR165" s="30"/>
      <c r="AS165" s="31"/>
      <c r="AT165" s="30"/>
      <c r="AU165" s="30"/>
      <c r="AV165" s="30"/>
      <c r="AW165" s="30"/>
      <c r="AX165" s="30"/>
      <c r="AY165" s="30"/>
      <c r="AZ165" s="30"/>
      <c r="BA165" s="31"/>
      <c r="BB165" s="30"/>
      <c r="BC165" s="30"/>
      <c r="BD165" s="30"/>
      <c r="BE165" s="31"/>
      <c r="BF165" s="30"/>
      <c r="BG165" s="30"/>
      <c r="BH165" s="30"/>
      <c r="BI165" s="30"/>
      <c r="BJ165" s="31"/>
      <c r="BK165" s="30"/>
      <c r="BL165" s="30"/>
      <c r="BM165" s="30"/>
      <c r="BN165" s="30"/>
      <c r="BO165" s="31"/>
      <c r="BP165" s="30"/>
      <c r="BQ165" s="30"/>
      <c r="BR165" s="30"/>
      <c r="BS165" s="30"/>
      <c r="BT165" s="31"/>
      <c r="BU165" s="30"/>
      <c r="BV165" s="30"/>
      <c r="BW165" s="30"/>
      <c r="BX165" s="31"/>
      <c r="BY165" s="30"/>
      <c r="BZ165" s="30"/>
      <c r="CA165" s="30"/>
      <c r="CB165" s="30"/>
      <c r="CC165" s="30"/>
      <c r="CD165" s="30"/>
      <c r="CE165" s="30"/>
      <c r="CF165" s="30"/>
      <c r="CG165" s="30"/>
      <c r="CH165" s="31"/>
      <c r="CI165" s="30"/>
      <c r="CJ165" s="30"/>
      <c r="CK165" s="30"/>
      <c r="CL165" s="30"/>
      <c r="CM165" s="30"/>
      <c r="CN165" s="30"/>
      <c r="CO165" s="30"/>
      <c r="CP165" s="30"/>
      <c r="CQ165" s="31"/>
      <c r="CR165" s="30"/>
      <c r="CS165" s="30"/>
      <c r="CT165" s="30"/>
      <c r="CU165" s="30"/>
      <c r="CV165" s="30"/>
      <c r="CW165" s="30"/>
      <c r="CX165" s="35"/>
      <c r="CY165" s="35"/>
    </row>
    <row r="166" spans="1:103" ht="13.5" x14ac:dyDescent="0.35">
      <c r="A166" s="33"/>
      <c r="B166" s="33"/>
      <c r="C166" s="33"/>
      <c r="D166" s="31"/>
      <c r="E166" s="30"/>
      <c r="F166" s="30"/>
      <c r="G166" s="30"/>
      <c r="H166" s="30"/>
      <c r="I166" s="30"/>
      <c r="J166" s="30"/>
      <c r="K166" s="30"/>
      <c r="L166" s="30"/>
      <c r="M166" s="30"/>
      <c r="N166" s="30"/>
      <c r="O166" s="31"/>
      <c r="P166" s="30"/>
      <c r="Q166" s="30"/>
      <c r="R166" s="30"/>
      <c r="S166" s="30"/>
      <c r="T166" s="30"/>
      <c r="U166" s="30"/>
      <c r="V166" s="30"/>
      <c r="W166" s="30"/>
      <c r="X166" s="30"/>
      <c r="Y166" s="31"/>
      <c r="Z166" s="30"/>
      <c r="AA166" s="30"/>
      <c r="AB166" s="30"/>
      <c r="AC166" s="30"/>
      <c r="AD166" s="30"/>
      <c r="AE166" s="30"/>
      <c r="AF166" s="30"/>
      <c r="AG166" s="30"/>
      <c r="AH166" s="30"/>
      <c r="AI166" s="30"/>
      <c r="AJ166" s="31"/>
      <c r="AK166" s="30"/>
      <c r="AL166" s="30"/>
      <c r="AM166" s="30"/>
      <c r="AN166" s="30"/>
      <c r="AO166" s="30"/>
      <c r="AP166" s="30"/>
      <c r="AQ166" s="30"/>
      <c r="AR166" s="30"/>
      <c r="AS166" s="31"/>
      <c r="AT166" s="30"/>
      <c r="AU166" s="30"/>
      <c r="AV166" s="30"/>
      <c r="AW166" s="30"/>
      <c r="AX166" s="30"/>
      <c r="AY166" s="30"/>
      <c r="AZ166" s="30"/>
      <c r="BA166" s="31"/>
      <c r="BB166" s="30"/>
      <c r="BC166" s="30"/>
      <c r="BD166" s="30"/>
      <c r="BE166" s="31"/>
      <c r="BF166" s="30"/>
      <c r="BG166" s="30"/>
      <c r="BH166" s="30"/>
      <c r="BI166" s="30"/>
      <c r="BJ166" s="31"/>
      <c r="BK166" s="30"/>
      <c r="BL166" s="30"/>
      <c r="BM166" s="30"/>
      <c r="BN166" s="30"/>
      <c r="BO166" s="31"/>
      <c r="BP166" s="30"/>
      <c r="BQ166" s="30"/>
      <c r="BR166" s="30"/>
      <c r="BS166" s="30"/>
      <c r="BT166" s="31"/>
      <c r="BU166" s="30"/>
      <c r="BV166" s="30"/>
      <c r="BW166" s="30"/>
      <c r="BX166" s="31"/>
      <c r="BY166" s="30"/>
      <c r="BZ166" s="30"/>
      <c r="CA166" s="30"/>
      <c r="CB166" s="30"/>
      <c r="CC166" s="30"/>
      <c r="CD166" s="30"/>
      <c r="CE166" s="30"/>
      <c r="CF166" s="30"/>
      <c r="CG166" s="30"/>
      <c r="CH166" s="31"/>
      <c r="CI166" s="30"/>
      <c r="CJ166" s="30"/>
      <c r="CK166" s="30"/>
      <c r="CL166" s="30"/>
      <c r="CM166" s="30"/>
      <c r="CN166" s="30"/>
      <c r="CO166" s="30"/>
      <c r="CP166" s="30"/>
      <c r="CQ166" s="31"/>
      <c r="CR166" s="30"/>
      <c r="CS166" s="30"/>
      <c r="CT166" s="30"/>
      <c r="CU166" s="30"/>
      <c r="CV166" s="30"/>
      <c r="CW166" s="30"/>
      <c r="CX166" s="35"/>
      <c r="CY166" s="35"/>
    </row>
    <row r="167" spans="1:103" ht="13.5" x14ac:dyDescent="0.35">
      <c r="A167" s="33"/>
      <c r="B167" s="33"/>
      <c r="C167" s="33"/>
      <c r="D167" s="31"/>
      <c r="E167" s="30"/>
      <c r="F167" s="30"/>
      <c r="G167" s="30"/>
      <c r="H167" s="30"/>
      <c r="I167" s="30"/>
      <c r="J167" s="30"/>
      <c r="K167" s="30"/>
      <c r="L167" s="30"/>
      <c r="M167" s="30"/>
      <c r="N167" s="30"/>
      <c r="O167" s="31"/>
      <c r="P167" s="30"/>
      <c r="Q167" s="30"/>
      <c r="R167" s="30"/>
      <c r="S167" s="30"/>
      <c r="T167" s="30"/>
      <c r="U167" s="30"/>
      <c r="V167" s="30"/>
      <c r="W167" s="30"/>
      <c r="X167" s="30"/>
      <c r="Y167" s="31"/>
      <c r="Z167" s="30"/>
      <c r="AA167" s="30"/>
      <c r="AB167" s="30"/>
      <c r="AC167" s="30"/>
      <c r="AD167" s="30"/>
      <c r="AE167" s="30"/>
      <c r="AF167" s="30"/>
      <c r="AG167" s="30"/>
      <c r="AH167" s="30"/>
      <c r="AI167" s="30"/>
      <c r="AJ167" s="31"/>
      <c r="AK167" s="30"/>
      <c r="AL167" s="30"/>
      <c r="AM167" s="30"/>
      <c r="AN167" s="30"/>
      <c r="AO167" s="30"/>
      <c r="AP167" s="30"/>
      <c r="AQ167" s="30"/>
      <c r="AR167" s="30"/>
      <c r="AS167" s="31"/>
      <c r="AT167" s="30"/>
      <c r="AU167" s="30"/>
      <c r="AV167" s="30"/>
      <c r="AW167" s="30"/>
      <c r="AX167" s="30"/>
      <c r="AY167" s="30"/>
      <c r="AZ167" s="30"/>
      <c r="BA167" s="31"/>
      <c r="BB167" s="30"/>
      <c r="BC167" s="30"/>
      <c r="BD167" s="30"/>
      <c r="BE167" s="31"/>
      <c r="BF167" s="30"/>
      <c r="BG167" s="30"/>
      <c r="BH167" s="30"/>
      <c r="BI167" s="30"/>
      <c r="BJ167" s="31"/>
      <c r="BK167" s="30"/>
      <c r="BL167" s="30"/>
      <c r="BM167" s="30"/>
      <c r="BN167" s="30"/>
      <c r="BO167" s="31"/>
      <c r="BP167" s="30"/>
      <c r="BQ167" s="30"/>
      <c r="BR167" s="30"/>
      <c r="BS167" s="30"/>
      <c r="BT167" s="31"/>
      <c r="BU167" s="30"/>
      <c r="BV167" s="30"/>
      <c r="BW167" s="30"/>
      <c r="BX167" s="31"/>
      <c r="BY167" s="30"/>
      <c r="BZ167" s="30"/>
      <c r="CA167" s="30"/>
      <c r="CB167" s="30"/>
      <c r="CC167" s="30"/>
      <c r="CD167" s="30"/>
      <c r="CE167" s="30"/>
      <c r="CF167" s="30"/>
      <c r="CG167" s="30"/>
      <c r="CH167" s="31"/>
      <c r="CI167" s="30"/>
      <c r="CJ167" s="30"/>
      <c r="CK167" s="30"/>
      <c r="CL167" s="30"/>
      <c r="CM167" s="30"/>
      <c r="CN167" s="30"/>
      <c r="CO167" s="30"/>
      <c r="CP167" s="30"/>
      <c r="CQ167" s="31"/>
      <c r="CR167" s="30"/>
      <c r="CS167" s="30"/>
      <c r="CT167" s="30"/>
      <c r="CU167" s="30"/>
      <c r="CV167" s="30"/>
      <c r="CW167" s="30"/>
      <c r="CX167" s="35"/>
      <c r="CY167" s="35"/>
    </row>
    <row r="168" spans="1:103" ht="13.5" x14ac:dyDescent="0.35">
      <c r="A168" s="33"/>
      <c r="B168" s="33"/>
      <c r="C168" s="33"/>
      <c r="D168" s="31"/>
      <c r="E168" s="30"/>
      <c r="F168" s="30"/>
      <c r="G168" s="30"/>
      <c r="H168" s="30"/>
      <c r="I168" s="30"/>
      <c r="J168" s="30"/>
      <c r="K168" s="30"/>
      <c r="L168" s="30"/>
      <c r="M168" s="30"/>
      <c r="N168" s="30"/>
      <c r="O168" s="31"/>
      <c r="P168" s="30"/>
      <c r="Q168" s="30"/>
      <c r="R168" s="30"/>
      <c r="S168" s="30"/>
      <c r="T168" s="30"/>
      <c r="U168" s="30"/>
      <c r="V168" s="30"/>
      <c r="W168" s="30"/>
      <c r="X168" s="30"/>
      <c r="Y168" s="31"/>
      <c r="Z168" s="30"/>
      <c r="AA168" s="30"/>
      <c r="AB168" s="30"/>
      <c r="AC168" s="30"/>
      <c r="AD168" s="30"/>
      <c r="AE168" s="30"/>
      <c r="AF168" s="30"/>
      <c r="AG168" s="30"/>
      <c r="AH168" s="30"/>
      <c r="AI168" s="30"/>
      <c r="AJ168" s="31"/>
      <c r="AK168" s="30"/>
      <c r="AL168" s="30"/>
      <c r="AM168" s="30"/>
      <c r="AN168" s="30"/>
      <c r="AO168" s="30"/>
      <c r="AP168" s="30"/>
      <c r="AQ168" s="30"/>
      <c r="AR168" s="30"/>
      <c r="AS168" s="31"/>
      <c r="AT168" s="30"/>
      <c r="AU168" s="30"/>
      <c r="AV168" s="30"/>
      <c r="AW168" s="30"/>
      <c r="AX168" s="30"/>
      <c r="AY168" s="30"/>
      <c r="AZ168" s="30"/>
      <c r="BA168" s="31"/>
      <c r="BB168" s="30"/>
      <c r="BC168" s="30"/>
      <c r="BD168" s="30"/>
      <c r="BE168" s="31"/>
      <c r="BF168" s="30"/>
      <c r="BG168" s="30"/>
      <c r="BH168" s="30"/>
      <c r="BI168" s="30"/>
      <c r="BJ168" s="31"/>
      <c r="BK168" s="30"/>
      <c r="BL168" s="30"/>
      <c r="BM168" s="30"/>
      <c r="BN168" s="30"/>
      <c r="BO168" s="31"/>
      <c r="BP168" s="30"/>
      <c r="BQ168" s="30"/>
      <c r="BR168" s="30"/>
      <c r="BS168" s="30"/>
      <c r="BT168" s="31"/>
      <c r="BU168" s="30"/>
      <c r="BV168" s="30"/>
      <c r="BW168" s="30"/>
      <c r="BX168" s="31"/>
      <c r="BY168" s="30"/>
      <c r="BZ168" s="30"/>
      <c r="CA168" s="30"/>
      <c r="CB168" s="30"/>
      <c r="CC168" s="30"/>
      <c r="CD168" s="30"/>
      <c r="CE168" s="30"/>
      <c r="CF168" s="30"/>
      <c r="CG168" s="30"/>
      <c r="CH168" s="31"/>
      <c r="CI168" s="30"/>
      <c r="CJ168" s="30"/>
      <c r="CK168" s="30"/>
      <c r="CL168" s="30"/>
      <c r="CM168" s="30"/>
      <c r="CN168" s="30"/>
      <c r="CO168" s="30"/>
      <c r="CP168" s="30"/>
      <c r="CQ168" s="31"/>
      <c r="CR168" s="30"/>
      <c r="CS168" s="30"/>
      <c r="CT168" s="30"/>
      <c r="CU168" s="30"/>
      <c r="CV168" s="30"/>
      <c r="CW168" s="30"/>
      <c r="CX168" s="35"/>
      <c r="CY168" s="35"/>
    </row>
    <row r="169" spans="1:103" ht="13.5" x14ac:dyDescent="0.35">
      <c r="A169" s="33"/>
      <c r="B169" s="33"/>
      <c r="C169" s="33"/>
      <c r="D169" s="31"/>
      <c r="E169" s="30"/>
      <c r="F169" s="30"/>
      <c r="G169" s="30"/>
      <c r="H169" s="30"/>
      <c r="I169" s="30"/>
      <c r="J169" s="30"/>
      <c r="K169" s="30"/>
      <c r="L169" s="30"/>
      <c r="M169" s="30"/>
      <c r="N169" s="30"/>
      <c r="O169" s="31"/>
      <c r="P169" s="30"/>
      <c r="Q169" s="30"/>
      <c r="R169" s="30"/>
      <c r="S169" s="30"/>
      <c r="T169" s="30"/>
      <c r="U169" s="30"/>
      <c r="V169" s="30"/>
      <c r="W169" s="30"/>
      <c r="X169" s="30"/>
      <c r="Y169" s="31"/>
      <c r="Z169" s="30"/>
      <c r="AA169" s="30"/>
      <c r="AB169" s="30"/>
      <c r="AC169" s="30"/>
      <c r="AD169" s="30"/>
      <c r="AE169" s="30"/>
      <c r="AF169" s="30"/>
      <c r="AG169" s="30"/>
      <c r="AH169" s="30"/>
      <c r="AI169" s="30"/>
      <c r="AJ169" s="31"/>
      <c r="AK169" s="30"/>
      <c r="AL169" s="30"/>
      <c r="AM169" s="30"/>
      <c r="AN169" s="30"/>
      <c r="AO169" s="30"/>
      <c r="AP169" s="30"/>
      <c r="AQ169" s="30"/>
      <c r="AR169" s="30"/>
      <c r="AS169" s="31"/>
      <c r="AT169" s="30"/>
      <c r="AU169" s="30"/>
      <c r="AV169" s="30"/>
      <c r="AW169" s="30"/>
      <c r="AX169" s="30"/>
      <c r="AY169" s="30"/>
      <c r="AZ169" s="30"/>
      <c r="BA169" s="31"/>
      <c r="BB169" s="30"/>
      <c r="BC169" s="30"/>
      <c r="BD169" s="30"/>
      <c r="BE169" s="31"/>
      <c r="BF169" s="30"/>
      <c r="BG169" s="30"/>
      <c r="BH169" s="30"/>
      <c r="BI169" s="30"/>
      <c r="BJ169" s="31"/>
      <c r="BK169" s="30"/>
      <c r="BL169" s="30"/>
      <c r="BM169" s="30"/>
      <c r="BN169" s="30"/>
      <c r="BO169" s="31"/>
      <c r="BP169" s="30"/>
      <c r="BQ169" s="30"/>
      <c r="BR169" s="30"/>
      <c r="BS169" s="30"/>
      <c r="BT169" s="31"/>
      <c r="BU169" s="30"/>
      <c r="BV169" s="30"/>
      <c r="BW169" s="30"/>
      <c r="BX169" s="31"/>
      <c r="BY169" s="30"/>
      <c r="BZ169" s="30"/>
      <c r="CA169" s="30"/>
      <c r="CB169" s="30"/>
      <c r="CC169" s="30"/>
      <c r="CD169" s="30"/>
      <c r="CE169" s="30"/>
      <c r="CF169" s="30"/>
      <c r="CG169" s="30"/>
      <c r="CH169" s="31"/>
      <c r="CI169" s="30"/>
      <c r="CJ169" s="30"/>
      <c r="CK169" s="30"/>
      <c r="CL169" s="30"/>
      <c r="CM169" s="30"/>
      <c r="CN169" s="30"/>
      <c r="CO169" s="30"/>
      <c r="CP169" s="30"/>
      <c r="CQ169" s="31"/>
      <c r="CR169" s="30"/>
      <c r="CS169" s="30"/>
      <c r="CT169" s="30"/>
      <c r="CU169" s="30"/>
      <c r="CV169" s="30"/>
      <c r="CW169" s="30"/>
      <c r="CX169" s="35"/>
      <c r="CY169" s="35"/>
    </row>
    <row r="170" spans="1:103" ht="13.5" x14ac:dyDescent="0.35">
      <c r="A170" s="33"/>
      <c r="B170" s="33"/>
      <c r="C170" s="33"/>
      <c r="D170" s="31"/>
      <c r="E170" s="30"/>
      <c r="F170" s="30"/>
      <c r="G170" s="30"/>
      <c r="H170" s="30"/>
      <c r="I170" s="30"/>
      <c r="J170" s="30"/>
      <c r="K170" s="30"/>
      <c r="L170" s="30"/>
      <c r="M170" s="30"/>
      <c r="N170" s="30"/>
      <c r="O170" s="31"/>
      <c r="P170" s="30"/>
      <c r="Q170" s="30"/>
      <c r="R170" s="30"/>
      <c r="S170" s="30"/>
      <c r="T170" s="30"/>
      <c r="U170" s="30"/>
      <c r="V170" s="30"/>
      <c r="W170" s="30"/>
      <c r="X170" s="30"/>
      <c r="Y170" s="31"/>
      <c r="Z170" s="30"/>
      <c r="AA170" s="30"/>
      <c r="AB170" s="30"/>
      <c r="AC170" s="30"/>
      <c r="AD170" s="30"/>
      <c r="AE170" s="30"/>
      <c r="AF170" s="30"/>
      <c r="AG170" s="30"/>
      <c r="AH170" s="30"/>
      <c r="AI170" s="30"/>
      <c r="AJ170" s="31"/>
      <c r="AK170" s="30"/>
      <c r="AL170" s="30"/>
      <c r="AM170" s="30"/>
      <c r="AN170" s="30"/>
      <c r="AO170" s="30"/>
      <c r="AP170" s="30"/>
      <c r="AQ170" s="30"/>
      <c r="AR170" s="30"/>
      <c r="AS170" s="31"/>
      <c r="AT170" s="30"/>
      <c r="AU170" s="30"/>
      <c r="AV170" s="30"/>
      <c r="AW170" s="30"/>
      <c r="AX170" s="30"/>
      <c r="AY170" s="30"/>
      <c r="AZ170" s="30"/>
      <c r="BA170" s="31"/>
      <c r="BB170" s="30"/>
      <c r="BC170" s="30"/>
      <c r="BD170" s="30"/>
      <c r="BE170" s="31"/>
      <c r="BF170" s="30"/>
      <c r="BG170" s="30"/>
      <c r="BH170" s="30"/>
      <c r="BI170" s="30"/>
      <c r="BJ170" s="31"/>
      <c r="BK170" s="30"/>
      <c r="BL170" s="30"/>
      <c r="BM170" s="30"/>
      <c r="BN170" s="30"/>
      <c r="BO170" s="31"/>
      <c r="BP170" s="30"/>
      <c r="BQ170" s="30"/>
      <c r="BR170" s="30"/>
      <c r="BS170" s="30"/>
      <c r="BT170" s="31"/>
      <c r="BU170" s="30"/>
      <c r="BV170" s="30"/>
      <c r="BW170" s="30"/>
      <c r="BX170" s="31"/>
      <c r="BY170" s="30"/>
      <c r="BZ170" s="30"/>
      <c r="CA170" s="30"/>
      <c r="CB170" s="30"/>
      <c r="CC170" s="30"/>
      <c r="CD170" s="30"/>
      <c r="CE170" s="30"/>
      <c r="CF170" s="30"/>
      <c r="CG170" s="30"/>
      <c r="CH170" s="31"/>
      <c r="CI170" s="30"/>
      <c r="CJ170" s="30"/>
      <c r="CK170" s="30"/>
      <c r="CL170" s="30"/>
      <c r="CM170" s="30"/>
      <c r="CN170" s="30"/>
      <c r="CO170" s="30"/>
      <c r="CP170" s="30"/>
      <c r="CQ170" s="31"/>
      <c r="CR170" s="30"/>
      <c r="CS170" s="30"/>
      <c r="CT170" s="30"/>
      <c r="CU170" s="30"/>
      <c r="CV170" s="30"/>
      <c r="CW170" s="30"/>
      <c r="CX170" s="35"/>
      <c r="CY170" s="35"/>
    </row>
    <row r="171" spans="1:103" ht="13.5" x14ac:dyDescent="0.35">
      <c r="A171" s="33"/>
      <c r="B171" s="33"/>
      <c r="C171" s="33"/>
      <c r="D171" s="31"/>
      <c r="E171" s="30"/>
      <c r="F171" s="30"/>
      <c r="G171" s="30"/>
      <c r="H171" s="30"/>
      <c r="I171" s="30"/>
      <c r="J171" s="30"/>
      <c r="K171" s="30"/>
      <c r="L171" s="30"/>
      <c r="M171" s="30"/>
      <c r="N171" s="30"/>
      <c r="O171" s="31"/>
      <c r="P171" s="30"/>
      <c r="Q171" s="30"/>
      <c r="R171" s="30"/>
      <c r="S171" s="30"/>
      <c r="T171" s="30"/>
      <c r="U171" s="30"/>
      <c r="V171" s="30"/>
      <c r="W171" s="30"/>
      <c r="X171" s="30"/>
      <c r="Y171" s="31"/>
      <c r="Z171" s="30"/>
      <c r="AA171" s="30"/>
      <c r="AB171" s="30"/>
      <c r="AC171" s="30"/>
      <c r="AD171" s="30"/>
      <c r="AE171" s="30"/>
      <c r="AF171" s="30"/>
      <c r="AG171" s="30"/>
      <c r="AH171" s="30"/>
      <c r="AI171" s="30"/>
      <c r="AJ171" s="31"/>
      <c r="AK171" s="30"/>
      <c r="AL171" s="30"/>
      <c r="AM171" s="30"/>
      <c r="AN171" s="30"/>
      <c r="AO171" s="30"/>
      <c r="AP171" s="30"/>
      <c r="AQ171" s="30"/>
      <c r="AR171" s="30"/>
      <c r="AS171" s="31"/>
      <c r="AT171" s="30"/>
      <c r="AU171" s="30"/>
      <c r="AV171" s="30"/>
      <c r="AW171" s="30"/>
      <c r="AX171" s="30"/>
      <c r="AY171" s="30"/>
      <c r="AZ171" s="30"/>
      <c r="BA171" s="31"/>
      <c r="BB171" s="30"/>
      <c r="BC171" s="30"/>
      <c r="BD171" s="30"/>
      <c r="BE171" s="31"/>
      <c r="BF171" s="30"/>
      <c r="BG171" s="30"/>
      <c r="BH171" s="30"/>
      <c r="BI171" s="30"/>
      <c r="BJ171" s="31"/>
      <c r="BK171" s="30"/>
      <c r="BL171" s="30"/>
      <c r="BM171" s="30"/>
      <c r="BN171" s="30"/>
      <c r="BO171" s="31"/>
      <c r="BP171" s="30"/>
      <c r="BQ171" s="30"/>
      <c r="BR171" s="30"/>
      <c r="BS171" s="30"/>
      <c r="BT171" s="31"/>
      <c r="BU171" s="30"/>
      <c r="BV171" s="30"/>
      <c r="BW171" s="30"/>
      <c r="BX171" s="31"/>
      <c r="BY171" s="30"/>
      <c r="BZ171" s="30"/>
      <c r="CA171" s="30"/>
      <c r="CB171" s="30"/>
      <c r="CC171" s="30"/>
      <c r="CD171" s="30"/>
      <c r="CE171" s="30"/>
      <c r="CF171" s="30"/>
      <c r="CG171" s="30"/>
      <c r="CH171" s="31"/>
      <c r="CI171" s="30"/>
      <c r="CJ171" s="30"/>
      <c r="CK171" s="30"/>
      <c r="CL171" s="30"/>
      <c r="CM171" s="30"/>
      <c r="CN171" s="30"/>
      <c r="CO171" s="30"/>
      <c r="CP171" s="30"/>
      <c r="CQ171" s="31"/>
      <c r="CR171" s="30"/>
      <c r="CS171" s="30"/>
      <c r="CT171" s="30"/>
      <c r="CU171" s="30"/>
      <c r="CV171" s="30"/>
      <c r="CW171" s="30"/>
      <c r="CX171" s="35"/>
      <c r="CY171" s="35"/>
    </row>
    <row r="172" spans="1:103" ht="13.5" x14ac:dyDescent="0.35">
      <c r="A172" s="33"/>
      <c r="B172" s="33"/>
      <c r="C172" s="33"/>
      <c r="D172" s="31"/>
      <c r="E172" s="30"/>
      <c r="F172" s="30"/>
      <c r="G172" s="30"/>
      <c r="H172" s="30"/>
      <c r="I172" s="30"/>
      <c r="J172" s="30"/>
      <c r="K172" s="30"/>
      <c r="L172" s="30"/>
      <c r="M172" s="30"/>
      <c r="N172" s="30"/>
      <c r="O172" s="31"/>
      <c r="P172" s="30"/>
      <c r="Q172" s="30"/>
      <c r="R172" s="30"/>
      <c r="S172" s="30"/>
      <c r="T172" s="30"/>
      <c r="U172" s="30"/>
      <c r="V172" s="30"/>
      <c r="W172" s="30"/>
      <c r="X172" s="30"/>
      <c r="Y172" s="31"/>
      <c r="Z172" s="30"/>
      <c r="AA172" s="30"/>
      <c r="AB172" s="30"/>
      <c r="AC172" s="30"/>
      <c r="AD172" s="30"/>
      <c r="AE172" s="30"/>
      <c r="AF172" s="30"/>
      <c r="AG172" s="30"/>
      <c r="AH172" s="30"/>
      <c r="AI172" s="30"/>
      <c r="AJ172" s="31"/>
      <c r="AK172" s="30"/>
      <c r="AL172" s="30"/>
      <c r="AM172" s="30"/>
      <c r="AN172" s="30"/>
      <c r="AO172" s="30"/>
      <c r="AP172" s="30"/>
      <c r="AQ172" s="30"/>
      <c r="AR172" s="30"/>
      <c r="AS172" s="31"/>
      <c r="AT172" s="30"/>
      <c r="AU172" s="30"/>
      <c r="AV172" s="30"/>
      <c r="AW172" s="30"/>
      <c r="AX172" s="30"/>
      <c r="AY172" s="30"/>
      <c r="AZ172" s="30"/>
      <c r="BA172" s="31"/>
      <c r="BB172" s="30"/>
      <c r="BC172" s="30"/>
      <c r="BD172" s="30"/>
      <c r="BE172" s="31"/>
      <c r="BF172" s="30"/>
      <c r="BG172" s="30"/>
      <c r="BH172" s="30"/>
      <c r="BI172" s="30"/>
      <c r="BJ172" s="31"/>
      <c r="BK172" s="30"/>
      <c r="BL172" s="30"/>
      <c r="BM172" s="30"/>
      <c r="BN172" s="30"/>
      <c r="BO172" s="31"/>
      <c r="BP172" s="30"/>
      <c r="BQ172" s="30"/>
      <c r="BR172" s="30"/>
      <c r="BS172" s="30"/>
      <c r="BT172" s="31"/>
      <c r="BU172" s="30"/>
      <c r="BV172" s="30"/>
      <c r="BW172" s="30"/>
      <c r="BX172" s="31"/>
      <c r="BY172" s="30"/>
      <c r="BZ172" s="30"/>
      <c r="CA172" s="30"/>
      <c r="CB172" s="30"/>
      <c r="CC172" s="30"/>
      <c r="CD172" s="30"/>
      <c r="CE172" s="30"/>
      <c r="CF172" s="30"/>
      <c r="CG172" s="30"/>
      <c r="CH172" s="31"/>
      <c r="CI172" s="30"/>
      <c r="CJ172" s="30"/>
      <c r="CK172" s="30"/>
      <c r="CL172" s="30"/>
      <c r="CM172" s="30"/>
      <c r="CN172" s="30"/>
      <c r="CO172" s="30"/>
      <c r="CP172" s="30"/>
      <c r="CQ172" s="31"/>
      <c r="CR172" s="30"/>
      <c r="CS172" s="30"/>
      <c r="CT172" s="30"/>
      <c r="CU172" s="30"/>
      <c r="CV172" s="30"/>
      <c r="CW172" s="30"/>
      <c r="CX172" s="35"/>
      <c r="CY172" s="35"/>
    </row>
    <row r="173" spans="1:103" ht="13.5" x14ac:dyDescent="0.35">
      <c r="A173" s="33"/>
      <c r="B173" s="33"/>
      <c r="C173" s="33"/>
      <c r="D173" s="31"/>
      <c r="E173" s="30"/>
      <c r="F173" s="30"/>
      <c r="G173" s="30"/>
      <c r="H173" s="30"/>
      <c r="I173" s="30"/>
      <c r="J173" s="30"/>
      <c r="K173" s="30"/>
      <c r="L173" s="30"/>
      <c r="M173" s="30"/>
      <c r="N173" s="30"/>
      <c r="O173" s="31"/>
      <c r="P173" s="30"/>
      <c r="Q173" s="30"/>
      <c r="R173" s="30"/>
      <c r="S173" s="30"/>
      <c r="T173" s="30"/>
      <c r="U173" s="30"/>
      <c r="V173" s="30"/>
      <c r="W173" s="30"/>
      <c r="X173" s="30"/>
      <c r="Y173" s="31"/>
      <c r="Z173" s="30"/>
      <c r="AA173" s="30"/>
      <c r="AB173" s="30"/>
      <c r="AC173" s="30"/>
      <c r="AD173" s="30"/>
      <c r="AE173" s="30"/>
      <c r="AF173" s="30"/>
      <c r="AG173" s="30"/>
      <c r="AH173" s="30"/>
      <c r="AI173" s="30"/>
      <c r="AJ173" s="31"/>
      <c r="AK173" s="30"/>
      <c r="AL173" s="30"/>
      <c r="AM173" s="30"/>
      <c r="AN173" s="30"/>
      <c r="AO173" s="30"/>
      <c r="AP173" s="30"/>
      <c r="AQ173" s="30"/>
      <c r="AR173" s="30"/>
      <c r="AS173" s="31"/>
      <c r="AT173" s="30"/>
      <c r="AU173" s="30"/>
      <c r="AV173" s="30"/>
      <c r="AW173" s="30"/>
      <c r="AX173" s="30"/>
      <c r="AY173" s="30"/>
      <c r="AZ173" s="30"/>
      <c r="BA173" s="31"/>
      <c r="BB173" s="30"/>
      <c r="BC173" s="30"/>
      <c r="BD173" s="30"/>
      <c r="BE173" s="31"/>
      <c r="BF173" s="30"/>
      <c r="BG173" s="30"/>
      <c r="BH173" s="30"/>
      <c r="BI173" s="30"/>
      <c r="BJ173" s="31"/>
      <c r="BK173" s="30"/>
      <c r="BL173" s="30"/>
      <c r="BM173" s="30"/>
      <c r="BN173" s="30"/>
      <c r="BO173" s="31"/>
      <c r="BP173" s="30"/>
      <c r="BQ173" s="30"/>
      <c r="BR173" s="30"/>
      <c r="BS173" s="30"/>
      <c r="BT173" s="31"/>
      <c r="BU173" s="30"/>
      <c r="BV173" s="30"/>
      <c r="BW173" s="30"/>
      <c r="BX173" s="31"/>
      <c r="BY173" s="30"/>
      <c r="BZ173" s="30"/>
      <c r="CA173" s="30"/>
      <c r="CB173" s="30"/>
      <c r="CC173" s="30"/>
      <c r="CD173" s="30"/>
      <c r="CE173" s="30"/>
      <c r="CF173" s="30"/>
      <c r="CG173" s="30"/>
      <c r="CH173" s="31"/>
      <c r="CI173" s="30"/>
      <c r="CJ173" s="30"/>
      <c r="CK173" s="30"/>
      <c r="CL173" s="30"/>
      <c r="CM173" s="30"/>
      <c r="CN173" s="30"/>
      <c r="CO173" s="30"/>
      <c r="CP173" s="30"/>
      <c r="CQ173" s="31"/>
      <c r="CR173" s="30"/>
      <c r="CS173" s="30"/>
      <c r="CT173" s="30"/>
      <c r="CU173" s="30"/>
      <c r="CV173" s="30"/>
      <c r="CW173" s="30"/>
      <c r="CX173" s="35"/>
      <c r="CY173" s="35"/>
    </row>
    <row r="174" spans="1:103" ht="13.5" x14ac:dyDescent="0.35">
      <c r="A174" s="33"/>
      <c r="B174" s="33"/>
      <c r="C174" s="33"/>
      <c r="D174" s="31"/>
      <c r="E174" s="30"/>
      <c r="F174" s="30"/>
      <c r="G174" s="30"/>
      <c r="H174" s="30"/>
      <c r="I174" s="30"/>
      <c r="J174" s="30"/>
      <c r="K174" s="30"/>
      <c r="L174" s="30"/>
      <c r="M174" s="30"/>
      <c r="N174" s="30"/>
      <c r="O174" s="31"/>
      <c r="P174" s="30"/>
      <c r="Q174" s="30"/>
      <c r="R174" s="30"/>
      <c r="S174" s="30"/>
      <c r="T174" s="30"/>
      <c r="U174" s="30"/>
      <c r="V174" s="30"/>
      <c r="W174" s="30"/>
      <c r="X174" s="30"/>
      <c r="Y174" s="31"/>
      <c r="Z174" s="30"/>
      <c r="AA174" s="30"/>
      <c r="AB174" s="30"/>
      <c r="AC174" s="30"/>
      <c r="AD174" s="30"/>
      <c r="AE174" s="30"/>
      <c r="AF174" s="30"/>
      <c r="AG174" s="30"/>
      <c r="AH174" s="30"/>
      <c r="AI174" s="30"/>
      <c r="AJ174" s="31"/>
      <c r="AK174" s="30"/>
      <c r="AL174" s="30"/>
      <c r="AM174" s="30"/>
      <c r="AN174" s="30"/>
      <c r="AO174" s="30"/>
      <c r="AP174" s="30"/>
      <c r="AQ174" s="30"/>
      <c r="AR174" s="30"/>
      <c r="AS174" s="31"/>
      <c r="AT174" s="30"/>
      <c r="AU174" s="30"/>
      <c r="AV174" s="30"/>
      <c r="AW174" s="30"/>
      <c r="AX174" s="30"/>
      <c r="AY174" s="30"/>
      <c r="AZ174" s="30"/>
      <c r="BA174" s="31"/>
      <c r="BB174" s="30"/>
      <c r="BC174" s="30"/>
      <c r="BD174" s="30"/>
      <c r="BE174" s="31"/>
      <c r="BF174" s="30"/>
      <c r="BG174" s="30"/>
      <c r="BH174" s="30"/>
      <c r="BI174" s="30"/>
      <c r="BJ174" s="31"/>
      <c r="BK174" s="30"/>
      <c r="BL174" s="30"/>
      <c r="BM174" s="30"/>
      <c r="BN174" s="30"/>
      <c r="BO174" s="31"/>
      <c r="BP174" s="30"/>
      <c r="BQ174" s="30"/>
      <c r="BR174" s="30"/>
      <c r="BS174" s="30"/>
      <c r="BT174" s="31"/>
      <c r="BU174" s="30"/>
      <c r="BV174" s="30"/>
      <c r="BW174" s="30"/>
      <c r="BX174" s="31"/>
      <c r="BY174" s="30"/>
      <c r="BZ174" s="30"/>
      <c r="CA174" s="30"/>
      <c r="CB174" s="30"/>
      <c r="CC174" s="30"/>
      <c r="CD174" s="30"/>
      <c r="CE174" s="30"/>
      <c r="CF174" s="30"/>
      <c r="CG174" s="30"/>
      <c r="CH174" s="31"/>
      <c r="CI174" s="30"/>
      <c r="CJ174" s="30"/>
      <c r="CK174" s="30"/>
      <c r="CL174" s="30"/>
      <c r="CM174" s="30"/>
      <c r="CN174" s="30"/>
      <c r="CO174" s="30"/>
      <c r="CP174" s="30"/>
      <c r="CQ174" s="31"/>
      <c r="CR174" s="30"/>
      <c r="CS174" s="30"/>
      <c r="CT174" s="30"/>
      <c r="CU174" s="30"/>
      <c r="CV174" s="30"/>
      <c r="CW174" s="30"/>
      <c r="CX174" s="35"/>
      <c r="CY174" s="35"/>
    </row>
    <row r="175" spans="1:103" ht="13.5" x14ac:dyDescent="0.35">
      <c r="A175" s="33"/>
      <c r="B175" s="33"/>
      <c r="C175" s="33"/>
      <c r="D175" s="31"/>
      <c r="E175" s="30"/>
      <c r="F175" s="30"/>
      <c r="G175" s="30"/>
      <c r="H175" s="30"/>
      <c r="I175" s="30"/>
      <c r="J175" s="30"/>
      <c r="K175" s="30"/>
      <c r="L175" s="30"/>
      <c r="M175" s="30"/>
      <c r="N175" s="30"/>
      <c r="O175" s="31"/>
      <c r="P175" s="30"/>
      <c r="Q175" s="30"/>
      <c r="R175" s="30"/>
      <c r="S175" s="30"/>
      <c r="T175" s="30"/>
      <c r="U175" s="30"/>
      <c r="V175" s="30"/>
      <c r="W175" s="30"/>
      <c r="X175" s="30"/>
      <c r="Y175" s="31"/>
      <c r="Z175" s="30"/>
      <c r="AA175" s="30"/>
      <c r="AB175" s="30"/>
      <c r="AC175" s="30"/>
      <c r="AD175" s="30"/>
      <c r="AE175" s="30"/>
      <c r="AF175" s="30"/>
      <c r="AG175" s="30"/>
      <c r="AH175" s="30"/>
      <c r="AI175" s="30"/>
      <c r="AJ175" s="31"/>
      <c r="AK175" s="30"/>
      <c r="AL175" s="30"/>
      <c r="AM175" s="30"/>
      <c r="AN175" s="30"/>
      <c r="AO175" s="30"/>
      <c r="AP175" s="30"/>
      <c r="AQ175" s="30"/>
      <c r="AR175" s="30"/>
      <c r="AS175" s="31"/>
      <c r="AT175" s="30"/>
      <c r="AU175" s="30"/>
      <c r="AV175" s="30"/>
      <c r="AW175" s="30"/>
      <c r="AX175" s="30"/>
      <c r="AY175" s="30"/>
      <c r="AZ175" s="30"/>
      <c r="BA175" s="31"/>
      <c r="BB175" s="30"/>
      <c r="BC175" s="30"/>
      <c r="BD175" s="30"/>
      <c r="BE175" s="31"/>
      <c r="BF175" s="30"/>
      <c r="BG175" s="30"/>
      <c r="BH175" s="30"/>
      <c r="BI175" s="30"/>
      <c r="BJ175" s="31"/>
      <c r="BK175" s="30"/>
      <c r="BL175" s="30"/>
      <c r="BM175" s="30"/>
      <c r="BN175" s="30"/>
      <c r="BO175" s="31"/>
      <c r="BP175" s="30"/>
      <c r="BQ175" s="30"/>
      <c r="BR175" s="30"/>
      <c r="BS175" s="30"/>
      <c r="BT175" s="31"/>
      <c r="BU175" s="30"/>
      <c r="BV175" s="30"/>
      <c r="BW175" s="30"/>
      <c r="BX175" s="31"/>
      <c r="BY175" s="30"/>
      <c r="BZ175" s="30"/>
      <c r="CA175" s="30"/>
      <c r="CB175" s="30"/>
      <c r="CC175" s="30"/>
      <c r="CD175" s="30"/>
      <c r="CE175" s="30"/>
      <c r="CF175" s="30"/>
      <c r="CG175" s="30"/>
      <c r="CH175" s="31"/>
      <c r="CI175" s="30"/>
      <c r="CJ175" s="30"/>
      <c r="CK175" s="30"/>
      <c r="CL175" s="30"/>
      <c r="CM175" s="30"/>
      <c r="CN175" s="30"/>
      <c r="CO175" s="30"/>
      <c r="CP175" s="30"/>
      <c r="CQ175" s="31"/>
      <c r="CR175" s="30"/>
      <c r="CS175" s="30"/>
      <c r="CT175" s="30"/>
      <c r="CU175" s="30"/>
      <c r="CV175" s="30"/>
      <c r="CW175" s="30"/>
      <c r="CX175" s="35"/>
      <c r="CY175" s="35"/>
    </row>
    <row r="176" spans="1:103" ht="13.5" x14ac:dyDescent="0.35">
      <c r="A176" s="33"/>
      <c r="B176" s="33"/>
      <c r="C176" s="33"/>
      <c r="D176" s="31"/>
      <c r="E176" s="30"/>
      <c r="F176" s="30"/>
      <c r="G176" s="30"/>
      <c r="H176" s="30"/>
      <c r="I176" s="30"/>
      <c r="J176" s="30"/>
      <c r="K176" s="30"/>
      <c r="L176" s="30"/>
      <c r="M176" s="30"/>
      <c r="N176" s="30"/>
      <c r="O176" s="31"/>
      <c r="P176" s="30"/>
      <c r="Q176" s="30"/>
      <c r="R176" s="30"/>
      <c r="S176" s="30"/>
      <c r="T176" s="30"/>
      <c r="U176" s="30"/>
      <c r="V176" s="30"/>
      <c r="W176" s="30"/>
      <c r="X176" s="30"/>
      <c r="Y176" s="31"/>
      <c r="Z176" s="30"/>
      <c r="AA176" s="30"/>
      <c r="AB176" s="30"/>
      <c r="AC176" s="30"/>
      <c r="AD176" s="30"/>
      <c r="AE176" s="30"/>
      <c r="AF176" s="30"/>
      <c r="AG176" s="30"/>
      <c r="AH176" s="30"/>
      <c r="AI176" s="30"/>
      <c r="AJ176" s="31"/>
      <c r="AK176" s="30"/>
      <c r="AL176" s="30"/>
      <c r="AM176" s="30"/>
      <c r="AN176" s="30"/>
      <c r="AO176" s="30"/>
      <c r="AP176" s="30"/>
      <c r="AQ176" s="30"/>
      <c r="AR176" s="30"/>
      <c r="AS176" s="31"/>
      <c r="AT176" s="30"/>
      <c r="AU176" s="30"/>
      <c r="AV176" s="30"/>
      <c r="AW176" s="30"/>
      <c r="AX176" s="30"/>
      <c r="AY176" s="30"/>
      <c r="AZ176" s="30"/>
      <c r="BA176" s="31"/>
      <c r="BB176" s="30"/>
      <c r="BC176" s="30"/>
      <c r="BD176" s="30"/>
      <c r="BE176" s="31"/>
      <c r="BF176" s="30"/>
      <c r="BG176" s="30"/>
      <c r="BH176" s="30"/>
      <c r="BI176" s="30"/>
      <c r="BJ176" s="31"/>
      <c r="BK176" s="30"/>
      <c r="BL176" s="30"/>
      <c r="BM176" s="30"/>
      <c r="BN176" s="30"/>
      <c r="BO176" s="31"/>
      <c r="BP176" s="30"/>
      <c r="BQ176" s="30"/>
      <c r="BR176" s="30"/>
      <c r="BS176" s="30"/>
      <c r="BT176" s="31"/>
      <c r="BU176" s="30"/>
      <c r="BV176" s="30"/>
      <c r="BW176" s="30"/>
      <c r="BX176" s="31"/>
      <c r="BY176" s="30"/>
      <c r="BZ176" s="30"/>
      <c r="CA176" s="30"/>
      <c r="CB176" s="30"/>
      <c r="CC176" s="30"/>
      <c r="CD176" s="30"/>
      <c r="CE176" s="30"/>
      <c r="CF176" s="30"/>
      <c r="CG176" s="30"/>
      <c r="CH176" s="31"/>
      <c r="CI176" s="30"/>
      <c r="CJ176" s="30"/>
      <c r="CK176" s="30"/>
      <c r="CL176" s="30"/>
      <c r="CM176" s="30"/>
      <c r="CN176" s="30"/>
      <c r="CO176" s="30"/>
      <c r="CP176" s="30"/>
      <c r="CQ176" s="31"/>
      <c r="CR176" s="30"/>
      <c r="CS176" s="30"/>
      <c r="CT176" s="30"/>
      <c r="CU176" s="30"/>
      <c r="CV176" s="30"/>
      <c r="CW176" s="30"/>
      <c r="CX176" s="35"/>
      <c r="CY176" s="35"/>
    </row>
    <row r="177" spans="1:103" ht="13.5" x14ac:dyDescent="0.35">
      <c r="A177" s="33"/>
      <c r="B177" s="33"/>
      <c r="C177" s="33"/>
      <c r="D177" s="31"/>
      <c r="E177" s="30"/>
      <c r="F177" s="30"/>
      <c r="G177" s="30"/>
      <c r="H177" s="30"/>
      <c r="I177" s="30"/>
      <c r="J177" s="30"/>
      <c r="K177" s="30"/>
      <c r="L177" s="30"/>
      <c r="M177" s="30"/>
      <c r="N177" s="30"/>
      <c r="O177" s="31"/>
      <c r="P177" s="30"/>
      <c r="Q177" s="30"/>
      <c r="R177" s="30"/>
      <c r="S177" s="30"/>
      <c r="T177" s="30"/>
      <c r="U177" s="30"/>
      <c r="V177" s="30"/>
      <c r="W177" s="30"/>
      <c r="X177" s="30"/>
      <c r="Y177" s="31"/>
      <c r="Z177" s="30"/>
      <c r="AA177" s="30"/>
      <c r="AB177" s="30"/>
      <c r="AC177" s="30"/>
      <c r="AD177" s="30"/>
      <c r="AE177" s="30"/>
      <c r="AF177" s="30"/>
      <c r="AG177" s="30"/>
      <c r="AH177" s="30"/>
      <c r="AI177" s="30"/>
      <c r="AJ177" s="31"/>
      <c r="AK177" s="30"/>
      <c r="AL177" s="30"/>
      <c r="AM177" s="30"/>
      <c r="AN177" s="30"/>
      <c r="AO177" s="30"/>
      <c r="AP177" s="30"/>
      <c r="AQ177" s="30"/>
      <c r="AR177" s="30"/>
      <c r="AS177" s="31"/>
      <c r="AT177" s="30"/>
      <c r="AU177" s="30"/>
      <c r="AV177" s="30"/>
      <c r="AW177" s="30"/>
      <c r="AX177" s="30"/>
      <c r="AY177" s="30"/>
      <c r="AZ177" s="30"/>
      <c r="BA177" s="31"/>
      <c r="BB177" s="30"/>
      <c r="BC177" s="30"/>
      <c r="BD177" s="30"/>
      <c r="BE177" s="31"/>
      <c r="BF177" s="30"/>
      <c r="BG177" s="30"/>
      <c r="BH177" s="30"/>
      <c r="BI177" s="30"/>
      <c r="BJ177" s="31"/>
      <c r="BK177" s="30"/>
      <c r="BL177" s="30"/>
      <c r="BM177" s="30"/>
      <c r="BN177" s="30"/>
      <c r="BO177" s="31"/>
      <c r="BP177" s="30"/>
      <c r="BQ177" s="30"/>
      <c r="BR177" s="30"/>
      <c r="BS177" s="30"/>
      <c r="BT177" s="31"/>
      <c r="BU177" s="30"/>
      <c r="BV177" s="30"/>
      <c r="BW177" s="30"/>
      <c r="BX177" s="31"/>
      <c r="BY177" s="30"/>
      <c r="BZ177" s="30"/>
      <c r="CA177" s="30"/>
      <c r="CB177" s="30"/>
      <c r="CC177" s="30"/>
      <c r="CD177" s="30"/>
      <c r="CE177" s="30"/>
      <c r="CF177" s="30"/>
      <c r="CG177" s="30"/>
      <c r="CH177" s="31"/>
      <c r="CI177" s="30"/>
      <c r="CJ177" s="30"/>
      <c r="CK177" s="30"/>
      <c r="CL177" s="30"/>
      <c r="CM177" s="30"/>
      <c r="CN177" s="30"/>
      <c r="CO177" s="30"/>
      <c r="CP177" s="30"/>
      <c r="CQ177" s="31"/>
      <c r="CR177" s="30"/>
      <c r="CS177" s="30"/>
      <c r="CT177" s="30"/>
      <c r="CU177" s="30"/>
      <c r="CV177" s="30"/>
      <c r="CW177" s="30"/>
      <c r="CX177" s="35"/>
      <c r="CY177" s="35"/>
    </row>
    <row r="178" spans="1:103" ht="13.5" x14ac:dyDescent="0.35">
      <c r="A178" s="33"/>
      <c r="B178" s="33"/>
      <c r="C178" s="33"/>
      <c r="D178" s="31"/>
      <c r="E178" s="30"/>
      <c r="F178" s="30"/>
      <c r="G178" s="30"/>
      <c r="H178" s="30"/>
      <c r="I178" s="30"/>
      <c r="J178" s="30"/>
      <c r="K178" s="30"/>
      <c r="L178" s="30"/>
      <c r="M178" s="30"/>
      <c r="N178" s="30"/>
      <c r="O178" s="31"/>
      <c r="P178" s="30"/>
      <c r="Q178" s="30"/>
      <c r="R178" s="30"/>
      <c r="S178" s="30"/>
      <c r="T178" s="30"/>
      <c r="U178" s="30"/>
      <c r="V178" s="30"/>
      <c r="W178" s="30"/>
      <c r="X178" s="30"/>
      <c r="Y178" s="31"/>
      <c r="Z178" s="30"/>
      <c r="AA178" s="30"/>
      <c r="AB178" s="30"/>
      <c r="AC178" s="30"/>
      <c r="AD178" s="30"/>
      <c r="AE178" s="30"/>
      <c r="AF178" s="30"/>
      <c r="AG178" s="30"/>
      <c r="AH178" s="30"/>
      <c r="AI178" s="30"/>
      <c r="AJ178" s="31"/>
      <c r="AK178" s="30"/>
      <c r="AL178" s="30"/>
      <c r="AM178" s="30"/>
      <c r="AN178" s="30"/>
      <c r="AO178" s="30"/>
      <c r="AP178" s="30"/>
      <c r="AQ178" s="30"/>
      <c r="AR178" s="30"/>
      <c r="AS178" s="31"/>
      <c r="AT178" s="30"/>
      <c r="AU178" s="30"/>
      <c r="AV178" s="30"/>
      <c r="AW178" s="30"/>
      <c r="AX178" s="30"/>
      <c r="AY178" s="30"/>
      <c r="AZ178" s="30"/>
      <c r="BA178" s="31"/>
      <c r="BB178" s="30"/>
      <c r="BC178" s="30"/>
      <c r="BD178" s="30"/>
      <c r="BE178" s="31"/>
      <c r="BF178" s="30"/>
      <c r="BG178" s="30"/>
      <c r="BH178" s="30"/>
      <c r="BI178" s="30"/>
      <c r="BJ178" s="31"/>
      <c r="BK178" s="30"/>
      <c r="BL178" s="30"/>
      <c r="BM178" s="30"/>
      <c r="BN178" s="30"/>
      <c r="BO178" s="31"/>
      <c r="BP178" s="30"/>
      <c r="BQ178" s="30"/>
      <c r="BR178" s="30"/>
      <c r="BS178" s="30"/>
      <c r="BT178" s="31"/>
      <c r="BU178" s="30"/>
      <c r="BV178" s="30"/>
      <c r="BW178" s="30"/>
      <c r="BX178" s="31"/>
      <c r="BY178" s="30"/>
      <c r="BZ178" s="30"/>
      <c r="CA178" s="30"/>
      <c r="CB178" s="30"/>
      <c r="CC178" s="30"/>
      <c r="CD178" s="30"/>
      <c r="CE178" s="30"/>
      <c r="CF178" s="30"/>
      <c r="CG178" s="30"/>
      <c r="CH178" s="31"/>
      <c r="CI178" s="30"/>
      <c r="CJ178" s="30"/>
      <c r="CK178" s="30"/>
      <c r="CL178" s="30"/>
      <c r="CM178" s="30"/>
      <c r="CN178" s="30"/>
      <c r="CO178" s="30"/>
      <c r="CP178" s="30"/>
      <c r="CQ178" s="31"/>
      <c r="CR178" s="30"/>
      <c r="CS178" s="30"/>
      <c r="CT178" s="30"/>
      <c r="CU178" s="30"/>
      <c r="CV178" s="30"/>
      <c r="CW178" s="30"/>
      <c r="CX178" s="35"/>
      <c r="CY178" s="35"/>
    </row>
    <row r="179" spans="1:103" ht="13.5" x14ac:dyDescent="0.35">
      <c r="A179" s="33"/>
      <c r="B179" s="33"/>
      <c r="C179" s="33"/>
      <c r="D179" s="31"/>
      <c r="E179" s="30"/>
      <c r="F179" s="30"/>
      <c r="G179" s="30"/>
      <c r="H179" s="30"/>
      <c r="I179" s="30"/>
      <c r="J179" s="30"/>
      <c r="K179" s="30"/>
      <c r="L179" s="30"/>
      <c r="M179" s="30"/>
      <c r="N179" s="30"/>
      <c r="O179" s="31"/>
      <c r="P179" s="30"/>
      <c r="Q179" s="30"/>
      <c r="R179" s="30"/>
      <c r="S179" s="30"/>
      <c r="T179" s="30"/>
      <c r="U179" s="30"/>
      <c r="V179" s="30"/>
      <c r="W179" s="30"/>
      <c r="X179" s="30"/>
      <c r="Y179" s="31"/>
      <c r="Z179" s="30"/>
      <c r="AA179" s="30"/>
      <c r="AB179" s="30"/>
      <c r="AC179" s="30"/>
      <c r="AD179" s="30"/>
      <c r="AE179" s="30"/>
      <c r="AF179" s="30"/>
      <c r="AG179" s="30"/>
      <c r="AH179" s="30"/>
      <c r="AI179" s="30"/>
      <c r="AJ179" s="31"/>
      <c r="AK179" s="30"/>
      <c r="AL179" s="30"/>
      <c r="AM179" s="30"/>
      <c r="AN179" s="30"/>
      <c r="AO179" s="30"/>
      <c r="AP179" s="30"/>
      <c r="AQ179" s="30"/>
      <c r="AR179" s="30"/>
      <c r="AS179" s="31"/>
      <c r="AT179" s="30"/>
      <c r="AU179" s="30"/>
      <c r="AV179" s="30"/>
      <c r="AW179" s="30"/>
      <c r="AX179" s="30"/>
      <c r="AY179" s="30"/>
      <c r="AZ179" s="30"/>
      <c r="BA179" s="31"/>
      <c r="BB179" s="30"/>
      <c r="BC179" s="30"/>
      <c r="BD179" s="30"/>
      <c r="BE179" s="31"/>
      <c r="BF179" s="30"/>
      <c r="BG179" s="30"/>
      <c r="BH179" s="30"/>
      <c r="BI179" s="30"/>
      <c r="BJ179" s="31"/>
      <c r="BK179" s="30"/>
      <c r="BL179" s="30"/>
      <c r="BM179" s="30"/>
      <c r="BN179" s="30"/>
      <c r="BO179" s="31"/>
      <c r="BP179" s="30"/>
      <c r="BQ179" s="30"/>
      <c r="BR179" s="30"/>
      <c r="BS179" s="30"/>
      <c r="BT179" s="31"/>
      <c r="BU179" s="30"/>
      <c r="BV179" s="30"/>
      <c r="BW179" s="30"/>
      <c r="BX179" s="31"/>
      <c r="BY179" s="30"/>
      <c r="BZ179" s="30"/>
      <c r="CA179" s="30"/>
      <c r="CB179" s="30"/>
      <c r="CC179" s="30"/>
      <c r="CD179" s="30"/>
      <c r="CE179" s="30"/>
      <c r="CF179" s="30"/>
      <c r="CG179" s="30"/>
      <c r="CH179" s="31"/>
      <c r="CI179" s="30"/>
      <c r="CJ179" s="30"/>
      <c r="CK179" s="30"/>
      <c r="CL179" s="30"/>
      <c r="CM179" s="30"/>
      <c r="CN179" s="30"/>
      <c r="CO179" s="30"/>
      <c r="CP179" s="30"/>
      <c r="CQ179" s="31"/>
      <c r="CR179" s="30"/>
      <c r="CS179" s="30"/>
      <c r="CT179" s="30"/>
      <c r="CU179" s="30"/>
      <c r="CV179" s="30"/>
      <c r="CW179" s="30"/>
      <c r="CX179" s="35"/>
      <c r="CY179" s="35"/>
    </row>
    <row r="180" spans="1:103" ht="13.5" x14ac:dyDescent="0.35">
      <c r="A180" s="33"/>
      <c r="B180" s="33"/>
      <c r="C180" s="33"/>
      <c r="D180" s="31"/>
      <c r="E180" s="30"/>
      <c r="F180" s="30"/>
      <c r="G180" s="30"/>
      <c r="H180" s="30"/>
      <c r="I180" s="30"/>
      <c r="J180" s="30"/>
      <c r="K180" s="30"/>
      <c r="L180" s="30"/>
      <c r="M180" s="30"/>
      <c r="N180" s="30"/>
      <c r="O180" s="31"/>
      <c r="P180" s="30"/>
      <c r="Q180" s="30"/>
      <c r="R180" s="30"/>
      <c r="S180" s="30"/>
      <c r="T180" s="30"/>
      <c r="U180" s="30"/>
      <c r="V180" s="30"/>
      <c r="W180" s="30"/>
      <c r="X180" s="30"/>
      <c r="Y180" s="31"/>
      <c r="Z180" s="30"/>
      <c r="AA180" s="30"/>
      <c r="AB180" s="30"/>
      <c r="AC180" s="30"/>
      <c r="AD180" s="30"/>
      <c r="AE180" s="30"/>
      <c r="AF180" s="30"/>
      <c r="AG180" s="30"/>
      <c r="AH180" s="30"/>
      <c r="AI180" s="30"/>
      <c r="AJ180" s="31"/>
      <c r="AK180" s="30"/>
      <c r="AL180" s="30"/>
      <c r="AM180" s="30"/>
      <c r="AN180" s="30"/>
      <c r="AO180" s="30"/>
      <c r="AP180" s="30"/>
      <c r="AQ180" s="30"/>
      <c r="AR180" s="30"/>
      <c r="AS180" s="31"/>
      <c r="AT180" s="30"/>
      <c r="AU180" s="30"/>
      <c r="AV180" s="30"/>
      <c r="AW180" s="30"/>
      <c r="AX180" s="30"/>
      <c r="AY180" s="30"/>
      <c r="AZ180" s="30"/>
      <c r="BA180" s="31"/>
      <c r="BB180" s="30"/>
      <c r="BC180" s="30"/>
      <c r="BD180" s="30"/>
      <c r="BE180" s="31"/>
      <c r="BF180" s="30"/>
      <c r="BG180" s="30"/>
      <c r="BH180" s="30"/>
      <c r="BI180" s="30"/>
      <c r="BJ180" s="31"/>
      <c r="BK180" s="30"/>
      <c r="BL180" s="30"/>
      <c r="BM180" s="30"/>
      <c r="BN180" s="30"/>
      <c r="BO180" s="31"/>
      <c r="BP180" s="30"/>
      <c r="BQ180" s="30"/>
      <c r="BR180" s="30"/>
      <c r="BS180" s="30"/>
      <c r="BT180" s="31"/>
      <c r="BU180" s="30"/>
      <c r="BV180" s="30"/>
      <c r="BW180" s="30"/>
      <c r="BX180" s="31"/>
      <c r="BY180" s="30"/>
      <c r="BZ180" s="30"/>
      <c r="CA180" s="30"/>
      <c r="CB180" s="30"/>
      <c r="CC180" s="30"/>
      <c r="CD180" s="30"/>
      <c r="CE180" s="30"/>
      <c r="CF180" s="30"/>
      <c r="CG180" s="30"/>
      <c r="CH180" s="31"/>
      <c r="CI180" s="30"/>
      <c r="CJ180" s="30"/>
      <c r="CK180" s="30"/>
      <c r="CL180" s="30"/>
      <c r="CM180" s="30"/>
      <c r="CN180" s="30"/>
      <c r="CO180" s="30"/>
      <c r="CP180" s="30"/>
      <c r="CQ180" s="31"/>
      <c r="CR180" s="30"/>
      <c r="CS180" s="30"/>
      <c r="CT180" s="30"/>
      <c r="CU180" s="30"/>
      <c r="CV180" s="30"/>
      <c r="CW180" s="30"/>
      <c r="CX180" s="35"/>
      <c r="CY180" s="35"/>
    </row>
    <row r="181" spans="1:103" ht="13.5" x14ac:dyDescent="0.35">
      <c r="A181" s="33"/>
      <c r="B181" s="33"/>
      <c r="C181" s="33"/>
      <c r="D181" s="31"/>
      <c r="E181" s="30"/>
      <c r="F181" s="30"/>
      <c r="G181" s="30"/>
      <c r="H181" s="30"/>
      <c r="I181" s="30"/>
      <c r="J181" s="30"/>
      <c r="K181" s="30"/>
      <c r="L181" s="30"/>
      <c r="M181" s="30"/>
      <c r="N181" s="30"/>
      <c r="O181" s="31"/>
      <c r="P181" s="30"/>
      <c r="Q181" s="30"/>
      <c r="R181" s="30"/>
      <c r="S181" s="30"/>
      <c r="T181" s="30"/>
      <c r="U181" s="30"/>
      <c r="V181" s="30"/>
      <c r="W181" s="30"/>
      <c r="X181" s="30"/>
      <c r="Y181" s="31"/>
      <c r="Z181" s="30"/>
      <c r="AA181" s="30"/>
      <c r="AB181" s="30"/>
      <c r="AC181" s="30"/>
      <c r="AD181" s="30"/>
      <c r="AE181" s="30"/>
      <c r="AF181" s="30"/>
      <c r="AG181" s="30"/>
      <c r="AH181" s="30"/>
      <c r="AI181" s="30"/>
      <c r="AJ181" s="31"/>
      <c r="AK181" s="30"/>
      <c r="AL181" s="30"/>
      <c r="AM181" s="30"/>
      <c r="AN181" s="30"/>
      <c r="AO181" s="30"/>
      <c r="AP181" s="30"/>
      <c r="AQ181" s="30"/>
      <c r="AR181" s="30"/>
      <c r="AS181" s="31"/>
      <c r="AT181" s="30"/>
      <c r="AU181" s="30"/>
      <c r="AV181" s="30"/>
      <c r="AW181" s="30"/>
      <c r="AX181" s="30"/>
      <c r="AY181" s="30"/>
      <c r="AZ181" s="30"/>
      <c r="BA181" s="31"/>
      <c r="BB181" s="30"/>
      <c r="BC181" s="30"/>
      <c r="BD181" s="30"/>
      <c r="BE181" s="31"/>
      <c r="BF181" s="30"/>
      <c r="BG181" s="30"/>
      <c r="BH181" s="30"/>
      <c r="BI181" s="30"/>
      <c r="BJ181" s="31"/>
      <c r="BK181" s="30"/>
      <c r="BL181" s="30"/>
      <c r="BM181" s="30"/>
      <c r="BN181" s="30"/>
      <c r="BO181" s="31"/>
      <c r="BP181" s="30"/>
      <c r="BQ181" s="30"/>
      <c r="BR181" s="30"/>
      <c r="BS181" s="30"/>
      <c r="BT181" s="31"/>
      <c r="BU181" s="30"/>
      <c r="BV181" s="30"/>
      <c r="BW181" s="30"/>
      <c r="BX181" s="31"/>
      <c r="BY181" s="30"/>
      <c r="BZ181" s="30"/>
      <c r="CA181" s="30"/>
      <c r="CB181" s="30"/>
      <c r="CC181" s="30"/>
      <c r="CD181" s="30"/>
      <c r="CE181" s="30"/>
      <c r="CF181" s="30"/>
      <c r="CG181" s="30"/>
      <c r="CH181" s="31"/>
      <c r="CI181" s="30"/>
      <c r="CJ181" s="30"/>
      <c r="CK181" s="30"/>
      <c r="CL181" s="30"/>
      <c r="CM181" s="30"/>
      <c r="CN181" s="30"/>
      <c r="CO181" s="30"/>
      <c r="CP181" s="30"/>
      <c r="CQ181" s="31"/>
      <c r="CR181" s="30"/>
      <c r="CS181" s="30"/>
      <c r="CT181" s="30"/>
      <c r="CU181" s="30"/>
      <c r="CV181" s="30"/>
      <c r="CW181" s="30"/>
      <c r="CX181" s="35"/>
      <c r="CY181" s="35"/>
    </row>
    <row r="182" spans="1:103" ht="13.5" x14ac:dyDescent="0.35">
      <c r="A182" s="33"/>
      <c r="B182" s="33"/>
      <c r="C182" s="33"/>
      <c r="D182" s="31"/>
      <c r="E182" s="30"/>
      <c r="F182" s="30"/>
      <c r="G182" s="30"/>
      <c r="H182" s="30"/>
      <c r="I182" s="30"/>
      <c r="J182" s="30"/>
      <c r="K182" s="30"/>
      <c r="L182" s="30"/>
      <c r="M182" s="30"/>
      <c r="N182" s="30"/>
      <c r="O182" s="31"/>
      <c r="P182" s="30"/>
      <c r="Q182" s="30"/>
      <c r="R182" s="30"/>
      <c r="S182" s="30"/>
      <c r="T182" s="30"/>
      <c r="U182" s="30"/>
      <c r="V182" s="30"/>
      <c r="W182" s="30"/>
      <c r="X182" s="30"/>
      <c r="Y182" s="31"/>
      <c r="Z182" s="30"/>
      <c r="AA182" s="30"/>
      <c r="AB182" s="30"/>
      <c r="AC182" s="30"/>
      <c r="AD182" s="30"/>
      <c r="AE182" s="30"/>
      <c r="AF182" s="30"/>
      <c r="AG182" s="30"/>
      <c r="AH182" s="30"/>
      <c r="AI182" s="30"/>
      <c r="AJ182" s="31"/>
      <c r="AK182" s="30"/>
      <c r="AL182" s="30"/>
      <c r="AM182" s="30"/>
      <c r="AN182" s="30"/>
      <c r="AO182" s="30"/>
      <c r="AP182" s="30"/>
      <c r="AQ182" s="30"/>
      <c r="AR182" s="30"/>
      <c r="AS182" s="31"/>
      <c r="AT182" s="30"/>
      <c r="AU182" s="30"/>
      <c r="AV182" s="30"/>
      <c r="AW182" s="30"/>
      <c r="AX182" s="30"/>
      <c r="AY182" s="30"/>
      <c r="AZ182" s="30"/>
      <c r="BA182" s="31"/>
      <c r="BB182" s="30"/>
      <c r="BC182" s="30"/>
      <c r="BD182" s="30"/>
      <c r="BE182" s="31"/>
      <c r="BF182" s="30"/>
      <c r="BG182" s="30"/>
      <c r="BH182" s="30"/>
      <c r="BI182" s="30"/>
      <c r="BJ182" s="31"/>
      <c r="BK182" s="30"/>
      <c r="BL182" s="30"/>
      <c r="BM182" s="30"/>
      <c r="BN182" s="30"/>
      <c r="BO182" s="31"/>
      <c r="BP182" s="30"/>
      <c r="BQ182" s="30"/>
      <c r="BR182" s="30"/>
      <c r="BS182" s="30"/>
      <c r="BT182" s="31"/>
      <c r="BU182" s="30"/>
      <c r="BV182" s="30"/>
      <c r="BW182" s="30"/>
      <c r="BX182" s="31"/>
      <c r="BY182" s="30"/>
      <c r="BZ182" s="30"/>
      <c r="CA182" s="30"/>
      <c r="CB182" s="30"/>
      <c r="CC182" s="30"/>
      <c r="CD182" s="30"/>
      <c r="CE182" s="30"/>
      <c r="CF182" s="30"/>
      <c r="CG182" s="30"/>
      <c r="CH182" s="31"/>
      <c r="CI182" s="30"/>
      <c r="CJ182" s="30"/>
      <c r="CK182" s="30"/>
      <c r="CL182" s="30"/>
      <c r="CM182" s="30"/>
      <c r="CN182" s="30"/>
      <c r="CO182" s="30"/>
      <c r="CP182" s="30"/>
      <c r="CQ182" s="31"/>
      <c r="CR182" s="30"/>
      <c r="CS182" s="30"/>
      <c r="CT182" s="30"/>
      <c r="CU182" s="30"/>
      <c r="CV182" s="30"/>
      <c r="CW182" s="30"/>
      <c r="CX182" s="35"/>
      <c r="CY182" s="35"/>
    </row>
    <row r="183" spans="1:103" ht="13.5" x14ac:dyDescent="0.35">
      <c r="A183" s="33"/>
      <c r="B183" s="33"/>
      <c r="C183" s="33"/>
      <c r="D183" s="31"/>
      <c r="E183" s="30"/>
      <c r="F183" s="30"/>
      <c r="G183" s="30"/>
      <c r="H183" s="30"/>
      <c r="I183" s="30"/>
      <c r="J183" s="30"/>
      <c r="K183" s="30"/>
      <c r="L183" s="30"/>
      <c r="M183" s="30"/>
      <c r="N183" s="30"/>
      <c r="O183" s="31"/>
      <c r="P183" s="30"/>
      <c r="Q183" s="30"/>
      <c r="R183" s="30"/>
      <c r="S183" s="30"/>
      <c r="T183" s="30"/>
      <c r="U183" s="30"/>
      <c r="V183" s="30"/>
      <c r="W183" s="30"/>
      <c r="X183" s="30"/>
      <c r="Y183" s="31"/>
      <c r="Z183" s="30"/>
      <c r="AA183" s="30"/>
      <c r="AB183" s="30"/>
      <c r="AC183" s="30"/>
      <c r="AD183" s="30"/>
      <c r="AE183" s="30"/>
      <c r="AF183" s="30"/>
      <c r="AG183" s="30"/>
      <c r="AH183" s="30"/>
      <c r="AI183" s="30"/>
      <c r="AJ183" s="31"/>
      <c r="AK183" s="30"/>
      <c r="AL183" s="30"/>
      <c r="AM183" s="30"/>
      <c r="AN183" s="30"/>
      <c r="AO183" s="30"/>
      <c r="AP183" s="30"/>
      <c r="AQ183" s="30"/>
      <c r="AR183" s="30"/>
      <c r="AS183" s="31"/>
      <c r="AT183" s="30"/>
      <c r="AU183" s="30"/>
      <c r="AV183" s="30"/>
      <c r="AW183" s="30"/>
      <c r="AX183" s="30"/>
      <c r="AY183" s="30"/>
      <c r="AZ183" s="30"/>
      <c r="BA183" s="31"/>
      <c r="BB183" s="30"/>
      <c r="BC183" s="30"/>
      <c r="BD183" s="30"/>
      <c r="BE183" s="31"/>
      <c r="BF183" s="30"/>
      <c r="BG183" s="30"/>
      <c r="BH183" s="30"/>
      <c r="BI183" s="30"/>
      <c r="BJ183" s="31"/>
      <c r="BK183" s="30"/>
      <c r="BL183" s="30"/>
      <c r="BM183" s="30"/>
      <c r="BN183" s="30"/>
      <c r="BO183" s="31"/>
      <c r="BP183" s="30"/>
      <c r="BQ183" s="30"/>
      <c r="BR183" s="30"/>
      <c r="BS183" s="30"/>
      <c r="BT183" s="31"/>
      <c r="BU183" s="30"/>
      <c r="BV183" s="30"/>
      <c r="BW183" s="30"/>
      <c r="BX183" s="31"/>
      <c r="BY183" s="30"/>
      <c r="BZ183" s="30"/>
      <c r="CA183" s="30"/>
      <c r="CB183" s="30"/>
      <c r="CC183" s="30"/>
      <c r="CD183" s="30"/>
      <c r="CE183" s="30"/>
      <c r="CF183" s="30"/>
      <c r="CG183" s="30"/>
      <c r="CH183" s="31"/>
      <c r="CI183" s="30"/>
      <c r="CJ183" s="30"/>
      <c r="CK183" s="30"/>
      <c r="CL183" s="30"/>
      <c r="CM183" s="30"/>
      <c r="CN183" s="30"/>
      <c r="CO183" s="30"/>
      <c r="CP183" s="30"/>
      <c r="CQ183" s="31"/>
      <c r="CR183" s="30"/>
      <c r="CS183" s="30"/>
      <c r="CT183" s="30"/>
      <c r="CU183" s="30"/>
      <c r="CV183" s="30"/>
      <c r="CW183" s="30"/>
      <c r="CX183" s="35"/>
      <c r="CY183" s="35"/>
    </row>
    <row r="184" spans="1:103" ht="13.5" x14ac:dyDescent="0.35">
      <c r="A184" s="33"/>
      <c r="B184" s="33"/>
      <c r="C184" s="33"/>
      <c r="D184" s="31"/>
      <c r="E184" s="30"/>
      <c r="F184" s="30"/>
      <c r="G184" s="30"/>
      <c r="H184" s="30"/>
      <c r="I184" s="30"/>
      <c r="J184" s="30"/>
      <c r="K184" s="30"/>
      <c r="L184" s="30"/>
      <c r="M184" s="30"/>
      <c r="N184" s="30"/>
      <c r="O184" s="31"/>
      <c r="P184" s="30"/>
      <c r="Q184" s="30"/>
      <c r="R184" s="30"/>
      <c r="S184" s="30"/>
      <c r="T184" s="30"/>
      <c r="U184" s="30"/>
      <c r="V184" s="30"/>
      <c r="W184" s="30"/>
      <c r="X184" s="30"/>
      <c r="Y184" s="31"/>
      <c r="Z184" s="30"/>
      <c r="AA184" s="30"/>
      <c r="AB184" s="30"/>
      <c r="AC184" s="30"/>
      <c r="AD184" s="30"/>
      <c r="AE184" s="30"/>
      <c r="AF184" s="30"/>
      <c r="AG184" s="30"/>
      <c r="AH184" s="30"/>
      <c r="AI184" s="30"/>
      <c r="AJ184" s="31"/>
      <c r="AK184" s="30"/>
      <c r="AL184" s="30"/>
      <c r="AM184" s="30"/>
      <c r="AN184" s="30"/>
      <c r="AO184" s="30"/>
      <c r="AP184" s="30"/>
      <c r="AQ184" s="30"/>
      <c r="AR184" s="30"/>
      <c r="AS184" s="31"/>
      <c r="AT184" s="30"/>
      <c r="AU184" s="30"/>
      <c r="AV184" s="30"/>
      <c r="AW184" s="30"/>
      <c r="AX184" s="30"/>
      <c r="AY184" s="30"/>
      <c r="AZ184" s="30"/>
      <c r="BA184" s="31"/>
      <c r="BB184" s="30"/>
      <c r="BC184" s="30"/>
      <c r="BD184" s="30"/>
      <c r="BE184" s="31"/>
      <c r="BF184" s="30"/>
      <c r="BG184" s="30"/>
      <c r="BH184" s="30"/>
      <c r="BI184" s="30"/>
      <c r="BJ184" s="31"/>
      <c r="BK184" s="30"/>
      <c r="BL184" s="30"/>
      <c r="BM184" s="30"/>
      <c r="BN184" s="30"/>
      <c r="BO184" s="31"/>
      <c r="BP184" s="30"/>
      <c r="BQ184" s="30"/>
      <c r="BR184" s="30"/>
      <c r="BS184" s="30"/>
      <c r="BT184" s="31"/>
      <c r="BU184" s="30"/>
      <c r="BV184" s="30"/>
      <c r="BW184" s="30"/>
      <c r="BX184" s="31"/>
      <c r="BY184" s="30"/>
      <c r="BZ184" s="30"/>
      <c r="CA184" s="30"/>
      <c r="CB184" s="30"/>
      <c r="CC184" s="30"/>
      <c r="CD184" s="30"/>
      <c r="CE184" s="30"/>
      <c r="CF184" s="30"/>
      <c r="CG184" s="30"/>
      <c r="CH184" s="31"/>
      <c r="CI184" s="30"/>
      <c r="CJ184" s="30"/>
      <c r="CK184" s="30"/>
      <c r="CL184" s="30"/>
      <c r="CM184" s="30"/>
      <c r="CN184" s="30"/>
      <c r="CO184" s="30"/>
      <c r="CP184" s="30"/>
      <c r="CQ184" s="31"/>
      <c r="CR184" s="30"/>
      <c r="CS184" s="30"/>
      <c r="CT184" s="30"/>
      <c r="CU184" s="30"/>
      <c r="CV184" s="30"/>
      <c r="CW184" s="30"/>
      <c r="CX184" s="35"/>
      <c r="CY184" s="35"/>
    </row>
    <row r="185" spans="1:103" ht="13.5" x14ac:dyDescent="0.35">
      <c r="A185" s="33"/>
      <c r="B185" s="33"/>
      <c r="C185" s="33"/>
      <c r="D185" s="31"/>
      <c r="E185" s="30"/>
      <c r="F185" s="30"/>
      <c r="G185" s="30"/>
      <c r="H185" s="30"/>
      <c r="I185" s="30"/>
      <c r="J185" s="30"/>
      <c r="K185" s="30"/>
      <c r="L185" s="30"/>
      <c r="M185" s="30"/>
      <c r="N185" s="30"/>
      <c r="O185" s="31"/>
      <c r="P185" s="30"/>
      <c r="Q185" s="30"/>
      <c r="R185" s="30"/>
      <c r="S185" s="30"/>
      <c r="T185" s="30"/>
      <c r="U185" s="30"/>
      <c r="V185" s="30"/>
      <c r="W185" s="30"/>
      <c r="X185" s="30"/>
      <c r="Y185" s="31"/>
      <c r="Z185" s="30"/>
      <c r="AA185" s="30"/>
      <c r="AB185" s="30"/>
      <c r="AC185" s="30"/>
      <c r="AD185" s="30"/>
      <c r="AE185" s="30"/>
      <c r="AF185" s="30"/>
      <c r="AG185" s="30"/>
      <c r="AH185" s="30"/>
      <c r="AI185" s="30"/>
      <c r="AJ185" s="31"/>
      <c r="AK185" s="30"/>
      <c r="AL185" s="30"/>
      <c r="AM185" s="30"/>
      <c r="AN185" s="30"/>
      <c r="AO185" s="30"/>
      <c r="AP185" s="30"/>
      <c r="AQ185" s="30"/>
      <c r="AR185" s="30"/>
      <c r="AS185" s="31"/>
      <c r="AT185" s="30"/>
      <c r="AU185" s="30"/>
      <c r="AV185" s="30"/>
      <c r="AW185" s="30"/>
      <c r="AX185" s="30"/>
      <c r="AY185" s="30"/>
      <c r="AZ185" s="30"/>
      <c r="BA185" s="31"/>
      <c r="BB185" s="30"/>
      <c r="BC185" s="30"/>
      <c r="BD185" s="30"/>
      <c r="BE185" s="31"/>
      <c r="BF185" s="30"/>
      <c r="BG185" s="30"/>
      <c r="BH185" s="30"/>
      <c r="BI185" s="30"/>
      <c r="BJ185" s="31"/>
      <c r="BK185" s="30"/>
      <c r="BL185" s="30"/>
      <c r="BM185" s="30"/>
      <c r="BN185" s="30"/>
      <c r="BO185" s="31"/>
      <c r="BP185" s="30"/>
      <c r="BQ185" s="30"/>
      <c r="BR185" s="30"/>
      <c r="BS185" s="30"/>
      <c r="BT185" s="31"/>
      <c r="BU185" s="30"/>
      <c r="BV185" s="30"/>
      <c r="BW185" s="30"/>
      <c r="BX185" s="31"/>
      <c r="BY185" s="30"/>
      <c r="BZ185" s="30"/>
      <c r="CA185" s="30"/>
      <c r="CB185" s="30"/>
      <c r="CC185" s="30"/>
      <c r="CD185" s="30"/>
      <c r="CE185" s="30"/>
      <c r="CF185" s="30"/>
      <c r="CG185" s="30"/>
      <c r="CH185" s="31"/>
      <c r="CI185" s="30"/>
      <c r="CJ185" s="30"/>
      <c r="CK185" s="30"/>
      <c r="CL185" s="30"/>
      <c r="CM185" s="30"/>
      <c r="CN185" s="30"/>
      <c r="CO185" s="30"/>
      <c r="CP185" s="30"/>
      <c r="CQ185" s="31"/>
      <c r="CR185" s="30"/>
      <c r="CS185" s="30"/>
      <c r="CT185" s="30"/>
      <c r="CU185" s="30"/>
      <c r="CV185" s="30"/>
      <c r="CW185" s="30"/>
      <c r="CX185" s="35"/>
      <c r="CY185" s="35"/>
    </row>
    <row r="186" spans="1:103" ht="13.5" x14ac:dyDescent="0.35">
      <c r="A186" s="33"/>
      <c r="B186" s="33"/>
      <c r="C186" s="33"/>
      <c r="D186" s="31"/>
      <c r="E186" s="30"/>
      <c r="F186" s="30"/>
      <c r="G186" s="30"/>
      <c r="H186" s="30"/>
      <c r="I186" s="30"/>
      <c r="J186" s="30"/>
      <c r="K186" s="30"/>
      <c r="L186" s="30"/>
      <c r="M186" s="30"/>
      <c r="N186" s="30"/>
      <c r="O186" s="31"/>
      <c r="P186" s="30"/>
      <c r="Q186" s="30"/>
      <c r="R186" s="30"/>
      <c r="S186" s="30"/>
      <c r="T186" s="30"/>
      <c r="U186" s="30"/>
      <c r="V186" s="30"/>
      <c r="W186" s="30"/>
      <c r="X186" s="30"/>
      <c r="Y186" s="31"/>
      <c r="Z186" s="30"/>
      <c r="AA186" s="30"/>
      <c r="AB186" s="30"/>
      <c r="AC186" s="30"/>
      <c r="AD186" s="30"/>
      <c r="AE186" s="30"/>
      <c r="AF186" s="30"/>
      <c r="AG186" s="30"/>
      <c r="AH186" s="30"/>
      <c r="AI186" s="30"/>
      <c r="AJ186" s="31"/>
      <c r="AK186" s="30"/>
      <c r="AL186" s="30"/>
      <c r="AM186" s="30"/>
      <c r="AN186" s="30"/>
      <c r="AO186" s="30"/>
      <c r="AP186" s="30"/>
      <c r="AQ186" s="30"/>
      <c r="AR186" s="30"/>
      <c r="AS186" s="31"/>
      <c r="AT186" s="30"/>
      <c r="AU186" s="30"/>
      <c r="AV186" s="30"/>
      <c r="AW186" s="30"/>
      <c r="AX186" s="30"/>
      <c r="AY186" s="30"/>
      <c r="AZ186" s="30"/>
      <c r="BA186" s="31"/>
      <c r="BB186" s="30"/>
      <c r="BC186" s="30"/>
      <c r="BD186" s="30"/>
      <c r="BE186" s="31"/>
      <c r="BF186" s="30"/>
      <c r="BG186" s="30"/>
      <c r="BH186" s="30"/>
      <c r="BI186" s="30"/>
      <c r="BJ186" s="31"/>
      <c r="BK186" s="30"/>
      <c r="BL186" s="30"/>
      <c r="BM186" s="30"/>
      <c r="BN186" s="30"/>
      <c r="BO186" s="31"/>
      <c r="BP186" s="30"/>
      <c r="BQ186" s="30"/>
      <c r="BR186" s="30"/>
      <c r="BS186" s="30"/>
      <c r="BT186" s="31"/>
      <c r="BU186" s="30"/>
      <c r="BV186" s="30"/>
      <c r="BW186" s="30"/>
      <c r="BX186" s="31"/>
      <c r="BY186" s="30"/>
      <c r="BZ186" s="30"/>
      <c r="CA186" s="30"/>
      <c r="CB186" s="30"/>
      <c r="CC186" s="30"/>
      <c r="CD186" s="30"/>
      <c r="CE186" s="30"/>
      <c r="CF186" s="30"/>
      <c r="CG186" s="30"/>
      <c r="CH186" s="31"/>
      <c r="CI186" s="30"/>
      <c r="CJ186" s="30"/>
      <c r="CK186" s="30"/>
      <c r="CL186" s="30"/>
      <c r="CM186" s="30"/>
      <c r="CN186" s="30"/>
      <c r="CO186" s="30"/>
      <c r="CP186" s="30"/>
      <c r="CQ186" s="31"/>
      <c r="CR186" s="30"/>
      <c r="CS186" s="30"/>
      <c r="CT186" s="30"/>
      <c r="CU186" s="30"/>
      <c r="CV186" s="30"/>
      <c r="CW186" s="30"/>
      <c r="CX186" s="35"/>
      <c r="CY186" s="35"/>
    </row>
    <row r="187" spans="1:103" ht="13.5" x14ac:dyDescent="0.35">
      <c r="A187" s="33"/>
      <c r="B187" s="33"/>
      <c r="C187" s="33"/>
      <c r="D187" s="31"/>
      <c r="E187" s="30"/>
      <c r="F187" s="30"/>
      <c r="G187" s="30"/>
      <c r="H187" s="30"/>
      <c r="I187" s="30"/>
      <c r="J187" s="30"/>
      <c r="K187" s="30"/>
      <c r="L187" s="30"/>
      <c r="M187" s="30"/>
      <c r="N187" s="30"/>
      <c r="O187" s="31"/>
      <c r="P187" s="30"/>
      <c r="Q187" s="30"/>
      <c r="R187" s="30"/>
      <c r="S187" s="30"/>
      <c r="T187" s="30"/>
      <c r="U187" s="30"/>
      <c r="V187" s="30"/>
      <c r="W187" s="30"/>
      <c r="X187" s="30"/>
      <c r="Y187" s="31"/>
      <c r="Z187" s="30"/>
      <c r="AA187" s="30"/>
      <c r="AB187" s="30"/>
      <c r="AC187" s="30"/>
      <c r="AD187" s="30"/>
      <c r="AE187" s="30"/>
      <c r="AF187" s="30"/>
      <c r="AG187" s="30"/>
      <c r="AH187" s="30"/>
      <c r="AI187" s="30"/>
      <c r="AJ187" s="31"/>
      <c r="AK187" s="30"/>
      <c r="AL187" s="30"/>
      <c r="AM187" s="30"/>
      <c r="AN187" s="30"/>
      <c r="AO187" s="30"/>
      <c r="AP187" s="30"/>
      <c r="AQ187" s="30"/>
      <c r="AR187" s="30"/>
      <c r="AS187" s="31"/>
      <c r="AT187" s="30"/>
      <c r="AU187" s="30"/>
      <c r="AV187" s="30"/>
      <c r="AW187" s="30"/>
      <c r="AX187" s="30"/>
      <c r="AY187" s="30"/>
      <c r="AZ187" s="30"/>
      <c r="BA187" s="31"/>
      <c r="BB187" s="30"/>
      <c r="BC187" s="30"/>
      <c r="BD187" s="30"/>
      <c r="BE187" s="31"/>
      <c r="BF187" s="30"/>
      <c r="BG187" s="30"/>
      <c r="BH187" s="30"/>
      <c r="BI187" s="30"/>
      <c r="BJ187" s="31"/>
      <c r="BK187" s="30"/>
      <c r="BL187" s="30"/>
      <c r="BM187" s="30"/>
      <c r="BN187" s="30"/>
      <c r="BO187" s="31"/>
      <c r="BP187" s="30"/>
      <c r="BQ187" s="30"/>
      <c r="BR187" s="30"/>
      <c r="BS187" s="30"/>
      <c r="BT187" s="31"/>
      <c r="BU187" s="30"/>
      <c r="BV187" s="30"/>
      <c r="BW187" s="30"/>
      <c r="BX187" s="31"/>
      <c r="BY187" s="30"/>
      <c r="BZ187" s="30"/>
      <c r="CA187" s="30"/>
      <c r="CB187" s="30"/>
      <c r="CC187" s="30"/>
      <c r="CD187" s="30"/>
      <c r="CE187" s="30"/>
      <c r="CF187" s="30"/>
      <c r="CG187" s="30"/>
      <c r="CH187" s="31"/>
      <c r="CI187" s="30"/>
      <c r="CJ187" s="30"/>
      <c r="CK187" s="30"/>
      <c r="CL187" s="30"/>
      <c r="CM187" s="30"/>
      <c r="CN187" s="30"/>
      <c r="CO187" s="30"/>
      <c r="CP187" s="30"/>
      <c r="CQ187" s="31"/>
      <c r="CR187" s="30"/>
      <c r="CS187" s="30"/>
      <c r="CT187" s="30"/>
      <c r="CU187" s="30"/>
      <c r="CV187" s="30"/>
      <c r="CW187" s="30"/>
      <c r="CX187" s="35"/>
      <c r="CY187" s="35"/>
    </row>
    <row r="188" spans="1:103" ht="13.5" x14ac:dyDescent="0.35">
      <c r="A188" s="33"/>
      <c r="B188" s="33"/>
      <c r="C188" s="33"/>
      <c r="D188" s="31"/>
      <c r="E188" s="30"/>
      <c r="F188" s="30"/>
      <c r="G188" s="30"/>
      <c r="H188" s="30"/>
      <c r="I188" s="30"/>
      <c r="J188" s="30"/>
      <c r="K188" s="30"/>
      <c r="L188" s="30"/>
      <c r="M188" s="30"/>
      <c r="N188" s="30"/>
      <c r="O188" s="31"/>
      <c r="P188" s="30"/>
      <c r="Q188" s="30"/>
      <c r="R188" s="30"/>
      <c r="S188" s="30"/>
      <c r="T188" s="30"/>
      <c r="U188" s="30"/>
      <c r="V188" s="30"/>
      <c r="W188" s="30"/>
      <c r="X188" s="30"/>
      <c r="Y188" s="31"/>
      <c r="Z188" s="30"/>
      <c r="AA188" s="30"/>
      <c r="AB188" s="30"/>
      <c r="AC188" s="30"/>
      <c r="AD188" s="30"/>
      <c r="AE188" s="30"/>
      <c r="AF188" s="30"/>
      <c r="AG188" s="30"/>
      <c r="AH188" s="30"/>
      <c r="AI188" s="30"/>
      <c r="AJ188" s="31"/>
      <c r="AK188" s="30"/>
      <c r="AL188" s="30"/>
      <c r="AM188" s="30"/>
      <c r="AN188" s="30"/>
      <c r="AO188" s="30"/>
      <c r="AP188" s="30"/>
      <c r="AQ188" s="30"/>
      <c r="AR188" s="30"/>
      <c r="AS188" s="31"/>
      <c r="AT188" s="30"/>
      <c r="AU188" s="30"/>
      <c r="AV188" s="30"/>
      <c r="AW188" s="30"/>
      <c r="AX188" s="30"/>
      <c r="AY188" s="30"/>
      <c r="AZ188" s="30"/>
      <c r="BA188" s="31"/>
      <c r="BB188" s="30"/>
      <c r="BC188" s="30"/>
      <c r="BD188" s="30"/>
      <c r="BE188" s="31"/>
      <c r="BF188" s="30"/>
      <c r="BG188" s="30"/>
      <c r="BH188" s="30"/>
      <c r="BI188" s="30"/>
      <c r="BJ188" s="31"/>
      <c r="BK188" s="30"/>
      <c r="BL188" s="30"/>
      <c r="BM188" s="30"/>
      <c r="BN188" s="30"/>
      <c r="BO188" s="31"/>
      <c r="BP188" s="30"/>
      <c r="BQ188" s="30"/>
      <c r="BR188" s="30"/>
      <c r="BS188" s="30"/>
      <c r="BT188" s="31"/>
      <c r="BU188" s="30"/>
      <c r="BV188" s="30"/>
      <c r="BW188" s="30"/>
      <c r="BX188" s="31"/>
      <c r="BY188" s="30"/>
      <c r="BZ188" s="30"/>
      <c r="CA188" s="30"/>
      <c r="CB188" s="30"/>
      <c r="CC188" s="30"/>
      <c r="CD188" s="30"/>
      <c r="CE188" s="30"/>
      <c r="CF188" s="30"/>
      <c r="CG188" s="30"/>
      <c r="CH188" s="31"/>
      <c r="CI188" s="30"/>
      <c r="CJ188" s="30"/>
      <c r="CK188" s="30"/>
      <c r="CL188" s="30"/>
      <c r="CM188" s="30"/>
      <c r="CN188" s="30"/>
      <c r="CO188" s="30"/>
      <c r="CP188" s="30"/>
      <c r="CQ188" s="31"/>
      <c r="CR188" s="30"/>
      <c r="CS188" s="30"/>
      <c r="CT188" s="30"/>
      <c r="CU188" s="30"/>
      <c r="CV188" s="30"/>
      <c r="CW188" s="30"/>
      <c r="CX188" s="35"/>
      <c r="CY188" s="35"/>
    </row>
    <row r="189" spans="1:103" ht="13.5" x14ac:dyDescent="0.35">
      <c r="A189" s="33"/>
      <c r="B189" s="33"/>
      <c r="C189" s="33"/>
      <c r="D189" s="31"/>
      <c r="E189" s="30"/>
      <c r="F189" s="30"/>
      <c r="G189" s="30"/>
      <c r="H189" s="30"/>
      <c r="I189" s="30"/>
      <c r="J189" s="30"/>
      <c r="K189" s="30"/>
      <c r="L189" s="30"/>
      <c r="M189" s="30"/>
      <c r="N189" s="30"/>
      <c r="O189" s="31"/>
      <c r="P189" s="30"/>
      <c r="Q189" s="30"/>
      <c r="R189" s="30"/>
      <c r="S189" s="30"/>
      <c r="T189" s="30"/>
      <c r="U189" s="30"/>
      <c r="V189" s="30"/>
      <c r="W189" s="30"/>
      <c r="X189" s="30"/>
      <c r="Y189" s="31"/>
      <c r="Z189" s="30"/>
      <c r="AA189" s="30"/>
      <c r="AB189" s="30"/>
      <c r="AC189" s="30"/>
      <c r="AD189" s="30"/>
      <c r="AE189" s="30"/>
      <c r="AF189" s="30"/>
      <c r="AG189" s="30"/>
      <c r="AH189" s="30"/>
      <c r="AI189" s="30"/>
      <c r="AJ189" s="31"/>
      <c r="AK189" s="30"/>
      <c r="AL189" s="30"/>
      <c r="AM189" s="30"/>
      <c r="AN189" s="30"/>
      <c r="AO189" s="30"/>
      <c r="AP189" s="30"/>
      <c r="AQ189" s="30"/>
      <c r="AR189" s="30"/>
      <c r="AS189" s="31"/>
      <c r="AT189" s="30"/>
      <c r="AU189" s="30"/>
      <c r="AV189" s="30"/>
      <c r="AW189" s="30"/>
      <c r="AX189" s="30"/>
      <c r="AY189" s="30"/>
      <c r="AZ189" s="30"/>
      <c r="BA189" s="31"/>
      <c r="BB189" s="30"/>
      <c r="BC189" s="30"/>
      <c r="BD189" s="30"/>
      <c r="BE189" s="31"/>
      <c r="BF189" s="30"/>
      <c r="BG189" s="30"/>
      <c r="BH189" s="30"/>
      <c r="BI189" s="30"/>
      <c r="BJ189" s="31"/>
      <c r="BK189" s="30"/>
      <c r="BL189" s="30"/>
      <c r="BM189" s="30"/>
      <c r="BN189" s="30"/>
      <c r="BO189" s="31"/>
      <c r="BP189" s="30"/>
      <c r="BQ189" s="30"/>
      <c r="BR189" s="30"/>
      <c r="BS189" s="30"/>
      <c r="BT189" s="31"/>
      <c r="BU189" s="30"/>
      <c r="BV189" s="30"/>
      <c r="BW189" s="30"/>
      <c r="BX189" s="31"/>
      <c r="BY189" s="30"/>
      <c r="BZ189" s="30"/>
      <c r="CA189" s="30"/>
      <c r="CB189" s="30"/>
      <c r="CC189" s="30"/>
      <c r="CD189" s="30"/>
      <c r="CE189" s="30"/>
      <c r="CF189" s="30"/>
      <c r="CG189" s="30"/>
      <c r="CH189" s="31"/>
      <c r="CI189" s="30"/>
      <c r="CJ189" s="30"/>
      <c r="CK189" s="30"/>
      <c r="CL189" s="30"/>
      <c r="CM189" s="30"/>
      <c r="CN189" s="30"/>
      <c r="CO189" s="30"/>
      <c r="CP189" s="30"/>
      <c r="CQ189" s="31"/>
      <c r="CR189" s="30"/>
      <c r="CS189" s="30"/>
      <c r="CT189" s="30"/>
      <c r="CU189" s="30"/>
      <c r="CV189" s="30"/>
      <c r="CW189" s="30"/>
      <c r="CX189" s="35"/>
      <c r="CY189" s="35"/>
    </row>
    <row r="190" spans="1:103" ht="13.5" x14ac:dyDescent="0.35">
      <c r="A190" s="33"/>
      <c r="B190" s="33"/>
      <c r="C190" s="33"/>
      <c r="D190" s="31"/>
      <c r="E190" s="30"/>
      <c r="F190" s="30"/>
      <c r="G190" s="30"/>
      <c r="H190" s="30"/>
      <c r="I190" s="30"/>
      <c r="J190" s="30"/>
      <c r="K190" s="30"/>
      <c r="L190" s="30"/>
      <c r="M190" s="30"/>
      <c r="N190" s="30"/>
      <c r="O190" s="31"/>
      <c r="P190" s="30"/>
      <c r="Q190" s="30"/>
      <c r="R190" s="30"/>
      <c r="S190" s="30"/>
      <c r="T190" s="30"/>
      <c r="U190" s="30"/>
      <c r="V190" s="30"/>
      <c r="W190" s="30"/>
      <c r="X190" s="30"/>
      <c r="Y190" s="31"/>
      <c r="Z190" s="30"/>
      <c r="AA190" s="30"/>
      <c r="AB190" s="30"/>
      <c r="AC190" s="30"/>
      <c r="AD190" s="30"/>
      <c r="AE190" s="30"/>
      <c r="AF190" s="30"/>
      <c r="AG190" s="30"/>
      <c r="AH190" s="30"/>
      <c r="AI190" s="30"/>
      <c r="AJ190" s="31"/>
      <c r="AK190" s="30"/>
      <c r="AL190" s="30"/>
      <c r="AM190" s="30"/>
      <c r="AN190" s="30"/>
      <c r="AO190" s="30"/>
      <c r="AP190" s="30"/>
      <c r="AQ190" s="30"/>
      <c r="AR190" s="30"/>
      <c r="AS190" s="31"/>
      <c r="AT190" s="30"/>
      <c r="AU190" s="30"/>
      <c r="AV190" s="30"/>
      <c r="AW190" s="30"/>
      <c r="AX190" s="30"/>
      <c r="AY190" s="30"/>
      <c r="AZ190" s="30"/>
      <c r="BA190" s="31"/>
      <c r="BB190" s="30"/>
      <c r="BC190" s="30"/>
      <c r="BD190" s="30"/>
      <c r="BE190" s="31"/>
      <c r="BF190" s="30"/>
      <c r="BG190" s="30"/>
      <c r="BH190" s="30"/>
      <c r="BI190" s="30"/>
      <c r="BJ190" s="31"/>
      <c r="BK190" s="30"/>
      <c r="BL190" s="30"/>
      <c r="BM190" s="30"/>
      <c r="BN190" s="30"/>
      <c r="BO190" s="31"/>
      <c r="BP190" s="30"/>
      <c r="BQ190" s="30"/>
      <c r="BR190" s="30"/>
      <c r="BS190" s="30"/>
      <c r="BT190" s="31"/>
      <c r="BU190" s="30"/>
      <c r="BV190" s="30"/>
      <c r="BW190" s="30"/>
      <c r="BX190" s="31"/>
      <c r="BY190" s="30"/>
      <c r="BZ190" s="30"/>
      <c r="CA190" s="30"/>
      <c r="CB190" s="30"/>
      <c r="CC190" s="30"/>
      <c r="CD190" s="30"/>
      <c r="CE190" s="30"/>
      <c r="CF190" s="30"/>
      <c r="CG190" s="30"/>
      <c r="CH190" s="31"/>
      <c r="CI190" s="30"/>
      <c r="CJ190" s="30"/>
      <c r="CK190" s="30"/>
      <c r="CL190" s="30"/>
      <c r="CM190" s="30"/>
      <c r="CN190" s="30"/>
      <c r="CO190" s="30"/>
      <c r="CP190" s="30"/>
      <c r="CQ190" s="31"/>
      <c r="CR190" s="30"/>
      <c r="CS190" s="30"/>
      <c r="CT190" s="30"/>
      <c r="CU190" s="30"/>
      <c r="CV190" s="30"/>
      <c r="CW190" s="30"/>
      <c r="CX190" s="35"/>
      <c r="CY190" s="35"/>
    </row>
    <row r="191" spans="1:103" ht="13.5" x14ac:dyDescent="0.35">
      <c r="A191" s="33"/>
      <c r="B191" s="33"/>
      <c r="C191" s="33"/>
      <c r="D191" s="31"/>
      <c r="E191" s="30"/>
      <c r="F191" s="30"/>
      <c r="G191" s="30"/>
      <c r="H191" s="30"/>
      <c r="I191" s="30"/>
      <c r="J191" s="30"/>
      <c r="K191" s="30"/>
      <c r="L191" s="30"/>
      <c r="M191" s="30"/>
      <c r="N191" s="30"/>
      <c r="O191" s="31"/>
      <c r="P191" s="30"/>
      <c r="Q191" s="30"/>
      <c r="R191" s="30"/>
      <c r="S191" s="30"/>
      <c r="T191" s="30"/>
      <c r="U191" s="30"/>
      <c r="V191" s="30"/>
      <c r="W191" s="30"/>
      <c r="X191" s="30"/>
      <c r="Y191" s="31"/>
      <c r="Z191" s="30"/>
      <c r="AA191" s="30"/>
      <c r="AB191" s="30"/>
      <c r="AC191" s="30"/>
      <c r="AD191" s="30"/>
      <c r="AE191" s="30"/>
      <c r="AF191" s="30"/>
      <c r="AG191" s="30"/>
      <c r="AH191" s="30"/>
      <c r="AI191" s="30"/>
      <c r="AJ191" s="31"/>
      <c r="AK191" s="30"/>
      <c r="AL191" s="30"/>
      <c r="AM191" s="30"/>
      <c r="AN191" s="30"/>
      <c r="AO191" s="30"/>
      <c r="AP191" s="30"/>
      <c r="AQ191" s="30"/>
      <c r="AR191" s="30"/>
      <c r="AS191" s="31"/>
      <c r="AT191" s="30"/>
      <c r="AU191" s="30"/>
      <c r="AV191" s="30"/>
      <c r="AW191" s="30"/>
      <c r="AX191" s="30"/>
      <c r="AY191" s="30"/>
      <c r="AZ191" s="30"/>
      <c r="BA191" s="31"/>
      <c r="BB191" s="30"/>
      <c r="BC191" s="30"/>
      <c r="BD191" s="30"/>
      <c r="BE191" s="31"/>
      <c r="BF191" s="30"/>
      <c r="BG191" s="30"/>
      <c r="BH191" s="30"/>
      <c r="BI191" s="30"/>
      <c r="BJ191" s="31"/>
      <c r="BK191" s="30"/>
      <c r="BL191" s="30"/>
      <c r="BM191" s="30"/>
      <c r="BN191" s="30"/>
      <c r="BO191" s="31"/>
      <c r="BP191" s="30"/>
      <c r="BQ191" s="30"/>
      <c r="BR191" s="30"/>
      <c r="BS191" s="30"/>
      <c r="BT191" s="31"/>
      <c r="BU191" s="30"/>
      <c r="BV191" s="30"/>
      <c r="BW191" s="30"/>
      <c r="BX191" s="31"/>
      <c r="BY191" s="30"/>
      <c r="BZ191" s="30"/>
      <c r="CA191" s="30"/>
      <c r="CB191" s="30"/>
      <c r="CC191" s="30"/>
      <c r="CD191" s="30"/>
      <c r="CE191" s="30"/>
      <c r="CF191" s="30"/>
      <c r="CG191" s="30"/>
      <c r="CH191" s="31"/>
      <c r="CI191" s="30"/>
      <c r="CJ191" s="30"/>
      <c r="CK191" s="30"/>
      <c r="CL191" s="30"/>
      <c r="CM191" s="30"/>
      <c r="CN191" s="30"/>
      <c r="CO191" s="30"/>
      <c r="CP191" s="30"/>
      <c r="CQ191" s="31"/>
      <c r="CR191" s="30"/>
      <c r="CS191" s="30"/>
      <c r="CT191" s="30"/>
      <c r="CU191" s="30"/>
      <c r="CV191" s="30"/>
      <c r="CW191" s="30"/>
      <c r="CX191" s="35"/>
      <c r="CY191" s="35"/>
    </row>
    <row r="192" spans="1:103" ht="13.5" x14ac:dyDescent="0.35">
      <c r="A192" s="33"/>
      <c r="B192" s="33"/>
      <c r="C192" s="33"/>
      <c r="D192" s="31"/>
      <c r="E192" s="30"/>
      <c r="F192" s="30"/>
      <c r="G192" s="30"/>
      <c r="H192" s="30"/>
      <c r="I192" s="30"/>
      <c r="J192" s="30"/>
      <c r="K192" s="30"/>
      <c r="L192" s="30"/>
      <c r="M192" s="30"/>
      <c r="N192" s="30"/>
      <c r="O192" s="31"/>
      <c r="P192" s="30"/>
      <c r="Q192" s="30"/>
      <c r="R192" s="30"/>
      <c r="S192" s="30"/>
      <c r="T192" s="30"/>
      <c r="U192" s="30"/>
      <c r="V192" s="30"/>
      <c r="W192" s="30"/>
      <c r="X192" s="30"/>
      <c r="Y192" s="31"/>
      <c r="Z192" s="30"/>
      <c r="AA192" s="30"/>
      <c r="AB192" s="30"/>
      <c r="AC192" s="30"/>
      <c r="AD192" s="30"/>
      <c r="AE192" s="30"/>
      <c r="AF192" s="30"/>
      <c r="AG192" s="30"/>
      <c r="AH192" s="30"/>
      <c r="AI192" s="30"/>
      <c r="AJ192" s="31"/>
      <c r="AK192" s="30"/>
      <c r="AL192" s="30"/>
      <c r="AM192" s="30"/>
      <c r="AN192" s="30"/>
      <c r="AO192" s="30"/>
      <c r="AP192" s="30"/>
      <c r="AQ192" s="30"/>
      <c r="AR192" s="30"/>
      <c r="AS192" s="31"/>
      <c r="AT192" s="30"/>
      <c r="AU192" s="30"/>
      <c r="AV192" s="30"/>
      <c r="AW192" s="30"/>
      <c r="AX192" s="30"/>
      <c r="AY192" s="30"/>
      <c r="AZ192" s="30"/>
      <c r="BA192" s="31"/>
      <c r="BB192" s="30"/>
      <c r="BC192" s="30"/>
      <c r="BD192" s="30"/>
      <c r="BE192" s="31"/>
      <c r="BF192" s="30"/>
      <c r="BG192" s="30"/>
      <c r="BH192" s="30"/>
      <c r="BI192" s="30"/>
      <c r="BJ192" s="31"/>
      <c r="BK192" s="30"/>
      <c r="BL192" s="30"/>
      <c r="BM192" s="30"/>
      <c r="BN192" s="30"/>
      <c r="BO192" s="31"/>
      <c r="BP192" s="30"/>
      <c r="BQ192" s="30"/>
      <c r="BR192" s="30"/>
      <c r="BS192" s="30"/>
      <c r="BT192" s="31"/>
      <c r="BU192" s="30"/>
      <c r="BV192" s="30"/>
      <c r="BW192" s="30"/>
      <c r="BX192" s="31"/>
      <c r="BY192" s="30"/>
      <c r="BZ192" s="30"/>
      <c r="CA192" s="30"/>
      <c r="CB192" s="30"/>
      <c r="CC192" s="30"/>
      <c r="CD192" s="30"/>
      <c r="CE192" s="30"/>
      <c r="CF192" s="30"/>
      <c r="CG192" s="30"/>
      <c r="CH192" s="31"/>
      <c r="CI192" s="30"/>
      <c r="CJ192" s="30"/>
      <c r="CK192" s="30"/>
      <c r="CL192" s="30"/>
      <c r="CM192" s="30"/>
      <c r="CN192" s="30"/>
      <c r="CO192" s="30"/>
      <c r="CP192" s="30"/>
      <c r="CQ192" s="31"/>
      <c r="CR192" s="30"/>
      <c r="CS192" s="30"/>
      <c r="CT192" s="30"/>
      <c r="CU192" s="30"/>
      <c r="CV192" s="30"/>
      <c r="CW192" s="30"/>
      <c r="CX192" s="35"/>
      <c r="CY192" s="35"/>
    </row>
    <row r="193" spans="1:103" ht="13.5" x14ac:dyDescent="0.35">
      <c r="A193" s="33"/>
      <c r="B193" s="33"/>
      <c r="C193" s="33"/>
      <c r="D193" s="31"/>
      <c r="E193" s="30"/>
      <c r="F193" s="30"/>
      <c r="G193" s="30"/>
      <c r="H193" s="30"/>
      <c r="I193" s="30"/>
      <c r="J193" s="30"/>
      <c r="K193" s="30"/>
      <c r="L193" s="30"/>
      <c r="M193" s="30"/>
      <c r="N193" s="30"/>
      <c r="O193" s="31"/>
      <c r="P193" s="30"/>
      <c r="Q193" s="30"/>
      <c r="R193" s="30"/>
      <c r="S193" s="30"/>
      <c r="T193" s="30"/>
      <c r="U193" s="30"/>
      <c r="V193" s="30"/>
      <c r="W193" s="30"/>
      <c r="X193" s="30"/>
      <c r="Y193" s="31"/>
      <c r="Z193" s="30"/>
      <c r="AA193" s="30"/>
      <c r="AB193" s="30"/>
      <c r="AC193" s="30"/>
      <c r="AD193" s="30"/>
      <c r="AE193" s="30"/>
      <c r="AF193" s="30"/>
      <c r="AG193" s="30"/>
      <c r="AH193" s="30"/>
      <c r="AI193" s="30"/>
      <c r="AJ193" s="31"/>
      <c r="AK193" s="30"/>
      <c r="AL193" s="30"/>
      <c r="AM193" s="30"/>
      <c r="AN193" s="30"/>
      <c r="AO193" s="30"/>
      <c r="AP193" s="30"/>
      <c r="AQ193" s="30"/>
      <c r="AR193" s="30"/>
      <c r="AS193" s="31"/>
      <c r="AT193" s="30"/>
      <c r="AU193" s="30"/>
      <c r="AV193" s="30"/>
      <c r="AW193" s="30"/>
      <c r="AX193" s="30"/>
      <c r="AY193" s="30"/>
      <c r="AZ193" s="30"/>
      <c r="BA193" s="31"/>
      <c r="BB193" s="30"/>
      <c r="BC193" s="30"/>
      <c r="BD193" s="30"/>
      <c r="BE193" s="31"/>
      <c r="BF193" s="30"/>
      <c r="BG193" s="30"/>
      <c r="BH193" s="30"/>
      <c r="BI193" s="30"/>
      <c r="BJ193" s="31"/>
      <c r="BK193" s="30"/>
      <c r="BL193" s="30"/>
      <c r="BM193" s="30"/>
      <c r="BN193" s="30"/>
      <c r="BO193" s="31"/>
      <c r="BP193" s="30"/>
      <c r="BQ193" s="30"/>
      <c r="BR193" s="30"/>
      <c r="BS193" s="30"/>
      <c r="BT193" s="31"/>
      <c r="BU193" s="30"/>
      <c r="BV193" s="30"/>
      <c r="BW193" s="30"/>
      <c r="BX193" s="31"/>
      <c r="BY193" s="30"/>
      <c r="BZ193" s="30"/>
      <c r="CA193" s="30"/>
      <c r="CB193" s="30"/>
      <c r="CC193" s="30"/>
      <c r="CD193" s="30"/>
      <c r="CE193" s="30"/>
      <c r="CF193" s="30"/>
      <c r="CG193" s="30"/>
      <c r="CH193" s="31"/>
      <c r="CI193" s="30"/>
      <c r="CJ193" s="30"/>
      <c r="CK193" s="30"/>
      <c r="CL193" s="30"/>
      <c r="CM193" s="30"/>
      <c r="CN193" s="30"/>
      <c r="CO193" s="30"/>
      <c r="CP193" s="30"/>
      <c r="CQ193" s="31"/>
      <c r="CR193" s="30"/>
      <c r="CS193" s="30"/>
      <c r="CT193" s="30"/>
      <c r="CU193" s="30"/>
      <c r="CV193" s="30"/>
      <c r="CW193" s="30"/>
      <c r="CX193" s="35"/>
      <c r="CY193" s="35"/>
    </row>
    <row r="194" spans="1:103" ht="13.5" x14ac:dyDescent="0.35">
      <c r="A194" s="33"/>
      <c r="B194" s="33"/>
      <c r="C194" s="33"/>
      <c r="D194" s="31"/>
      <c r="E194" s="30"/>
      <c r="F194" s="30"/>
      <c r="G194" s="30"/>
      <c r="H194" s="30"/>
      <c r="I194" s="30"/>
      <c r="J194" s="30"/>
      <c r="K194" s="30"/>
      <c r="L194" s="30"/>
      <c r="M194" s="30"/>
      <c r="N194" s="30"/>
      <c r="O194" s="31"/>
      <c r="P194" s="30"/>
      <c r="Q194" s="30"/>
      <c r="R194" s="30"/>
      <c r="S194" s="30"/>
      <c r="T194" s="30"/>
      <c r="U194" s="30"/>
      <c r="V194" s="30"/>
      <c r="W194" s="30"/>
      <c r="X194" s="30"/>
      <c r="Y194" s="31"/>
      <c r="Z194" s="30"/>
      <c r="AA194" s="30"/>
      <c r="AB194" s="30"/>
      <c r="AC194" s="30"/>
      <c r="AD194" s="30"/>
      <c r="AE194" s="30"/>
      <c r="AF194" s="30"/>
      <c r="AG194" s="30"/>
      <c r="AH194" s="30"/>
      <c r="AI194" s="30"/>
      <c r="AJ194" s="31"/>
      <c r="AK194" s="30"/>
      <c r="AL194" s="30"/>
      <c r="AM194" s="30"/>
      <c r="AN194" s="30"/>
      <c r="AO194" s="30"/>
      <c r="AP194" s="30"/>
      <c r="AQ194" s="30"/>
      <c r="AR194" s="30"/>
      <c r="AS194" s="31"/>
      <c r="AT194" s="30"/>
      <c r="AU194" s="30"/>
      <c r="AV194" s="30"/>
      <c r="AW194" s="30"/>
      <c r="AX194" s="30"/>
      <c r="AY194" s="30"/>
      <c r="AZ194" s="30"/>
      <c r="BA194" s="31"/>
      <c r="BB194" s="30"/>
      <c r="BC194" s="30"/>
      <c r="BD194" s="30"/>
      <c r="BE194" s="31"/>
      <c r="BF194" s="30"/>
      <c r="BG194" s="30"/>
      <c r="BH194" s="30"/>
      <c r="BI194" s="30"/>
      <c r="BJ194" s="31"/>
      <c r="BK194" s="30"/>
      <c r="BL194" s="30"/>
      <c r="BM194" s="30"/>
      <c r="BN194" s="30"/>
      <c r="BO194" s="31"/>
      <c r="BP194" s="30"/>
      <c r="BQ194" s="30"/>
      <c r="BR194" s="30"/>
      <c r="BS194" s="30"/>
      <c r="BT194" s="31"/>
      <c r="BU194" s="30"/>
      <c r="BV194" s="30"/>
      <c r="BW194" s="30"/>
      <c r="BX194" s="31"/>
      <c r="BY194" s="30"/>
      <c r="BZ194" s="30"/>
      <c r="CA194" s="30"/>
      <c r="CB194" s="30"/>
      <c r="CC194" s="30"/>
      <c r="CD194" s="30"/>
      <c r="CE194" s="30"/>
      <c r="CF194" s="30"/>
      <c r="CG194" s="30"/>
      <c r="CH194" s="31"/>
      <c r="CI194" s="30"/>
      <c r="CJ194" s="30"/>
      <c r="CK194" s="30"/>
      <c r="CL194" s="30"/>
      <c r="CM194" s="30"/>
      <c r="CN194" s="30"/>
      <c r="CO194" s="30"/>
      <c r="CP194" s="30"/>
      <c r="CQ194" s="31"/>
      <c r="CR194" s="30"/>
      <c r="CS194" s="30"/>
      <c r="CT194" s="30"/>
      <c r="CU194" s="30"/>
      <c r="CV194" s="30"/>
      <c r="CW194" s="30"/>
      <c r="CX194" s="35"/>
      <c r="CY194" s="35"/>
    </row>
    <row r="195" spans="1:103" ht="13.5" x14ac:dyDescent="0.35">
      <c r="A195" s="33"/>
      <c r="B195" s="33"/>
      <c r="C195" s="33"/>
      <c r="D195" s="31"/>
      <c r="E195" s="30"/>
      <c r="F195" s="30"/>
      <c r="G195" s="30"/>
      <c r="H195" s="30"/>
      <c r="I195" s="30"/>
      <c r="J195" s="30"/>
      <c r="K195" s="30"/>
      <c r="L195" s="30"/>
      <c r="M195" s="30"/>
      <c r="N195" s="30"/>
      <c r="O195" s="31"/>
      <c r="P195" s="30"/>
      <c r="Q195" s="30"/>
      <c r="R195" s="30"/>
      <c r="S195" s="30"/>
      <c r="T195" s="30"/>
      <c r="U195" s="30"/>
      <c r="V195" s="30"/>
      <c r="W195" s="30"/>
      <c r="X195" s="30"/>
      <c r="Y195" s="31"/>
      <c r="Z195" s="30"/>
      <c r="AA195" s="30"/>
      <c r="AB195" s="30"/>
      <c r="AC195" s="30"/>
      <c r="AD195" s="30"/>
      <c r="AE195" s="30"/>
      <c r="AF195" s="30"/>
      <c r="AG195" s="30"/>
      <c r="AH195" s="30"/>
      <c r="AI195" s="30"/>
      <c r="AJ195" s="31"/>
      <c r="AK195" s="30"/>
      <c r="AL195" s="30"/>
      <c r="AM195" s="30"/>
      <c r="AN195" s="30"/>
      <c r="AO195" s="30"/>
      <c r="AP195" s="30"/>
      <c r="AQ195" s="30"/>
      <c r="AR195" s="30"/>
      <c r="AS195" s="31"/>
      <c r="AT195" s="30"/>
      <c r="AU195" s="30"/>
      <c r="AV195" s="30"/>
      <c r="AW195" s="30"/>
      <c r="AX195" s="30"/>
      <c r="AY195" s="30"/>
      <c r="AZ195" s="30"/>
      <c r="BA195" s="31"/>
      <c r="BB195" s="30"/>
      <c r="BC195" s="30"/>
      <c r="BD195" s="30"/>
      <c r="BE195" s="31"/>
      <c r="BF195" s="30"/>
      <c r="BG195" s="30"/>
      <c r="BH195" s="30"/>
      <c r="BI195" s="30"/>
      <c r="BJ195" s="31"/>
      <c r="BK195" s="30"/>
      <c r="BL195" s="30"/>
      <c r="BM195" s="30"/>
      <c r="BN195" s="30"/>
      <c r="BO195" s="31"/>
      <c r="BP195" s="30"/>
      <c r="BQ195" s="30"/>
      <c r="BR195" s="30"/>
      <c r="BS195" s="30"/>
      <c r="BT195" s="31"/>
      <c r="BU195" s="30"/>
      <c r="BV195" s="30"/>
      <c r="BW195" s="30"/>
      <c r="BX195" s="31"/>
      <c r="BY195" s="30"/>
      <c r="BZ195" s="30"/>
      <c r="CA195" s="30"/>
      <c r="CB195" s="30"/>
      <c r="CC195" s="30"/>
      <c r="CD195" s="30"/>
      <c r="CE195" s="30"/>
      <c r="CF195" s="30"/>
      <c r="CG195" s="30"/>
      <c r="CH195" s="31"/>
      <c r="CI195" s="30"/>
      <c r="CJ195" s="30"/>
      <c r="CK195" s="30"/>
      <c r="CL195" s="30"/>
      <c r="CM195" s="30"/>
      <c r="CN195" s="30"/>
      <c r="CO195" s="30"/>
      <c r="CP195" s="30"/>
      <c r="CQ195" s="31"/>
      <c r="CR195" s="30"/>
      <c r="CS195" s="30"/>
      <c r="CT195" s="30"/>
      <c r="CU195" s="30"/>
      <c r="CV195" s="30"/>
      <c r="CW195" s="30"/>
      <c r="CX195" s="35"/>
      <c r="CY195" s="35"/>
    </row>
    <row r="196" spans="1:103" ht="13.5" x14ac:dyDescent="0.35">
      <c r="A196" s="33"/>
      <c r="B196" s="33"/>
      <c r="C196" s="33"/>
      <c r="D196" s="31"/>
      <c r="E196" s="30"/>
      <c r="F196" s="30"/>
      <c r="G196" s="30"/>
      <c r="H196" s="30"/>
      <c r="I196" s="30"/>
      <c r="J196" s="30"/>
      <c r="K196" s="30"/>
      <c r="L196" s="30"/>
      <c r="M196" s="30"/>
      <c r="N196" s="30"/>
      <c r="O196" s="31"/>
      <c r="P196" s="30"/>
      <c r="Q196" s="30"/>
      <c r="R196" s="30"/>
      <c r="S196" s="30"/>
      <c r="T196" s="30"/>
      <c r="U196" s="30"/>
      <c r="V196" s="30"/>
      <c r="W196" s="30"/>
      <c r="X196" s="30"/>
      <c r="Y196" s="31"/>
      <c r="Z196" s="30"/>
      <c r="AA196" s="30"/>
      <c r="AB196" s="30"/>
      <c r="AC196" s="30"/>
      <c r="AD196" s="30"/>
      <c r="AE196" s="30"/>
      <c r="AF196" s="30"/>
      <c r="AG196" s="30"/>
      <c r="AH196" s="30"/>
      <c r="AI196" s="30"/>
      <c r="AJ196" s="31"/>
      <c r="AK196" s="30"/>
      <c r="AL196" s="30"/>
      <c r="AM196" s="30"/>
      <c r="AN196" s="30"/>
      <c r="AO196" s="30"/>
      <c r="AP196" s="30"/>
      <c r="AQ196" s="30"/>
      <c r="AR196" s="30"/>
      <c r="AS196" s="31"/>
      <c r="AT196" s="30"/>
      <c r="AU196" s="30"/>
      <c r="AV196" s="30"/>
      <c r="AW196" s="30"/>
      <c r="AX196" s="30"/>
      <c r="AY196" s="30"/>
      <c r="AZ196" s="30"/>
      <c r="BA196" s="31"/>
      <c r="BB196" s="30"/>
      <c r="BC196" s="30"/>
      <c r="BD196" s="30"/>
      <c r="BE196" s="31"/>
      <c r="BF196" s="30"/>
      <c r="BG196" s="30"/>
      <c r="BH196" s="30"/>
      <c r="BI196" s="30"/>
      <c r="BJ196" s="31"/>
      <c r="BK196" s="30"/>
      <c r="BL196" s="30"/>
      <c r="BM196" s="30"/>
      <c r="BN196" s="30"/>
      <c r="BO196" s="31"/>
      <c r="BP196" s="30"/>
      <c r="BQ196" s="30"/>
      <c r="BR196" s="30"/>
      <c r="BS196" s="30"/>
      <c r="BT196" s="31"/>
      <c r="BU196" s="30"/>
      <c r="BV196" s="30"/>
      <c r="BW196" s="30"/>
      <c r="BX196" s="31"/>
      <c r="BY196" s="30"/>
      <c r="BZ196" s="30"/>
      <c r="CA196" s="30"/>
      <c r="CB196" s="30"/>
      <c r="CC196" s="30"/>
      <c r="CD196" s="30"/>
      <c r="CE196" s="30"/>
      <c r="CF196" s="30"/>
      <c r="CG196" s="30"/>
      <c r="CH196" s="31"/>
      <c r="CI196" s="30"/>
      <c r="CJ196" s="30"/>
      <c r="CK196" s="30"/>
      <c r="CL196" s="30"/>
      <c r="CM196" s="30"/>
      <c r="CN196" s="30"/>
      <c r="CO196" s="30"/>
      <c r="CP196" s="30"/>
      <c r="CQ196" s="31"/>
      <c r="CR196" s="30"/>
      <c r="CS196" s="30"/>
      <c r="CT196" s="30"/>
      <c r="CU196" s="30"/>
      <c r="CV196" s="30"/>
      <c r="CW196" s="30"/>
      <c r="CX196" s="35"/>
      <c r="CY196" s="35"/>
    </row>
    <row r="197" spans="1:103" ht="13.5" x14ac:dyDescent="0.35">
      <c r="A197" s="33"/>
      <c r="B197" s="33"/>
      <c r="C197" s="33"/>
      <c r="D197" s="31"/>
      <c r="E197" s="30"/>
      <c r="F197" s="30"/>
      <c r="G197" s="30"/>
      <c r="H197" s="30"/>
      <c r="I197" s="30"/>
      <c r="J197" s="30"/>
      <c r="K197" s="30"/>
      <c r="L197" s="30"/>
      <c r="M197" s="30"/>
      <c r="N197" s="30"/>
      <c r="O197" s="31"/>
      <c r="P197" s="30"/>
      <c r="Q197" s="30"/>
      <c r="R197" s="30"/>
      <c r="S197" s="30"/>
      <c r="T197" s="30"/>
      <c r="U197" s="30"/>
      <c r="V197" s="30"/>
      <c r="W197" s="30"/>
      <c r="X197" s="30"/>
      <c r="Y197" s="31"/>
      <c r="Z197" s="30"/>
      <c r="AA197" s="30"/>
      <c r="AB197" s="30"/>
      <c r="AC197" s="30"/>
      <c r="AD197" s="30"/>
      <c r="AE197" s="30"/>
      <c r="AF197" s="30"/>
      <c r="AG197" s="30"/>
      <c r="AH197" s="30"/>
      <c r="AI197" s="30"/>
      <c r="AJ197" s="31"/>
      <c r="AK197" s="30"/>
      <c r="AL197" s="30"/>
      <c r="AM197" s="30"/>
      <c r="AN197" s="30"/>
      <c r="AO197" s="30"/>
      <c r="AP197" s="30"/>
      <c r="AQ197" s="30"/>
      <c r="AR197" s="30"/>
      <c r="AS197" s="31"/>
      <c r="AT197" s="30"/>
      <c r="AU197" s="30"/>
      <c r="AV197" s="30"/>
      <c r="AW197" s="30"/>
      <c r="AX197" s="30"/>
      <c r="AY197" s="30"/>
      <c r="AZ197" s="30"/>
      <c r="BA197" s="31"/>
      <c r="BB197" s="30"/>
      <c r="BC197" s="30"/>
      <c r="BD197" s="30"/>
      <c r="BE197" s="31"/>
      <c r="BF197" s="30"/>
      <c r="BG197" s="30"/>
      <c r="BH197" s="30"/>
      <c r="BI197" s="30"/>
      <c r="BJ197" s="31"/>
      <c r="BK197" s="30"/>
      <c r="BL197" s="30"/>
      <c r="BM197" s="30"/>
      <c r="BN197" s="30"/>
      <c r="BO197" s="31"/>
      <c r="BP197" s="30"/>
      <c r="BQ197" s="30"/>
      <c r="BR197" s="30"/>
      <c r="BS197" s="30"/>
      <c r="BT197" s="31"/>
      <c r="BU197" s="30"/>
      <c r="BV197" s="30"/>
      <c r="BW197" s="30"/>
      <c r="BX197" s="31"/>
      <c r="BY197" s="30"/>
      <c r="BZ197" s="30"/>
      <c r="CA197" s="30"/>
      <c r="CB197" s="30"/>
      <c r="CC197" s="30"/>
      <c r="CD197" s="30"/>
      <c r="CE197" s="30"/>
      <c r="CF197" s="30"/>
      <c r="CG197" s="30"/>
      <c r="CH197" s="31"/>
      <c r="CI197" s="30"/>
      <c r="CJ197" s="30"/>
      <c r="CK197" s="30"/>
      <c r="CL197" s="30"/>
      <c r="CM197" s="30"/>
      <c r="CN197" s="30"/>
      <c r="CO197" s="30"/>
      <c r="CP197" s="30"/>
      <c r="CQ197" s="31"/>
      <c r="CR197" s="30"/>
      <c r="CS197" s="30"/>
      <c r="CT197" s="30"/>
      <c r="CU197" s="30"/>
      <c r="CV197" s="30"/>
      <c r="CW197" s="30"/>
      <c r="CX197" s="35"/>
      <c r="CY197" s="35"/>
    </row>
    <row r="198" spans="1:103" ht="13.5" x14ac:dyDescent="0.35">
      <c r="A198" s="33"/>
      <c r="B198" s="33"/>
      <c r="C198" s="33"/>
      <c r="D198" s="31"/>
      <c r="E198" s="30"/>
      <c r="F198" s="30"/>
      <c r="G198" s="30"/>
      <c r="H198" s="30"/>
      <c r="I198" s="30"/>
      <c r="J198" s="30"/>
      <c r="K198" s="30"/>
      <c r="L198" s="30"/>
      <c r="M198" s="30"/>
      <c r="N198" s="30"/>
      <c r="O198" s="31"/>
      <c r="P198" s="30"/>
      <c r="Q198" s="30"/>
      <c r="R198" s="30"/>
      <c r="S198" s="30"/>
      <c r="T198" s="30"/>
      <c r="U198" s="30"/>
      <c r="V198" s="30"/>
      <c r="W198" s="30"/>
      <c r="X198" s="30"/>
      <c r="Y198" s="31"/>
      <c r="Z198" s="30"/>
      <c r="AA198" s="30"/>
      <c r="AB198" s="30"/>
      <c r="AC198" s="30"/>
      <c r="AD198" s="30"/>
      <c r="AE198" s="30"/>
      <c r="AF198" s="30"/>
      <c r="AG198" s="30"/>
      <c r="AH198" s="30"/>
      <c r="AI198" s="30"/>
      <c r="AJ198" s="31"/>
      <c r="AK198" s="30"/>
      <c r="AL198" s="30"/>
      <c r="AM198" s="30"/>
      <c r="AN198" s="30"/>
      <c r="AO198" s="30"/>
      <c r="AP198" s="30"/>
      <c r="AQ198" s="30"/>
      <c r="AR198" s="30"/>
      <c r="AS198" s="31"/>
      <c r="AT198" s="30"/>
      <c r="AU198" s="30"/>
      <c r="AV198" s="30"/>
      <c r="AW198" s="30"/>
      <c r="AX198" s="30"/>
      <c r="AY198" s="30"/>
      <c r="AZ198" s="30"/>
      <c r="BA198" s="31"/>
      <c r="BB198" s="30"/>
      <c r="BC198" s="30"/>
      <c r="BD198" s="30"/>
      <c r="BE198" s="31"/>
      <c r="BF198" s="30"/>
      <c r="BG198" s="30"/>
      <c r="BH198" s="30"/>
      <c r="BI198" s="30"/>
      <c r="BJ198" s="31"/>
      <c r="BK198" s="30"/>
      <c r="BL198" s="30"/>
      <c r="BM198" s="30"/>
      <c r="BN198" s="30"/>
      <c r="BO198" s="31"/>
      <c r="BP198" s="30"/>
      <c r="BQ198" s="30"/>
      <c r="BR198" s="30"/>
      <c r="BS198" s="30"/>
      <c r="BT198" s="31"/>
      <c r="BU198" s="30"/>
      <c r="BV198" s="30"/>
      <c r="BW198" s="30"/>
      <c r="BX198" s="31"/>
      <c r="BY198" s="30"/>
      <c r="BZ198" s="30"/>
      <c r="CA198" s="30"/>
      <c r="CB198" s="30"/>
      <c r="CC198" s="30"/>
      <c r="CD198" s="30"/>
      <c r="CE198" s="30"/>
      <c r="CF198" s="30"/>
      <c r="CG198" s="30"/>
      <c r="CH198" s="31"/>
      <c r="CI198" s="30"/>
      <c r="CJ198" s="30"/>
      <c r="CK198" s="30"/>
      <c r="CL198" s="30"/>
      <c r="CM198" s="30"/>
      <c r="CN198" s="30"/>
      <c r="CO198" s="30"/>
      <c r="CP198" s="30"/>
      <c r="CQ198" s="31"/>
      <c r="CR198" s="30"/>
      <c r="CS198" s="30"/>
      <c r="CT198" s="30"/>
      <c r="CU198" s="30"/>
      <c r="CV198" s="30"/>
      <c r="CW198" s="30"/>
      <c r="CX198" s="35"/>
      <c r="CY198" s="35"/>
    </row>
    <row r="199" spans="1:103" ht="13.5" x14ac:dyDescent="0.35">
      <c r="A199" s="33"/>
      <c r="B199" s="33"/>
      <c r="C199" s="33"/>
      <c r="D199" s="31"/>
      <c r="E199" s="30"/>
      <c r="F199" s="30"/>
      <c r="G199" s="30"/>
      <c r="H199" s="30"/>
      <c r="I199" s="30"/>
      <c r="J199" s="30"/>
      <c r="K199" s="30"/>
      <c r="L199" s="30"/>
      <c r="M199" s="30"/>
      <c r="N199" s="30"/>
      <c r="O199" s="31"/>
      <c r="P199" s="30"/>
      <c r="Q199" s="30"/>
      <c r="R199" s="30"/>
      <c r="S199" s="30"/>
      <c r="T199" s="30"/>
      <c r="U199" s="30"/>
      <c r="V199" s="30"/>
      <c r="W199" s="30"/>
      <c r="X199" s="30"/>
      <c r="Y199" s="31"/>
      <c r="Z199" s="30"/>
      <c r="AA199" s="30"/>
      <c r="AB199" s="30"/>
      <c r="AC199" s="30"/>
      <c r="AD199" s="30"/>
      <c r="AE199" s="30"/>
      <c r="AF199" s="30"/>
      <c r="AG199" s="30"/>
      <c r="AH199" s="30"/>
      <c r="AI199" s="30"/>
      <c r="AJ199" s="31"/>
      <c r="AK199" s="30"/>
      <c r="AL199" s="30"/>
      <c r="AM199" s="30"/>
      <c r="AN199" s="30"/>
      <c r="AO199" s="30"/>
      <c r="AP199" s="30"/>
      <c r="AQ199" s="30"/>
      <c r="AR199" s="30"/>
      <c r="AS199" s="31"/>
      <c r="AT199" s="30"/>
      <c r="AU199" s="30"/>
      <c r="AV199" s="30"/>
      <c r="AW199" s="30"/>
      <c r="AX199" s="30"/>
      <c r="AY199" s="30"/>
      <c r="AZ199" s="30"/>
      <c r="BA199" s="31"/>
      <c r="BB199" s="30"/>
      <c r="BC199" s="30"/>
      <c r="BD199" s="30"/>
      <c r="BE199" s="31"/>
      <c r="BF199" s="30"/>
      <c r="BG199" s="30"/>
      <c r="BH199" s="30"/>
      <c r="BI199" s="30"/>
      <c r="BJ199" s="31"/>
      <c r="BK199" s="30"/>
      <c r="BL199" s="30"/>
      <c r="BM199" s="30"/>
      <c r="BN199" s="30"/>
      <c r="BO199" s="31"/>
      <c r="BP199" s="30"/>
      <c r="BQ199" s="30"/>
      <c r="BR199" s="30"/>
      <c r="BS199" s="30"/>
      <c r="BT199" s="31"/>
      <c r="BU199" s="30"/>
      <c r="BV199" s="30"/>
      <c r="BW199" s="30"/>
      <c r="BX199" s="31"/>
      <c r="BY199" s="30"/>
      <c r="BZ199" s="30"/>
      <c r="CA199" s="30"/>
      <c r="CB199" s="30"/>
      <c r="CC199" s="30"/>
      <c r="CD199" s="30"/>
      <c r="CE199" s="30"/>
      <c r="CF199" s="30"/>
      <c r="CG199" s="30"/>
      <c r="CH199" s="31"/>
      <c r="CI199" s="30"/>
      <c r="CJ199" s="30"/>
      <c r="CK199" s="30"/>
      <c r="CL199" s="30"/>
      <c r="CM199" s="30"/>
      <c r="CN199" s="30"/>
      <c r="CO199" s="30"/>
      <c r="CP199" s="30"/>
      <c r="CQ199" s="31"/>
      <c r="CR199" s="30"/>
      <c r="CS199" s="30"/>
      <c r="CT199" s="30"/>
      <c r="CU199" s="30"/>
      <c r="CV199" s="30"/>
      <c r="CW199" s="30"/>
      <c r="CX199" s="35"/>
      <c r="CY199" s="35"/>
    </row>
    <row r="200" spans="1:103" ht="13.5" x14ac:dyDescent="0.35">
      <c r="A200" s="33"/>
      <c r="B200" s="33"/>
      <c r="C200" s="33"/>
      <c r="D200" s="31"/>
      <c r="E200" s="30"/>
      <c r="F200" s="30"/>
      <c r="G200" s="30"/>
      <c r="H200" s="30"/>
      <c r="I200" s="30"/>
      <c r="J200" s="30"/>
      <c r="K200" s="30"/>
      <c r="L200" s="30"/>
      <c r="M200" s="30"/>
      <c r="N200" s="30"/>
      <c r="O200" s="31"/>
      <c r="P200" s="30"/>
      <c r="Q200" s="30"/>
      <c r="R200" s="30"/>
      <c r="S200" s="30"/>
      <c r="T200" s="30"/>
      <c r="U200" s="30"/>
      <c r="V200" s="30"/>
      <c r="W200" s="30"/>
      <c r="X200" s="30"/>
      <c r="Y200" s="31"/>
      <c r="Z200" s="30"/>
      <c r="AA200" s="30"/>
      <c r="AB200" s="30"/>
      <c r="AC200" s="30"/>
      <c r="AD200" s="30"/>
      <c r="AE200" s="30"/>
      <c r="AF200" s="30"/>
      <c r="AG200" s="30"/>
      <c r="AH200" s="30"/>
      <c r="AI200" s="30"/>
      <c r="AJ200" s="31"/>
      <c r="AK200" s="30"/>
      <c r="AL200" s="30"/>
      <c r="AM200" s="30"/>
      <c r="AN200" s="30"/>
      <c r="AO200" s="30"/>
      <c r="AP200" s="30"/>
      <c r="AQ200" s="30"/>
      <c r="AR200" s="30"/>
      <c r="AS200" s="31"/>
      <c r="AT200" s="30"/>
      <c r="AU200" s="30"/>
      <c r="AV200" s="30"/>
      <c r="AW200" s="30"/>
      <c r="AX200" s="30"/>
      <c r="AY200" s="30"/>
      <c r="AZ200" s="30"/>
      <c r="BA200" s="31"/>
      <c r="BB200" s="30"/>
      <c r="BC200" s="30"/>
      <c r="BD200" s="30"/>
      <c r="BE200" s="31"/>
      <c r="BF200" s="30"/>
      <c r="BG200" s="30"/>
      <c r="BH200" s="30"/>
      <c r="BI200" s="30"/>
      <c r="BJ200" s="31"/>
      <c r="BK200" s="30"/>
      <c r="BL200" s="30"/>
      <c r="BM200" s="30"/>
      <c r="BN200" s="30"/>
      <c r="BO200" s="31"/>
      <c r="BP200" s="30"/>
      <c r="BQ200" s="30"/>
      <c r="BR200" s="30"/>
      <c r="BS200" s="30"/>
      <c r="BT200" s="31"/>
      <c r="BU200" s="30"/>
      <c r="BV200" s="30"/>
      <c r="BW200" s="30"/>
      <c r="BX200" s="31"/>
      <c r="BY200" s="30"/>
      <c r="BZ200" s="30"/>
      <c r="CA200" s="30"/>
      <c r="CB200" s="30"/>
      <c r="CC200" s="30"/>
      <c r="CD200" s="30"/>
      <c r="CE200" s="30"/>
      <c r="CF200" s="30"/>
      <c r="CG200" s="30"/>
      <c r="CH200" s="31"/>
      <c r="CI200" s="30"/>
      <c r="CJ200" s="30"/>
      <c r="CK200" s="30"/>
      <c r="CL200" s="30"/>
      <c r="CM200" s="30"/>
      <c r="CN200" s="30"/>
      <c r="CO200" s="30"/>
      <c r="CP200" s="30"/>
      <c r="CQ200" s="31"/>
      <c r="CR200" s="30"/>
      <c r="CS200" s="30"/>
      <c r="CT200" s="30"/>
      <c r="CU200" s="30"/>
      <c r="CV200" s="30"/>
      <c r="CW200" s="30"/>
      <c r="CX200" s="35"/>
      <c r="CY200" s="35"/>
    </row>
    <row r="201" spans="1:103" ht="13.5" x14ac:dyDescent="0.35">
      <c r="A201" s="33"/>
      <c r="B201" s="33"/>
      <c r="C201" s="33"/>
      <c r="D201" s="31"/>
      <c r="E201" s="30"/>
      <c r="F201" s="30"/>
      <c r="G201" s="30"/>
      <c r="H201" s="30"/>
      <c r="I201" s="30"/>
      <c r="J201" s="30"/>
      <c r="K201" s="30"/>
      <c r="L201" s="30"/>
      <c r="M201" s="30"/>
      <c r="N201" s="30"/>
      <c r="O201" s="31"/>
      <c r="P201" s="30"/>
      <c r="Q201" s="30"/>
      <c r="R201" s="30"/>
      <c r="S201" s="30"/>
      <c r="T201" s="30"/>
      <c r="U201" s="30"/>
      <c r="V201" s="30"/>
      <c r="W201" s="30"/>
      <c r="X201" s="30"/>
      <c r="Y201" s="31"/>
      <c r="Z201" s="30"/>
      <c r="AA201" s="30"/>
      <c r="AB201" s="30"/>
      <c r="AC201" s="30"/>
      <c r="AD201" s="30"/>
      <c r="AE201" s="30"/>
      <c r="AF201" s="30"/>
      <c r="AG201" s="30"/>
      <c r="AH201" s="30"/>
      <c r="AI201" s="30"/>
      <c r="AJ201" s="31"/>
      <c r="AK201" s="30"/>
      <c r="AL201" s="30"/>
      <c r="AM201" s="30"/>
      <c r="AN201" s="30"/>
      <c r="AO201" s="30"/>
      <c r="AP201" s="30"/>
      <c r="AQ201" s="30"/>
      <c r="AR201" s="30"/>
      <c r="AS201" s="31"/>
      <c r="AT201" s="30"/>
      <c r="AU201" s="30"/>
      <c r="AV201" s="30"/>
      <c r="AW201" s="30"/>
      <c r="AX201" s="30"/>
      <c r="AY201" s="30"/>
      <c r="AZ201" s="30"/>
      <c r="BA201" s="31"/>
      <c r="BB201" s="30"/>
      <c r="BC201" s="30"/>
      <c r="BD201" s="30"/>
      <c r="BE201" s="31"/>
      <c r="BF201" s="30"/>
      <c r="BG201" s="30"/>
      <c r="BH201" s="30"/>
      <c r="BI201" s="30"/>
      <c r="BJ201" s="31"/>
      <c r="BK201" s="30"/>
      <c r="BL201" s="30"/>
      <c r="BM201" s="30"/>
      <c r="BN201" s="30"/>
      <c r="BO201" s="31"/>
      <c r="BP201" s="30"/>
      <c r="BQ201" s="30"/>
      <c r="BR201" s="30"/>
      <c r="BS201" s="30"/>
      <c r="BT201" s="31"/>
      <c r="BU201" s="30"/>
      <c r="BV201" s="30"/>
      <c r="BW201" s="30"/>
      <c r="BX201" s="31"/>
      <c r="BY201" s="30"/>
      <c r="BZ201" s="30"/>
      <c r="CA201" s="30"/>
      <c r="CB201" s="30"/>
      <c r="CC201" s="30"/>
      <c r="CD201" s="30"/>
      <c r="CE201" s="30"/>
      <c r="CF201" s="30"/>
      <c r="CG201" s="30"/>
      <c r="CH201" s="31"/>
      <c r="CI201" s="30"/>
      <c r="CJ201" s="30"/>
      <c r="CK201" s="30"/>
      <c r="CL201" s="30"/>
      <c r="CM201" s="30"/>
      <c r="CN201" s="30"/>
      <c r="CO201" s="30"/>
      <c r="CP201" s="30"/>
      <c r="CQ201" s="31"/>
      <c r="CR201" s="30"/>
      <c r="CS201" s="30"/>
      <c r="CT201" s="30"/>
      <c r="CU201" s="30"/>
      <c r="CV201" s="30"/>
      <c r="CW201" s="30"/>
      <c r="CX201" s="35"/>
      <c r="CY201" s="35"/>
    </row>
    <row r="202" spans="1:103" ht="13.5" x14ac:dyDescent="0.35">
      <c r="A202" s="33"/>
      <c r="B202" s="33"/>
      <c r="C202" s="33"/>
      <c r="D202" s="31"/>
      <c r="E202" s="30"/>
      <c r="F202" s="30"/>
      <c r="G202" s="30"/>
      <c r="H202" s="30"/>
      <c r="I202" s="30"/>
      <c r="J202" s="30"/>
      <c r="K202" s="30"/>
      <c r="L202" s="30"/>
      <c r="M202" s="30"/>
      <c r="N202" s="30"/>
      <c r="O202" s="31"/>
      <c r="P202" s="30"/>
      <c r="Q202" s="30"/>
      <c r="R202" s="30"/>
      <c r="S202" s="30"/>
      <c r="T202" s="30"/>
      <c r="U202" s="30"/>
      <c r="V202" s="30"/>
      <c r="W202" s="30"/>
      <c r="X202" s="30"/>
      <c r="Y202" s="31"/>
      <c r="Z202" s="30"/>
      <c r="AA202" s="30"/>
      <c r="AB202" s="30"/>
      <c r="AC202" s="30"/>
      <c r="AD202" s="30"/>
      <c r="AE202" s="30"/>
      <c r="AF202" s="30"/>
      <c r="AG202" s="30"/>
      <c r="AH202" s="30"/>
      <c r="AI202" s="30"/>
      <c r="AJ202" s="31"/>
      <c r="AK202" s="30"/>
      <c r="AL202" s="30"/>
      <c r="AM202" s="30"/>
      <c r="AN202" s="30"/>
      <c r="AO202" s="30"/>
      <c r="AP202" s="30"/>
      <c r="AQ202" s="30"/>
      <c r="AR202" s="30"/>
      <c r="AS202" s="31"/>
      <c r="AT202" s="30"/>
      <c r="AU202" s="30"/>
      <c r="AV202" s="30"/>
      <c r="AW202" s="30"/>
      <c r="AX202" s="30"/>
      <c r="AY202" s="30"/>
      <c r="AZ202" s="30"/>
      <c r="BA202" s="31"/>
      <c r="BB202" s="30"/>
      <c r="BC202" s="30"/>
      <c r="BD202" s="30"/>
      <c r="BE202" s="31"/>
      <c r="BF202" s="30"/>
      <c r="BG202" s="30"/>
      <c r="BH202" s="30"/>
      <c r="BI202" s="30"/>
      <c r="BJ202" s="31"/>
      <c r="BK202" s="30"/>
      <c r="BL202" s="30"/>
      <c r="BM202" s="30"/>
      <c r="BN202" s="30"/>
      <c r="BO202" s="31"/>
      <c r="BP202" s="30"/>
      <c r="BQ202" s="30"/>
      <c r="BR202" s="30"/>
      <c r="BS202" s="30"/>
      <c r="BT202" s="31"/>
      <c r="BU202" s="30"/>
      <c r="BV202" s="30"/>
      <c r="BW202" s="30"/>
      <c r="BX202" s="31"/>
      <c r="BY202" s="30"/>
      <c r="BZ202" s="30"/>
      <c r="CA202" s="30"/>
      <c r="CB202" s="30"/>
      <c r="CC202" s="30"/>
      <c r="CD202" s="30"/>
      <c r="CE202" s="30"/>
      <c r="CF202" s="30"/>
      <c r="CG202" s="30"/>
      <c r="CH202" s="31"/>
      <c r="CI202" s="30"/>
      <c r="CJ202" s="30"/>
      <c r="CK202" s="30"/>
      <c r="CL202" s="30"/>
      <c r="CM202" s="30"/>
      <c r="CN202" s="30"/>
      <c r="CO202" s="30"/>
      <c r="CP202" s="30"/>
      <c r="CQ202" s="31"/>
      <c r="CR202" s="30"/>
      <c r="CS202" s="30"/>
      <c r="CT202" s="30"/>
      <c r="CU202" s="30"/>
      <c r="CV202" s="30"/>
      <c r="CW202" s="30"/>
      <c r="CX202" s="35"/>
      <c r="CY202" s="35"/>
    </row>
    <row r="203" spans="1:103" ht="13.5" x14ac:dyDescent="0.35">
      <c r="A203" s="33"/>
      <c r="B203" s="33"/>
      <c r="C203" s="33"/>
      <c r="D203" s="31"/>
      <c r="E203" s="30"/>
      <c r="F203" s="30"/>
      <c r="G203" s="30"/>
      <c r="H203" s="30"/>
      <c r="I203" s="30"/>
      <c r="J203" s="30"/>
      <c r="K203" s="30"/>
      <c r="L203" s="30"/>
      <c r="M203" s="30"/>
      <c r="N203" s="30"/>
      <c r="O203" s="31"/>
      <c r="P203" s="30"/>
      <c r="Q203" s="30"/>
      <c r="R203" s="30"/>
      <c r="S203" s="30"/>
      <c r="T203" s="30"/>
      <c r="U203" s="30"/>
      <c r="V203" s="30"/>
      <c r="W203" s="30"/>
      <c r="X203" s="30"/>
      <c r="Y203" s="31"/>
      <c r="Z203" s="30"/>
      <c r="AA203" s="30"/>
      <c r="AB203" s="30"/>
      <c r="AC203" s="30"/>
      <c r="AD203" s="30"/>
      <c r="AE203" s="30"/>
      <c r="AF203" s="30"/>
      <c r="AG203" s="30"/>
      <c r="AH203" s="30"/>
      <c r="AI203" s="30"/>
      <c r="AJ203" s="31"/>
      <c r="AK203" s="30"/>
      <c r="AL203" s="30"/>
      <c r="AM203" s="30"/>
      <c r="AN203" s="30"/>
      <c r="AO203" s="30"/>
      <c r="AP203" s="30"/>
      <c r="AQ203" s="30"/>
      <c r="AR203" s="30"/>
      <c r="AS203" s="31"/>
      <c r="AT203" s="30"/>
      <c r="AU203" s="30"/>
      <c r="AV203" s="30"/>
      <c r="AW203" s="30"/>
      <c r="AX203" s="30"/>
      <c r="AY203" s="30"/>
      <c r="AZ203" s="30"/>
      <c r="BA203" s="31"/>
      <c r="BB203" s="30"/>
      <c r="BC203" s="30"/>
      <c r="BD203" s="30"/>
      <c r="BE203" s="31"/>
      <c r="BF203" s="30"/>
      <c r="BG203" s="30"/>
      <c r="BH203" s="30"/>
      <c r="BI203" s="30"/>
      <c r="BJ203" s="31"/>
      <c r="BK203" s="30"/>
      <c r="BL203" s="30"/>
      <c r="BM203" s="30"/>
      <c r="BN203" s="30"/>
      <c r="BO203" s="31"/>
      <c r="BP203" s="30"/>
      <c r="BQ203" s="30"/>
      <c r="BR203" s="30"/>
      <c r="BS203" s="30"/>
      <c r="BT203" s="31"/>
      <c r="BU203" s="30"/>
      <c r="BV203" s="30"/>
      <c r="BW203" s="30"/>
      <c r="BX203" s="31"/>
      <c r="BY203" s="30"/>
      <c r="BZ203" s="30"/>
      <c r="CA203" s="30"/>
      <c r="CB203" s="30"/>
      <c r="CC203" s="30"/>
      <c r="CD203" s="30"/>
      <c r="CE203" s="30"/>
      <c r="CF203" s="30"/>
      <c r="CG203" s="30"/>
      <c r="CH203" s="31"/>
      <c r="CI203" s="30"/>
      <c r="CJ203" s="30"/>
      <c r="CK203" s="30"/>
      <c r="CL203" s="30"/>
      <c r="CM203" s="30"/>
      <c r="CN203" s="30"/>
      <c r="CO203" s="30"/>
      <c r="CP203" s="30"/>
      <c r="CQ203" s="31"/>
      <c r="CR203" s="30"/>
      <c r="CS203" s="30"/>
      <c r="CT203" s="30"/>
      <c r="CU203" s="30"/>
      <c r="CV203" s="30"/>
      <c r="CW203" s="30"/>
      <c r="CX203" s="35"/>
      <c r="CY203" s="35"/>
    </row>
    <row r="204" spans="1:103" ht="13.5" x14ac:dyDescent="0.35">
      <c r="A204" s="33"/>
      <c r="B204" s="33"/>
      <c r="C204" s="33"/>
      <c r="D204" s="31"/>
      <c r="E204" s="30"/>
      <c r="F204" s="30"/>
      <c r="G204" s="30"/>
      <c r="H204" s="30"/>
      <c r="I204" s="30"/>
      <c r="J204" s="30"/>
      <c r="K204" s="30"/>
      <c r="L204" s="30"/>
      <c r="M204" s="30"/>
      <c r="N204" s="30"/>
      <c r="O204" s="31"/>
      <c r="P204" s="30"/>
      <c r="Q204" s="30"/>
      <c r="R204" s="30"/>
      <c r="S204" s="30"/>
      <c r="T204" s="30"/>
      <c r="U204" s="30"/>
      <c r="V204" s="30"/>
      <c r="W204" s="30"/>
      <c r="X204" s="30"/>
      <c r="Y204" s="31"/>
      <c r="Z204" s="30"/>
      <c r="AA204" s="30"/>
      <c r="AB204" s="30"/>
      <c r="AC204" s="30"/>
      <c r="AD204" s="30"/>
      <c r="AE204" s="30"/>
      <c r="AF204" s="30"/>
      <c r="AG204" s="30"/>
      <c r="AH204" s="30"/>
      <c r="AI204" s="30"/>
      <c r="AJ204" s="31"/>
      <c r="AK204" s="30"/>
      <c r="AL204" s="30"/>
      <c r="AM204" s="30"/>
      <c r="AN204" s="30"/>
      <c r="AO204" s="30"/>
      <c r="AP204" s="30"/>
      <c r="AQ204" s="30"/>
      <c r="AR204" s="30"/>
      <c r="AS204" s="31"/>
      <c r="AT204" s="30"/>
      <c r="AU204" s="30"/>
      <c r="AV204" s="30"/>
      <c r="AW204" s="30"/>
      <c r="AX204" s="30"/>
      <c r="AY204" s="30"/>
      <c r="AZ204" s="30"/>
      <c r="BA204" s="31"/>
      <c r="BB204" s="30"/>
      <c r="BC204" s="30"/>
      <c r="BD204" s="30"/>
      <c r="BE204" s="31"/>
      <c r="BF204" s="30"/>
      <c r="BG204" s="30"/>
      <c r="BH204" s="30"/>
      <c r="BI204" s="30"/>
      <c r="BJ204" s="31"/>
      <c r="BK204" s="30"/>
      <c r="BL204" s="30"/>
      <c r="BM204" s="30"/>
      <c r="BN204" s="30"/>
      <c r="BO204" s="31"/>
      <c r="BP204" s="30"/>
      <c r="BQ204" s="30"/>
      <c r="BR204" s="30"/>
      <c r="BS204" s="30"/>
      <c r="BT204" s="31"/>
      <c r="BU204" s="30"/>
      <c r="BV204" s="30"/>
      <c r="BW204" s="30"/>
      <c r="BX204" s="31"/>
      <c r="BY204" s="30"/>
      <c r="BZ204" s="30"/>
      <c r="CA204" s="30"/>
      <c r="CB204" s="30"/>
      <c r="CC204" s="30"/>
      <c r="CD204" s="30"/>
      <c r="CE204" s="30"/>
      <c r="CF204" s="30"/>
      <c r="CG204" s="30"/>
      <c r="CH204" s="31"/>
      <c r="CI204" s="30"/>
      <c r="CJ204" s="30"/>
      <c r="CK204" s="30"/>
      <c r="CL204" s="30"/>
      <c r="CM204" s="30"/>
      <c r="CN204" s="30"/>
      <c r="CO204" s="30"/>
      <c r="CP204" s="30"/>
      <c r="CQ204" s="31"/>
      <c r="CR204" s="30"/>
      <c r="CS204" s="30"/>
      <c r="CT204" s="30"/>
      <c r="CU204" s="30"/>
      <c r="CV204" s="30"/>
      <c r="CW204" s="30"/>
      <c r="CX204" s="35"/>
      <c r="CY204" s="35"/>
    </row>
    <row r="205" spans="1:103" ht="13.5" x14ac:dyDescent="0.35">
      <c r="A205" s="33"/>
      <c r="B205" s="33"/>
      <c r="C205" s="33"/>
      <c r="D205" s="31"/>
      <c r="E205" s="30"/>
      <c r="F205" s="30"/>
      <c r="G205" s="30"/>
      <c r="H205" s="30"/>
      <c r="I205" s="30"/>
      <c r="J205" s="30"/>
      <c r="K205" s="30"/>
      <c r="L205" s="30"/>
      <c r="M205" s="30"/>
      <c r="N205" s="30"/>
      <c r="O205" s="31"/>
      <c r="P205" s="30"/>
      <c r="Q205" s="30"/>
      <c r="R205" s="30"/>
      <c r="S205" s="30"/>
      <c r="T205" s="30"/>
      <c r="U205" s="30"/>
      <c r="V205" s="30"/>
      <c r="W205" s="30"/>
      <c r="X205" s="30"/>
      <c r="Y205" s="31"/>
      <c r="Z205" s="30"/>
      <c r="AA205" s="30"/>
      <c r="AB205" s="30"/>
      <c r="AC205" s="30"/>
      <c r="AD205" s="30"/>
      <c r="AE205" s="30"/>
      <c r="AF205" s="30"/>
      <c r="AG205" s="30"/>
      <c r="AH205" s="30"/>
      <c r="AI205" s="30"/>
      <c r="AJ205" s="31"/>
      <c r="AK205" s="30"/>
      <c r="AL205" s="30"/>
      <c r="AM205" s="30"/>
      <c r="AN205" s="30"/>
      <c r="AO205" s="30"/>
      <c r="AP205" s="30"/>
      <c r="AQ205" s="30"/>
      <c r="AR205" s="30"/>
      <c r="AS205" s="31"/>
      <c r="AT205" s="30"/>
      <c r="AU205" s="30"/>
      <c r="AV205" s="30"/>
      <c r="AW205" s="30"/>
      <c r="AX205" s="30"/>
      <c r="AY205" s="30"/>
      <c r="AZ205" s="30"/>
      <c r="BA205" s="31"/>
      <c r="BB205" s="30"/>
      <c r="BC205" s="30"/>
      <c r="BD205" s="30"/>
      <c r="BE205" s="31"/>
      <c r="BF205" s="30"/>
      <c r="BG205" s="30"/>
      <c r="BH205" s="30"/>
      <c r="BI205" s="30"/>
      <c r="BJ205" s="31"/>
      <c r="BK205" s="30"/>
      <c r="BL205" s="30"/>
      <c r="BM205" s="30"/>
      <c r="BN205" s="30"/>
      <c r="BO205" s="31"/>
      <c r="BP205" s="30"/>
      <c r="BQ205" s="30"/>
      <c r="BR205" s="30"/>
      <c r="BS205" s="30"/>
      <c r="BT205" s="31"/>
      <c r="BU205" s="30"/>
      <c r="BV205" s="30"/>
      <c r="BW205" s="30"/>
      <c r="BX205" s="31"/>
      <c r="BY205" s="30"/>
      <c r="BZ205" s="30"/>
      <c r="CA205" s="30"/>
      <c r="CB205" s="30"/>
      <c r="CC205" s="30"/>
      <c r="CD205" s="30"/>
      <c r="CE205" s="30"/>
      <c r="CF205" s="30"/>
      <c r="CG205" s="30"/>
      <c r="CH205" s="31"/>
      <c r="CI205" s="30"/>
      <c r="CJ205" s="30"/>
      <c r="CK205" s="30"/>
      <c r="CL205" s="30"/>
      <c r="CM205" s="30"/>
      <c r="CN205" s="30"/>
      <c r="CO205" s="30"/>
      <c r="CP205" s="30"/>
      <c r="CQ205" s="31"/>
      <c r="CR205" s="30"/>
      <c r="CS205" s="30"/>
      <c r="CT205" s="30"/>
      <c r="CU205" s="30"/>
      <c r="CV205" s="30"/>
      <c r="CW205" s="30"/>
      <c r="CX205" s="35"/>
      <c r="CY205" s="35"/>
    </row>
    <row r="206" spans="1:103" ht="13.5" x14ac:dyDescent="0.35">
      <c r="A206" s="33"/>
      <c r="B206" s="33"/>
      <c r="C206" s="33"/>
      <c r="D206" s="31"/>
      <c r="E206" s="30"/>
      <c r="F206" s="30"/>
      <c r="G206" s="30"/>
      <c r="H206" s="30"/>
      <c r="I206" s="30"/>
      <c r="J206" s="30"/>
      <c r="K206" s="30"/>
      <c r="L206" s="30"/>
      <c r="M206" s="30"/>
      <c r="N206" s="30"/>
      <c r="O206" s="31"/>
      <c r="P206" s="30"/>
      <c r="Q206" s="30"/>
      <c r="R206" s="30"/>
      <c r="S206" s="30"/>
      <c r="T206" s="30"/>
      <c r="U206" s="30"/>
      <c r="V206" s="30"/>
      <c r="W206" s="30"/>
      <c r="X206" s="30"/>
      <c r="Y206" s="31"/>
      <c r="Z206" s="30"/>
      <c r="AA206" s="30"/>
      <c r="AB206" s="30"/>
      <c r="AC206" s="30"/>
      <c r="AD206" s="30"/>
      <c r="AE206" s="30"/>
      <c r="AF206" s="30"/>
      <c r="AG206" s="30"/>
      <c r="AH206" s="30"/>
      <c r="AI206" s="30"/>
      <c r="AJ206" s="31"/>
      <c r="AK206" s="30"/>
      <c r="AL206" s="30"/>
      <c r="AM206" s="30"/>
      <c r="AN206" s="30"/>
      <c r="AO206" s="30"/>
      <c r="AP206" s="30"/>
      <c r="AQ206" s="30"/>
      <c r="AR206" s="30"/>
      <c r="AS206" s="31"/>
      <c r="AT206" s="30"/>
      <c r="AU206" s="30"/>
      <c r="AV206" s="30"/>
      <c r="AW206" s="30"/>
      <c r="AX206" s="30"/>
      <c r="AY206" s="30"/>
      <c r="AZ206" s="30"/>
      <c r="BA206" s="31"/>
      <c r="BB206" s="30"/>
      <c r="BC206" s="30"/>
      <c r="BD206" s="30"/>
      <c r="BE206" s="31"/>
      <c r="BF206" s="30"/>
      <c r="BG206" s="30"/>
      <c r="BH206" s="30"/>
      <c r="BI206" s="30"/>
      <c r="BJ206" s="31"/>
      <c r="BK206" s="30"/>
      <c r="BL206" s="30"/>
      <c r="BM206" s="30"/>
      <c r="BN206" s="30"/>
      <c r="BO206" s="31"/>
      <c r="BP206" s="30"/>
      <c r="BQ206" s="30"/>
      <c r="BR206" s="30"/>
      <c r="BS206" s="30"/>
      <c r="BT206" s="31"/>
      <c r="BU206" s="30"/>
      <c r="BV206" s="30"/>
      <c r="BW206" s="30"/>
      <c r="BX206" s="31"/>
      <c r="BY206" s="30"/>
      <c r="BZ206" s="30"/>
      <c r="CA206" s="30"/>
      <c r="CB206" s="30"/>
      <c r="CC206" s="30"/>
      <c r="CD206" s="30"/>
      <c r="CE206" s="30"/>
      <c r="CF206" s="30"/>
      <c r="CG206" s="30"/>
      <c r="CH206" s="31"/>
      <c r="CI206" s="30"/>
      <c r="CJ206" s="30"/>
      <c r="CK206" s="30"/>
      <c r="CL206" s="30"/>
      <c r="CM206" s="30"/>
      <c r="CN206" s="30"/>
      <c r="CO206" s="30"/>
      <c r="CP206" s="30"/>
      <c r="CQ206" s="31"/>
      <c r="CR206" s="30"/>
      <c r="CS206" s="30"/>
      <c r="CT206" s="30"/>
      <c r="CU206" s="30"/>
      <c r="CV206" s="30"/>
      <c r="CW206" s="30"/>
      <c r="CX206" s="35"/>
      <c r="CY206" s="35"/>
    </row>
    <row r="207" spans="1:103" ht="13.5" x14ac:dyDescent="0.35">
      <c r="A207" s="33"/>
      <c r="B207" s="33"/>
      <c r="C207" s="33"/>
      <c r="D207" s="31"/>
      <c r="E207" s="30"/>
      <c r="F207" s="30"/>
      <c r="G207" s="30"/>
      <c r="H207" s="30"/>
      <c r="I207" s="30"/>
      <c r="J207" s="30"/>
      <c r="K207" s="30"/>
      <c r="L207" s="30"/>
      <c r="M207" s="30"/>
      <c r="N207" s="30"/>
      <c r="O207" s="31"/>
      <c r="P207" s="30"/>
      <c r="Q207" s="30"/>
      <c r="R207" s="30"/>
      <c r="S207" s="30"/>
      <c r="T207" s="30"/>
      <c r="U207" s="30"/>
      <c r="V207" s="30"/>
      <c r="W207" s="30"/>
      <c r="X207" s="30"/>
      <c r="Y207" s="31"/>
      <c r="Z207" s="30"/>
      <c r="AA207" s="30"/>
      <c r="AB207" s="30"/>
      <c r="AC207" s="30"/>
      <c r="AD207" s="30"/>
      <c r="AE207" s="30"/>
      <c r="AF207" s="30"/>
      <c r="AG207" s="30"/>
      <c r="AH207" s="30"/>
      <c r="AI207" s="30"/>
      <c r="AJ207" s="31"/>
      <c r="AK207" s="30"/>
      <c r="AL207" s="30"/>
      <c r="AM207" s="30"/>
      <c r="AN207" s="30"/>
      <c r="AO207" s="30"/>
      <c r="AP207" s="30"/>
      <c r="AQ207" s="30"/>
      <c r="AR207" s="30"/>
      <c r="AS207" s="31"/>
      <c r="AT207" s="30"/>
      <c r="AU207" s="30"/>
      <c r="AV207" s="30"/>
      <c r="AW207" s="30"/>
      <c r="AX207" s="30"/>
      <c r="AY207" s="30"/>
      <c r="AZ207" s="30"/>
      <c r="BA207" s="31"/>
      <c r="BB207" s="30"/>
      <c r="BC207" s="30"/>
      <c r="BD207" s="30"/>
      <c r="BE207" s="31"/>
      <c r="BF207" s="30"/>
      <c r="BG207" s="30"/>
      <c r="BH207" s="30"/>
      <c r="BI207" s="30"/>
      <c r="BJ207" s="31"/>
      <c r="BK207" s="30"/>
      <c r="BL207" s="30"/>
      <c r="BM207" s="30"/>
      <c r="BN207" s="30"/>
      <c r="BO207" s="31"/>
      <c r="BP207" s="30"/>
      <c r="BQ207" s="30"/>
      <c r="BR207" s="30"/>
      <c r="BS207" s="30"/>
      <c r="BT207" s="31"/>
      <c r="BU207" s="30"/>
      <c r="BV207" s="30"/>
      <c r="BW207" s="30"/>
      <c r="BX207" s="31"/>
      <c r="BY207" s="30"/>
      <c r="BZ207" s="30"/>
      <c r="CA207" s="30"/>
      <c r="CB207" s="30"/>
      <c r="CC207" s="30"/>
      <c r="CD207" s="30"/>
      <c r="CE207" s="30"/>
      <c r="CF207" s="30"/>
      <c r="CG207" s="30"/>
      <c r="CH207" s="31"/>
      <c r="CI207" s="30"/>
      <c r="CJ207" s="30"/>
      <c r="CK207" s="30"/>
      <c r="CL207" s="30"/>
      <c r="CM207" s="30"/>
      <c r="CN207" s="30"/>
      <c r="CO207" s="30"/>
      <c r="CP207" s="30"/>
      <c r="CQ207" s="31"/>
      <c r="CR207" s="30"/>
      <c r="CS207" s="30"/>
      <c r="CT207" s="30"/>
      <c r="CU207" s="30"/>
      <c r="CV207" s="30"/>
      <c r="CW207" s="30"/>
      <c r="CX207" s="35"/>
      <c r="CY207" s="35"/>
    </row>
    <row r="208" spans="1:103" ht="13.5" x14ac:dyDescent="0.35">
      <c r="A208" s="33"/>
      <c r="B208" s="33"/>
      <c r="C208" s="33"/>
      <c r="D208" s="31"/>
      <c r="E208" s="30"/>
      <c r="F208" s="30"/>
      <c r="G208" s="30"/>
      <c r="H208" s="30"/>
      <c r="I208" s="30"/>
      <c r="J208" s="30"/>
      <c r="K208" s="30"/>
      <c r="L208" s="30"/>
      <c r="M208" s="30"/>
      <c r="N208" s="30"/>
      <c r="O208" s="31"/>
      <c r="P208" s="30"/>
      <c r="Q208" s="30"/>
      <c r="R208" s="30"/>
      <c r="S208" s="30"/>
      <c r="T208" s="30"/>
      <c r="U208" s="30"/>
      <c r="V208" s="30"/>
      <c r="W208" s="30"/>
      <c r="X208" s="30"/>
      <c r="Y208" s="31"/>
      <c r="Z208" s="30"/>
      <c r="AA208" s="30"/>
      <c r="AB208" s="30"/>
      <c r="AC208" s="30"/>
      <c r="AD208" s="30"/>
      <c r="AE208" s="30"/>
      <c r="AF208" s="30"/>
      <c r="AG208" s="30"/>
      <c r="AH208" s="30"/>
      <c r="AI208" s="30"/>
      <c r="AJ208" s="31"/>
      <c r="AK208" s="30"/>
      <c r="AL208" s="30"/>
      <c r="AM208" s="30"/>
      <c r="AN208" s="30"/>
      <c r="AO208" s="30"/>
      <c r="AP208" s="30"/>
      <c r="AQ208" s="30"/>
      <c r="AR208" s="30"/>
      <c r="AS208" s="31"/>
      <c r="AT208" s="30"/>
      <c r="AU208" s="30"/>
      <c r="AV208" s="30"/>
      <c r="AW208" s="30"/>
      <c r="AX208" s="30"/>
      <c r="AY208" s="30"/>
      <c r="AZ208" s="30"/>
      <c r="BA208" s="31"/>
      <c r="BB208" s="30"/>
      <c r="BC208" s="30"/>
      <c r="BD208" s="30"/>
      <c r="BE208" s="31"/>
      <c r="BF208" s="30"/>
      <c r="BG208" s="30"/>
      <c r="BH208" s="30"/>
      <c r="BI208" s="30"/>
      <c r="BJ208" s="31"/>
      <c r="BK208" s="30"/>
      <c r="BL208" s="30"/>
      <c r="BM208" s="30"/>
      <c r="BN208" s="30"/>
      <c r="BO208" s="31"/>
      <c r="BP208" s="30"/>
      <c r="BQ208" s="30"/>
      <c r="BR208" s="30"/>
      <c r="BS208" s="30"/>
      <c r="BT208" s="31"/>
      <c r="BU208" s="30"/>
      <c r="BV208" s="30"/>
      <c r="BW208" s="30"/>
      <c r="BX208" s="31"/>
      <c r="BY208" s="30"/>
      <c r="BZ208" s="30"/>
      <c r="CA208" s="30"/>
      <c r="CB208" s="30"/>
      <c r="CC208" s="30"/>
      <c r="CD208" s="30"/>
      <c r="CE208" s="30"/>
      <c r="CF208" s="30"/>
      <c r="CG208" s="30"/>
      <c r="CH208" s="31"/>
      <c r="CI208" s="30"/>
      <c r="CJ208" s="30"/>
      <c r="CK208" s="30"/>
      <c r="CL208" s="30"/>
      <c r="CM208" s="30"/>
      <c r="CN208" s="30"/>
      <c r="CO208" s="30"/>
      <c r="CP208" s="30"/>
      <c r="CQ208" s="31"/>
      <c r="CR208" s="30"/>
      <c r="CS208" s="30"/>
      <c r="CT208" s="30"/>
      <c r="CU208" s="30"/>
      <c r="CV208" s="30"/>
      <c r="CW208" s="30"/>
      <c r="CX208" s="35"/>
      <c r="CY208" s="35"/>
    </row>
    <row r="209" spans="1:103" ht="13.5" x14ac:dyDescent="0.35">
      <c r="A209" s="33"/>
      <c r="B209" s="33"/>
      <c r="C209" s="33"/>
      <c r="D209" s="31"/>
      <c r="E209" s="30"/>
      <c r="F209" s="30"/>
      <c r="G209" s="30"/>
      <c r="H209" s="30"/>
      <c r="I209" s="30"/>
      <c r="J209" s="30"/>
      <c r="K209" s="30"/>
      <c r="L209" s="30"/>
      <c r="M209" s="30"/>
      <c r="N209" s="30"/>
      <c r="O209" s="31"/>
      <c r="P209" s="30"/>
      <c r="Q209" s="30"/>
      <c r="R209" s="30"/>
      <c r="S209" s="30"/>
      <c r="T209" s="30"/>
      <c r="U209" s="30"/>
      <c r="V209" s="30"/>
      <c r="W209" s="30"/>
      <c r="X209" s="30"/>
      <c r="Y209" s="31"/>
      <c r="Z209" s="30"/>
      <c r="AA209" s="30"/>
      <c r="AB209" s="30"/>
      <c r="AC209" s="30"/>
      <c r="AD209" s="30"/>
      <c r="AE209" s="30"/>
      <c r="AF209" s="30"/>
      <c r="AG209" s="30"/>
      <c r="AH209" s="30"/>
      <c r="AI209" s="30"/>
      <c r="AJ209" s="31"/>
      <c r="AK209" s="30"/>
      <c r="AL209" s="30"/>
      <c r="AM209" s="30"/>
      <c r="AN209" s="30"/>
      <c r="AO209" s="30"/>
      <c r="AP209" s="30"/>
      <c r="AQ209" s="30"/>
      <c r="AR209" s="30"/>
      <c r="AS209" s="31"/>
      <c r="AT209" s="30"/>
      <c r="AU209" s="30"/>
      <c r="AV209" s="30"/>
      <c r="AW209" s="30"/>
      <c r="AX209" s="30"/>
      <c r="AY209" s="30"/>
      <c r="AZ209" s="30"/>
      <c r="BA209" s="31"/>
      <c r="BB209" s="30"/>
      <c r="BC209" s="30"/>
      <c r="BD209" s="30"/>
      <c r="BE209" s="31"/>
      <c r="BF209" s="30"/>
      <c r="BG209" s="30"/>
      <c r="BH209" s="30"/>
      <c r="BI209" s="30"/>
      <c r="BJ209" s="31"/>
      <c r="BK209" s="30"/>
      <c r="BL209" s="30"/>
      <c r="BM209" s="30"/>
      <c r="BN209" s="30"/>
      <c r="BO209" s="31"/>
      <c r="BP209" s="30"/>
      <c r="BQ209" s="30"/>
      <c r="BR209" s="30"/>
      <c r="BS209" s="30"/>
      <c r="BT209" s="31"/>
      <c r="BU209" s="30"/>
      <c r="BV209" s="30"/>
      <c r="BW209" s="30"/>
      <c r="BX209" s="31"/>
      <c r="BY209" s="30"/>
      <c r="BZ209" s="30"/>
      <c r="CA209" s="30"/>
      <c r="CB209" s="30"/>
      <c r="CC209" s="30"/>
      <c r="CD209" s="30"/>
      <c r="CE209" s="30"/>
      <c r="CF209" s="30"/>
      <c r="CG209" s="30"/>
      <c r="CH209" s="31"/>
      <c r="CI209" s="30"/>
      <c r="CJ209" s="30"/>
      <c r="CK209" s="30"/>
      <c r="CL209" s="30"/>
      <c r="CM209" s="30"/>
      <c r="CN209" s="30"/>
      <c r="CO209" s="30"/>
      <c r="CP209" s="30"/>
      <c r="CQ209" s="31"/>
      <c r="CR209" s="30"/>
      <c r="CS209" s="30"/>
      <c r="CT209" s="30"/>
      <c r="CU209" s="30"/>
      <c r="CV209" s="30"/>
      <c r="CW209" s="30"/>
      <c r="CX209" s="35"/>
      <c r="CY209" s="35"/>
    </row>
    <row r="210" spans="1:103" ht="13.5" x14ac:dyDescent="0.35">
      <c r="A210" s="33"/>
      <c r="B210" s="33"/>
      <c r="C210" s="33"/>
      <c r="D210" s="31"/>
      <c r="E210" s="30"/>
      <c r="F210" s="30"/>
      <c r="G210" s="30"/>
      <c r="H210" s="30"/>
      <c r="I210" s="30"/>
      <c r="J210" s="30"/>
      <c r="K210" s="30"/>
      <c r="L210" s="30"/>
      <c r="M210" s="30"/>
      <c r="N210" s="30"/>
      <c r="O210" s="31"/>
      <c r="P210" s="30"/>
      <c r="Q210" s="30"/>
      <c r="R210" s="30"/>
      <c r="S210" s="30"/>
      <c r="T210" s="30"/>
      <c r="U210" s="30"/>
      <c r="V210" s="30"/>
      <c r="W210" s="30"/>
      <c r="X210" s="30"/>
      <c r="Y210" s="31"/>
      <c r="Z210" s="30"/>
      <c r="AA210" s="30"/>
      <c r="AB210" s="30"/>
      <c r="AC210" s="30"/>
      <c r="AD210" s="30"/>
      <c r="AE210" s="30"/>
      <c r="AF210" s="30"/>
      <c r="AG210" s="30"/>
      <c r="AH210" s="30"/>
      <c r="AI210" s="30"/>
      <c r="AJ210" s="31"/>
      <c r="AK210" s="30"/>
      <c r="AL210" s="30"/>
      <c r="AM210" s="30"/>
      <c r="AN210" s="30"/>
      <c r="AO210" s="30"/>
      <c r="AP210" s="30"/>
      <c r="AQ210" s="30"/>
      <c r="AR210" s="30"/>
      <c r="AS210" s="31"/>
      <c r="AT210" s="30"/>
      <c r="AU210" s="30"/>
      <c r="AV210" s="30"/>
      <c r="AW210" s="30"/>
      <c r="AX210" s="30"/>
      <c r="AY210" s="30"/>
      <c r="AZ210" s="30"/>
      <c r="BA210" s="31"/>
      <c r="BB210" s="30"/>
      <c r="BC210" s="30"/>
      <c r="BD210" s="30"/>
      <c r="BE210" s="31"/>
      <c r="BF210" s="30"/>
      <c r="BG210" s="30"/>
      <c r="BH210" s="30"/>
      <c r="BI210" s="30"/>
      <c r="BJ210" s="31"/>
      <c r="BK210" s="30"/>
      <c r="BL210" s="30"/>
      <c r="BM210" s="30"/>
      <c r="BN210" s="30"/>
      <c r="BO210" s="31"/>
      <c r="BP210" s="30"/>
      <c r="BQ210" s="30"/>
      <c r="BR210" s="30"/>
      <c r="BS210" s="30"/>
      <c r="BT210" s="31"/>
      <c r="BU210" s="30"/>
      <c r="BV210" s="30"/>
      <c r="BW210" s="30"/>
      <c r="BX210" s="31"/>
      <c r="BY210" s="30"/>
      <c r="BZ210" s="30"/>
      <c r="CA210" s="30"/>
      <c r="CB210" s="30"/>
      <c r="CC210" s="30"/>
      <c r="CD210" s="30"/>
      <c r="CE210" s="30"/>
      <c r="CF210" s="30"/>
      <c r="CG210" s="30"/>
      <c r="CH210" s="31"/>
      <c r="CI210" s="30"/>
      <c r="CJ210" s="30"/>
      <c r="CK210" s="30"/>
      <c r="CL210" s="30"/>
      <c r="CM210" s="30"/>
      <c r="CN210" s="30"/>
      <c r="CO210" s="30"/>
      <c r="CP210" s="30"/>
      <c r="CQ210" s="31"/>
      <c r="CR210" s="30"/>
      <c r="CS210" s="30"/>
      <c r="CT210" s="30"/>
      <c r="CU210" s="30"/>
      <c r="CV210" s="30"/>
      <c r="CW210" s="30"/>
      <c r="CX210" s="35"/>
      <c r="CY210" s="35"/>
    </row>
    <row r="211" spans="1:103" ht="13.5" x14ac:dyDescent="0.35">
      <c r="D211" s="31"/>
      <c r="E211" s="30"/>
      <c r="F211" s="30"/>
      <c r="G211" s="30"/>
      <c r="H211" s="30"/>
      <c r="I211" s="30"/>
      <c r="J211" s="30"/>
      <c r="K211" s="30"/>
      <c r="L211" s="30"/>
      <c r="M211" s="30"/>
      <c r="N211" s="30"/>
      <c r="O211" s="31"/>
      <c r="P211" s="30"/>
      <c r="Q211" s="30"/>
      <c r="R211" s="30"/>
      <c r="S211" s="30"/>
      <c r="T211" s="30"/>
      <c r="U211" s="30"/>
      <c r="V211" s="30"/>
      <c r="W211" s="30"/>
      <c r="X211" s="30"/>
      <c r="Y211" s="31"/>
      <c r="Z211" s="30"/>
      <c r="AA211" s="30"/>
      <c r="AB211" s="30"/>
      <c r="AC211" s="30"/>
      <c r="AD211" s="30"/>
      <c r="AE211" s="30"/>
      <c r="AF211" s="30"/>
      <c r="AG211" s="30"/>
      <c r="AH211" s="30"/>
      <c r="AI211" s="30"/>
      <c r="AJ211" s="31"/>
      <c r="AK211" s="30"/>
      <c r="AL211" s="30"/>
      <c r="AM211" s="30"/>
      <c r="AN211" s="30"/>
      <c r="AO211" s="30"/>
      <c r="AP211" s="30"/>
      <c r="AQ211" s="30"/>
      <c r="AR211" s="30"/>
      <c r="AS211" s="31"/>
      <c r="AT211" s="30"/>
      <c r="AU211" s="30"/>
      <c r="AV211" s="30"/>
      <c r="AW211" s="30"/>
      <c r="AX211" s="30"/>
      <c r="AY211" s="30"/>
      <c r="AZ211" s="30"/>
      <c r="BA211" s="31"/>
      <c r="BB211" s="30"/>
      <c r="BC211" s="30"/>
      <c r="BD211" s="30"/>
      <c r="BE211" s="31"/>
      <c r="BF211" s="30"/>
      <c r="BG211" s="30"/>
      <c r="BH211" s="30"/>
      <c r="BI211" s="30"/>
      <c r="BJ211" s="31"/>
      <c r="BK211" s="30"/>
      <c r="BL211" s="30"/>
      <c r="BM211" s="30"/>
      <c r="BN211" s="30"/>
      <c r="BO211" s="31"/>
      <c r="BP211" s="30"/>
      <c r="BQ211" s="30"/>
      <c r="BR211" s="30"/>
      <c r="BS211" s="30"/>
      <c r="BT211" s="31"/>
      <c r="BU211" s="30"/>
      <c r="BV211" s="30"/>
      <c r="BW211" s="30"/>
      <c r="BX211" s="31"/>
      <c r="BY211" s="30"/>
      <c r="BZ211" s="30"/>
      <c r="CA211" s="30"/>
      <c r="CB211" s="30"/>
      <c r="CC211" s="30"/>
      <c r="CD211" s="30"/>
      <c r="CE211" s="30"/>
      <c r="CF211" s="30"/>
      <c r="CG211" s="30"/>
      <c r="CH211" s="31"/>
      <c r="CI211" s="30"/>
      <c r="CJ211" s="30"/>
      <c r="CK211" s="30"/>
      <c r="CL211" s="30"/>
      <c r="CM211" s="30"/>
      <c r="CN211" s="30"/>
      <c r="CO211" s="30"/>
      <c r="CP211" s="30"/>
      <c r="CQ211" s="31"/>
      <c r="CR211" s="30"/>
      <c r="CS211" s="30"/>
      <c r="CT211" s="30"/>
      <c r="CU211" s="30"/>
      <c r="CV211" s="30"/>
      <c r="CW211" s="30"/>
      <c r="CX211" s="35"/>
      <c r="CY211" s="35"/>
    </row>
    <row r="212" spans="1:103" ht="13.5" x14ac:dyDescent="0.35">
      <c r="D212" s="31"/>
      <c r="E212" s="30"/>
      <c r="F212" s="30"/>
      <c r="G212" s="30"/>
      <c r="H212" s="30"/>
      <c r="I212" s="30"/>
      <c r="J212" s="30"/>
      <c r="K212" s="30"/>
      <c r="L212" s="30"/>
      <c r="M212" s="30"/>
      <c r="N212" s="30"/>
      <c r="O212" s="31"/>
      <c r="P212" s="30"/>
      <c r="Q212" s="30"/>
      <c r="R212" s="30"/>
      <c r="S212" s="30"/>
      <c r="T212" s="30"/>
      <c r="U212" s="30"/>
      <c r="V212" s="30"/>
      <c r="W212" s="30"/>
      <c r="X212" s="30"/>
      <c r="Y212" s="31"/>
      <c r="Z212" s="30"/>
      <c r="AA212" s="30"/>
      <c r="AB212" s="30"/>
      <c r="AC212" s="30"/>
      <c r="AD212" s="30"/>
      <c r="AE212" s="30"/>
      <c r="AF212" s="30"/>
      <c r="AG212" s="30"/>
      <c r="AH212" s="30"/>
      <c r="AI212" s="30"/>
      <c r="AJ212" s="31"/>
      <c r="AK212" s="30"/>
      <c r="AL212" s="30"/>
      <c r="AM212" s="30"/>
      <c r="AN212" s="30"/>
      <c r="AO212" s="30"/>
      <c r="AP212" s="30"/>
      <c r="AQ212" s="30"/>
      <c r="AR212" s="30"/>
      <c r="AS212" s="31"/>
      <c r="AT212" s="30"/>
      <c r="AU212" s="30"/>
      <c r="AV212" s="30"/>
      <c r="AW212" s="30"/>
      <c r="AX212" s="30"/>
      <c r="AY212" s="30"/>
      <c r="AZ212" s="30"/>
      <c r="BA212" s="31"/>
      <c r="BB212" s="30"/>
      <c r="BC212" s="30"/>
      <c r="BD212" s="30"/>
      <c r="BE212" s="31"/>
      <c r="BF212" s="30"/>
      <c r="BG212" s="30"/>
      <c r="BH212" s="30"/>
      <c r="BI212" s="30"/>
      <c r="BJ212" s="31"/>
      <c r="BK212" s="30"/>
      <c r="BL212" s="30"/>
      <c r="BM212" s="30"/>
      <c r="BN212" s="30"/>
      <c r="BO212" s="31"/>
      <c r="BP212" s="30"/>
      <c r="BQ212" s="30"/>
      <c r="BR212" s="30"/>
      <c r="BS212" s="30"/>
      <c r="BT212" s="31"/>
      <c r="BU212" s="30"/>
      <c r="BV212" s="30"/>
      <c r="BW212" s="30"/>
      <c r="BX212" s="31"/>
      <c r="BY212" s="30"/>
      <c r="BZ212" s="30"/>
      <c r="CA212" s="30"/>
      <c r="CB212" s="30"/>
      <c r="CC212" s="30"/>
      <c r="CD212" s="30"/>
      <c r="CE212" s="30"/>
      <c r="CF212" s="30"/>
      <c r="CG212" s="30"/>
      <c r="CH212" s="31"/>
      <c r="CI212" s="30"/>
      <c r="CJ212" s="30"/>
      <c r="CK212" s="30"/>
      <c r="CL212" s="30"/>
      <c r="CM212" s="30"/>
      <c r="CN212" s="30"/>
      <c r="CO212" s="30"/>
      <c r="CP212" s="30"/>
      <c r="CQ212" s="31"/>
      <c r="CR212" s="30"/>
      <c r="CS212" s="30"/>
      <c r="CT212" s="30"/>
      <c r="CU212" s="30"/>
      <c r="CV212" s="30"/>
      <c r="CW212" s="30"/>
      <c r="CX212" s="35"/>
      <c r="CY212" s="35"/>
    </row>
    <row r="213" spans="1:103" ht="13.5" x14ac:dyDescent="0.35">
      <c r="D213" s="31"/>
      <c r="E213" s="30"/>
      <c r="F213" s="30"/>
      <c r="G213" s="30"/>
      <c r="H213" s="30"/>
      <c r="I213" s="30"/>
      <c r="J213" s="30"/>
      <c r="K213" s="30"/>
      <c r="L213" s="30"/>
      <c r="M213" s="30"/>
      <c r="N213" s="30"/>
      <c r="O213" s="31"/>
      <c r="P213" s="30"/>
      <c r="Q213" s="30"/>
      <c r="R213" s="30"/>
      <c r="S213" s="30"/>
      <c r="T213" s="30"/>
      <c r="U213" s="30"/>
      <c r="V213" s="30"/>
      <c r="W213" s="30"/>
      <c r="X213" s="30"/>
      <c r="Y213" s="31"/>
      <c r="Z213" s="30"/>
      <c r="AA213" s="30"/>
      <c r="AB213" s="30"/>
      <c r="AC213" s="30"/>
      <c r="AD213" s="30"/>
      <c r="AE213" s="30"/>
      <c r="AF213" s="30"/>
      <c r="AG213" s="30"/>
      <c r="AH213" s="30"/>
      <c r="AI213" s="30"/>
      <c r="AJ213" s="31"/>
      <c r="AK213" s="30"/>
      <c r="AL213" s="30"/>
      <c r="AM213" s="30"/>
      <c r="AN213" s="30"/>
      <c r="AO213" s="30"/>
      <c r="AP213" s="30"/>
      <c r="AQ213" s="30"/>
      <c r="AR213" s="30"/>
      <c r="AS213" s="31"/>
      <c r="AT213" s="30"/>
      <c r="AU213" s="30"/>
      <c r="AV213" s="30"/>
      <c r="AW213" s="30"/>
      <c r="AX213" s="30"/>
      <c r="AY213" s="30"/>
      <c r="AZ213" s="30"/>
      <c r="BA213" s="31"/>
      <c r="BB213" s="30"/>
      <c r="BC213" s="30"/>
      <c r="BD213" s="30"/>
      <c r="BE213" s="31"/>
      <c r="BF213" s="30"/>
      <c r="BG213" s="30"/>
      <c r="BH213" s="30"/>
      <c r="BI213" s="30"/>
      <c r="BJ213" s="31"/>
      <c r="BK213" s="30"/>
      <c r="BL213" s="30"/>
      <c r="BM213" s="30"/>
      <c r="BN213" s="30"/>
      <c r="BO213" s="31"/>
      <c r="BP213" s="30"/>
      <c r="BQ213" s="30"/>
      <c r="BR213" s="30"/>
      <c r="BS213" s="30"/>
      <c r="BT213" s="31"/>
      <c r="BU213" s="30"/>
      <c r="BV213" s="30"/>
      <c r="BW213" s="30"/>
      <c r="BX213" s="31"/>
      <c r="BY213" s="30"/>
      <c r="BZ213" s="30"/>
      <c r="CA213" s="30"/>
      <c r="CB213" s="30"/>
      <c r="CC213" s="30"/>
      <c r="CD213" s="30"/>
      <c r="CE213" s="30"/>
      <c r="CF213" s="30"/>
      <c r="CG213" s="30"/>
      <c r="CH213" s="31"/>
      <c r="CI213" s="30"/>
      <c r="CJ213" s="30"/>
      <c r="CK213" s="30"/>
      <c r="CL213" s="30"/>
      <c r="CM213" s="30"/>
      <c r="CN213" s="30"/>
      <c r="CO213" s="30"/>
      <c r="CP213" s="30"/>
      <c r="CQ213" s="31"/>
      <c r="CR213" s="30"/>
      <c r="CS213" s="30"/>
      <c r="CT213" s="30"/>
      <c r="CU213" s="30"/>
      <c r="CV213" s="30"/>
      <c r="CW213" s="30"/>
      <c r="CX213" s="35"/>
      <c r="CY213" s="35"/>
    </row>
    <row r="214" spans="1:103" ht="13.5" x14ac:dyDescent="0.35">
      <c r="D214" s="31"/>
      <c r="E214" s="30"/>
      <c r="F214" s="30"/>
      <c r="G214" s="30"/>
      <c r="H214" s="30"/>
      <c r="I214" s="30"/>
      <c r="J214" s="30"/>
      <c r="K214" s="30"/>
      <c r="L214" s="30"/>
      <c r="M214" s="30"/>
      <c r="N214" s="30"/>
      <c r="O214" s="31"/>
      <c r="P214" s="30"/>
      <c r="Q214" s="30"/>
      <c r="R214" s="30"/>
      <c r="S214" s="30"/>
      <c r="T214" s="30"/>
      <c r="U214" s="30"/>
      <c r="V214" s="30"/>
      <c r="W214" s="30"/>
      <c r="X214" s="30"/>
      <c r="Y214" s="31"/>
      <c r="Z214" s="30"/>
      <c r="AA214" s="30"/>
      <c r="AB214" s="30"/>
      <c r="AC214" s="30"/>
      <c r="AD214" s="30"/>
      <c r="AE214" s="30"/>
      <c r="AF214" s="30"/>
      <c r="AG214" s="30"/>
      <c r="AH214" s="30"/>
      <c r="AI214" s="30"/>
      <c r="AJ214" s="31"/>
      <c r="AK214" s="30"/>
      <c r="AL214" s="30"/>
      <c r="AM214" s="30"/>
      <c r="AN214" s="30"/>
      <c r="AO214" s="30"/>
      <c r="AP214" s="30"/>
      <c r="AQ214" s="30"/>
      <c r="AR214" s="30"/>
      <c r="AS214" s="31"/>
      <c r="AT214" s="30"/>
      <c r="AU214" s="30"/>
      <c r="AV214" s="30"/>
      <c r="AW214" s="30"/>
      <c r="AX214" s="30"/>
      <c r="AY214" s="30"/>
      <c r="AZ214" s="30"/>
      <c r="BA214" s="31"/>
      <c r="BB214" s="30"/>
      <c r="BC214" s="30"/>
      <c r="BD214" s="30"/>
      <c r="BE214" s="31"/>
      <c r="BF214" s="30"/>
      <c r="BG214" s="30"/>
      <c r="BH214" s="30"/>
      <c r="BI214" s="30"/>
      <c r="BJ214" s="31"/>
      <c r="BK214" s="30"/>
      <c r="BL214" s="30"/>
      <c r="BM214" s="30"/>
      <c r="BN214" s="30"/>
      <c r="BO214" s="31"/>
      <c r="BP214" s="30"/>
      <c r="BQ214" s="30"/>
      <c r="BR214" s="30"/>
      <c r="BS214" s="30"/>
      <c r="BT214" s="31"/>
      <c r="BU214" s="30"/>
      <c r="BV214" s="30"/>
      <c r="BW214" s="30"/>
      <c r="BX214" s="31"/>
      <c r="BY214" s="30"/>
      <c r="BZ214" s="30"/>
      <c r="CA214" s="30"/>
      <c r="CB214" s="30"/>
      <c r="CC214" s="30"/>
      <c r="CD214" s="30"/>
      <c r="CE214" s="30"/>
      <c r="CF214" s="30"/>
      <c r="CG214" s="30"/>
      <c r="CH214" s="31"/>
      <c r="CI214" s="30"/>
      <c r="CJ214" s="30"/>
      <c r="CK214" s="30"/>
      <c r="CL214" s="30"/>
      <c r="CM214" s="30"/>
      <c r="CN214" s="30"/>
      <c r="CO214" s="30"/>
      <c r="CP214" s="30"/>
      <c r="CQ214" s="31"/>
      <c r="CR214" s="30"/>
      <c r="CS214" s="30"/>
      <c r="CT214" s="30"/>
      <c r="CU214" s="30"/>
      <c r="CV214" s="30"/>
      <c r="CW214" s="30"/>
      <c r="CX214" s="35"/>
      <c r="CY214" s="35"/>
    </row>
    <row r="215" spans="1:103" ht="13.5" x14ac:dyDescent="0.35">
      <c r="D215" s="31"/>
      <c r="E215" s="30"/>
      <c r="F215" s="30"/>
      <c r="G215" s="30"/>
      <c r="H215" s="30"/>
      <c r="I215" s="30"/>
      <c r="J215" s="30"/>
      <c r="K215" s="30"/>
      <c r="L215" s="30"/>
      <c r="M215" s="30"/>
      <c r="N215" s="30"/>
      <c r="O215" s="31"/>
      <c r="P215" s="30"/>
      <c r="Q215" s="30"/>
      <c r="R215" s="30"/>
      <c r="S215" s="30"/>
      <c r="T215" s="30"/>
      <c r="U215" s="30"/>
      <c r="V215" s="30"/>
      <c r="W215" s="30"/>
      <c r="X215" s="30"/>
      <c r="Y215" s="31"/>
      <c r="Z215" s="30"/>
      <c r="AA215" s="30"/>
      <c r="AB215" s="30"/>
      <c r="AC215" s="30"/>
      <c r="AD215" s="30"/>
      <c r="AE215" s="30"/>
      <c r="AF215" s="30"/>
      <c r="AG215" s="30"/>
      <c r="AH215" s="30"/>
      <c r="AI215" s="30"/>
      <c r="AJ215" s="31"/>
      <c r="AK215" s="30"/>
      <c r="AL215" s="30"/>
      <c r="AM215" s="30"/>
      <c r="AN215" s="30"/>
      <c r="AO215" s="30"/>
      <c r="AP215" s="30"/>
      <c r="AQ215" s="30"/>
      <c r="AR215" s="30"/>
      <c r="AS215" s="31"/>
      <c r="AT215" s="30"/>
      <c r="AU215" s="30"/>
      <c r="AV215" s="30"/>
      <c r="AW215" s="30"/>
      <c r="AX215" s="30"/>
      <c r="AY215" s="30"/>
      <c r="AZ215" s="30"/>
      <c r="BA215" s="31"/>
      <c r="BB215" s="30"/>
      <c r="BC215" s="30"/>
      <c r="BD215" s="30"/>
      <c r="BE215" s="31"/>
      <c r="BF215" s="30"/>
      <c r="BG215" s="30"/>
      <c r="BH215" s="30"/>
      <c r="BI215" s="30"/>
      <c r="BJ215" s="31"/>
      <c r="BK215" s="30"/>
      <c r="BL215" s="30"/>
      <c r="BM215" s="30"/>
      <c r="BN215" s="30"/>
      <c r="BO215" s="31"/>
      <c r="BP215" s="30"/>
      <c r="BQ215" s="30"/>
      <c r="BR215" s="30"/>
      <c r="BS215" s="30"/>
      <c r="BT215" s="31"/>
      <c r="BU215" s="30"/>
      <c r="BV215" s="30"/>
      <c r="BW215" s="30"/>
      <c r="BX215" s="31"/>
      <c r="BY215" s="30"/>
      <c r="BZ215" s="30"/>
      <c r="CA215" s="30"/>
      <c r="CB215" s="30"/>
      <c r="CC215" s="30"/>
      <c r="CD215" s="30"/>
      <c r="CE215" s="30"/>
      <c r="CF215" s="30"/>
      <c r="CG215" s="30"/>
      <c r="CH215" s="31"/>
      <c r="CI215" s="30"/>
      <c r="CJ215" s="30"/>
      <c r="CK215" s="30"/>
      <c r="CL215" s="30"/>
      <c r="CM215" s="30"/>
      <c r="CN215" s="30"/>
      <c r="CO215" s="30"/>
      <c r="CP215" s="30"/>
      <c r="CQ215" s="31"/>
      <c r="CR215" s="30"/>
      <c r="CS215" s="30"/>
      <c r="CT215" s="30"/>
      <c r="CU215" s="30"/>
      <c r="CV215" s="30"/>
      <c r="CW215" s="30"/>
    </row>
    <row r="216" spans="1:103" ht="13.5" x14ac:dyDescent="0.35">
      <c r="D216" s="31"/>
      <c r="E216" s="30"/>
      <c r="F216" s="30"/>
      <c r="G216" s="30"/>
      <c r="H216" s="30"/>
      <c r="I216" s="30"/>
      <c r="J216" s="30"/>
      <c r="K216" s="30"/>
      <c r="L216" s="30"/>
      <c r="M216" s="30"/>
      <c r="N216" s="30"/>
      <c r="O216" s="31"/>
      <c r="P216" s="30"/>
      <c r="Q216" s="30"/>
      <c r="R216" s="30"/>
      <c r="S216" s="30"/>
      <c r="T216" s="30"/>
      <c r="U216" s="30"/>
      <c r="V216" s="30"/>
      <c r="W216" s="30"/>
      <c r="X216" s="30"/>
      <c r="Y216" s="31"/>
      <c r="Z216" s="30"/>
      <c r="AA216" s="30"/>
      <c r="AB216" s="30"/>
      <c r="AC216" s="30"/>
      <c r="AD216" s="30"/>
      <c r="AE216" s="30"/>
      <c r="AF216" s="30"/>
      <c r="AG216" s="30"/>
      <c r="AH216" s="30"/>
      <c r="AI216" s="30"/>
      <c r="AJ216" s="31"/>
      <c r="AK216" s="30"/>
      <c r="AL216" s="30"/>
      <c r="AM216" s="30"/>
      <c r="AN216" s="30"/>
      <c r="AO216" s="30"/>
      <c r="AP216" s="30"/>
      <c r="AQ216" s="30"/>
      <c r="AR216" s="30"/>
      <c r="AS216" s="31"/>
      <c r="AT216" s="30"/>
      <c r="AU216" s="30"/>
      <c r="AV216" s="30"/>
      <c r="AW216" s="30"/>
      <c r="AX216" s="30"/>
      <c r="AY216" s="30"/>
      <c r="AZ216" s="30"/>
      <c r="BA216" s="31"/>
      <c r="BB216" s="30"/>
      <c r="BC216" s="30"/>
      <c r="BD216" s="30"/>
      <c r="BE216" s="31"/>
      <c r="BF216" s="30"/>
      <c r="BG216" s="30"/>
      <c r="BH216" s="30"/>
      <c r="BI216" s="30"/>
      <c r="BJ216" s="31"/>
      <c r="BK216" s="30"/>
      <c r="BL216" s="30"/>
      <c r="BM216" s="30"/>
      <c r="BN216" s="30"/>
      <c r="BO216" s="31"/>
      <c r="BP216" s="30"/>
      <c r="BQ216" s="30"/>
      <c r="BR216" s="30"/>
      <c r="BS216" s="30"/>
      <c r="BT216" s="31"/>
      <c r="BU216" s="30"/>
      <c r="BV216" s="30"/>
      <c r="BW216" s="30"/>
      <c r="BX216" s="31"/>
      <c r="BY216" s="30"/>
      <c r="BZ216" s="30"/>
      <c r="CA216" s="30"/>
      <c r="CB216" s="30"/>
      <c r="CC216" s="30"/>
      <c r="CD216" s="30"/>
      <c r="CE216" s="30"/>
      <c r="CF216" s="30"/>
      <c r="CG216" s="30"/>
      <c r="CH216" s="31"/>
      <c r="CI216" s="30"/>
      <c r="CJ216" s="30"/>
      <c r="CK216" s="30"/>
      <c r="CL216" s="30"/>
      <c r="CM216" s="30"/>
      <c r="CN216" s="30"/>
      <c r="CO216" s="30"/>
      <c r="CP216" s="30"/>
      <c r="CQ216" s="31"/>
      <c r="CR216" s="30"/>
      <c r="CS216" s="30"/>
      <c r="CT216" s="30"/>
      <c r="CU216" s="30"/>
      <c r="CV216" s="30"/>
      <c r="CW216" s="30"/>
    </row>
    <row r="217" spans="1:103" ht="13.5" x14ac:dyDescent="0.35">
      <c r="D217" s="31"/>
      <c r="E217" s="30"/>
      <c r="F217" s="30"/>
      <c r="G217" s="30"/>
      <c r="H217" s="30"/>
      <c r="I217" s="30"/>
      <c r="J217" s="30"/>
      <c r="K217" s="30"/>
      <c r="L217" s="30"/>
      <c r="M217" s="30"/>
      <c r="N217" s="30"/>
      <c r="O217" s="31"/>
      <c r="P217" s="30"/>
      <c r="Q217" s="30"/>
      <c r="R217" s="30"/>
      <c r="S217" s="30"/>
      <c r="T217" s="30"/>
      <c r="U217" s="30"/>
      <c r="V217" s="30"/>
      <c r="W217" s="30"/>
      <c r="X217" s="30"/>
      <c r="Y217" s="31"/>
      <c r="Z217" s="30"/>
      <c r="AA217" s="30"/>
      <c r="AB217" s="30"/>
      <c r="AC217" s="30"/>
      <c r="AD217" s="30"/>
      <c r="AE217" s="30"/>
      <c r="AF217" s="30"/>
      <c r="AG217" s="30"/>
      <c r="AH217" s="30"/>
      <c r="AI217" s="30"/>
      <c r="AJ217" s="31"/>
      <c r="AK217" s="30"/>
      <c r="AL217" s="30"/>
      <c r="AM217" s="30"/>
      <c r="AN217" s="30"/>
      <c r="AO217" s="30"/>
      <c r="AP217" s="30"/>
      <c r="AQ217" s="30"/>
      <c r="AR217" s="30"/>
      <c r="AS217" s="31"/>
      <c r="AT217" s="30"/>
      <c r="AU217" s="30"/>
      <c r="AV217" s="30"/>
      <c r="AW217" s="30"/>
      <c r="AX217" s="30"/>
      <c r="AY217" s="30"/>
      <c r="AZ217" s="30"/>
      <c r="BA217" s="31"/>
      <c r="BB217" s="30"/>
      <c r="BC217" s="30"/>
      <c r="BD217" s="30"/>
      <c r="BE217" s="31"/>
      <c r="BF217" s="30"/>
      <c r="BG217" s="30"/>
      <c r="BH217" s="30"/>
      <c r="BI217" s="30"/>
      <c r="BJ217" s="31"/>
      <c r="BK217" s="30"/>
      <c r="BL217" s="30"/>
      <c r="BM217" s="30"/>
      <c r="BN217" s="30"/>
      <c r="BO217" s="31"/>
      <c r="BP217" s="30"/>
      <c r="BQ217" s="30"/>
      <c r="BR217" s="30"/>
      <c r="BS217" s="30"/>
      <c r="BT217" s="31"/>
      <c r="BU217" s="30"/>
      <c r="BV217" s="30"/>
      <c r="BW217" s="30"/>
      <c r="BX217" s="31"/>
      <c r="BY217" s="30"/>
      <c r="BZ217" s="30"/>
      <c r="CA217" s="30"/>
      <c r="CB217" s="30"/>
      <c r="CC217" s="30"/>
      <c r="CD217" s="30"/>
      <c r="CE217" s="30"/>
      <c r="CF217" s="30"/>
      <c r="CG217" s="30"/>
      <c r="CH217" s="31"/>
      <c r="CI217" s="30"/>
      <c r="CJ217" s="30"/>
      <c r="CK217" s="30"/>
      <c r="CL217" s="30"/>
      <c r="CM217" s="30"/>
      <c r="CN217" s="30"/>
      <c r="CO217" s="30"/>
      <c r="CP217" s="30"/>
      <c r="CQ217" s="31"/>
      <c r="CR217" s="30"/>
      <c r="CS217" s="30"/>
      <c r="CT217" s="30"/>
      <c r="CU217" s="30"/>
      <c r="CV217" s="30"/>
      <c r="CW217" s="30"/>
    </row>
    <row r="218" spans="1:103" ht="13.5" x14ac:dyDescent="0.35">
      <c r="D218" s="31"/>
      <c r="E218" s="30"/>
      <c r="F218" s="30"/>
      <c r="G218" s="30"/>
      <c r="H218" s="30"/>
      <c r="I218" s="30"/>
      <c r="J218" s="30"/>
      <c r="K218" s="30"/>
      <c r="L218" s="30"/>
      <c r="M218" s="30"/>
      <c r="N218" s="30"/>
      <c r="O218" s="31"/>
      <c r="P218" s="30"/>
      <c r="Q218" s="30"/>
      <c r="R218" s="30"/>
      <c r="S218" s="30"/>
      <c r="T218" s="30"/>
      <c r="U218" s="30"/>
      <c r="V218" s="30"/>
      <c r="W218" s="30"/>
      <c r="X218" s="30"/>
      <c r="Y218" s="31"/>
      <c r="Z218" s="30"/>
      <c r="AA218" s="30"/>
      <c r="AB218" s="30"/>
      <c r="AC218" s="30"/>
      <c r="AD218" s="30"/>
      <c r="AE218" s="30"/>
      <c r="AF218" s="30"/>
      <c r="AG218" s="30"/>
      <c r="AH218" s="30"/>
      <c r="AI218" s="30"/>
      <c r="AJ218" s="31"/>
      <c r="AK218" s="30"/>
      <c r="AL218" s="30"/>
      <c r="AM218" s="30"/>
      <c r="AN218" s="30"/>
      <c r="AO218" s="30"/>
      <c r="AP218" s="30"/>
      <c r="AQ218" s="30"/>
      <c r="AR218" s="30"/>
      <c r="AS218" s="31"/>
      <c r="AT218" s="30"/>
      <c r="AU218" s="30"/>
      <c r="AV218" s="30"/>
      <c r="AW218" s="30"/>
      <c r="AX218" s="30"/>
      <c r="AY218" s="30"/>
      <c r="AZ218" s="30"/>
      <c r="BA218" s="31"/>
      <c r="BB218" s="30"/>
      <c r="BC218" s="30"/>
      <c r="BD218" s="30"/>
      <c r="BE218" s="31"/>
      <c r="BF218" s="30"/>
      <c r="BG218" s="30"/>
      <c r="BH218" s="30"/>
      <c r="BI218" s="30"/>
      <c r="BJ218" s="31"/>
      <c r="BK218" s="30"/>
      <c r="BL218" s="30"/>
      <c r="BM218" s="30"/>
      <c r="BN218" s="30"/>
      <c r="BO218" s="31"/>
      <c r="BP218" s="30"/>
      <c r="BQ218" s="30"/>
      <c r="BR218" s="30"/>
      <c r="BS218" s="30"/>
      <c r="BT218" s="31"/>
      <c r="BU218" s="30"/>
      <c r="BV218" s="30"/>
      <c r="BW218" s="30"/>
      <c r="BX218" s="31"/>
      <c r="BY218" s="30"/>
      <c r="BZ218" s="30"/>
      <c r="CA218" s="30"/>
      <c r="CB218" s="30"/>
      <c r="CC218" s="30"/>
      <c r="CD218" s="30"/>
      <c r="CE218" s="30"/>
      <c r="CF218" s="30"/>
      <c r="CG218" s="30"/>
      <c r="CH218" s="31"/>
      <c r="CI218" s="30"/>
      <c r="CJ218" s="30"/>
      <c r="CK218" s="30"/>
      <c r="CL218" s="30"/>
      <c r="CM218" s="30"/>
      <c r="CN218" s="30"/>
      <c r="CO218" s="30"/>
      <c r="CP218" s="30"/>
      <c r="CQ218" s="31"/>
      <c r="CR218" s="30"/>
      <c r="CS218" s="30"/>
      <c r="CT218" s="30"/>
      <c r="CU218" s="30"/>
      <c r="CV218" s="30"/>
      <c r="CW218" s="30"/>
    </row>
    <row r="219" spans="1:103" ht="13.5" x14ac:dyDescent="0.35">
      <c r="D219" s="31"/>
      <c r="E219" s="30"/>
      <c r="F219" s="30"/>
      <c r="G219" s="30"/>
      <c r="H219" s="30"/>
      <c r="I219" s="30"/>
      <c r="J219" s="30"/>
      <c r="K219" s="30"/>
      <c r="L219" s="30"/>
      <c r="M219" s="30"/>
      <c r="N219" s="30"/>
      <c r="O219" s="31"/>
      <c r="P219" s="30"/>
      <c r="Q219" s="30"/>
      <c r="R219" s="30"/>
      <c r="S219" s="30"/>
      <c r="T219" s="30"/>
      <c r="U219" s="30"/>
      <c r="V219" s="30"/>
      <c r="W219" s="30"/>
      <c r="X219" s="30"/>
      <c r="Y219" s="31"/>
      <c r="Z219" s="30"/>
      <c r="AA219" s="30"/>
      <c r="AB219" s="30"/>
      <c r="AC219" s="30"/>
      <c r="AD219" s="30"/>
      <c r="AE219" s="30"/>
      <c r="AF219" s="30"/>
      <c r="AG219" s="30"/>
      <c r="AH219" s="30"/>
      <c r="AI219" s="30"/>
      <c r="AJ219" s="31"/>
      <c r="AK219" s="30"/>
      <c r="AL219" s="30"/>
      <c r="AM219" s="30"/>
      <c r="AN219" s="30"/>
      <c r="AO219" s="30"/>
      <c r="AP219" s="30"/>
      <c r="AQ219" s="30"/>
      <c r="AR219" s="30"/>
      <c r="AS219" s="31"/>
      <c r="AT219" s="30"/>
      <c r="AU219" s="30"/>
      <c r="AV219" s="30"/>
      <c r="AW219" s="30"/>
      <c r="AX219" s="30"/>
      <c r="AY219" s="30"/>
      <c r="AZ219" s="30"/>
      <c r="BA219" s="31"/>
      <c r="BB219" s="30"/>
      <c r="BC219" s="30"/>
      <c r="BD219" s="30"/>
      <c r="BE219" s="31"/>
      <c r="BF219" s="30"/>
      <c r="BG219" s="30"/>
      <c r="BH219" s="30"/>
      <c r="BI219" s="30"/>
      <c r="BJ219" s="31"/>
      <c r="BK219" s="30"/>
      <c r="BL219" s="30"/>
      <c r="BM219" s="30"/>
      <c r="BN219" s="30"/>
      <c r="BO219" s="31"/>
      <c r="BP219" s="30"/>
      <c r="BQ219" s="30"/>
      <c r="BR219" s="30"/>
      <c r="BS219" s="30"/>
      <c r="BT219" s="31"/>
      <c r="BU219" s="30"/>
      <c r="BV219" s="30"/>
      <c r="BW219" s="30"/>
      <c r="BX219" s="31"/>
      <c r="BY219" s="30"/>
      <c r="BZ219" s="30"/>
      <c r="CA219" s="30"/>
      <c r="CB219" s="30"/>
      <c r="CC219" s="30"/>
      <c r="CD219" s="30"/>
      <c r="CE219" s="30"/>
      <c r="CF219" s="30"/>
      <c r="CG219" s="30"/>
      <c r="CH219" s="31"/>
      <c r="CI219" s="30"/>
      <c r="CJ219" s="30"/>
      <c r="CK219" s="30"/>
      <c r="CL219" s="30"/>
      <c r="CM219" s="30"/>
      <c r="CN219" s="30"/>
      <c r="CO219" s="30"/>
      <c r="CP219" s="30"/>
      <c r="CQ219" s="31"/>
      <c r="CR219" s="30"/>
      <c r="CS219" s="30"/>
      <c r="CT219" s="30"/>
      <c r="CU219" s="30"/>
      <c r="CV219" s="30"/>
      <c r="CW219" s="30"/>
    </row>
    <row r="220" spans="1:103" ht="13.5" x14ac:dyDescent="0.35">
      <c r="D220" s="31"/>
      <c r="E220" s="30"/>
      <c r="F220" s="30"/>
      <c r="G220" s="30"/>
      <c r="H220" s="30"/>
      <c r="I220" s="30"/>
      <c r="J220" s="30"/>
      <c r="K220" s="30"/>
      <c r="L220" s="30"/>
      <c r="M220" s="30"/>
      <c r="N220" s="30"/>
      <c r="O220" s="31"/>
      <c r="P220" s="30"/>
      <c r="Q220" s="30"/>
      <c r="R220" s="30"/>
      <c r="S220" s="30"/>
      <c r="T220" s="30"/>
      <c r="U220" s="30"/>
      <c r="V220" s="30"/>
      <c r="W220" s="30"/>
      <c r="X220" s="30"/>
      <c r="Y220" s="31"/>
      <c r="Z220" s="30"/>
      <c r="AA220" s="30"/>
      <c r="AB220" s="30"/>
      <c r="AC220" s="30"/>
      <c r="AD220" s="30"/>
      <c r="AE220" s="30"/>
      <c r="AF220" s="30"/>
      <c r="AG220" s="30"/>
      <c r="AH220" s="30"/>
      <c r="AI220" s="30"/>
      <c r="AJ220" s="31"/>
      <c r="AK220" s="30"/>
      <c r="AL220" s="30"/>
      <c r="AM220" s="30"/>
      <c r="AN220" s="30"/>
      <c r="AO220" s="30"/>
      <c r="AP220" s="30"/>
      <c r="AQ220" s="30"/>
      <c r="AR220" s="30"/>
      <c r="AS220" s="31"/>
      <c r="AT220" s="30"/>
      <c r="AU220" s="30"/>
      <c r="AV220" s="30"/>
      <c r="AW220" s="30"/>
      <c r="AX220" s="30"/>
      <c r="AY220" s="30"/>
      <c r="AZ220" s="30"/>
      <c r="BA220" s="31"/>
      <c r="BB220" s="30"/>
      <c r="BC220" s="30"/>
      <c r="BD220" s="30"/>
      <c r="BE220" s="31"/>
      <c r="BF220" s="30"/>
      <c r="BG220" s="30"/>
      <c r="BH220" s="30"/>
      <c r="BI220" s="30"/>
      <c r="BJ220" s="31"/>
      <c r="BK220" s="30"/>
      <c r="BL220" s="30"/>
      <c r="BM220" s="30"/>
      <c r="BN220" s="30"/>
      <c r="BO220" s="31"/>
      <c r="BP220" s="30"/>
      <c r="BQ220" s="30"/>
      <c r="BR220" s="30"/>
      <c r="BS220" s="30"/>
      <c r="BT220" s="31"/>
      <c r="BU220" s="30"/>
      <c r="BV220" s="30"/>
      <c r="BW220" s="30"/>
      <c r="BX220" s="31"/>
      <c r="BY220" s="30"/>
      <c r="BZ220" s="30"/>
      <c r="CA220" s="30"/>
      <c r="CB220" s="30"/>
      <c r="CC220" s="30"/>
      <c r="CD220" s="30"/>
      <c r="CE220" s="30"/>
      <c r="CF220" s="30"/>
      <c r="CG220" s="30"/>
      <c r="CH220" s="31"/>
      <c r="CI220" s="30"/>
      <c r="CJ220" s="30"/>
      <c r="CK220" s="30"/>
      <c r="CL220" s="30"/>
      <c r="CM220" s="30"/>
      <c r="CN220" s="30"/>
      <c r="CO220" s="30"/>
      <c r="CP220" s="30"/>
      <c r="CQ220" s="31"/>
      <c r="CR220" s="30"/>
      <c r="CS220" s="30"/>
      <c r="CT220" s="30"/>
      <c r="CU220" s="30"/>
      <c r="CV220" s="30"/>
      <c r="CW220" s="30"/>
    </row>
    <row r="221" spans="1:103" ht="13.5" x14ac:dyDescent="0.35">
      <c r="D221" s="31"/>
      <c r="E221" s="30"/>
      <c r="F221" s="30"/>
      <c r="G221" s="30"/>
      <c r="H221" s="30"/>
      <c r="I221" s="30"/>
      <c r="J221" s="30"/>
      <c r="K221" s="30"/>
      <c r="L221" s="30"/>
      <c r="M221" s="30"/>
      <c r="N221" s="30"/>
      <c r="O221" s="31"/>
      <c r="P221" s="30"/>
      <c r="Q221" s="30"/>
      <c r="R221" s="30"/>
      <c r="S221" s="30"/>
      <c r="T221" s="30"/>
      <c r="U221" s="30"/>
      <c r="V221" s="30"/>
      <c r="W221" s="30"/>
      <c r="X221" s="30"/>
      <c r="Y221" s="31"/>
      <c r="Z221" s="30"/>
      <c r="AA221" s="30"/>
      <c r="AB221" s="30"/>
      <c r="AC221" s="30"/>
      <c r="AD221" s="30"/>
      <c r="AE221" s="30"/>
      <c r="AF221" s="30"/>
      <c r="AG221" s="30"/>
      <c r="AH221" s="30"/>
      <c r="AI221" s="30"/>
      <c r="AJ221" s="31"/>
      <c r="AK221" s="30"/>
      <c r="AL221" s="30"/>
      <c r="AM221" s="30"/>
      <c r="AN221" s="30"/>
      <c r="AO221" s="30"/>
      <c r="AP221" s="30"/>
      <c r="AQ221" s="30"/>
      <c r="AR221" s="30"/>
      <c r="AS221" s="31"/>
      <c r="AT221" s="30"/>
      <c r="AU221" s="30"/>
      <c r="AV221" s="30"/>
      <c r="AW221" s="30"/>
      <c r="AX221" s="30"/>
      <c r="AY221" s="30"/>
      <c r="AZ221" s="30"/>
      <c r="BA221" s="31"/>
      <c r="BB221" s="30"/>
      <c r="BC221" s="30"/>
      <c r="BD221" s="30"/>
      <c r="BE221" s="31"/>
      <c r="BF221" s="30"/>
      <c r="BG221" s="30"/>
      <c r="BH221" s="30"/>
      <c r="BI221" s="30"/>
      <c r="BJ221" s="31"/>
      <c r="BK221" s="30"/>
      <c r="BL221" s="30"/>
      <c r="BM221" s="30"/>
      <c r="BN221" s="30"/>
      <c r="BO221" s="31"/>
      <c r="BP221" s="30"/>
      <c r="BQ221" s="30"/>
      <c r="BR221" s="30"/>
      <c r="BS221" s="30"/>
      <c r="BT221" s="31"/>
      <c r="BU221" s="30"/>
      <c r="BV221" s="30"/>
      <c r="BW221" s="30"/>
      <c r="BX221" s="31"/>
      <c r="BY221" s="30"/>
      <c r="BZ221" s="30"/>
      <c r="CA221" s="30"/>
      <c r="CB221" s="30"/>
      <c r="CC221" s="30"/>
      <c r="CD221" s="30"/>
      <c r="CE221" s="30"/>
      <c r="CF221" s="30"/>
      <c r="CG221" s="30"/>
      <c r="CH221" s="31"/>
      <c r="CI221" s="30"/>
      <c r="CJ221" s="30"/>
      <c r="CK221" s="30"/>
      <c r="CL221" s="30"/>
      <c r="CM221" s="30"/>
      <c r="CN221" s="30"/>
      <c r="CO221" s="30"/>
      <c r="CP221" s="30"/>
      <c r="CQ221" s="31"/>
      <c r="CR221" s="30"/>
      <c r="CS221" s="30"/>
      <c r="CT221" s="30"/>
      <c r="CU221" s="30"/>
      <c r="CV221" s="30"/>
      <c r="CW221" s="30"/>
    </row>
    <row r="222" spans="1:103" ht="13.5" x14ac:dyDescent="0.35">
      <c r="D222" s="31"/>
      <c r="E222" s="30"/>
      <c r="F222" s="30"/>
      <c r="G222" s="30"/>
      <c r="H222" s="30"/>
      <c r="I222" s="30"/>
      <c r="J222" s="30"/>
      <c r="K222" s="30"/>
      <c r="L222" s="30"/>
      <c r="M222" s="30"/>
      <c r="N222" s="30"/>
      <c r="O222" s="31"/>
      <c r="P222" s="30"/>
      <c r="Q222" s="30"/>
      <c r="R222" s="30"/>
      <c r="S222" s="30"/>
      <c r="T222" s="30"/>
      <c r="U222" s="30"/>
      <c r="V222" s="30"/>
      <c r="W222" s="30"/>
      <c r="X222" s="30"/>
      <c r="Y222" s="31"/>
      <c r="Z222" s="30"/>
      <c r="AA222" s="30"/>
      <c r="AB222" s="30"/>
      <c r="AC222" s="30"/>
      <c r="AD222" s="30"/>
      <c r="AE222" s="30"/>
      <c r="AF222" s="30"/>
      <c r="AG222" s="30"/>
      <c r="AH222" s="30"/>
      <c r="AI222" s="30"/>
      <c r="AJ222" s="31"/>
      <c r="AK222" s="30"/>
      <c r="AL222" s="30"/>
      <c r="AM222" s="30"/>
      <c r="AN222" s="30"/>
      <c r="AO222" s="30"/>
      <c r="AP222" s="30"/>
      <c r="AQ222" s="30"/>
      <c r="AR222" s="30"/>
      <c r="AS222" s="31"/>
      <c r="AT222" s="30"/>
      <c r="AU222" s="30"/>
      <c r="AV222" s="30"/>
      <c r="AW222" s="30"/>
      <c r="AX222" s="30"/>
      <c r="AY222" s="30"/>
      <c r="AZ222" s="30"/>
      <c r="BA222" s="31"/>
      <c r="BB222" s="30"/>
      <c r="BC222" s="30"/>
      <c r="BD222" s="30"/>
      <c r="BE222" s="31"/>
      <c r="BF222" s="30"/>
      <c r="BG222" s="30"/>
      <c r="BH222" s="30"/>
      <c r="BI222" s="30"/>
      <c r="BJ222" s="31"/>
      <c r="BK222" s="30"/>
      <c r="BL222" s="30"/>
      <c r="BM222" s="30"/>
      <c r="BN222" s="30"/>
      <c r="BO222" s="31"/>
      <c r="BP222" s="30"/>
      <c r="BQ222" s="30"/>
      <c r="BR222" s="30"/>
      <c r="BS222" s="30"/>
      <c r="BT222" s="31"/>
      <c r="BU222" s="30"/>
      <c r="BV222" s="30"/>
      <c r="BW222" s="30"/>
      <c r="BX222" s="31"/>
      <c r="BY222" s="30"/>
      <c r="BZ222" s="30"/>
      <c r="CA222" s="30"/>
      <c r="CB222" s="30"/>
      <c r="CC222" s="30"/>
      <c r="CD222" s="30"/>
      <c r="CE222" s="30"/>
      <c r="CF222" s="30"/>
      <c r="CG222" s="30"/>
      <c r="CH222" s="31"/>
      <c r="CI222" s="30"/>
      <c r="CJ222" s="30"/>
      <c r="CK222" s="30"/>
      <c r="CL222" s="30"/>
      <c r="CM222" s="30"/>
      <c r="CN222" s="30"/>
      <c r="CO222" s="30"/>
      <c r="CP222" s="30"/>
      <c r="CQ222" s="31"/>
      <c r="CR222" s="30"/>
      <c r="CS222" s="30"/>
      <c r="CT222" s="30"/>
      <c r="CU222" s="30"/>
      <c r="CV222" s="30"/>
      <c r="CW222" s="30"/>
    </row>
    <row r="223" spans="1:103" ht="13.5" x14ac:dyDescent="0.35">
      <c r="D223" s="31"/>
      <c r="E223" s="30"/>
      <c r="F223" s="30"/>
      <c r="G223" s="30"/>
      <c r="H223" s="30"/>
      <c r="I223" s="30"/>
      <c r="J223" s="30"/>
      <c r="K223" s="30"/>
      <c r="L223" s="30"/>
      <c r="M223" s="30"/>
      <c r="N223" s="30"/>
      <c r="O223" s="31"/>
      <c r="P223" s="30"/>
      <c r="Q223" s="30"/>
      <c r="R223" s="30"/>
      <c r="S223" s="30"/>
      <c r="T223" s="30"/>
      <c r="U223" s="30"/>
      <c r="V223" s="30"/>
      <c r="W223" s="30"/>
      <c r="X223" s="30"/>
      <c r="Y223" s="31"/>
      <c r="Z223" s="30"/>
      <c r="AA223" s="30"/>
      <c r="AB223" s="30"/>
      <c r="AC223" s="30"/>
      <c r="AD223" s="30"/>
      <c r="AE223" s="30"/>
      <c r="AF223" s="30"/>
      <c r="AG223" s="30"/>
      <c r="AH223" s="30"/>
      <c r="AI223" s="30"/>
      <c r="AJ223" s="31"/>
      <c r="AK223" s="30"/>
      <c r="AL223" s="30"/>
      <c r="AM223" s="30"/>
      <c r="AN223" s="30"/>
      <c r="AO223" s="30"/>
      <c r="AP223" s="30"/>
      <c r="AQ223" s="30"/>
      <c r="AR223" s="30"/>
      <c r="AS223" s="31"/>
      <c r="AT223" s="30"/>
      <c r="AU223" s="30"/>
      <c r="AV223" s="30"/>
      <c r="AW223" s="30"/>
      <c r="AX223" s="30"/>
      <c r="AY223" s="30"/>
      <c r="AZ223" s="30"/>
      <c r="BA223" s="31"/>
      <c r="BB223" s="30"/>
      <c r="BC223" s="30"/>
      <c r="BD223" s="30"/>
      <c r="BE223" s="31"/>
      <c r="BF223" s="30"/>
      <c r="BG223" s="30"/>
      <c r="BH223" s="30"/>
      <c r="BI223" s="30"/>
      <c r="BJ223" s="31"/>
      <c r="BK223" s="30"/>
      <c r="BL223" s="30"/>
      <c r="BM223" s="30"/>
      <c r="BN223" s="30"/>
      <c r="BO223" s="31"/>
      <c r="BP223" s="30"/>
      <c r="BQ223" s="30"/>
      <c r="BR223" s="30"/>
      <c r="BS223" s="30"/>
      <c r="BT223" s="31"/>
      <c r="BU223" s="30"/>
      <c r="BV223" s="30"/>
      <c r="BW223" s="30"/>
      <c r="BX223" s="31"/>
      <c r="BY223" s="30"/>
      <c r="BZ223" s="30"/>
      <c r="CA223" s="30"/>
      <c r="CB223" s="30"/>
      <c r="CC223" s="30"/>
      <c r="CD223" s="30"/>
      <c r="CE223" s="30"/>
      <c r="CF223" s="30"/>
      <c r="CG223" s="30"/>
      <c r="CH223" s="31"/>
      <c r="CI223" s="30"/>
      <c r="CJ223" s="30"/>
      <c r="CK223" s="30"/>
      <c r="CL223" s="30"/>
      <c r="CM223" s="30"/>
      <c r="CN223" s="30"/>
      <c r="CO223" s="30"/>
      <c r="CP223" s="30"/>
      <c r="CQ223" s="31"/>
      <c r="CR223" s="30"/>
      <c r="CS223" s="30"/>
      <c r="CT223" s="30"/>
      <c r="CU223" s="30"/>
      <c r="CV223" s="30"/>
      <c r="CW223" s="30"/>
    </row>
    <row r="224" spans="1:103" ht="13.5" x14ac:dyDescent="0.35">
      <c r="D224" s="31"/>
      <c r="E224" s="30"/>
      <c r="F224" s="30"/>
      <c r="G224" s="30"/>
      <c r="H224" s="30"/>
      <c r="I224" s="30"/>
      <c r="J224" s="30"/>
      <c r="K224" s="30"/>
      <c r="L224" s="30"/>
      <c r="M224" s="30"/>
      <c r="N224" s="30"/>
      <c r="O224" s="31"/>
      <c r="P224" s="30"/>
      <c r="Q224" s="30"/>
      <c r="R224" s="30"/>
      <c r="S224" s="30"/>
      <c r="T224" s="30"/>
      <c r="U224" s="30"/>
      <c r="V224" s="30"/>
      <c r="W224" s="30"/>
      <c r="X224" s="30"/>
      <c r="Y224" s="31"/>
      <c r="Z224" s="30"/>
      <c r="AA224" s="30"/>
      <c r="AB224" s="30"/>
      <c r="AC224" s="30"/>
      <c r="AD224" s="30"/>
      <c r="AE224" s="30"/>
      <c r="AF224" s="30"/>
      <c r="AG224" s="30"/>
      <c r="AH224" s="30"/>
      <c r="AI224" s="30"/>
      <c r="AJ224" s="31"/>
      <c r="AK224" s="30"/>
      <c r="AL224" s="30"/>
      <c r="AM224" s="30"/>
      <c r="AN224" s="30"/>
      <c r="AO224" s="30"/>
      <c r="AP224" s="30"/>
      <c r="AQ224" s="30"/>
      <c r="AR224" s="30"/>
      <c r="AS224" s="31"/>
      <c r="AT224" s="30"/>
      <c r="AU224" s="30"/>
      <c r="AV224" s="30"/>
      <c r="AW224" s="30"/>
      <c r="AX224" s="30"/>
      <c r="AY224" s="30"/>
      <c r="AZ224" s="30"/>
      <c r="BA224" s="31"/>
      <c r="BB224" s="30"/>
      <c r="BC224" s="30"/>
      <c r="BD224" s="30"/>
      <c r="BE224" s="31"/>
      <c r="BF224" s="30"/>
      <c r="BG224" s="30"/>
      <c r="BH224" s="30"/>
      <c r="BI224" s="30"/>
      <c r="BJ224" s="31"/>
      <c r="BK224" s="30"/>
      <c r="BL224" s="30"/>
      <c r="BM224" s="30"/>
      <c r="BN224" s="30"/>
      <c r="BO224" s="31"/>
      <c r="BP224" s="30"/>
      <c r="BQ224" s="30"/>
      <c r="BR224" s="30"/>
      <c r="BS224" s="30"/>
      <c r="BT224" s="31"/>
      <c r="BU224" s="30"/>
      <c r="BV224" s="30"/>
      <c r="BW224" s="30"/>
      <c r="BX224" s="31"/>
      <c r="BY224" s="30"/>
      <c r="BZ224" s="30"/>
      <c r="CA224" s="30"/>
      <c r="CB224" s="30"/>
      <c r="CC224" s="30"/>
      <c r="CD224" s="30"/>
      <c r="CE224" s="30"/>
      <c r="CF224" s="30"/>
      <c r="CG224" s="30"/>
      <c r="CH224" s="31"/>
      <c r="CI224" s="30"/>
      <c r="CJ224" s="30"/>
      <c r="CK224" s="30"/>
      <c r="CL224" s="30"/>
      <c r="CM224" s="30"/>
      <c r="CN224" s="30"/>
      <c r="CO224" s="30"/>
      <c r="CP224" s="30"/>
      <c r="CQ224" s="31"/>
      <c r="CR224" s="30"/>
      <c r="CS224" s="30"/>
      <c r="CT224" s="30"/>
      <c r="CU224" s="30"/>
      <c r="CV224" s="30"/>
      <c r="CW224" s="30"/>
    </row>
    <row r="225" spans="4:101" ht="13.5" x14ac:dyDescent="0.35">
      <c r="D225" s="31"/>
      <c r="E225" s="30"/>
      <c r="F225" s="30"/>
      <c r="G225" s="30"/>
      <c r="H225" s="30"/>
      <c r="I225" s="30"/>
      <c r="J225" s="30"/>
      <c r="K225" s="30"/>
      <c r="L225" s="30"/>
      <c r="M225" s="30"/>
      <c r="N225" s="30"/>
      <c r="O225" s="31"/>
      <c r="P225" s="30"/>
      <c r="Q225" s="30"/>
      <c r="R225" s="30"/>
      <c r="S225" s="30"/>
      <c r="T225" s="30"/>
      <c r="U225" s="30"/>
      <c r="V225" s="30"/>
      <c r="W225" s="30"/>
      <c r="X225" s="30"/>
      <c r="Y225" s="31"/>
      <c r="Z225" s="30"/>
      <c r="AA225" s="30"/>
      <c r="AB225" s="30"/>
      <c r="AC225" s="30"/>
      <c r="AD225" s="30"/>
      <c r="AE225" s="30"/>
      <c r="AF225" s="30"/>
      <c r="AG225" s="30"/>
      <c r="AH225" s="30"/>
      <c r="AI225" s="30"/>
      <c r="AJ225" s="31"/>
      <c r="AK225" s="30"/>
      <c r="AL225" s="30"/>
      <c r="AM225" s="30"/>
      <c r="AN225" s="30"/>
      <c r="AO225" s="30"/>
      <c r="AP225" s="30"/>
      <c r="AQ225" s="30"/>
      <c r="AR225" s="30"/>
      <c r="AS225" s="31"/>
      <c r="AT225" s="30"/>
      <c r="AU225" s="30"/>
      <c r="AV225" s="30"/>
      <c r="AW225" s="30"/>
      <c r="AX225" s="30"/>
      <c r="AY225" s="30"/>
      <c r="AZ225" s="30"/>
      <c r="BA225" s="31"/>
      <c r="BB225" s="30"/>
      <c r="BC225" s="30"/>
      <c r="BD225" s="30"/>
      <c r="BE225" s="31"/>
      <c r="BF225" s="30"/>
      <c r="BG225" s="30"/>
      <c r="BH225" s="30"/>
      <c r="BI225" s="30"/>
      <c r="BJ225" s="31"/>
      <c r="BK225" s="30"/>
      <c r="BL225" s="30"/>
      <c r="BM225" s="30"/>
      <c r="BN225" s="30"/>
      <c r="BO225" s="31"/>
      <c r="BP225" s="30"/>
      <c r="BQ225" s="30"/>
      <c r="BR225" s="30"/>
      <c r="BS225" s="30"/>
      <c r="BT225" s="31"/>
      <c r="BU225" s="30"/>
      <c r="BV225" s="30"/>
      <c r="BW225" s="30"/>
      <c r="BX225" s="31"/>
      <c r="BY225" s="30"/>
      <c r="BZ225" s="30"/>
      <c r="CA225" s="30"/>
      <c r="CB225" s="30"/>
      <c r="CC225" s="30"/>
      <c r="CD225" s="30"/>
      <c r="CE225" s="30"/>
      <c r="CF225" s="30"/>
      <c r="CG225" s="30"/>
      <c r="CH225" s="31"/>
      <c r="CI225" s="30"/>
      <c r="CJ225" s="30"/>
      <c r="CK225" s="30"/>
      <c r="CL225" s="30"/>
      <c r="CM225" s="30"/>
      <c r="CN225" s="30"/>
      <c r="CO225" s="30"/>
      <c r="CP225" s="30"/>
      <c r="CQ225" s="31"/>
      <c r="CR225" s="30"/>
      <c r="CS225" s="30"/>
      <c r="CT225" s="30"/>
      <c r="CU225" s="30"/>
      <c r="CV225" s="30"/>
      <c r="CW225" s="30"/>
    </row>
    <row r="226" spans="4:101" ht="13.5" x14ac:dyDescent="0.35">
      <c r="D226" s="31"/>
      <c r="E226" s="30"/>
      <c r="F226" s="30"/>
      <c r="G226" s="30"/>
      <c r="H226" s="30"/>
      <c r="I226" s="30"/>
      <c r="J226" s="30"/>
      <c r="K226" s="30"/>
      <c r="L226" s="30"/>
      <c r="M226" s="30"/>
      <c r="N226" s="30"/>
      <c r="O226" s="31"/>
      <c r="P226" s="30"/>
      <c r="Q226" s="30"/>
      <c r="R226" s="30"/>
      <c r="S226" s="30"/>
      <c r="T226" s="30"/>
      <c r="U226" s="30"/>
      <c r="V226" s="30"/>
      <c r="W226" s="30"/>
      <c r="X226" s="30"/>
      <c r="Y226" s="31"/>
      <c r="Z226" s="30"/>
      <c r="AA226" s="30"/>
      <c r="AB226" s="30"/>
      <c r="AC226" s="30"/>
      <c r="AD226" s="30"/>
      <c r="AE226" s="30"/>
      <c r="AF226" s="30"/>
      <c r="AG226" s="30"/>
      <c r="AH226" s="30"/>
      <c r="AI226" s="30"/>
      <c r="AJ226" s="31"/>
      <c r="AK226" s="30"/>
      <c r="AL226" s="30"/>
      <c r="AM226" s="30"/>
      <c r="AN226" s="30"/>
      <c r="AO226" s="30"/>
      <c r="AP226" s="30"/>
      <c r="AQ226" s="30"/>
      <c r="AR226" s="30"/>
      <c r="AS226" s="31"/>
      <c r="AT226" s="30"/>
      <c r="AU226" s="30"/>
      <c r="AV226" s="30"/>
      <c r="AW226" s="30"/>
      <c r="AX226" s="30"/>
      <c r="AY226" s="30"/>
      <c r="AZ226" s="30"/>
      <c r="BA226" s="31"/>
      <c r="BB226" s="30"/>
      <c r="BC226" s="30"/>
      <c r="BD226" s="30"/>
      <c r="BE226" s="31"/>
      <c r="BF226" s="30"/>
      <c r="BG226" s="30"/>
      <c r="BH226" s="30"/>
      <c r="BI226" s="30"/>
      <c r="BJ226" s="31"/>
      <c r="BK226" s="30"/>
      <c r="BL226" s="30"/>
      <c r="BM226" s="30"/>
      <c r="BN226" s="30"/>
      <c r="BO226" s="31"/>
      <c r="BP226" s="30"/>
      <c r="BQ226" s="30"/>
      <c r="BR226" s="30"/>
      <c r="BS226" s="30"/>
      <c r="BT226" s="31"/>
      <c r="BU226" s="30"/>
      <c r="BV226" s="30"/>
      <c r="BW226" s="30"/>
      <c r="BX226" s="31"/>
      <c r="BY226" s="30"/>
      <c r="BZ226" s="30"/>
      <c r="CA226" s="30"/>
      <c r="CB226" s="30"/>
      <c r="CC226" s="30"/>
      <c r="CD226" s="30"/>
      <c r="CE226" s="30"/>
      <c r="CF226" s="30"/>
      <c r="CG226" s="30"/>
      <c r="CH226" s="31"/>
      <c r="CI226" s="30"/>
      <c r="CJ226" s="30"/>
      <c r="CK226" s="30"/>
      <c r="CL226" s="30"/>
      <c r="CM226" s="30"/>
      <c r="CN226" s="30"/>
      <c r="CO226" s="30"/>
      <c r="CP226" s="30"/>
      <c r="CQ226" s="31"/>
      <c r="CR226" s="30"/>
      <c r="CS226" s="30"/>
      <c r="CT226" s="30"/>
      <c r="CU226" s="30"/>
      <c r="CV226" s="30"/>
      <c r="CW226" s="30"/>
    </row>
    <row r="227" spans="4:101" ht="13.5" x14ac:dyDescent="0.35">
      <c r="D227" s="31"/>
      <c r="E227" s="30"/>
      <c r="F227" s="30"/>
      <c r="G227" s="30"/>
      <c r="H227" s="30"/>
      <c r="I227" s="30"/>
      <c r="J227" s="30"/>
      <c r="K227" s="30"/>
      <c r="L227" s="30"/>
      <c r="M227" s="30"/>
      <c r="N227" s="30"/>
      <c r="O227" s="31"/>
      <c r="P227" s="30"/>
      <c r="Q227" s="30"/>
      <c r="R227" s="30"/>
      <c r="S227" s="30"/>
      <c r="T227" s="30"/>
      <c r="U227" s="30"/>
      <c r="V227" s="30"/>
      <c r="W227" s="30"/>
      <c r="X227" s="30"/>
      <c r="Y227" s="31"/>
      <c r="Z227" s="30"/>
      <c r="AA227" s="30"/>
      <c r="AB227" s="30"/>
      <c r="AC227" s="30"/>
      <c r="AD227" s="30"/>
      <c r="AE227" s="30"/>
      <c r="AF227" s="30"/>
      <c r="AG227" s="30"/>
      <c r="AH227" s="30"/>
      <c r="AI227" s="30"/>
      <c r="AJ227" s="31"/>
      <c r="AK227" s="30"/>
      <c r="AL227" s="30"/>
      <c r="AM227" s="30"/>
      <c r="AN227" s="30"/>
      <c r="AO227" s="30"/>
      <c r="AP227" s="30"/>
      <c r="AQ227" s="30"/>
      <c r="AR227" s="30"/>
      <c r="AS227" s="31"/>
      <c r="AT227" s="30"/>
      <c r="AU227" s="30"/>
      <c r="AV227" s="30"/>
      <c r="AW227" s="30"/>
      <c r="AX227" s="30"/>
      <c r="AY227" s="30"/>
      <c r="AZ227" s="30"/>
      <c r="BA227" s="31"/>
      <c r="BB227" s="30"/>
      <c r="BC227" s="30"/>
      <c r="BD227" s="30"/>
      <c r="BE227" s="31"/>
      <c r="BF227" s="30"/>
      <c r="BG227" s="30"/>
      <c r="BH227" s="30"/>
      <c r="BI227" s="30"/>
      <c r="BJ227" s="31"/>
      <c r="BK227" s="30"/>
      <c r="BL227" s="30"/>
      <c r="BM227" s="30"/>
      <c r="BN227" s="30"/>
      <c r="BO227" s="31"/>
      <c r="BP227" s="30"/>
      <c r="BQ227" s="30"/>
      <c r="BR227" s="30"/>
      <c r="BS227" s="30"/>
      <c r="BT227" s="31"/>
      <c r="BU227" s="30"/>
      <c r="BV227" s="30"/>
      <c r="BW227" s="30"/>
      <c r="BX227" s="31"/>
      <c r="BY227" s="30"/>
      <c r="BZ227" s="30"/>
      <c r="CA227" s="30"/>
      <c r="CB227" s="30"/>
      <c r="CC227" s="30"/>
      <c r="CD227" s="30"/>
      <c r="CE227" s="30"/>
      <c r="CF227" s="30"/>
      <c r="CG227" s="30"/>
      <c r="CH227" s="31"/>
      <c r="CI227" s="30"/>
      <c r="CJ227" s="30"/>
      <c r="CK227" s="30"/>
      <c r="CL227" s="30"/>
      <c r="CM227" s="30"/>
      <c r="CN227" s="30"/>
      <c r="CO227" s="30"/>
      <c r="CP227" s="30"/>
      <c r="CQ227" s="31"/>
      <c r="CR227" s="30"/>
      <c r="CS227" s="30"/>
      <c r="CT227" s="30"/>
      <c r="CU227" s="30"/>
      <c r="CV227" s="30"/>
      <c r="CW227" s="30"/>
    </row>
    <row r="228" spans="4:101" ht="13.5" x14ac:dyDescent="0.35">
      <c r="D228" s="31"/>
      <c r="E228" s="30"/>
      <c r="F228" s="30"/>
      <c r="G228" s="30"/>
      <c r="H228" s="30"/>
      <c r="I228" s="30"/>
      <c r="J228" s="30"/>
      <c r="K228" s="30"/>
      <c r="L228" s="30"/>
      <c r="M228" s="30"/>
      <c r="N228" s="30"/>
      <c r="O228" s="31"/>
      <c r="P228" s="30"/>
      <c r="Q228" s="30"/>
      <c r="R228" s="30"/>
      <c r="S228" s="30"/>
      <c r="T228" s="30"/>
      <c r="U228" s="30"/>
      <c r="V228" s="30"/>
      <c r="W228" s="30"/>
      <c r="X228" s="30"/>
      <c r="Y228" s="31"/>
      <c r="Z228" s="30"/>
      <c r="AA228" s="30"/>
      <c r="AB228" s="30"/>
      <c r="AC228" s="30"/>
      <c r="AD228" s="30"/>
      <c r="AE228" s="30"/>
      <c r="AF228" s="30"/>
      <c r="AG228" s="30"/>
      <c r="AH228" s="30"/>
      <c r="AI228" s="30"/>
      <c r="AJ228" s="31"/>
      <c r="AK228" s="30"/>
      <c r="AL228" s="30"/>
      <c r="AM228" s="30"/>
      <c r="AN228" s="30"/>
      <c r="AO228" s="30"/>
      <c r="AP228" s="30"/>
      <c r="AQ228" s="30"/>
      <c r="AR228" s="30"/>
      <c r="AS228" s="31"/>
      <c r="AT228" s="30"/>
      <c r="AU228" s="30"/>
      <c r="AV228" s="30"/>
      <c r="AW228" s="30"/>
      <c r="AX228" s="30"/>
      <c r="AY228" s="30"/>
      <c r="AZ228" s="30"/>
      <c r="BA228" s="31"/>
      <c r="BB228" s="30"/>
      <c r="BC228" s="30"/>
      <c r="BD228" s="30"/>
      <c r="BE228" s="31"/>
      <c r="BF228" s="30"/>
      <c r="BG228" s="30"/>
      <c r="BH228" s="30"/>
      <c r="BI228" s="30"/>
      <c r="BJ228" s="31"/>
      <c r="BK228" s="30"/>
      <c r="BL228" s="30"/>
      <c r="BM228" s="30"/>
      <c r="BN228" s="30"/>
      <c r="BO228" s="31"/>
      <c r="BP228" s="30"/>
      <c r="BQ228" s="30"/>
      <c r="BR228" s="30"/>
      <c r="BS228" s="30"/>
      <c r="BT228" s="31"/>
      <c r="BU228" s="30"/>
      <c r="BV228" s="30"/>
      <c r="BW228" s="30"/>
      <c r="BX228" s="31"/>
      <c r="BY228" s="30"/>
      <c r="BZ228" s="30"/>
      <c r="CA228" s="30"/>
      <c r="CB228" s="30"/>
      <c r="CC228" s="30"/>
      <c r="CD228" s="30"/>
      <c r="CE228" s="30"/>
      <c r="CF228" s="30"/>
      <c r="CG228" s="30"/>
      <c r="CH228" s="31"/>
      <c r="CI228" s="30"/>
      <c r="CJ228" s="30"/>
      <c r="CK228" s="30"/>
      <c r="CL228" s="30"/>
      <c r="CM228" s="30"/>
      <c r="CN228" s="30"/>
      <c r="CO228" s="30"/>
      <c r="CP228" s="30"/>
      <c r="CQ228" s="31"/>
      <c r="CR228" s="30"/>
      <c r="CS228" s="30"/>
      <c r="CT228" s="30"/>
      <c r="CU228" s="30"/>
      <c r="CV228" s="30"/>
      <c r="CW228" s="30"/>
    </row>
    <row r="229" spans="4:101" ht="13.5" x14ac:dyDescent="0.35">
      <c r="D229" s="31"/>
      <c r="E229" s="30"/>
      <c r="F229" s="30"/>
      <c r="G229" s="30"/>
      <c r="H229" s="30"/>
      <c r="I229" s="30"/>
      <c r="J229" s="30"/>
      <c r="K229" s="30"/>
      <c r="L229" s="30"/>
      <c r="M229" s="30"/>
      <c r="N229" s="30"/>
      <c r="O229" s="31"/>
      <c r="P229" s="30"/>
      <c r="Q229" s="30"/>
      <c r="R229" s="30"/>
      <c r="S229" s="30"/>
      <c r="T229" s="30"/>
      <c r="U229" s="30"/>
      <c r="V229" s="30"/>
      <c r="W229" s="30"/>
      <c r="X229" s="30"/>
      <c r="Y229" s="31"/>
      <c r="Z229" s="30"/>
      <c r="AA229" s="30"/>
      <c r="AB229" s="30"/>
      <c r="AC229" s="30"/>
      <c r="AD229" s="30"/>
      <c r="AE229" s="30"/>
      <c r="AF229" s="30"/>
      <c r="AG229" s="30"/>
      <c r="AH229" s="30"/>
      <c r="AI229" s="30"/>
      <c r="AJ229" s="31"/>
      <c r="AK229" s="30"/>
      <c r="AL229" s="30"/>
      <c r="AM229" s="30"/>
      <c r="AN229" s="30"/>
      <c r="AO229" s="30"/>
      <c r="AP229" s="30"/>
      <c r="AQ229" s="30"/>
      <c r="AR229" s="30"/>
      <c r="AS229" s="31"/>
      <c r="AT229" s="30"/>
      <c r="AU229" s="30"/>
      <c r="AV229" s="30"/>
      <c r="AW229" s="30"/>
      <c r="AX229" s="30"/>
      <c r="AY229" s="30"/>
      <c r="AZ229" s="30"/>
      <c r="BA229" s="31"/>
      <c r="BB229" s="30"/>
      <c r="BC229" s="30"/>
      <c r="BD229" s="30"/>
      <c r="BE229" s="31"/>
      <c r="BF229" s="30"/>
      <c r="BG229" s="30"/>
      <c r="BH229" s="30"/>
      <c r="BI229" s="30"/>
      <c r="BJ229" s="31"/>
      <c r="BK229" s="30"/>
      <c r="BL229" s="30"/>
      <c r="BM229" s="30"/>
      <c r="BN229" s="30"/>
      <c r="BO229" s="31"/>
      <c r="BP229" s="30"/>
      <c r="BQ229" s="30"/>
      <c r="BR229" s="30"/>
      <c r="BS229" s="30"/>
      <c r="BT229" s="31"/>
      <c r="BU229" s="30"/>
      <c r="BV229" s="30"/>
      <c r="BW229" s="30"/>
      <c r="BX229" s="31"/>
      <c r="BY229" s="30"/>
      <c r="BZ229" s="30"/>
      <c r="CA229" s="30"/>
      <c r="CB229" s="30"/>
      <c r="CC229" s="30"/>
      <c r="CD229" s="30"/>
      <c r="CE229" s="30"/>
      <c r="CF229" s="30"/>
      <c r="CG229" s="30"/>
      <c r="CH229" s="31"/>
      <c r="CI229" s="30"/>
      <c r="CJ229" s="30"/>
      <c r="CK229" s="30"/>
      <c r="CL229" s="30"/>
      <c r="CM229" s="30"/>
      <c r="CN229" s="30"/>
      <c r="CO229" s="30"/>
      <c r="CP229" s="30"/>
      <c r="CQ229" s="31"/>
      <c r="CR229" s="30"/>
      <c r="CS229" s="30"/>
      <c r="CT229" s="30"/>
      <c r="CU229" s="30"/>
      <c r="CV229" s="30"/>
      <c r="CW229" s="30"/>
    </row>
    <row r="230" spans="4:101" ht="13.5" x14ac:dyDescent="0.35">
      <c r="D230" s="31"/>
      <c r="E230" s="30"/>
      <c r="F230" s="30"/>
      <c r="G230" s="30"/>
      <c r="H230" s="30"/>
      <c r="I230" s="30"/>
      <c r="J230" s="30"/>
      <c r="K230" s="30"/>
      <c r="L230" s="30"/>
      <c r="M230" s="30"/>
      <c r="N230" s="30"/>
      <c r="O230" s="31"/>
      <c r="P230" s="30"/>
      <c r="Q230" s="30"/>
      <c r="R230" s="30"/>
      <c r="S230" s="30"/>
      <c r="T230" s="30"/>
      <c r="U230" s="30"/>
      <c r="V230" s="30"/>
      <c r="W230" s="30"/>
      <c r="X230" s="30"/>
      <c r="Y230" s="31"/>
      <c r="Z230" s="30"/>
      <c r="AA230" s="30"/>
      <c r="AB230" s="30"/>
      <c r="AC230" s="30"/>
      <c r="AD230" s="30"/>
      <c r="AE230" s="30"/>
      <c r="AF230" s="30"/>
      <c r="AG230" s="30"/>
      <c r="AH230" s="30"/>
      <c r="AI230" s="30"/>
      <c r="AJ230" s="31"/>
      <c r="AK230" s="30"/>
      <c r="AL230" s="30"/>
      <c r="AM230" s="30"/>
      <c r="AN230" s="30"/>
      <c r="AO230" s="30"/>
      <c r="AP230" s="30"/>
      <c r="AQ230" s="30"/>
      <c r="AR230" s="30"/>
      <c r="AS230" s="31"/>
      <c r="AT230" s="30"/>
      <c r="AU230" s="30"/>
      <c r="AV230" s="30"/>
      <c r="AW230" s="30"/>
      <c r="AX230" s="30"/>
      <c r="AY230" s="30"/>
      <c r="AZ230" s="30"/>
      <c r="BA230" s="31"/>
      <c r="BB230" s="30"/>
      <c r="BC230" s="30"/>
      <c r="BD230" s="30"/>
      <c r="BE230" s="31"/>
      <c r="BF230" s="30"/>
      <c r="BG230" s="30"/>
      <c r="BH230" s="30"/>
      <c r="BI230" s="30"/>
      <c r="BJ230" s="31"/>
      <c r="BK230" s="30"/>
      <c r="BL230" s="30"/>
      <c r="BM230" s="30"/>
      <c r="BN230" s="30"/>
      <c r="BO230" s="31"/>
      <c r="BP230" s="30"/>
      <c r="BQ230" s="30"/>
      <c r="BR230" s="30"/>
      <c r="BS230" s="30"/>
      <c r="BT230" s="31"/>
      <c r="BU230" s="30"/>
      <c r="BV230" s="30"/>
      <c r="BW230" s="30"/>
      <c r="BX230" s="31"/>
      <c r="BY230" s="30"/>
      <c r="BZ230" s="30"/>
      <c r="CA230" s="30"/>
      <c r="CB230" s="30"/>
      <c r="CC230" s="30"/>
      <c r="CD230" s="30"/>
      <c r="CE230" s="30"/>
      <c r="CF230" s="30"/>
      <c r="CG230" s="30"/>
      <c r="CH230" s="31"/>
      <c r="CI230" s="30"/>
      <c r="CJ230" s="30"/>
      <c r="CK230" s="30"/>
      <c r="CL230" s="30"/>
      <c r="CM230" s="30"/>
      <c r="CN230" s="30"/>
      <c r="CO230" s="30"/>
      <c r="CP230" s="30"/>
      <c r="CQ230" s="31"/>
      <c r="CR230" s="30"/>
      <c r="CS230" s="30"/>
      <c r="CT230" s="30"/>
      <c r="CU230" s="30"/>
      <c r="CV230" s="30"/>
      <c r="CW230" s="30"/>
    </row>
    <row r="231" spans="4:101" ht="13.5" x14ac:dyDescent="0.35">
      <c r="D231" s="31"/>
      <c r="E231" s="30"/>
      <c r="F231" s="30"/>
      <c r="G231" s="30"/>
      <c r="H231" s="30"/>
      <c r="I231" s="30"/>
      <c r="J231" s="30"/>
      <c r="K231" s="30"/>
      <c r="L231" s="30"/>
      <c r="M231" s="30"/>
      <c r="N231" s="30"/>
      <c r="O231" s="31"/>
      <c r="P231" s="30"/>
      <c r="Q231" s="30"/>
      <c r="R231" s="30"/>
      <c r="S231" s="30"/>
      <c r="T231" s="30"/>
      <c r="U231" s="30"/>
      <c r="V231" s="30"/>
      <c r="W231" s="30"/>
      <c r="X231" s="30"/>
      <c r="Y231" s="31"/>
      <c r="Z231" s="30"/>
      <c r="AA231" s="30"/>
      <c r="AB231" s="30"/>
      <c r="AC231" s="30"/>
      <c r="AD231" s="30"/>
      <c r="AE231" s="30"/>
      <c r="AF231" s="30"/>
      <c r="AG231" s="30"/>
      <c r="AH231" s="30"/>
      <c r="AI231" s="30"/>
      <c r="AJ231" s="31"/>
      <c r="AK231" s="30"/>
      <c r="AL231" s="30"/>
      <c r="AM231" s="30"/>
      <c r="AN231" s="30"/>
      <c r="AO231" s="30"/>
      <c r="AP231" s="30"/>
      <c r="AQ231" s="30"/>
      <c r="AR231" s="30"/>
      <c r="AS231" s="31"/>
      <c r="AT231" s="30"/>
      <c r="AU231" s="30"/>
      <c r="AV231" s="30"/>
      <c r="AW231" s="30"/>
      <c r="AX231" s="30"/>
      <c r="AY231" s="30"/>
      <c r="AZ231" s="30"/>
      <c r="BA231" s="31"/>
      <c r="BB231" s="30"/>
      <c r="BC231" s="30"/>
      <c r="BD231" s="30"/>
      <c r="BE231" s="31"/>
      <c r="BF231" s="30"/>
      <c r="BG231" s="30"/>
      <c r="BH231" s="30"/>
      <c r="BI231" s="30"/>
      <c r="BJ231" s="31"/>
      <c r="BK231" s="30"/>
      <c r="BL231" s="30"/>
      <c r="BM231" s="30"/>
      <c r="BN231" s="30"/>
      <c r="BO231" s="31"/>
      <c r="BP231" s="30"/>
      <c r="BQ231" s="30"/>
      <c r="BR231" s="30"/>
      <c r="BS231" s="30"/>
      <c r="BT231" s="31"/>
      <c r="BU231" s="30"/>
      <c r="BV231" s="30"/>
      <c r="BW231" s="30"/>
      <c r="BX231" s="31"/>
      <c r="BY231" s="30"/>
      <c r="BZ231" s="30"/>
      <c r="CA231" s="30"/>
      <c r="CB231" s="30"/>
      <c r="CC231" s="30"/>
      <c r="CD231" s="30"/>
      <c r="CE231" s="30"/>
      <c r="CF231" s="30"/>
      <c r="CG231" s="30"/>
      <c r="CH231" s="31"/>
      <c r="CI231" s="30"/>
      <c r="CJ231" s="30"/>
      <c r="CK231" s="30"/>
      <c r="CL231" s="30"/>
      <c r="CM231" s="30"/>
      <c r="CN231" s="30"/>
      <c r="CO231" s="30"/>
      <c r="CP231" s="30"/>
      <c r="CQ231" s="31"/>
      <c r="CR231" s="30"/>
      <c r="CS231" s="30"/>
      <c r="CT231" s="30"/>
      <c r="CU231" s="30"/>
      <c r="CV231" s="30"/>
      <c r="CW231" s="30"/>
    </row>
    <row r="232" spans="4:101" ht="13.5" x14ac:dyDescent="0.35">
      <c r="D232" s="31"/>
      <c r="E232" s="30"/>
      <c r="F232" s="30"/>
      <c r="G232" s="30"/>
      <c r="H232" s="30"/>
      <c r="I232" s="30"/>
      <c r="J232" s="30"/>
      <c r="K232" s="30"/>
      <c r="L232" s="30"/>
      <c r="M232" s="30"/>
      <c r="N232" s="30"/>
      <c r="O232" s="31"/>
      <c r="P232" s="30"/>
      <c r="Q232" s="30"/>
      <c r="R232" s="30"/>
      <c r="S232" s="30"/>
      <c r="T232" s="30"/>
      <c r="U232" s="30"/>
      <c r="V232" s="30"/>
      <c r="W232" s="30"/>
      <c r="X232" s="30"/>
      <c r="Y232" s="31"/>
      <c r="Z232" s="30"/>
      <c r="AA232" s="30"/>
      <c r="AB232" s="30"/>
      <c r="AC232" s="30"/>
      <c r="AD232" s="30"/>
      <c r="AE232" s="30"/>
      <c r="AF232" s="30"/>
      <c r="AG232" s="30"/>
      <c r="AH232" s="30"/>
      <c r="AI232" s="30"/>
      <c r="AJ232" s="31"/>
      <c r="AK232" s="30"/>
      <c r="AL232" s="30"/>
      <c r="AM232" s="30"/>
      <c r="AN232" s="30"/>
      <c r="AO232" s="30"/>
      <c r="AP232" s="30"/>
      <c r="AQ232" s="30"/>
      <c r="AR232" s="30"/>
      <c r="AS232" s="31"/>
      <c r="AT232" s="30"/>
      <c r="AU232" s="30"/>
      <c r="AV232" s="30"/>
      <c r="AW232" s="30"/>
      <c r="AX232" s="30"/>
      <c r="AY232" s="30"/>
      <c r="AZ232" s="30"/>
      <c r="BA232" s="31"/>
      <c r="BB232" s="30"/>
      <c r="BC232" s="30"/>
      <c r="BD232" s="30"/>
      <c r="BE232" s="31"/>
      <c r="BF232" s="30"/>
      <c r="BG232" s="30"/>
      <c r="BH232" s="30"/>
      <c r="BI232" s="30"/>
      <c r="BJ232" s="31"/>
      <c r="BK232" s="30"/>
      <c r="BL232" s="30"/>
      <c r="BM232" s="30"/>
      <c r="BN232" s="30"/>
      <c r="BO232" s="31"/>
      <c r="BP232" s="30"/>
      <c r="BQ232" s="30"/>
      <c r="BR232" s="30"/>
      <c r="BS232" s="30"/>
      <c r="BT232" s="31"/>
      <c r="BU232" s="30"/>
      <c r="BV232" s="30"/>
      <c r="BW232" s="30"/>
      <c r="BX232" s="31"/>
      <c r="BY232" s="30"/>
      <c r="BZ232" s="30"/>
      <c r="CA232" s="30"/>
      <c r="CB232" s="30"/>
      <c r="CC232" s="30"/>
      <c r="CD232" s="30"/>
      <c r="CE232" s="30"/>
      <c r="CF232" s="30"/>
      <c r="CG232" s="30"/>
      <c r="CH232" s="31"/>
      <c r="CI232" s="30"/>
      <c r="CJ232" s="30"/>
      <c r="CK232" s="30"/>
      <c r="CL232" s="30"/>
      <c r="CM232" s="30"/>
      <c r="CN232" s="30"/>
      <c r="CO232" s="30"/>
      <c r="CP232" s="30"/>
      <c r="CQ232" s="31"/>
      <c r="CR232" s="30"/>
      <c r="CS232" s="30"/>
      <c r="CT232" s="30"/>
      <c r="CU232" s="30"/>
      <c r="CV232" s="30"/>
      <c r="CW232" s="30"/>
    </row>
    <row r="233" spans="4:101" ht="13.5" x14ac:dyDescent="0.35">
      <c r="D233" s="31"/>
      <c r="E233" s="30"/>
      <c r="F233" s="30"/>
      <c r="G233" s="30"/>
      <c r="H233" s="30"/>
      <c r="I233" s="30"/>
      <c r="J233" s="30"/>
      <c r="K233" s="30"/>
      <c r="L233" s="30"/>
      <c r="M233" s="30"/>
      <c r="N233" s="30"/>
      <c r="O233" s="31"/>
      <c r="P233" s="30"/>
      <c r="Q233" s="30"/>
      <c r="R233" s="30"/>
      <c r="S233" s="30"/>
      <c r="T233" s="30"/>
      <c r="U233" s="30"/>
      <c r="V233" s="30"/>
      <c r="W233" s="30"/>
      <c r="X233" s="30"/>
      <c r="Y233" s="31"/>
      <c r="Z233" s="30"/>
      <c r="AA233" s="30"/>
      <c r="AB233" s="30"/>
      <c r="AC233" s="30"/>
      <c r="AD233" s="30"/>
      <c r="AE233" s="30"/>
      <c r="AF233" s="30"/>
      <c r="AG233" s="30"/>
      <c r="AH233" s="30"/>
      <c r="AI233" s="30"/>
      <c r="AJ233" s="31"/>
      <c r="AK233" s="30"/>
      <c r="AL233" s="30"/>
      <c r="AM233" s="30"/>
      <c r="AN233" s="30"/>
      <c r="AO233" s="30"/>
      <c r="AP233" s="30"/>
      <c r="AQ233" s="30"/>
      <c r="AR233" s="30"/>
      <c r="AS233" s="31"/>
      <c r="AT233" s="30"/>
      <c r="AU233" s="30"/>
      <c r="AV233" s="30"/>
      <c r="AW233" s="30"/>
      <c r="AX233" s="30"/>
      <c r="AY233" s="30"/>
      <c r="AZ233" s="30"/>
      <c r="BA233" s="31"/>
      <c r="BB233" s="30"/>
      <c r="BC233" s="30"/>
      <c r="BD233" s="30"/>
      <c r="BE233" s="31"/>
      <c r="BF233" s="30"/>
      <c r="BG233" s="30"/>
      <c r="BH233" s="30"/>
      <c r="BI233" s="30"/>
      <c r="BJ233" s="31"/>
      <c r="BK233" s="30"/>
      <c r="BL233" s="30"/>
      <c r="BM233" s="30"/>
      <c r="BN233" s="30"/>
      <c r="BO233" s="31"/>
      <c r="BP233" s="30"/>
      <c r="BQ233" s="30"/>
      <c r="BR233" s="30"/>
      <c r="BS233" s="30"/>
      <c r="BT233" s="31"/>
      <c r="BU233" s="30"/>
      <c r="BV233" s="30"/>
      <c r="BW233" s="30"/>
      <c r="BX233" s="31"/>
      <c r="BY233" s="30"/>
      <c r="BZ233" s="30"/>
      <c r="CA233" s="30"/>
      <c r="CB233" s="30"/>
      <c r="CC233" s="30"/>
      <c r="CD233" s="30"/>
      <c r="CE233" s="30"/>
      <c r="CF233" s="30"/>
      <c r="CG233" s="30"/>
      <c r="CH233" s="31"/>
      <c r="CI233" s="30"/>
      <c r="CJ233" s="30"/>
      <c r="CK233" s="30"/>
      <c r="CL233" s="30"/>
      <c r="CM233" s="30"/>
      <c r="CN233" s="30"/>
      <c r="CO233" s="30"/>
      <c r="CP233" s="30"/>
      <c r="CQ233" s="31"/>
      <c r="CR233" s="30"/>
      <c r="CS233" s="30"/>
      <c r="CT233" s="30"/>
      <c r="CU233" s="30"/>
      <c r="CV233" s="30"/>
      <c r="CW233" s="30"/>
    </row>
    <row r="234" spans="4:101" ht="13.5" x14ac:dyDescent="0.35">
      <c r="D234" s="31"/>
      <c r="E234" s="30"/>
      <c r="F234" s="30"/>
      <c r="G234" s="30"/>
      <c r="H234" s="30"/>
      <c r="I234" s="30"/>
      <c r="J234" s="30"/>
      <c r="K234" s="30"/>
      <c r="L234" s="30"/>
      <c r="M234" s="30"/>
      <c r="N234" s="30"/>
      <c r="O234" s="31"/>
      <c r="P234" s="30"/>
      <c r="Q234" s="30"/>
      <c r="R234" s="30"/>
      <c r="S234" s="30"/>
      <c r="T234" s="30"/>
      <c r="U234" s="30"/>
      <c r="V234" s="30"/>
      <c r="W234" s="30"/>
      <c r="X234" s="30"/>
      <c r="Y234" s="31"/>
      <c r="Z234" s="30"/>
      <c r="AA234" s="30"/>
      <c r="AB234" s="30"/>
      <c r="AC234" s="30"/>
      <c r="AD234" s="30"/>
      <c r="AE234" s="30"/>
      <c r="AF234" s="30"/>
      <c r="AG234" s="30"/>
      <c r="AH234" s="30"/>
      <c r="AI234" s="30"/>
      <c r="AJ234" s="31"/>
      <c r="AK234" s="30"/>
      <c r="AL234" s="30"/>
      <c r="AM234" s="30"/>
      <c r="AN234" s="30"/>
      <c r="AO234" s="30"/>
      <c r="AP234" s="30"/>
      <c r="AQ234" s="30"/>
      <c r="AR234" s="30"/>
      <c r="AS234" s="31"/>
      <c r="AT234" s="30"/>
      <c r="AU234" s="30"/>
      <c r="AV234" s="30"/>
      <c r="AW234" s="30"/>
      <c r="AX234" s="30"/>
      <c r="AY234" s="30"/>
      <c r="AZ234" s="30"/>
      <c r="BA234" s="31"/>
      <c r="BB234" s="30"/>
      <c r="BC234" s="30"/>
      <c r="BD234" s="30"/>
      <c r="BE234" s="31"/>
      <c r="BF234" s="30"/>
      <c r="BG234" s="30"/>
      <c r="BH234" s="30"/>
      <c r="BI234" s="30"/>
      <c r="BJ234" s="31"/>
      <c r="BK234" s="30"/>
      <c r="BL234" s="30"/>
      <c r="BM234" s="30"/>
      <c r="BN234" s="30"/>
      <c r="BO234" s="31"/>
      <c r="BP234" s="30"/>
      <c r="BQ234" s="30"/>
      <c r="BR234" s="30"/>
      <c r="BS234" s="30"/>
      <c r="BT234" s="31"/>
      <c r="BU234" s="30"/>
      <c r="BV234" s="30"/>
      <c r="BW234" s="30"/>
      <c r="BX234" s="31"/>
      <c r="BY234" s="30"/>
      <c r="BZ234" s="30"/>
      <c r="CA234" s="30"/>
      <c r="CB234" s="30"/>
      <c r="CC234" s="30"/>
      <c r="CD234" s="30"/>
      <c r="CE234" s="30"/>
      <c r="CF234" s="30"/>
      <c r="CG234" s="30"/>
      <c r="CH234" s="31"/>
      <c r="CI234" s="30"/>
      <c r="CJ234" s="30"/>
      <c r="CK234" s="30"/>
      <c r="CL234" s="30"/>
      <c r="CM234" s="30"/>
      <c r="CN234" s="30"/>
      <c r="CO234" s="30"/>
      <c r="CP234" s="30"/>
      <c r="CQ234" s="31"/>
      <c r="CR234" s="30"/>
      <c r="CS234" s="30"/>
      <c r="CT234" s="30"/>
      <c r="CU234" s="30"/>
      <c r="CV234" s="30"/>
      <c r="CW234" s="30"/>
    </row>
    <row r="235" spans="4:101" ht="13.5" x14ac:dyDescent="0.35">
      <c r="D235" s="31"/>
      <c r="E235" s="30"/>
      <c r="F235" s="30"/>
      <c r="G235" s="30"/>
      <c r="H235" s="30"/>
      <c r="I235" s="30"/>
      <c r="J235" s="30"/>
      <c r="K235" s="30"/>
      <c r="L235" s="30"/>
      <c r="M235" s="30"/>
      <c r="N235" s="30"/>
      <c r="O235" s="31"/>
      <c r="P235" s="30"/>
      <c r="Q235" s="30"/>
      <c r="R235" s="30"/>
      <c r="S235" s="30"/>
      <c r="T235" s="30"/>
      <c r="U235" s="30"/>
      <c r="V235" s="30"/>
      <c r="W235" s="30"/>
      <c r="X235" s="30"/>
      <c r="Y235" s="31"/>
      <c r="Z235" s="30"/>
      <c r="AA235" s="30"/>
      <c r="AB235" s="30"/>
      <c r="AC235" s="30"/>
      <c r="AD235" s="30"/>
      <c r="AE235" s="30"/>
      <c r="AF235" s="30"/>
      <c r="AG235" s="30"/>
      <c r="AH235" s="30"/>
      <c r="AI235" s="30"/>
      <c r="AJ235" s="31"/>
      <c r="AK235" s="30"/>
      <c r="AL235" s="30"/>
      <c r="AM235" s="30"/>
      <c r="AN235" s="30"/>
      <c r="AO235" s="30"/>
      <c r="AP235" s="30"/>
      <c r="AQ235" s="30"/>
      <c r="AR235" s="30"/>
      <c r="AS235" s="31"/>
      <c r="AT235" s="30"/>
      <c r="AU235" s="30"/>
      <c r="AV235" s="30"/>
      <c r="AW235" s="30"/>
      <c r="AX235" s="30"/>
      <c r="AY235" s="30"/>
      <c r="AZ235" s="30"/>
      <c r="BA235" s="31"/>
      <c r="BB235" s="30"/>
      <c r="BC235" s="30"/>
      <c r="BD235" s="30"/>
      <c r="BE235" s="31"/>
      <c r="BF235" s="30"/>
      <c r="BG235" s="30"/>
      <c r="BH235" s="30"/>
      <c r="BI235" s="30"/>
      <c r="BJ235" s="31"/>
      <c r="BK235" s="30"/>
      <c r="BL235" s="30"/>
      <c r="BM235" s="30"/>
      <c r="BN235" s="30"/>
      <c r="BO235" s="31"/>
      <c r="BP235" s="30"/>
      <c r="BQ235" s="30"/>
      <c r="BR235" s="30"/>
      <c r="BS235" s="30"/>
      <c r="BT235" s="31"/>
      <c r="BU235" s="30"/>
      <c r="BV235" s="30"/>
      <c r="BW235" s="30"/>
      <c r="BX235" s="31"/>
      <c r="BY235" s="30"/>
      <c r="BZ235" s="30"/>
      <c r="CA235" s="30"/>
      <c r="CB235" s="30"/>
      <c r="CC235" s="30"/>
      <c r="CD235" s="30"/>
      <c r="CE235" s="30"/>
      <c r="CF235" s="30"/>
      <c r="CG235" s="30"/>
      <c r="CH235" s="31"/>
      <c r="CI235" s="30"/>
      <c r="CJ235" s="30"/>
      <c r="CK235" s="30"/>
      <c r="CL235" s="30"/>
      <c r="CM235" s="30"/>
      <c r="CN235" s="30"/>
      <c r="CO235" s="30"/>
      <c r="CP235" s="30"/>
      <c r="CQ235" s="31"/>
      <c r="CR235" s="30"/>
      <c r="CS235" s="30"/>
      <c r="CT235" s="30"/>
      <c r="CU235" s="30"/>
      <c r="CV235" s="30"/>
      <c r="CW235" s="30"/>
    </row>
    <row r="236" spans="4:101" ht="13.5" x14ac:dyDescent="0.35">
      <c r="D236" s="31"/>
      <c r="E236" s="30"/>
      <c r="F236" s="30"/>
      <c r="G236" s="30"/>
      <c r="H236" s="30"/>
      <c r="I236" s="30"/>
      <c r="J236" s="30"/>
      <c r="K236" s="30"/>
      <c r="L236" s="30"/>
      <c r="M236" s="30"/>
      <c r="N236" s="30"/>
      <c r="O236" s="31"/>
      <c r="P236" s="30"/>
      <c r="Q236" s="30"/>
      <c r="R236" s="30"/>
      <c r="S236" s="30"/>
      <c r="T236" s="30"/>
      <c r="U236" s="30"/>
      <c r="V236" s="30"/>
      <c r="W236" s="30"/>
      <c r="X236" s="30"/>
      <c r="Y236" s="31"/>
      <c r="Z236" s="30"/>
      <c r="AA236" s="30"/>
      <c r="AB236" s="30"/>
      <c r="AC236" s="30"/>
      <c r="AD236" s="30"/>
      <c r="AE236" s="30"/>
      <c r="AF236" s="30"/>
      <c r="AG236" s="30"/>
      <c r="AH236" s="30"/>
      <c r="AI236" s="30"/>
      <c r="AJ236" s="31"/>
      <c r="AK236" s="30"/>
      <c r="AL236" s="30"/>
      <c r="AM236" s="30"/>
      <c r="AN236" s="30"/>
      <c r="AO236" s="30"/>
      <c r="AP236" s="30"/>
      <c r="AQ236" s="30"/>
      <c r="AR236" s="30"/>
      <c r="AS236" s="31"/>
      <c r="AT236" s="30"/>
      <c r="AU236" s="30"/>
      <c r="AV236" s="30"/>
      <c r="AW236" s="30"/>
      <c r="AX236" s="30"/>
      <c r="AY236" s="30"/>
      <c r="AZ236" s="30"/>
      <c r="BA236" s="31"/>
      <c r="BB236" s="30"/>
      <c r="BC236" s="30"/>
      <c r="BD236" s="30"/>
      <c r="BE236" s="31"/>
      <c r="BF236" s="30"/>
      <c r="BG236" s="30"/>
      <c r="BH236" s="30"/>
      <c r="BI236" s="30"/>
      <c r="BJ236" s="31"/>
      <c r="BK236" s="30"/>
      <c r="BL236" s="30"/>
      <c r="BM236" s="30"/>
      <c r="BN236" s="30"/>
      <c r="BO236" s="31"/>
      <c r="BP236" s="30"/>
      <c r="BQ236" s="30"/>
      <c r="BR236" s="30"/>
      <c r="BS236" s="30"/>
      <c r="BT236" s="31"/>
      <c r="BU236" s="30"/>
      <c r="BV236" s="30"/>
      <c r="BW236" s="30"/>
      <c r="BX236" s="31"/>
      <c r="BY236" s="30"/>
      <c r="BZ236" s="30"/>
      <c r="CA236" s="30"/>
      <c r="CB236" s="30"/>
      <c r="CC236" s="30"/>
      <c r="CD236" s="30"/>
      <c r="CE236" s="30"/>
      <c r="CF236" s="30"/>
      <c r="CG236" s="30"/>
      <c r="CH236" s="31"/>
      <c r="CI236" s="30"/>
      <c r="CJ236" s="30"/>
      <c r="CK236" s="30"/>
      <c r="CL236" s="30"/>
      <c r="CM236" s="30"/>
      <c r="CN236" s="30"/>
      <c r="CO236" s="30"/>
      <c r="CP236" s="30"/>
      <c r="CQ236" s="31"/>
      <c r="CR236" s="30"/>
      <c r="CS236" s="30"/>
      <c r="CT236" s="30"/>
      <c r="CU236" s="30"/>
      <c r="CV236" s="30"/>
      <c r="CW236" s="30"/>
    </row>
    <row r="237" spans="4:101" ht="13.5" x14ac:dyDescent="0.35">
      <c r="D237" s="31"/>
      <c r="E237" s="30"/>
      <c r="F237" s="30"/>
      <c r="G237" s="30"/>
      <c r="H237" s="30"/>
      <c r="I237" s="30"/>
      <c r="J237" s="30"/>
      <c r="K237" s="30"/>
      <c r="L237" s="30"/>
      <c r="M237" s="30"/>
      <c r="N237" s="30"/>
      <c r="O237" s="31"/>
      <c r="P237" s="30"/>
      <c r="Q237" s="30"/>
      <c r="R237" s="30"/>
      <c r="S237" s="30"/>
      <c r="T237" s="30"/>
      <c r="U237" s="30"/>
      <c r="V237" s="30"/>
      <c r="W237" s="30"/>
      <c r="X237" s="30"/>
      <c r="Y237" s="31"/>
      <c r="Z237" s="30"/>
      <c r="AA237" s="30"/>
      <c r="AB237" s="30"/>
      <c r="AC237" s="30"/>
      <c r="AD237" s="30"/>
      <c r="AE237" s="30"/>
      <c r="AF237" s="30"/>
      <c r="AG237" s="30"/>
      <c r="AH237" s="30"/>
      <c r="AI237" s="30"/>
      <c r="AJ237" s="31"/>
      <c r="AK237" s="30"/>
      <c r="AL237" s="30"/>
      <c r="AM237" s="30"/>
      <c r="AN237" s="30"/>
      <c r="AO237" s="30"/>
      <c r="AP237" s="30"/>
      <c r="AQ237" s="30"/>
      <c r="AR237" s="30"/>
      <c r="AS237" s="31"/>
      <c r="AT237" s="30"/>
      <c r="AU237" s="30"/>
      <c r="AV237" s="30"/>
      <c r="AW237" s="30"/>
      <c r="AX237" s="30"/>
      <c r="AY237" s="30"/>
      <c r="AZ237" s="30"/>
      <c r="BA237" s="31"/>
      <c r="BB237" s="30"/>
      <c r="BC237" s="30"/>
      <c r="BD237" s="30"/>
      <c r="BE237" s="31"/>
      <c r="BF237" s="30"/>
      <c r="BG237" s="30"/>
      <c r="BH237" s="30"/>
      <c r="BI237" s="30"/>
      <c r="BJ237" s="31"/>
      <c r="BK237" s="30"/>
      <c r="BL237" s="30"/>
      <c r="BM237" s="30"/>
      <c r="BN237" s="30"/>
      <c r="BO237" s="31"/>
      <c r="BP237" s="30"/>
      <c r="BQ237" s="30"/>
      <c r="BR237" s="30"/>
      <c r="BS237" s="30"/>
      <c r="BT237" s="31"/>
      <c r="BU237" s="30"/>
      <c r="BV237" s="30"/>
      <c r="BW237" s="30"/>
      <c r="BX237" s="31"/>
      <c r="BY237" s="30"/>
      <c r="BZ237" s="30"/>
      <c r="CA237" s="30"/>
      <c r="CB237" s="30"/>
      <c r="CC237" s="30"/>
      <c r="CD237" s="30"/>
      <c r="CE237" s="30"/>
      <c r="CF237" s="30"/>
      <c r="CG237" s="30"/>
      <c r="CH237" s="31"/>
      <c r="CI237" s="30"/>
      <c r="CJ237" s="30"/>
      <c r="CK237" s="30"/>
      <c r="CL237" s="30"/>
      <c r="CM237" s="30"/>
      <c r="CN237" s="30"/>
      <c r="CO237" s="30"/>
      <c r="CP237" s="30"/>
      <c r="CQ237" s="31"/>
      <c r="CR237" s="30"/>
      <c r="CS237" s="30"/>
      <c r="CT237" s="30"/>
      <c r="CU237" s="30"/>
      <c r="CV237" s="30"/>
      <c r="CW237" s="30"/>
    </row>
    <row r="238" spans="4:101" ht="13.5" x14ac:dyDescent="0.35">
      <c r="D238" s="31"/>
      <c r="E238" s="30"/>
      <c r="F238" s="30"/>
      <c r="G238" s="30"/>
      <c r="H238" s="30"/>
      <c r="I238" s="30"/>
      <c r="J238" s="30"/>
      <c r="K238" s="30"/>
      <c r="L238" s="30"/>
      <c r="M238" s="30"/>
      <c r="N238" s="30"/>
      <c r="O238" s="31"/>
      <c r="P238" s="30"/>
      <c r="Q238" s="30"/>
      <c r="R238" s="30"/>
      <c r="S238" s="30"/>
      <c r="T238" s="30"/>
      <c r="U238" s="30"/>
      <c r="V238" s="30"/>
      <c r="W238" s="30"/>
      <c r="X238" s="30"/>
      <c r="Y238" s="31"/>
      <c r="Z238" s="30"/>
      <c r="AA238" s="30"/>
      <c r="AB238" s="30"/>
      <c r="AC238" s="30"/>
      <c r="AD238" s="30"/>
      <c r="AE238" s="30"/>
      <c r="AF238" s="30"/>
      <c r="AG238" s="30"/>
      <c r="AH238" s="30"/>
      <c r="AI238" s="30"/>
      <c r="AJ238" s="31"/>
      <c r="AK238" s="30"/>
      <c r="AL238" s="30"/>
      <c r="AM238" s="30"/>
      <c r="AN238" s="30"/>
      <c r="AO238" s="30"/>
      <c r="AP238" s="30"/>
      <c r="AQ238" s="30"/>
      <c r="AR238" s="30"/>
      <c r="AS238" s="31"/>
      <c r="AT238" s="30"/>
      <c r="AU238" s="30"/>
      <c r="AV238" s="30"/>
      <c r="AW238" s="30"/>
      <c r="AX238" s="30"/>
      <c r="AY238" s="30"/>
      <c r="AZ238" s="30"/>
      <c r="BA238" s="31"/>
      <c r="BB238" s="30"/>
      <c r="BC238" s="30"/>
      <c r="BD238" s="30"/>
      <c r="BE238" s="31"/>
      <c r="BF238" s="30"/>
      <c r="BG238" s="30"/>
      <c r="BH238" s="30"/>
      <c r="BI238" s="30"/>
      <c r="BJ238" s="31"/>
      <c r="BK238" s="30"/>
      <c r="BL238" s="30"/>
      <c r="BM238" s="30"/>
      <c r="BN238" s="30"/>
      <c r="BO238" s="31"/>
      <c r="BP238" s="30"/>
      <c r="BQ238" s="30"/>
      <c r="BR238" s="30"/>
      <c r="BS238" s="30"/>
      <c r="BT238" s="31"/>
      <c r="BU238" s="30"/>
      <c r="BV238" s="30"/>
      <c r="BW238" s="30"/>
      <c r="BX238" s="31"/>
      <c r="BY238" s="30"/>
      <c r="BZ238" s="30"/>
      <c r="CA238" s="30"/>
      <c r="CB238" s="30"/>
      <c r="CC238" s="30"/>
      <c r="CD238" s="30"/>
      <c r="CE238" s="30"/>
      <c r="CF238" s="30"/>
      <c r="CG238" s="30"/>
      <c r="CH238" s="31"/>
      <c r="CI238" s="30"/>
      <c r="CJ238" s="30"/>
      <c r="CK238" s="30"/>
      <c r="CL238" s="30"/>
      <c r="CM238" s="30"/>
      <c r="CN238" s="30"/>
      <c r="CO238" s="30"/>
      <c r="CP238" s="30"/>
      <c r="CQ238" s="31"/>
      <c r="CR238" s="30"/>
      <c r="CS238" s="30"/>
      <c r="CT238" s="30"/>
      <c r="CU238" s="30"/>
      <c r="CV238" s="30"/>
      <c r="CW238" s="30"/>
    </row>
    <row r="239" spans="4:101" ht="13.5" x14ac:dyDescent="0.35">
      <c r="D239" s="31"/>
      <c r="E239" s="30"/>
      <c r="F239" s="30"/>
      <c r="G239" s="30"/>
      <c r="H239" s="30"/>
      <c r="I239" s="30"/>
      <c r="J239" s="30"/>
      <c r="K239" s="30"/>
      <c r="L239" s="30"/>
      <c r="M239" s="30"/>
      <c r="N239" s="30"/>
      <c r="O239" s="31"/>
      <c r="P239" s="30"/>
      <c r="Q239" s="30"/>
      <c r="R239" s="30"/>
      <c r="S239" s="30"/>
      <c r="T239" s="30"/>
      <c r="U239" s="30"/>
      <c r="V239" s="30"/>
      <c r="W239" s="30"/>
      <c r="X239" s="30"/>
      <c r="Y239" s="31"/>
      <c r="Z239" s="30"/>
      <c r="AA239" s="30"/>
      <c r="AB239" s="30"/>
      <c r="AC239" s="30"/>
      <c r="AD239" s="30"/>
      <c r="AE239" s="30"/>
      <c r="AF239" s="30"/>
      <c r="AG239" s="30"/>
      <c r="AH239" s="30"/>
      <c r="AI239" s="30"/>
      <c r="AJ239" s="31"/>
      <c r="AK239" s="30"/>
      <c r="AL239" s="30"/>
      <c r="AM239" s="30"/>
      <c r="AN239" s="30"/>
      <c r="AO239" s="30"/>
      <c r="AP239" s="30"/>
      <c r="AQ239" s="30"/>
      <c r="AR239" s="30"/>
      <c r="AS239" s="31"/>
      <c r="AT239" s="30"/>
      <c r="AU239" s="30"/>
      <c r="AV239" s="30"/>
      <c r="AW239" s="30"/>
      <c r="AX239" s="30"/>
      <c r="AY239" s="30"/>
      <c r="AZ239" s="30"/>
      <c r="BA239" s="31"/>
      <c r="BB239" s="30"/>
      <c r="BC239" s="30"/>
      <c r="BD239" s="30"/>
      <c r="BE239" s="31"/>
      <c r="BF239" s="30"/>
      <c r="BG239" s="30"/>
      <c r="BH239" s="30"/>
      <c r="BI239" s="30"/>
      <c r="BJ239" s="31"/>
      <c r="BK239" s="30"/>
      <c r="BL239" s="30"/>
      <c r="BM239" s="30"/>
      <c r="BN239" s="30"/>
      <c r="BO239" s="31"/>
      <c r="BP239" s="30"/>
      <c r="BQ239" s="30"/>
      <c r="BR239" s="30"/>
      <c r="BS239" s="30"/>
      <c r="BT239" s="31"/>
      <c r="BU239" s="30"/>
      <c r="BV239" s="30"/>
      <c r="BW239" s="30"/>
      <c r="BX239" s="31"/>
      <c r="BY239" s="30"/>
      <c r="BZ239" s="30"/>
      <c r="CA239" s="30"/>
      <c r="CB239" s="30"/>
      <c r="CC239" s="30"/>
      <c r="CD239" s="30"/>
      <c r="CE239" s="30"/>
      <c r="CF239" s="30"/>
      <c r="CG239" s="30"/>
      <c r="CH239" s="31"/>
      <c r="CI239" s="30"/>
      <c r="CJ239" s="30"/>
      <c r="CK239" s="30"/>
      <c r="CL239" s="30"/>
      <c r="CM239" s="30"/>
      <c r="CN239" s="30"/>
      <c r="CO239" s="30"/>
      <c r="CP239" s="30"/>
      <c r="CQ239" s="31"/>
      <c r="CR239" s="30"/>
      <c r="CS239" s="30"/>
      <c r="CT239" s="30"/>
      <c r="CU239" s="30"/>
      <c r="CV239" s="30"/>
      <c r="CW239" s="30"/>
    </row>
    <row r="240" spans="4:101" ht="13.5" x14ac:dyDescent="0.35">
      <c r="D240" s="31"/>
      <c r="E240" s="30"/>
      <c r="F240" s="30"/>
      <c r="G240" s="30"/>
      <c r="H240" s="30"/>
      <c r="I240" s="30"/>
      <c r="J240" s="30"/>
      <c r="K240" s="30"/>
      <c r="L240" s="30"/>
      <c r="M240" s="30"/>
      <c r="N240" s="30"/>
      <c r="O240" s="31"/>
      <c r="P240" s="30"/>
      <c r="Q240" s="30"/>
      <c r="R240" s="30"/>
      <c r="S240" s="30"/>
      <c r="T240" s="30"/>
      <c r="U240" s="30"/>
      <c r="V240" s="30"/>
      <c r="W240" s="30"/>
      <c r="X240" s="30"/>
      <c r="Y240" s="31"/>
      <c r="Z240" s="30"/>
      <c r="AA240" s="30"/>
      <c r="AB240" s="30"/>
      <c r="AC240" s="30"/>
      <c r="AD240" s="30"/>
      <c r="AE240" s="30"/>
      <c r="AF240" s="30"/>
      <c r="AG240" s="30"/>
      <c r="AH240" s="30"/>
      <c r="AI240" s="30"/>
      <c r="AJ240" s="31"/>
      <c r="AK240" s="30"/>
      <c r="AL240" s="30"/>
      <c r="AM240" s="30"/>
      <c r="AN240" s="30"/>
      <c r="AO240" s="30"/>
      <c r="AP240" s="30"/>
      <c r="AQ240" s="30"/>
      <c r="AR240" s="30"/>
      <c r="AS240" s="31"/>
      <c r="AT240" s="30"/>
      <c r="AU240" s="30"/>
      <c r="AV240" s="30"/>
      <c r="AW240" s="30"/>
      <c r="AX240" s="30"/>
      <c r="AY240" s="30"/>
      <c r="AZ240" s="30"/>
      <c r="BA240" s="31"/>
      <c r="BB240" s="30"/>
      <c r="BC240" s="30"/>
      <c r="BD240" s="30"/>
      <c r="BE240" s="31"/>
      <c r="BF240" s="30"/>
      <c r="BG240" s="30"/>
      <c r="BH240" s="30"/>
      <c r="BI240" s="30"/>
      <c r="BJ240" s="31"/>
      <c r="BK240" s="30"/>
      <c r="BL240" s="30"/>
      <c r="BM240" s="30"/>
      <c r="BN240" s="30"/>
      <c r="BO240" s="31"/>
      <c r="BP240" s="30"/>
      <c r="BQ240" s="30"/>
      <c r="BR240" s="30"/>
      <c r="BS240" s="30"/>
      <c r="BT240" s="31"/>
      <c r="BU240" s="30"/>
      <c r="BV240" s="30"/>
      <c r="BW240" s="30"/>
      <c r="BX240" s="31"/>
      <c r="BY240" s="30"/>
      <c r="BZ240" s="30"/>
      <c r="CA240" s="30"/>
      <c r="CB240" s="30"/>
      <c r="CC240" s="30"/>
      <c r="CD240" s="30"/>
      <c r="CE240" s="30"/>
      <c r="CF240" s="30"/>
      <c r="CG240" s="30"/>
      <c r="CH240" s="31"/>
      <c r="CI240" s="30"/>
      <c r="CJ240" s="30"/>
      <c r="CK240" s="30"/>
      <c r="CL240" s="30"/>
      <c r="CM240" s="30"/>
      <c r="CN240" s="30"/>
      <c r="CO240" s="30"/>
      <c r="CP240" s="30"/>
      <c r="CQ240" s="31"/>
      <c r="CR240" s="30"/>
      <c r="CS240" s="30"/>
      <c r="CT240" s="30"/>
      <c r="CU240" s="30"/>
      <c r="CV240" s="30"/>
      <c r="CW240" s="30"/>
    </row>
    <row r="241" spans="4:101" ht="13.5" x14ac:dyDescent="0.35">
      <c r="D241" s="31"/>
      <c r="E241" s="30"/>
      <c r="F241" s="30"/>
      <c r="G241" s="30"/>
      <c r="H241" s="30"/>
      <c r="I241" s="30"/>
      <c r="J241" s="30"/>
      <c r="K241" s="30"/>
      <c r="L241" s="30"/>
      <c r="M241" s="30"/>
      <c r="N241" s="30"/>
      <c r="O241" s="31"/>
      <c r="P241" s="30"/>
      <c r="Q241" s="30"/>
      <c r="R241" s="30"/>
      <c r="S241" s="30"/>
      <c r="T241" s="30"/>
      <c r="U241" s="30"/>
      <c r="V241" s="30"/>
      <c r="W241" s="30"/>
      <c r="X241" s="30"/>
      <c r="Y241" s="31"/>
      <c r="Z241" s="30"/>
      <c r="AA241" s="30"/>
      <c r="AB241" s="30"/>
      <c r="AC241" s="30"/>
      <c r="AD241" s="30"/>
      <c r="AE241" s="30"/>
      <c r="AF241" s="30"/>
      <c r="AG241" s="30"/>
      <c r="AH241" s="30"/>
      <c r="AI241" s="30"/>
      <c r="AJ241" s="31"/>
      <c r="AK241" s="30"/>
      <c r="AL241" s="30"/>
      <c r="AM241" s="30"/>
      <c r="AN241" s="30"/>
      <c r="AO241" s="30"/>
      <c r="AP241" s="30"/>
      <c r="AQ241" s="30"/>
      <c r="AR241" s="30"/>
      <c r="AS241" s="31"/>
      <c r="AT241" s="30"/>
      <c r="AU241" s="30"/>
      <c r="AV241" s="30"/>
      <c r="AW241" s="30"/>
      <c r="AX241" s="30"/>
      <c r="AY241" s="30"/>
      <c r="AZ241" s="30"/>
      <c r="BA241" s="31"/>
      <c r="BB241" s="30"/>
      <c r="BC241" s="30"/>
      <c r="BD241" s="30"/>
      <c r="BE241" s="31"/>
      <c r="BF241" s="30"/>
      <c r="BG241" s="30"/>
      <c r="BH241" s="30"/>
      <c r="BI241" s="30"/>
      <c r="BJ241" s="31"/>
      <c r="BK241" s="30"/>
      <c r="BL241" s="30"/>
      <c r="BM241" s="30"/>
      <c r="BN241" s="30"/>
      <c r="BO241" s="31"/>
      <c r="BP241" s="30"/>
      <c r="BQ241" s="30"/>
      <c r="BR241" s="30"/>
      <c r="BS241" s="30"/>
      <c r="BT241" s="31"/>
      <c r="BU241" s="30"/>
      <c r="BV241" s="30"/>
      <c r="BW241" s="30"/>
      <c r="BX241" s="31"/>
      <c r="BY241" s="30"/>
      <c r="BZ241" s="30"/>
      <c r="CA241" s="30"/>
      <c r="CB241" s="30"/>
      <c r="CC241" s="30"/>
      <c r="CD241" s="30"/>
      <c r="CE241" s="30"/>
      <c r="CF241" s="30"/>
      <c r="CG241" s="30"/>
      <c r="CH241" s="31"/>
      <c r="CI241" s="30"/>
      <c r="CJ241" s="30"/>
      <c r="CK241" s="30"/>
      <c r="CL241" s="30"/>
      <c r="CM241" s="30"/>
      <c r="CN241" s="30"/>
      <c r="CO241" s="30"/>
      <c r="CP241" s="30"/>
      <c r="CQ241" s="31"/>
      <c r="CR241" s="30"/>
      <c r="CS241" s="30"/>
      <c r="CT241" s="30"/>
      <c r="CU241" s="30"/>
      <c r="CV241" s="30"/>
      <c r="CW241" s="30"/>
    </row>
    <row r="242" spans="4:101" ht="13.5" x14ac:dyDescent="0.35">
      <c r="D242" s="31"/>
      <c r="E242" s="30"/>
      <c r="F242" s="30"/>
      <c r="G242" s="30"/>
      <c r="H242" s="30"/>
      <c r="I242" s="30"/>
      <c r="J242" s="30"/>
      <c r="K242" s="30"/>
      <c r="L242" s="30"/>
      <c r="M242" s="30"/>
      <c r="N242" s="30"/>
      <c r="O242" s="31"/>
      <c r="P242" s="30"/>
      <c r="Q242" s="30"/>
      <c r="R242" s="30"/>
      <c r="S242" s="30"/>
      <c r="T242" s="30"/>
      <c r="U242" s="30"/>
      <c r="V242" s="30"/>
      <c r="W242" s="30"/>
      <c r="X242" s="30"/>
      <c r="Y242" s="31"/>
      <c r="Z242" s="30"/>
      <c r="AA242" s="30"/>
      <c r="AB242" s="30"/>
      <c r="AC242" s="30"/>
      <c r="AD242" s="30"/>
      <c r="AE242" s="30"/>
      <c r="AF242" s="30"/>
      <c r="AG242" s="30"/>
      <c r="AH242" s="30"/>
      <c r="AI242" s="30"/>
      <c r="AJ242" s="31"/>
      <c r="AK242" s="30"/>
      <c r="AL242" s="30"/>
      <c r="AM242" s="30"/>
      <c r="AN242" s="30"/>
      <c r="AO242" s="30"/>
      <c r="AP242" s="30"/>
      <c r="AQ242" s="30"/>
      <c r="AR242" s="30"/>
      <c r="AS242" s="31"/>
      <c r="AT242" s="30"/>
      <c r="AU242" s="30"/>
      <c r="AV242" s="30"/>
      <c r="AW242" s="30"/>
      <c r="AX242" s="30"/>
      <c r="AY242" s="30"/>
      <c r="AZ242" s="30"/>
      <c r="BA242" s="31"/>
      <c r="BB242" s="30"/>
      <c r="BC242" s="30"/>
      <c r="BD242" s="30"/>
      <c r="BE242" s="31"/>
      <c r="BF242" s="30"/>
      <c r="BG242" s="30"/>
      <c r="BH242" s="30"/>
      <c r="BI242" s="30"/>
      <c r="BJ242" s="31"/>
      <c r="BK242" s="30"/>
      <c r="BL242" s="30"/>
      <c r="BM242" s="30"/>
      <c r="BN242" s="30"/>
      <c r="BO242" s="31"/>
      <c r="BP242" s="30"/>
      <c r="BQ242" s="30"/>
      <c r="BR242" s="30"/>
      <c r="BS242" s="30"/>
      <c r="BT242" s="31"/>
      <c r="BU242" s="30"/>
      <c r="BV242" s="30"/>
      <c r="BW242" s="30"/>
      <c r="BX242" s="31"/>
      <c r="BY242" s="30"/>
      <c r="BZ242" s="30"/>
      <c r="CA242" s="30"/>
      <c r="CB242" s="30"/>
      <c r="CC242" s="30"/>
      <c r="CD242" s="30"/>
      <c r="CE242" s="30"/>
      <c r="CF242" s="30"/>
      <c r="CG242" s="30"/>
      <c r="CH242" s="31"/>
      <c r="CI242" s="30"/>
      <c r="CJ242" s="30"/>
      <c r="CK242" s="30"/>
      <c r="CL242" s="30"/>
      <c r="CM242" s="30"/>
      <c r="CN242" s="30"/>
      <c r="CO242" s="30"/>
      <c r="CP242" s="30"/>
      <c r="CQ242" s="31"/>
      <c r="CR242" s="30"/>
      <c r="CS242" s="30"/>
      <c r="CT242" s="30"/>
      <c r="CU242" s="30"/>
      <c r="CV242" s="30"/>
      <c r="CW242" s="30"/>
    </row>
    <row r="243" spans="4:101" ht="13.5" x14ac:dyDescent="0.35">
      <c r="D243" s="31"/>
      <c r="E243" s="30"/>
      <c r="F243" s="30"/>
      <c r="G243" s="30"/>
      <c r="H243" s="30"/>
      <c r="I243" s="30"/>
      <c r="J243" s="30"/>
      <c r="K243" s="30"/>
      <c r="L243" s="30"/>
      <c r="M243" s="30"/>
      <c r="N243" s="30"/>
      <c r="O243" s="31"/>
      <c r="P243" s="30"/>
      <c r="Q243" s="30"/>
      <c r="R243" s="30"/>
      <c r="S243" s="30"/>
      <c r="T243" s="30"/>
      <c r="U243" s="30"/>
      <c r="V243" s="30"/>
      <c r="W243" s="30"/>
      <c r="X243" s="30"/>
      <c r="Y243" s="31"/>
      <c r="Z243" s="30"/>
      <c r="AA243" s="30"/>
      <c r="AB243" s="30"/>
      <c r="AC243" s="30"/>
      <c r="AD243" s="30"/>
      <c r="AE243" s="30"/>
      <c r="AF243" s="30"/>
      <c r="AG243" s="30"/>
      <c r="AH243" s="30"/>
      <c r="AI243" s="30"/>
      <c r="AJ243" s="31"/>
      <c r="AK243" s="30"/>
      <c r="AL243" s="30"/>
      <c r="AM243" s="30"/>
      <c r="AN243" s="30"/>
      <c r="AO243" s="30"/>
      <c r="AP243" s="30"/>
      <c r="AQ243" s="30"/>
      <c r="AR243" s="30"/>
      <c r="AS243" s="31"/>
      <c r="AT243" s="30"/>
      <c r="AU243" s="30"/>
      <c r="AV243" s="30"/>
      <c r="AW243" s="30"/>
      <c r="AX243" s="30"/>
      <c r="AY243" s="30"/>
      <c r="AZ243" s="30"/>
      <c r="BA243" s="31"/>
      <c r="BB243" s="30"/>
      <c r="BC243" s="30"/>
      <c r="BD243" s="30"/>
      <c r="BE243" s="31"/>
      <c r="BF243" s="30"/>
      <c r="BG243" s="30"/>
      <c r="BH243" s="30"/>
      <c r="BI243" s="30"/>
      <c r="BJ243" s="31"/>
      <c r="BK243" s="30"/>
      <c r="BL243" s="30"/>
      <c r="BM243" s="30"/>
      <c r="BN243" s="30"/>
      <c r="BO243" s="31"/>
      <c r="BP243" s="30"/>
      <c r="BQ243" s="30"/>
      <c r="BR243" s="30"/>
      <c r="BS243" s="30"/>
      <c r="BT243" s="31"/>
      <c r="BU243" s="30"/>
      <c r="BV243" s="30"/>
      <c r="BW243" s="30"/>
      <c r="BX243" s="31"/>
      <c r="BY243" s="30"/>
      <c r="BZ243" s="30"/>
      <c r="CA243" s="30"/>
      <c r="CB243" s="30"/>
      <c r="CC243" s="30"/>
      <c r="CD243" s="30"/>
      <c r="CE243" s="30"/>
      <c r="CF243" s="30"/>
      <c r="CG243" s="30"/>
      <c r="CH243" s="31"/>
      <c r="CI243" s="30"/>
      <c r="CJ243" s="30"/>
      <c r="CK243" s="30"/>
      <c r="CL243" s="30"/>
      <c r="CM243" s="30"/>
      <c r="CN243" s="30"/>
      <c r="CO243" s="30"/>
      <c r="CP243" s="30"/>
      <c r="CQ243" s="31"/>
      <c r="CR243" s="30"/>
      <c r="CS243" s="30"/>
      <c r="CT243" s="30"/>
      <c r="CU243" s="30"/>
      <c r="CV243" s="30"/>
      <c r="CW243" s="30"/>
    </row>
    <row r="244" spans="4:101" ht="13.5" x14ac:dyDescent="0.35">
      <c r="D244" s="31"/>
      <c r="E244" s="30"/>
      <c r="F244" s="30"/>
      <c r="G244" s="30"/>
      <c r="H244" s="30"/>
      <c r="I244" s="30"/>
      <c r="J244" s="30"/>
      <c r="K244" s="30"/>
      <c r="L244" s="30"/>
      <c r="M244" s="30"/>
      <c r="N244" s="30"/>
      <c r="O244" s="31"/>
      <c r="P244" s="30"/>
      <c r="Q244" s="30"/>
      <c r="R244" s="30"/>
      <c r="S244" s="30"/>
      <c r="T244" s="30"/>
      <c r="U244" s="30"/>
      <c r="V244" s="30"/>
      <c r="W244" s="30"/>
      <c r="X244" s="30"/>
      <c r="Y244" s="31"/>
      <c r="Z244" s="30"/>
      <c r="AA244" s="30"/>
      <c r="AB244" s="30"/>
      <c r="AC244" s="30"/>
      <c r="AD244" s="30"/>
      <c r="AE244" s="30"/>
      <c r="AF244" s="30"/>
      <c r="AG244" s="30"/>
      <c r="AH244" s="30"/>
      <c r="AI244" s="30"/>
      <c r="AJ244" s="31"/>
      <c r="AK244" s="30"/>
      <c r="AL244" s="30"/>
      <c r="AM244" s="30"/>
      <c r="AN244" s="30"/>
      <c r="AO244" s="30"/>
      <c r="AP244" s="30"/>
      <c r="AQ244" s="30"/>
      <c r="AR244" s="30"/>
      <c r="AS244" s="31"/>
      <c r="AT244" s="30"/>
      <c r="AU244" s="30"/>
      <c r="AV244" s="30"/>
      <c r="AW244" s="30"/>
      <c r="AX244" s="30"/>
      <c r="AY244" s="30"/>
      <c r="AZ244" s="30"/>
      <c r="BA244" s="31"/>
      <c r="BB244" s="30"/>
      <c r="BC244" s="30"/>
      <c r="BD244" s="30"/>
      <c r="BE244" s="31"/>
      <c r="BF244" s="30"/>
      <c r="BG244" s="30"/>
      <c r="BH244" s="30"/>
      <c r="BI244" s="30"/>
      <c r="BJ244" s="31"/>
      <c r="BK244" s="30"/>
      <c r="BL244" s="30"/>
      <c r="BM244" s="30"/>
      <c r="BN244" s="30"/>
      <c r="BO244" s="31"/>
      <c r="BP244" s="30"/>
      <c r="BQ244" s="30"/>
      <c r="BR244" s="30"/>
      <c r="BS244" s="30"/>
      <c r="BT244" s="31"/>
      <c r="BU244" s="30"/>
      <c r="BV244" s="30"/>
      <c r="BW244" s="30"/>
      <c r="BX244" s="31"/>
      <c r="BY244" s="30"/>
      <c r="BZ244" s="30"/>
      <c r="CA244" s="30"/>
      <c r="CB244" s="30"/>
      <c r="CC244" s="30"/>
      <c r="CD244" s="30"/>
      <c r="CE244" s="30"/>
      <c r="CF244" s="30"/>
      <c r="CG244" s="30"/>
      <c r="CH244" s="31"/>
      <c r="CI244" s="30"/>
      <c r="CJ244" s="30"/>
      <c r="CK244" s="30"/>
      <c r="CL244" s="30"/>
      <c r="CM244" s="30"/>
      <c r="CN244" s="30"/>
      <c r="CO244" s="30"/>
      <c r="CP244" s="30"/>
      <c r="CQ244" s="31"/>
      <c r="CR244" s="30"/>
      <c r="CS244" s="30"/>
      <c r="CT244" s="30"/>
      <c r="CU244" s="30"/>
      <c r="CV244" s="30"/>
      <c r="CW244" s="30"/>
    </row>
    <row r="245" spans="4:101" ht="13.5" x14ac:dyDescent="0.35">
      <c r="D245" s="31"/>
      <c r="E245" s="30"/>
      <c r="F245" s="30"/>
      <c r="G245" s="30"/>
      <c r="H245" s="30"/>
      <c r="I245" s="30"/>
      <c r="J245" s="30"/>
      <c r="K245" s="30"/>
      <c r="L245" s="30"/>
      <c r="M245" s="30"/>
      <c r="N245" s="30"/>
      <c r="O245" s="31"/>
      <c r="P245" s="30"/>
      <c r="Q245" s="30"/>
      <c r="R245" s="30"/>
      <c r="S245" s="30"/>
      <c r="T245" s="30"/>
      <c r="U245" s="30"/>
      <c r="V245" s="30"/>
      <c r="W245" s="30"/>
      <c r="X245" s="30"/>
      <c r="Y245" s="31"/>
      <c r="Z245" s="30"/>
      <c r="AA245" s="30"/>
      <c r="AB245" s="30"/>
      <c r="AC245" s="30"/>
      <c r="AD245" s="30"/>
      <c r="AE245" s="30"/>
      <c r="AF245" s="30"/>
      <c r="AG245" s="30"/>
      <c r="AH245" s="30"/>
      <c r="AI245" s="30"/>
      <c r="AJ245" s="31"/>
      <c r="AK245" s="30"/>
      <c r="AL245" s="30"/>
      <c r="AM245" s="30"/>
      <c r="AN245" s="30"/>
      <c r="AO245" s="30"/>
      <c r="AP245" s="30"/>
      <c r="AQ245" s="30"/>
      <c r="AR245" s="30"/>
      <c r="AS245" s="31"/>
      <c r="AT245" s="30"/>
      <c r="AU245" s="30"/>
      <c r="AV245" s="30"/>
      <c r="AW245" s="30"/>
      <c r="AX245" s="30"/>
      <c r="AY245" s="30"/>
      <c r="AZ245" s="30"/>
      <c r="BA245" s="31"/>
      <c r="BB245" s="30"/>
      <c r="BC245" s="30"/>
      <c r="BD245" s="30"/>
      <c r="BE245" s="31"/>
      <c r="BF245" s="30"/>
      <c r="BG245" s="30"/>
      <c r="BH245" s="30"/>
      <c r="BI245" s="30"/>
      <c r="BJ245" s="31"/>
      <c r="BK245" s="30"/>
      <c r="BL245" s="30"/>
      <c r="BM245" s="30"/>
      <c r="BN245" s="30"/>
      <c r="BO245" s="31"/>
      <c r="BP245" s="30"/>
      <c r="BQ245" s="30"/>
      <c r="BR245" s="30"/>
      <c r="BS245" s="30"/>
      <c r="BT245" s="31"/>
      <c r="BU245" s="30"/>
      <c r="BV245" s="30"/>
      <c r="BW245" s="30"/>
      <c r="BX245" s="31"/>
      <c r="BY245" s="30"/>
      <c r="BZ245" s="30"/>
      <c r="CA245" s="30"/>
      <c r="CB245" s="30"/>
      <c r="CC245" s="30"/>
      <c r="CD245" s="30"/>
      <c r="CE245" s="30"/>
      <c r="CF245" s="30"/>
      <c r="CG245" s="30"/>
      <c r="CH245" s="31"/>
      <c r="CI245" s="30"/>
      <c r="CJ245" s="30"/>
      <c r="CK245" s="30"/>
      <c r="CL245" s="30"/>
      <c r="CM245" s="30"/>
      <c r="CN245" s="30"/>
      <c r="CO245" s="30"/>
      <c r="CP245" s="30"/>
      <c r="CQ245" s="31"/>
      <c r="CR245" s="30"/>
      <c r="CS245" s="30"/>
      <c r="CT245" s="30"/>
      <c r="CU245" s="30"/>
      <c r="CV245" s="30"/>
      <c r="CW245" s="30"/>
    </row>
    <row r="246" spans="4:101" ht="13.5" x14ac:dyDescent="0.35">
      <c r="D246" s="31"/>
      <c r="E246" s="30"/>
      <c r="F246" s="30"/>
      <c r="G246" s="30"/>
      <c r="H246" s="30"/>
      <c r="I246" s="30"/>
      <c r="J246" s="30"/>
      <c r="K246" s="30"/>
      <c r="L246" s="30"/>
      <c r="M246" s="30"/>
      <c r="N246" s="30"/>
      <c r="O246" s="31"/>
      <c r="P246" s="30"/>
      <c r="Q246" s="30"/>
      <c r="R246" s="30"/>
      <c r="S246" s="30"/>
      <c r="T246" s="30"/>
      <c r="U246" s="30"/>
      <c r="V246" s="30"/>
      <c r="W246" s="30"/>
      <c r="X246" s="30"/>
      <c r="Y246" s="31"/>
      <c r="Z246" s="30"/>
      <c r="AA246" s="30"/>
      <c r="AB246" s="30"/>
      <c r="AC246" s="30"/>
      <c r="AD246" s="30"/>
      <c r="AE246" s="30"/>
      <c r="AF246" s="30"/>
      <c r="AG246" s="30"/>
      <c r="AH246" s="30"/>
      <c r="AI246" s="30"/>
      <c r="AJ246" s="31"/>
      <c r="AK246" s="30"/>
      <c r="AL246" s="30"/>
      <c r="AM246" s="30"/>
      <c r="AN246" s="30"/>
      <c r="AO246" s="30"/>
      <c r="AP246" s="30"/>
      <c r="AQ246" s="30"/>
      <c r="AR246" s="30"/>
      <c r="AS246" s="31"/>
      <c r="AT246" s="30"/>
      <c r="AU246" s="30"/>
      <c r="AV246" s="30"/>
      <c r="AW246" s="30"/>
      <c r="AX246" s="30"/>
      <c r="AY246" s="30"/>
      <c r="AZ246" s="30"/>
      <c r="BA246" s="31"/>
      <c r="BB246" s="30"/>
      <c r="BC246" s="30"/>
      <c r="BD246" s="30"/>
      <c r="BE246" s="31"/>
      <c r="BF246" s="30"/>
      <c r="BG246" s="30"/>
      <c r="BH246" s="30"/>
      <c r="BI246" s="30"/>
      <c r="BJ246" s="31"/>
      <c r="BK246" s="30"/>
      <c r="BL246" s="30"/>
      <c r="BM246" s="30"/>
      <c r="BN246" s="30"/>
      <c r="BO246" s="31"/>
      <c r="BP246" s="30"/>
      <c r="BQ246" s="30"/>
      <c r="BR246" s="30"/>
      <c r="BS246" s="30"/>
      <c r="BT246" s="31"/>
      <c r="BU246" s="30"/>
      <c r="BV246" s="30"/>
      <c r="BW246" s="30"/>
      <c r="BX246" s="31"/>
      <c r="BY246" s="30"/>
      <c r="BZ246" s="30"/>
      <c r="CA246" s="30"/>
      <c r="CB246" s="30"/>
      <c r="CC246" s="30"/>
      <c r="CD246" s="30"/>
      <c r="CE246" s="30"/>
      <c r="CF246" s="30"/>
      <c r="CG246" s="30"/>
      <c r="CH246" s="31"/>
      <c r="CI246" s="30"/>
      <c r="CJ246" s="30"/>
      <c r="CK246" s="30"/>
      <c r="CL246" s="30"/>
      <c r="CM246" s="30"/>
      <c r="CN246" s="30"/>
      <c r="CO246" s="30"/>
      <c r="CP246" s="30"/>
      <c r="CQ246" s="31"/>
      <c r="CR246" s="30"/>
      <c r="CS246" s="30"/>
      <c r="CT246" s="30"/>
      <c r="CU246" s="30"/>
      <c r="CV246" s="30"/>
      <c r="CW246" s="30"/>
    </row>
    <row r="247" spans="4:101" ht="13.5" x14ac:dyDescent="0.35">
      <c r="D247" s="31"/>
      <c r="E247" s="30"/>
      <c r="F247" s="30"/>
      <c r="G247" s="30"/>
      <c r="H247" s="30"/>
      <c r="I247" s="30"/>
      <c r="J247" s="30"/>
      <c r="K247" s="30"/>
      <c r="L247" s="30"/>
      <c r="M247" s="30"/>
      <c r="N247" s="30"/>
      <c r="O247" s="31"/>
      <c r="P247" s="30"/>
      <c r="Q247" s="30"/>
      <c r="R247" s="30"/>
      <c r="S247" s="30"/>
      <c r="T247" s="30"/>
      <c r="U247" s="30"/>
      <c r="V247" s="30"/>
      <c r="W247" s="30"/>
      <c r="X247" s="30"/>
      <c r="Y247" s="31"/>
      <c r="Z247" s="30"/>
      <c r="AA247" s="30"/>
      <c r="AB247" s="30"/>
      <c r="AC247" s="30"/>
      <c r="AD247" s="30"/>
      <c r="AE247" s="30"/>
      <c r="AF247" s="30"/>
      <c r="AG247" s="30"/>
      <c r="AH247" s="30"/>
      <c r="AI247" s="30"/>
      <c r="AJ247" s="31"/>
      <c r="AK247" s="30"/>
      <c r="AL247" s="30"/>
      <c r="AM247" s="30"/>
      <c r="AN247" s="30"/>
      <c r="AO247" s="30"/>
      <c r="AP247" s="30"/>
      <c r="AQ247" s="30"/>
      <c r="AR247" s="30"/>
      <c r="AS247" s="31"/>
      <c r="AT247" s="30"/>
      <c r="AU247" s="30"/>
      <c r="AV247" s="30"/>
      <c r="AW247" s="30"/>
      <c r="AX247" s="30"/>
      <c r="AY247" s="30"/>
      <c r="AZ247" s="30"/>
      <c r="BA247" s="31"/>
      <c r="BB247" s="30"/>
      <c r="BC247" s="30"/>
      <c r="BD247" s="30"/>
      <c r="BE247" s="31"/>
      <c r="BF247" s="30"/>
      <c r="BG247" s="30"/>
      <c r="BH247" s="30"/>
      <c r="BI247" s="30"/>
      <c r="BJ247" s="31"/>
      <c r="BK247" s="30"/>
      <c r="BL247" s="30"/>
      <c r="BM247" s="30"/>
      <c r="BN247" s="30"/>
      <c r="BO247" s="31"/>
      <c r="BP247" s="30"/>
      <c r="BQ247" s="30"/>
      <c r="BR247" s="30"/>
      <c r="BS247" s="30"/>
      <c r="BT247" s="31"/>
      <c r="BU247" s="30"/>
      <c r="BV247" s="30"/>
      <c r="BW247" s="30"/>
      <c r="BX247" s="31"/>
      <c r="BY247" s="30"/>
      <c r="BZ247" s="30"/>
      <c r="CA247" s="30"/>
      <c r="CB247" s="30"/>
      <c r="CC247" s="30"/>
      <c r="CD247" s="30"/>
      <c r="CE247" s="30"/>
      <c r="CF247" s="30"/>
      <c r="CG247" s="30"/>
      <c r="CH247" s="31"/>
      <c r="CI247" s="30"/>
      <c r="CJ247" s="30"/>
      <c r="CK247" s="30"/>
      <c r="CL247" s="30"/>
      <c r="CM247" s="30"/>
      <c r="CN247" s="30"/>
      <c r="CO247" s="30"/>
      <c r="CP247" s="30"/>
      <c r="CQ247" s="31"/>
      <c r="CR247" s="30"/>
      <c r="CS247" s="30"/>
      <c r="CT247" s="30"/>
      <c r="CU247" s="30"/>
      <c r="CV247" s="30"/>
      <c r="CW247" s="30"/>
    </row>
    <row r="248" spans="4:101" ht="13.5" x14ac:dyDescent="0.35">
      <c r="D248" s="31"/>
      <c r="E248" s="30"/>
      <c r="F248" s="30"/>
      <c r="G248" s="30"/>
      <c r="H248" s="30"/>
      <c r="I248" s="30"/>
      <c r="J248" s="30"/>
      <c r="K248" s="30"/>
      <c r="L248" s="30"/>
      <c r="M248" s="30"/>
      <c r="N248" s="30"/>
      <c r="O248" s="31"/>
      <c r="P248" s="30"/>
      <c r="Q248" s="30"/>
      <c r="R248" s="30"/>
      <c r="S248" s="30"/>
      <c r="T248" s="30"/>
      <c r="U248" s="30"/>
      <c r="V248" s="30"/>
      <c r="W248" s="30"/>
      <c r="X248" s="30"/>
      <c r="Y248" s="31"/>
      <c r="Z248" s="30"/>
      <c r="AA248" s="30"/>
      <c r="AB248" s="30"/>
      <c r="AC248" s="30"/>
      <c r="AD248" s="30"/>
      <c r="AE248" s="30"/>
      <c r="AF248" s="30"/>
      <c r="AG248" s="30"/>
      <c r="AH248" s="30"/>
      <c r="AI248" s="30"/>
      <c r="AJ248" s="31"/>
      <c r="AK248" s="30"/>
      <c r="AL248" s="30"/>
      <c r="AM248" s="30"/>
      <c r="AN248" s="30"/>
      <c r="AO248" s="30"/>
      <c r="AP248" s="30"/>
      <c r="AQ248" s="30"/>
      <c r="AR248" s="30"/>
      <c r="AS248" s="31"/>
      <c r="AT248" s="30"/>
      <c r="AU248" s="30"/>
      <c r="AV248" s="30"/>
      <c r="AW248" s="30"/>
      <c r="AX248" s="30"/>
      <c r="AY248" s="30"/>
      <c r="AZ248" s="30"/>
      <c r="BA248" s="31"/>
      <c r="BB248" s="30"/>
      <c r="BC248" s="30"/>
      <c r="BD248" s="30"/>
      <c r="BE248" s="31"/>
      <c r="BF248" s="30"/>
      <c r="BG248" s="30"/>
      <c r="BH248" s="30"/>
      <c r="BI248" s="30"/>
      <c r="BJ248" s="31"/>
      <c r="BK248" s="30"/>
      <c r="BL248" s="30"/>
      <c r="BM248" s="30"/>
      <c r="BN248" s="30"/>
      <c r="BO248" s="31"/>
      <c r="BP248" s="30"/>
      <c r="BQ248" s="30"/>
      <c r="BR248" s="30"/>
      <c r="BS248" s="30"/>
      <c r="BT248" s="31"/>
      <c r="BU248" s="30"/>
      <c r="BV248" s="30"/>
      <c r="BW248" s="30"/>
      <c r="BX248" s="31"/>
      <c r="BY248" s="30"/>
      <c r="BZ248" s="30"/>
      <c r="CA248" s="30"/>
      <c r="CB248" s="30"/>
      <c r="CC248" s="30"/>
      <c r="CD248" s="30"/>
      <c r="CE248" s="30"/>
      <c r="CF248" s="30"/>
      <c r="CG248" s="30"/>
      <c r="CH248" s="31"/>
      <c r="CI248" s="30"/>
      <c r="CJ248" s="30"/>
      <c r="CK248" s="30"/>
      <c r="CL248" s="30"/>
      <c r="CM248" s="30"/>
      <c r="CN248" s="30"/>
      <c r="CO248" s="30"/>
      <c r="CP248" s="30"/>
      <c r="CQ248" s="31"/>
      <c r="CR248" s="30"/>
      <c r="CS248" s="30"/>
      <c r="CT248" s="30"/>
      <c r="CU248" s="30"/>
      <c r="CV248" s="30"/>
      <c r="CW248" s="30"/>
    </row>
    <row r="249" spans="4:101" ht="13.5" x14ac:dyDescent="0.35">
      <c r="D249" s="31"/>
      <c r="E249" s="30"/>
      <c r="F249" s="30"/>
      <c r="G249" s="30"/>
      <c r="H249" s="30"/>
      <c r="I249" s="30"/>
      <c r="J249" s="30"/>
      <c r="K249" s="30"/>
      <c r="L249" s="30"/>
      <c r="M249" s="30"/>
      <c r="N249" s="30"/>
      <c r="O249" s="31"/>
      <c r="P249" s="30"/>
      <c r="Q249" s="30"/>
      <c r="R249" s="30"/>
      <c r="S249" s="30"/>
      <c r="T249" s="30"/>
      <c r="U249" s="30"/>
      <c r="V249" s="30"/>
      <c r="W249" s="30"/>
      <c r="X249" s="30"/>
      <c r="Y249" s="31"/>
      <c r="Z249" s="30"/>
      <c r="AA249" s="30"/>
      <c r="AB249" s="30"/>
      <c r="AC249" s="30"/>
      <c r="AD249" s="30"/>
      <c r="AE249" s="30"/>
      <c r="AF249" s="30"/>
      <c r="AG249" s="30"/>
      <c r="AH249" s="30"/>
      <c r="AI249" s="30"/>
      <c r="AJ249" s="31"/>
      <c r="AK249" s="30"/>
      <c r="AL249" s="30"/>
      <c r="AM249" s="30"/>
      <c r="AN249" s="30"/>
      <c r="AO249" s="30"/>
      <c r="AP249" s="30"/>
      <c r="AQ249" s="30"/>
      <c r="AR249" s="30"/>
      <c r="AS249" s="31"/>
      <c r="AT249" s="30"/>
      <c r="AU249" s="30"/>
      <c r="AV249" s="30"/>
      <c r="AW249" s="30"/>
      <c r="AX249" s="30"/>
      <c r="AY249" s="30"/>
      <c r="AZ249" s="30"/>
      <c r="BA249" s="31"/>
      <c r="BB249" s="30"/>
      <c r="BC249" s="30"/>
      <c r="BD249" s="30"/>
      <c r="BE249" s="31"/>
      <c r="BF249" s="30"/>
      <c r="BG249" s="30"/>
      <c r="BH249" s="30"/>
      <c r="BI249" s="30"/>
      <c r="BJ249" s="31"/>
      <c r="BK249" s="30"/>
      <c r="BL249" s="30"/>
      <c r="BM249" s="30"/>
      <c r="BN249" s="30"/>
      <c r="BO249" s="31"/>
      <c r="BP249" s="30"/>
      <c r="BQ249" s="30"/>
      <c r="BR249" s="30"/>
      <c r="BS249" s="30"/>
      <c r="BT249" s="31"/>
      <c r="BU249" s="30"/>
      <c r="BV249" s="30"/>
      <c r="BW249" s="30"/>
      <c r="BX249" s="31"/>
      <c r="BY249" s="30"/>
      <c r="BZ249" s="30"/>
      <c r="CA249" s="30"/>
      <c r="CB249" s="30"/>
      <c r="CC249" s="30"/>
      <c r="CD249" s="30"/>
      <c r="CE249" s="30"/>
      <c r="CF249" s="30"/>
      <c r="CG249" s="30"/>
      <c r="CH249" s="31"/>
      <c r="CI249" s="30"/>
      <c r="CJ249" s="30"/>
      <c r="CK249" s="30"/>
      <c r="CL249" s="30"/>
      <c r="CM249" s="30"/>
      <c r="CN249" s="30"/>
      <c r="CO249" s="30"/>
      <c r="CP249" s="30"/>
      <c r="CQ249" s="31"/>
      <c r="CR249" s="30"/>
      <c r="CS249" s="30"/>
      <c r="CT249" s="30"/>
      <c r="CU249" s="30"/>
      <c r="CV249" s="30"/>
      <c r="CW249" s="30"/>
    </row>
    <row r="250" spans="4:101" ht="13.5" x14ac:dyDescent="0.35">
      <c r="D250" s="31"/>
      <c r="E250" s="30"/>
      <c r="F250" s="30"/>
      <c r="G250" s="30"/>
      <c r="H250" s="30"/>
      <c r="I250" s="30"/>
      <c r="J250" s="30"/>
      <c r="K250" s="30"/>
      <c r="L250" s="30"/>
      <c r="M250" s="30"/>
      <c r="N250" s="30"/>
      <c r="O250" s="31"/>
      <c r="P250" s="30"/>
      <c r="Q250" s="30"/>
      <c r="R250" s="30"/>
      <c r="S250" s="30"/>
      <c r="T250" s="30"/>
      <c r="U250" s="30"/>
      <c r="V250" s="30"/>
      <c r="W250" s="30"/>
      <c r="X250" s="30"/>
      <c r="Y250" s="31"/>
      <c r="Z250" s="30"/>
      <c r="AA250" s="30"/>
      <c r="AB250" s="30"/>
      <c r="AC250" s="30"/>
      <c r="AD250" s="30"/>
      <c r="AE250" s="30"/>
      <c r="AF250" s="30"/>
      <c r="AG250" s="30"/>
      <c r="AH250" s="30"/>
      <c r="AI250" s="30"/>
      <c r="AJ250" s="31"/>
      <c r="AK250" s="30"/>
      <c r="AL250" s="30"/>
      <c r="AM250" s="30"/>
      <c r="AN250" s="30"/>
      <c r="AO250" s="30"/>
      <c r="AP250" s="30"/>
      <c r="AQ250" s="30"/>
      <c r="AR250" s="30"/>
      <c r="AS250" s="31"/>
      <c r="AT250" s="30"/>
      <c r="AU250" s="30"/>
      <c r="AV250" s="30"/>
      <c r="AW250" s="30"/>
      <c r="AX250" s="30"/>
      <c r="AY250" s="30"/>
      <c r="AZ250" s="30"/>
      <c r="BA250" s="31"/>
      <c r="BB250" s="30"/>
      <c r="BC250" s="30"/>
      <c r="BD250" s="30"/>
      <c r="BE250" s="31"/>
      <c r="BF250" s="30"/>
      <c r="BG250" s="30"/>
      <c r="BH250" s="30"/>
      <c r="BI250" s="30"/>
      <c r="BJ250" s="31"/>
      <c r="BK250" s="30"/>
      <c r="BL250" s="30"/>
      <c r="BM250" s="30"/>
      <c r="BN250" s="30"/>
      <c r="BO250" s="31"/>
      <c r="BP250" s="30"/>
      <c r="BQ250" s="30"/>
      <c r="BR250" s="30"/>
      <c r="BS250" s="30"/>
      <c r="BT250" s="31"/>
      <c r="BU250" s="30"/>
      <c r="BV250" s="30"/>
      <c r="BW250" s="30"/>
      <c r="BX250" s="31"/>
      <c r="BY250" s="30"/>
      <c r="BZ250" s="30"/>
      <c r="CA250" s="30"/>
      <c r="CB250" s="30"/>
      <c r="CC250" s="30"/>
      <c r="CD250" s="30"/>
      <c r="CE250" s="30"/>
      <c r="CF250" s="30"/>
      <c r="CG250" s="30"/>
      <c r="CH250" s="31"/>
      <c r="CI250" s="30"/>
      <c r="CJ250" s="30"/>
      <c r="CK250" s="30"/>
      <c r="CL250" s="30"/>
      <c r="CM250" s="30"/>
      <c r="CN250" s="30"/>
      <c r="CO250" s="30"/>
      <c r="CP250" s="30"/>
      <c r="CQ250" s="31"/>
      <c r="CR250" s="30"/>
      <c r="CS250" s="30"/>
      <c r="CT250" s="30"/>
      <c r="CU250" s="30"/>
      <c r="CV250" s="30"/>
      <c r="CW250" s="30"/>
    </row>
    <row r="251" spans="4:101" ht="13.5" x14ac:dyDescent="0.35">
      <c r="D251" s="31"/>
      <c r="E251" s="30"/>
      <c r="F251" s="30"/>
      <c r="G251" s="30"/>
      <c r="H251" s="30"/>
      <c r="I251" s="30"/>
      <c r="J251" s="30"/>
      <c r="K251" s="30"/>
      <c r="L251" s="30"/>
      <c r="M251" s="30"/>
      <c r="N251" s="30"/>
      <c r="O251" s="31"/>
      <c r="P251" s="30"/>
      <c r="Q251" s="30"/>
      <c r="R251" s="30"/>
      <c r="S251" s="30"/>
      <c r="T251" s="30"/>
      <c r="U251" s="30"/>
      <c r="V251" s="30"/>
      <c r="W251" s="30"/>
      <c r="X251" s="30"/>
      <c r="Y251" s="31"/>
      <c r="Z251" s="30"/>
      <c r="AA251" s="30"/>
      <c r="AB251" s="30"/>
      <c r="AC251" s="30"/>
      <c r="AD251" s="30"/>
      <c r="AE251" s="30"/>
      <c r="AF251" s="30"/>
      <c r="AG251" s="30"/>
      <c r="AH251" s="30"/>
      <c r="AI251" s="30"/>
      <c r="AJ251" s="31"/>
      <c r="AK251" s="30"/>
      <c r="AL251" s="30"/>
      <c r="AM251" s="30"/>
      <c r="AN251" s="30"/>
      <c r="AO251" s="30"/>
      <c r="AP251" s="30"/>
      <c r="AQ251" s="30"/>
      <c r="AR251" s="30"/>
      <c r="AS251" s="31"/>
      <c r="AT251" s="30"/>
      <c r="AU251" s="30"/>
      <c r="AV251" s="30"/>
      <c r="AW251" s="30"/>
      <c r="AX251" s="30"/>
      <c r="AY251" s="30"/>
      <c r="AZ251" s="30"/>
      <c r="BA251" s="31"/>
      <c r="BB251" s="30"/>
      <c r="BC251" s="30"/>
      <c r="BD251" s="30"/>
      <c r="BE251" s="31"/>
      <c r="BF251" s="30"/>
      <c r="BG251" s="30"/>
      <c r="BH251" s="30"/>
      <c r="BI251" s="30"/>
      <c r="BJ251" s="31"/>
      <c r="BK251" s="30"/>
      <c r="BL251" s="30"/>
      <c r="BM251" s="30"/>
      <c r="BN251" s="30"/>
      <c r="BO251" s="31"/>
      <c r="BP251" s="30"/>
      <c r="BQ251" s="30"/>
      <c r="BR251" s="30"/>
      <c r="BS251" s="30"/>
      <c r="BT251" s="31"/>
      <c r="BU251" s="30"/>
      <c r="BV251" s="30"/>
      <c r="BW251" s="30"/>
      <c r="BX251" s="31"/>
      <c r="BY251" s="30"/>
      <c r="BZ251" s="30"/>
      <c r="CA251" s="30"/>
      <c r="CB251" s="30"/>
      <c r="CC251" s="30"/>
      <c r="CD251" s="30"/>
      <c r="CE251" s="30"/>
      <c r="CF251" s="30"/>
      <c r="CG251" s="30"/>
      <c r="CH251" s="31"/>
      <c r="CI251" s="30"/>
      <c r="CJ251" s="30"/>
      <c r="CK251" s="30"/>
      <c r="CL251" s="30"/>
      <c r="CM251" s="30"/>
      <c r="CN251" s="30"/>
      <c r="CO251" s="30"/>
      <c r="CP251" s="30"/>
      <c r="CQ251" s="31"/>
      <c r="CR251" s="30"/>
      <c r="CS251" s="30"/>
      <c r="CT251" s="30"/>
      <c r="CU251" s="30"/>
      <c r="CV251" s="30"/>
      <c r="CW251" s="30"/>
    </row>
    <row r="252" spans="4:101" ht="13.5" x14ac:dyDescent="0.35">
      <c r="D252" s="31"/>
      <c r="E252" s="30"/>
      <c r="F252" s="30"/>
      <c r="G252" s="30"/>
      <c r="H252" s="30"/>
      <c r="I252" s="30"/>
      <c r="J252" s="30"/>
      <c r="K252" s="30"/>
      <c r="L252" s="30"/>
      <c r="M252" s="30"/>
      <c r="N252" s="30"/>
      <c r="O252" s="31"/>
      <c r="P252" s="30"/>
      <c r="Q252" s="30"/>
      <c r="R252" s="30"/>
      <c r="S252" s="30"/>
      <c r="T252" s="30"/>
      <c r="U252" s="30"/>
      <c r="V252" s="30"/>
      <c r="W252" s="30"/>
      <c r="X252" s="30"/>
      <c r="Y252" s="31"/>
      <c r="Z252" s="30"/>
      <c r="AA252" s="30"/>
      <c r="AB252" s="30"/>
      <c r="AC252" s="30"/>
      <c r="AD252" s="30"/>
      <c r="AE252" s="30"/>
      <c r="AF252" s="30"/>
      <c r="AG252" s="30"/>
      <c r="AH252" s="30"/>
      <c r="AI252" s="30"/>
      <c r="AJ252" s="31"/>
      <c r="AK252" s="30"/>
      <c r="AL252" s="30"/>
      <c r="AM252" s="30"/>
      <c r="AN252" s="30"/>
      <c r="AO252" s="30"/>
      <c r="AP252" s="30"/>
      <c r="AQ252" s="30"/>
      <c r="AR252" s="30"/>
      <c r="AS252" s="31"/>
      <c r="AT252" s="30"/>
      <c r="AU252" s="30"/>
      <c r="AV252" s="30"/>
      <c r="AW252" s="30"/>
      <c r="AX252" s="30"/>
      <c r="AY252" s="30"/>
      <c r="AZ252" s="30"/>
      <c r="BA252" s="31"/>
      <c r="BB252" s="30"/>
      <c r="BC252" s="30"/>
      <c r="BD252" s="30"/>
      <c r="BE252" s="31"/>
      <c r="BF252" s="30"/>
      <c r="BG252" s="30"/>
      <c r="BH252" s="30"/>
      <c r="BI252" s="30"/>
      <c r="BJ252" s="31"/>
      <c r="BK252" s="30"/>
      <c r="BL252" s="30"/>
      <c r="BM252" s="30"/>
      <c r="BN252" s="30"/>
      <c r="BO252" s="31"/>
      <c r="BP252" s="30"/>
      <c r="BQ252" s="30"/>
      <c r="BR252" s="30"/>
      <c r="BS252" s="30"/>
      <c r="BT252" s="31"/>
      <c r="BU252" s="30"/>
      <c r="BV252" s="30"/>
      <c r="BW252" s="30"/>
      <c r="BX252" s="31"/>
      <c r="BY252" s="30"/>
      <c r="BZ252" s="30"/>
      <c r="CA252" s="30"/>
      <c r="CB252" s="30"/>
      <c r="CC252" s="30"/>
      <c r="CD252" s="30"/>
      <c r="CE252" s="30"/>
      <c r="CF252" s="30"/>
      <c r="CG252" s="30"/>
      <c r="CH252" s="31"/>
      <c r="CI252" s="30"/>
      <c r="CJ252" s="30"/>
      <c r="CK252" s="30"/>
      <c r="CL252" s="30"/>
      <c r="CM252" s="30"/>
      <c r="CN252" s="30"/>
      <c r="CO252" s="30"/>
      <c r="CP252" s="30"/>
      <c r="CQ252" s="31"/>
      <c r="CR252" s="30"/>
      <c r="CS252" s="30"/>
      <c r="CT252" s="30"/>
      <c r="CU252" s="30"/>
      <c r="CV252" s="30"/>
      <c r="CW252" s="30"/>
    </row>
    <row r="253" spans="4:101" ht="13.5" x14ac:dyDescent="0.35">
      <c r="D253" s="31"/>
      <c r="E253" s="30"/>
      <c r="F253" s="30"/>
      <c r="G253" s="30"/>
      <c r="H253" s="30"/>
      <c r="I253" s="30"/>
      <c r="J253" s="30"/>
      <c r="K253" s="30"/>
      <c r="L253" s="30"/>
      <c r="M253" s="30"/>
      <c r="N253" s="30"/>
      <c r="O253" s="31"/>
      <c r="P253" s="30"/>
      <c r="Q253" s="30"/>
      <c r="R253" s="30"/>
      <c r="S253" s="30"/>
      <c r="T253" s="30"/>
      <c r="U253" s="30"/>
      <c r="V253" s="30"/>
      <c r="W253" s="30"/>
      <c r="X253" s="30"/>
      <c r="Y253" s="31"/>
      <c r="Z253" s="30"/>
      <c r="AA253" s="30"/>
      <c r="AB253" s="30"/>
      <c r="AC253" s="30"/>
      <c r="AD253" s="30"/>
      <c r="AE253" s="30"/>
      <c r="AF253" s="30"/>
      <c r="AG253" s="30"/>
      <c r="AH253" s="30"/>
      <c r="AI253" s="30"/>
      <c r="AJ253" s="31"/>
      <c r="AK253" s="30"/>
      <c r="AL253" s="30"/>
      <c r="AM253" s="30"/>
      <c r="AN253" s="30"/>
      <c r="AO253" s="30"/>
      <c r="AP253" s="30"/>
      <c r="AQ253" s="30"/>
      <c r="AR253" s="30"/>
      <c r="AS253" s="31"/>
      <c r="AT253" s="30"/>
      <c r="AU253" s="30"/>
      <c r="AV253" s="30"/>
      <c r="AW253" s="30"/>
      <c r="AX253" s="30"/>
      <c r="AY253" s="30"/>
      <c r="AZ253" s="30"/>
      <c r="BA253" s="31"/>
      <c r="BB253" s="30"/>
      <c r="BC253" s="30"/>
      <c r="BD253" s="30"/>
      <c r="BE253" s="31"/>
      <c r="BF253" s="30"/>
      <c r="BG253" s="30"/>
      <c r="BH253" s="30"/>
      <c r="BI253" s="30"/>
      <c r="BJ253" s="31"/>
      <c r="BK253" s="30"/>
      <c r="BL253" s="30"/>
      <c r="BM253" s="30"/>
      <c r="BN253" s="30"/>
      <c r="BO253" s="31"/>
      <c r="BP253" s="30"/>
      <c r="BQ253" s="30"/>
      <c r="BR253" s="30"/>
      <c r="BS253" s="30"/>
      <c r="BT253" s="31"/>
      <c r="BU253" s="30"/>
      <c r="BV253" s="30"/>
      <c r="BW253" s="30"/>
      <c r="BX253" s="31"/>
      <c r="BY253" s="30"/>
      <c r="BZ253" s="30"/>
      <c r="CA253" s="30"/>
      <c r="CB253" s="30"/>
      <c r="CC253" s="30"/>
      <c r="CD253" s="30"/>
      <c r="CE253" s="30"/>
      <c r="CF253" s="30"/>
      <c r="CG253" s="30"/>
      <c r="CH253" s="31"/>
      <c r="CI253" s="30"/>
      <c r="CJ253" s="30"/>
      <c r="CK253" s="30"/>
      <c r="CL253" s="30"/>
      <c r="CM253" s="30"/>
      <c r="CN253" s="30"/>
      <c r="CO253" s="30"/>
      <c r="CP253" s="30"/>
      <c r="CQ253" s="31"/>
      <c r="CR253" s="30"/>
      <c r="CS253" s="30"/>
      <c r="CT253" s="30"/>
      <c r="CU253" s="30"/>
      <c r="CV253" s="30"/>
      <c r="CW253" s="30"/>
    </row>
    <row r="254" spans="4:101" ht="13.5" x14ac:dyDescent="0.35">
      <c r="D254" s="31"/>
      <c r="E254" s="30"/>
      <c r="F254" s="30"/>
      <c r="G254" s="30"/>
      <c r="H254" s="30"/>
      <c r="I254" s="30"/>
      <c r="J254" s="30"/>
      <c r="K254" s="30"/>
      <c r="L254" s="30"/>
      <c r="M254" s="30"/>
      <c r="N254" s="30"/>
      <c r="O254" s="31"/>
      <c r="P254" s="30"/>
      <c r="Q254" s="30"/>
      <c r="R254" s="30"/>
      <c r="S254" s="30"/>
      <c r="T254" s="30"/>
      <c r="U254" s="30"/>
      <c r="V254" s="30"/>
      <c r="W254" s="30"/>
      <c r="X254" s="30"/>
      <c r="Y254" s="31"/>
      <c r="Z254" s="30"/>
      <c r="AA254" s="30"/>
      <c r="AB254" s="30"/>
      <c r="AC254" s="30"/>
      <c r="AD254" s="30"/>
      <c r="AE254" s="30"/>
      <c r="AF254" s="30"/>
      <c r="AG254" s="30"/>
      <c r="AH254" s="30"/>
      <c r="AI254" s="30"/>
      <c r="AJ254" s="31"/>
      <c r="AK254" s="30"/>
      <c r="AL254" s="30"/>
      <c r="AM254" s="30"/>
      <c r="AN254" s="30"/>
      <c r="AO254" s="30"/>
      <c r="AP254" s="30"/>
      <c r="AQ254" s="30"/>
      <c r="AR254" s="30"/>
      <c r="AS254" s="31"/>
      <c r="AT254" s="30"/>
      <c r="AU254" s="30"/>
      <c r="AV254" s="30"/>
      <c r="AW254" s="30"/>
      <c r="AX254" s="30"/>
      <c r="AY254" s="30"/>
      <c r="AZ254" s="30"/>
      <c r="BA254" s="31"/>
      <c r="BB254" s="30"/>
      <c r="BC254" s="30"/>
      <c r="BD254" s="30"/>
      <c r="BE254" s="31"/>
      <c r="BF254" s="30"/>
      <c r="BG254" s="30"/>
      <c r="BH254" s="30"/>
      <c r="BI254" s="30"/>
      <c r="BJ254" s="31"/>
      <c r="BK254" s="30"/>
      <c r="BL254" s="30"/>
      <c r="BM254" s="30"/>
      <c r="BN254" s="30"/>
      <c r="BO254" s="31"/>
      <c r="BP254" s="30"/>
      <c r="BQ254" s="30"/>
      <c r="BR254" s="30"/>
      <c r="BS254" s="30"/>
      <c r="BT254" s="31"/>
      <c r="BU254" s="30"/>
      <c r="BV254" s="30"/>
      <c r="BW254" s="30"/>
      <c r="BX254" s="31"/>
      <c r="BY254" s="30"/>
      <c r="BZ254" s="30"/>
      <c r="CA254" s="30"/>
      <c r="CB254" s="30"/>
      <c r="CC254" s="30"/>
      <c r="CD254" s="30"/>
      <c r="CE254" s="30"/>
      <c r="CF254" s="30"/>
      <c r="CG254" s="30"/>
      <c r="CH254" s="31"/>
      <c r="CI254" s="30"/>
      <c r="CJ254" s="30"/>
      <c r="CK254" s="30"/>
      <c r="CL254" s="30"/>
      <c r="CM254" s="30"/>
      <c r="CN254" s="30"/>
      <c r="CO254" s="30"/>
      <c r="CP254" s="30"/>
      <c r="CQ254" s="31"/>
      <c r="CR254" s="30"/>
      <c r="CS254" s="30"/>
      <c r="CT254" s="30"/>
      <c r="CU254" s="30"/>
      <c r="CV254" s="30"/>
      <c r="CW254" s="30"/>
    </row>
    <row r="255" spans="4:101" ht="13.5" x14ac:dyDescent="0.35">
      <c r="D255" s="31"/>
      <c r="E255" s="30"/>
      <c r="F255" s="30"/>
      <c r="G255" s="30"/>
      <c r="H255" s="30"/>
      <c r="I255" s="30"/>
      <c r="J255" s="30"/>
      <c r="K255" s="30"/>
      <c r="L255" s="30"/>
      <c r="M255" s="30"/>
      <c r="N255" s="30"/>
      <c r="O255" s="31"/>
      <c r="P255" s="30"/>
      <c r="Q255" s="30"/>
      <c r="R255" s="30"/>
      <c r="S255" s="30"/>
      <c r="T255" s="30"/>
      <c r="U255" s="30"/>
      <c r="V255" s="30"/>
      <c r="W255" s="30"/>
      <c r="X255" s="30"/>
      <c r="Y255" s="31"/>
      <c r="Z255" s="30"/>
      <c r="AA255" s="30"/>
      <c r="AB255" s="30"/>
      <c r="AC255" s="30"/>
      <c r="AD255" s="30"/>
      <c r="AE255" s="30"/>
      <c r="AF255" s="30"/>
      <c r="AG255" s="30"/>
      <c r="AH255" s="30"/>
      <c r="AI255" s="30"/>
      <c r="AJ255" s="31"/>
      <c r="AK255" s="30"/>
      <c r="AL255" s="30"/>
      <c r="AM255" s="30"/>
      <c r="AN255" s="30"/>
      <c r="AO255" s="30"/>
      <c r="AP255" s="30"/>
      <c r="AQ255" s="30"/>
      <c r="AR255" s="30"/>
      <c r="AS255" s="31"/>
      <c r="AT255" s="30"/>
      <c r="AU255" s="30"/>
      <c r="AV255" s="30"/>
      <c r="AW255" s="30"/>
      <c r="AX255" s="30"/>
      <c r="AY255" s="30"/>
      <c r="AZ255" s="30"/>
      <c r="BA255" s="31"/>
      <c r="BB255" s="30"/>
      <c r="BC255" s="30"/>
      <c r="BD255" s="30"/>
      <c r="BE255" s="31"/>
      <c r="BF255" s="30"/>
      <c r="BG255" s="30"/>
      <c r="BH255" s="30"/>
      <c r="BI255" s="30"/>
      <c r="BJ255" s="31"/>
      <c r="BK255" s="30"/>
      <c r="BL255" s="30"/>
      <c r="BM255" s="30"/>
      <c r="BN255" s="30"/>
      <c r="BO255" s="31"/>
      <c r="BP255" s="30"/>
      <c r="BQ255" s="30"/>
      <c r="BR255" s="30"/>
      <c r="BS255" s="30"/>
      <c r="BT255" s="31"/>
      <c r="BU255" s="30"/>
      <c r="BV255" s="30"/>
      <c r="BW255" s="30"/>
      <c r="BX255" s="31"/>
      <c r="BY255" s="30"/>
      <c r="BZ255" s="30"/>
      <c r="CA255" s="30"/>
      <c r="CB255" s="30"/>
      <c r="CC255" s="30"/>
      <c r="CD255" s="30"/>
      <c r="CE255" s="30"/>
      <c r="CF255" s="30"/>
      <c r="CG255" s="30"/>
      <c r="CH255" s="31"/>
      <c r="CI255" s="30"/>
      <c r="CJ255" s="30"/>
      <c r="CK255" s="30"/>
      <c r="CL255" s="30"/>
      <c r="CM255" s="30"/>
      <c r="CN255" s="30"/>
      <c r="CO255" s="30"/>
      <c r="CP255" s="30"/>
      <c r="CQ255" s="31"/>
      <c r="CR255" s="30"/>
      <c r="CS255" s="30"/>
      <c r="CT255" s="30"/>
      <c r="CU255" s="30"/>
      <c r="CV255" s="30"/>
      <c r="CW255" s="30"/>
    </row>
    <row r="256" spans="4:101" ht="13.5" x14ac:dyDescent="0.35">
      <c r="D256" s="31"/>
      <c r="E256" s="30"/>
      <c r="F256" s="30"/>
      <c r="G256" s="30"/>
      <c r="H256" s="30"/>
      <c r="I256" s="30"/>
      <c r="J256" s="30"/>
      <c r="K256" s="30"/>
      <c r="L256" s="30"/>
      <c r="M256" s="30"/>
      <c r="N256" s="30"/>
      <c r="O256" s="31"/>
      <c r="P256" s="30"/>
      <c r="Q256" s="30"/>
      <c r="R256" s="30"/>
      <c r="S256" s="30"/>
      <c r="T256" s="30"/>
      <c r="U256" s="30"/>
      <c r="V256" s="30"/>
      <c r="W256" s="30"/>
      <c r="X256" s="30"/>
      <c r="Y256" s="31"/>
      <c r="Z256" s="30"/>
      <c r="AA256" s="30"/>
      <c r="AB256" s="30"/>
      <c r="AC256" s="30"/>
      <c r="AD256" s="30"/>
      <c r="AE256" s="30"/>
      <c r="AF256" s="30"/>
      <c r="AG256" s="30"/>
      <c r="AH256" s="30"/>
      <c r="AI256" s="30"/>
      <c r="AJ256" s="31"/>
      <c r="AK256" s="30"/>
      <c r="AL256" s="30"/>
      <c r="AM256" s="30"/>
      <c r="AN256" s="30"/>
      <c r="AO256" s="30"/>
      <c r="AP256" s="30"/>
      <c r="AQ256" s="30"/>
      <c r="AR256" s="30"/>
      <c r="AS256" s="31"/>
      <c r="AT256" s="30"/>
      <c r="AU256" s="30"/>
      <c r="AV256" s="30"/>
      <c r="AW256" s="30"/>
      <c r="AX256" s="30"/>
      <c r="AY256" s="30"/>
      <c r="AZ256" s="30"/>
      <c r="BA256" s="31"/>
      <c r="BB256" s="30"/>
      <c r="BC256" s="30"/>
      <c r="BD256" s="30"/>
      <c r="BE256" s="31"/>
      <c r="BF256" s="30"/>
      <c r="BG256" s="30"/>
      <c r="BH256" s="30"/>
      <c r="BI256" s="30"/>
      <c r="BJ256" s="31"/>
      <c r="BK256" s="30"/>
      <c r="BL256" s="30"/>
      <c r="BM256" s="30"/>
      <c r="BN256" s="30"/>
      <c r="BO256" s="31"/>
      <c r="BP256" s="30"/>
      <c r="BQ256" s="30"/>
      <c r="BR256" s="30"/>
      <c r="BS256" s="30"/>
      <c r="BT256" s="31"/>
      <c r="BU256" s="30"/>
      <c r="BV256" s="30"/>
      <c r="BW256" s="30"/>
      <c r="BX256" s="31"/>
      <c r="BY256" s="30"/>
      <c r="BZ256" s="30"/>
      <c r="CA256" s="30"/>
      <c r="CB256" s="30"/>
      <c r="CC256" s="30"/>
      <c r="CD256" s="30"/>
      <c r="CE256" s="30"/>
      <c r="CF256" s="30"/>
      <c r="CG256" s="30"/>
      <c r="CH256" s="31"/>
      <c r="CI256" s="30"/>
      <c r="CJ256" s="30"/>
      <c r="CK256" s="30"/>
      <c r="CL256" s="30"/>
      <c r="CM256" s="30"/>
      <c r="CN256" s="30"/>
      <c r="CO256" s="30"/>
      <c r="CP256" s="30"/>
      <c r="CQ256" s="31"/>
      <c r="CR256" s="30"/>
      <c r="CS256" s="30"/>
      <c r="CT256" s="30"/>
      <c r="CU256" s="30"/>
      <c r="CV256" s="30"/>
      <c r="CW256" s="30"/>
    </row>
    <row r="257" spans="4:101" ht="13.5" x14ac:dyDescent="0.35">
      <c r="D257" s="31"/>
      <c r="E257" s="30"/>
      <c r="F257" s="30"/>
      <c r="G257" s="30"/>
      <c r="H257" s="30"/>
      <c r="I257" s="30"/>
      <c r="J257" s="30"/>
      <c r="K257" s="30"/>
      <c r="L257" s="30"/>
      <c r="M257" s="30"/>
      <c r="N257" s="30"/>
      <c r="O257" s="31"/>
      <c r="P257" s="30"/>
      <c r="Q257" s="30"/>
      <c r="R257" s="30"/>
      <c r="S257" s="30"/>
      <c r="T257" s="30"/>
      <c r="U257" s="30"/>
      <c r="V257" s="30"/>
      <c r="W257" s="30"/>
      <c r="X257" s="30"/>
      <c r="Y257" s="31"/>
      <c r="Z257" s="30"/>
      <c r="AA257" s="30"/>
      <c r="AB257" s="30"/>
      <c r="AC257" s="30"/>
      <c r="AD257" s="30"/>
      <c r="AE257" s="30"/>
      <c r="AF257" s="30"/>
      <c r="AG257" s="30"/>
      <c r="AH257" s="30"/>
      <c r="AI257" s="30"/>
      <c r="AJ257" s="31"/>
      <c r="AK257" s="30"/>
      <c r="AL257" s="30"/>
      <c r="AM257" s="30"/>
      <c r="AN257" s="30"/>
      <c r="AO257" s="30"/>
      <c r="AP257" s="30"/>
      <c r="AQ257" s="30"/>
      <c r="AR257" s="30"/>
      <c r="AS257" s="31"/>
      <c r="AT257" s="30"/>
      <c r="AU257" s="30"/>
      <c r="AV257" s="30"/>
      <c r="AW257" s="30"/>
      <c r="AX257" s="30"/>
      <c r="AY257" s="30"/>
      <c r="AZ257" s="30"/>
      <c r="BA257" s="31"/>
      <c r="BB257" s="30"/>
      <c r="BC257" s="30"/>
      <c r="BD257" s="30"/>
      <c r="BE257" s="31"/>
      <c r="BF257" s="30"/>
      <c r="BG257" s="30"/>
      <c r="BH257" s="30"/>
      <c r="BI257" s="30"/>
      <c r="BJ257" s="31"/>
      <c r="BK257" s="30"/>
      <c r="BL257" s="30"/>
      <c r="BM257" s="30"/>
      <c r="BN257" s="30"/>
      <c r="BO257" s="31"/>
      <c r="BP257" s="30"/>
      <c r="BQ257" s="30"/>
      <c r="BR257" s="30"/>
      <c r="BS257" s="30"/>
      <c r="BT257" s="31"/>
      <c r="BU257" s="30"/>
      <c r="BV257" s="30"/>
      <c r="BW257" s="30"/>
      <c r="BX257" s="31"/>
      <c r="BY257" s="30"/>
      <c r="BZ257" s="30"/>
      <c r="CA257" s="30"/>
      <c r="CB257" s="30"/>
      <c r="CC257" s="30"/>
      <c r="CD257" s="30"/>
      <c r="CE257" s="30"/>
      <c r="CF257" s="30"/>
      <c r="CG257" s="30"/>
      <c r="CH257" s="31"/>
      <c r="CI257" s="30"/>
      <c r="CJ257" s="30"/>
      <c r="CK257" s="30"/>
      <c r="CL257" s="30"/>
      <c r="CM257" s="30"/>
      <c r="CN257" s="30"/>
      <c r="CO257" s="30"/>
      <c r="CP257" s="30"/>
      <c r="CQ257" s="31"/>
      <c r="CR257" s="30"/>
      <c r="CS257" s="30"/>
      <c r="CT257" s="30"/>
      <c r="CU257" s="30"/>
      <c r="CV257" s="30"/>
      <c r="CW257" s="30"/>
    </row>
    <row r="258" spans="4:101" ht="13.5" x14ac:dyDescent="0.35">
      <c r="D258" s="31"/>
      <c r="E258" s="30"/>
      <c r="F258" s="30"/>
      <c r="G258" s="30"/>
      <c r="H258" s="30"/>
      <c r="I258" s="30"/>
      <c r="J258" s="30"/>
      <c r="K258" s="30"/>
      <c r="L258" s="30"/>
      <c r="M258" s="30"/>
      <c r="N258" s="30"/>
      <c r="O258" s="31"/>
      <c r="P258" s="30"/>
      <c r="Q258" s="30"/>
      <c r="R258" s="30"/>
      <c r="S258" s="30"/>
      <c r="T258" s="30"/>
      <c r="U258" s="30"/>
      <c r="V258" s="30"/>
      <c r="W258" s="30"/>
      <c r="X258" s="30"/>
      <c r="Y258" s="31"/>
      <c r="Z258" s="30"/>
      <c r="AA258" s="30"/>
      <c r="AB258" s="30"/>
      <c r="AC258" s="30"/>
      <c r="AD258" s="30"/>
      <c r="AE258" s="30"/>
      <c r="AF258" s="30"/>
      <c r="AG258" s="30"/>
      <c r="AH258" s="30"/>
      <c r="AI258" s="30"/>
      <c r="AJ258" s="31"/>
      <c r="AK258" s="30"/>
      <c r="AL258" s="30"/>
      <c r="AM258" s="30"/>
      <c r="AN258" s="30"/>
      <c r="AO258" s="30"/>
      <c r="AP258" s="30"/>
      <c r="AQ258" s="30"/>
      <c r="AR258" s="30"/>
      <c r="AS258" s="31"/>
      <c r="AT258" s="30"/>
      <c r="AU258" s="30"/>
      <c r="AV258" s="30"/>
      <c r="AW258" s="30"/>
      <c r="AX258" s="30"/>
      <c r="AY258" s="30"/>
      <c r="AZ258" s="30"/>
      <c r="BA258" s="31"/>
      <c r="BB258" s="30"/>
      <c r="BC258" s="30"/>
      <c r="BD258" s="30"/>
      <c r="BE258" s="31"/>
      <c r="BF258" s="30"/>
      <c r="BG258" s="30"/>
      <c r="BH258" s="30"/>
      <c r="BI258" s="30"/>
      <c r="BJ258" s="31"/>
      <c r="BK258" s="30"/>
      <c r="BL258" s="30"/>
      <c r="BM258" s="30"/>
      <c r="BN258" s="30"/>
      <c r="BO258" s="31"/>
      <c r="BP258" s="30"/>
      <c r="BQ258" s="30"/>
      <c r="BR258" s="30"/>
      <c r="BS258" s="30"/>
      <c r="BT258" s="31"/>
      <c r="BU258" s="30"/>
      <c r="BV258" s="30"/>
      <c r="BW258" s="30"/>
      <c r="BX258" s="31"/>
      <c r="BY258" s="30"/>
      <c r="BZ258" s="30"/>
      <c r="CA258" s="30"/>
      <c r="CB258" s="30"/>
      <c r="CC258" s="30"/>
      <c r="CD258" s="30"/>
      <c r="CE258" s="30"/>
      <c r="CF258" s="30"/>
      <c r="CG258" s="30"/>
      <c r="CH258" s="31"/>
      <c r="CI258" s="30"/>
      <c r="CJ258" s="30"/>
      <c r="CK258" s="30"/>
      <c r="CL258" s="30"/>
      <c r="CM258" s="30"/>
      <c r="CN258" s="30"/>
      <c r="CO258" s="30"/>
      <c r="CP258" s="30"/>
      <c r="CQ258" s="31"/>
      <c r="CR258" s="30"/>
      <c r="CS258" s="30"/>
      <c r="CT258" s="30"/>
      <c r="CU258" s="30"/>
      <c r="CV258" s="30"/>
      <c r="CW258" s="30"/>
    </row>
    <row r="259" spans="4:101" ht="13.5" x14ac:dyDescent="0.35">
      <c r="D259" s="31"/>
      <c r="E259" s="30"/>
      <c r="F259" s="30"/>
      <c r="G259" s="30"/>
      <c r="H259" s="30"/>
      <c r="I259" s="30"/>
      <c r="J259" s="30"/>
      <c r="K259" s="30"/>
      <c r="L259" s="30"/>
      <c r="M259" s="30"/>
      <c r="N259" s="30"/>
      <c r="O259" s="31"/>
      <c r="P259" s="30"/>
      <c r="Q259" s="30"/>
      <c r="R259" s="30"/>
      <c r="S259" s="30"/>
      <c r="T259" s="30"/>
      <c r="U259" s="30"/>
      <c r="V259" s="30"/>
      <c r="W259" s="30"/>
      <c r="X259" s="30"/>
      <c r="Y259" s="31"/>
      <c r="Z259" s="30"/>
      <c r="AA259" s="30"/>
      <c r="AB259" s="30"/>
      <c r="AC259" s="30"/>
      <c r="AD259" s="30"/>
      <c r="AE259" s="30"/>
      <c r="AF259" s="30"/>
      <c r="AG259" s="30"/>
      <c r="AH259" s="30"/>
      <c r="AI259" s="30"/>
      <c r="AJ259" s="31"/>
      <c r="AK259" s="30"/>
      <c r="AL259" s="30"/>
      <c r="AM259" s="30"/>
      <c r="AN259" s="30"/>
      <c r="AO259" s="30"/>
      <c r="AP259" s="30"/>
      <c r="AQ259" s="30"/>
      <c r="AR259" s="30"/>
      <c r="AS259" s="31"/>
      <c r="AT259" s="30"/>
      <c r="AU259" s="30"/>
      <c r="AV259" s="30"/>
      <c r="AW259" s="30"/>
      <c r="AX259" s="30"/>
      <c r="AY259" s="30"/>
      <c r="AZ259" s="30"/>
      <c r="BA259" s="31"/>
      <c r="BB259" s="30"/>
      <c r="BC259" s="30"/>
      <c r="BD259" s="30"/>
      <c r="BE259" s="31"/>
      <c r="BF259" s="30"/>
      <c r="BG259" s="30"/>
      <c r="BH259" s="30"/>
      <c r="BI259" s="30"/>
      <c r="BJ259" s="31"/>
      <c r="BK259" s="30"/>
      <c r="BL259" s="30"/>
      <c r="BM259" s="30"/>
      <c r="BN259" s="30"/>
      <c r="BO259" s="31"/>
      <c r="BP259" s="30"/>
      <c r="BQ259" s="30"/>
      <c r="BR259" s="30"/>
      <c r="BS259" s="30"/>
      <c r="BT259" s="31"/>
      <c r="BU259" s="30"/>
      <c r="BV259" s="30"/>
      <c r="BW259" s="30"/>
      <c r="BX259" s="31"/>
      <c r="BY259" s="30"/>
      <c r="BZ259" s="30"/>
      <c r="CA259" s="30"/>
      <c r="CB259" s="30"/>
      <c r="CC259" s="30"/>
      <c r="CD259" s="30"/>
      <c r="CE259" s="30"/>
      <c r="CF259" s="30"/>
      <c r="CG259" s="30"/>
      <c r="CH259" s="31"/>
      <c r="CI259" s="30"/>
      <c r="CJ259" s="30"/>
      <c r="CK259" s="30"/>
      <c r="CL259" s="30"/>
      <c r="CM259" s="30"/>
      <c r="CN259" s="30"/>
      <c r="CO259" s="30"/>
      <c r="CP259" s="30"/>
      <c r="CQ259" s="31"/>
      <c r="CR259" s="30"/>
      <c r="CS259" s="30"/>
      <c r="CT259" s="30"/>
      <c r="CU259" s="30"/>
      <c r="CV259" s="30"/>
      <c r="CW259" s="30"/>
    </row>
    <row r="260" spans="4:101" ht="13.5" x14ac:dyDescent="0.35">
      <c r="D260" s="31"/>
      <c r="E260" s="30"/>
      <c r="F260" s="30"/>
      <c r="G260" s="30"/>
      <c r="H260" s="30"/>
      <c r="I260" s="30"/>
      <c r="J260" s="30"/>
      <c r="K260" s="30"/>
      <c r="L260" s="30"/>
      <c r="M260" s="30"/>
      <c r="N260" s="30"/>
      <c r="O260" s="31"/>
      <c r="P260" s="30"/>
      <c r="Q260" s="30"/>
      <c r="R260" s="30"/>
      <c r="S260" s="30"/>
      <c r="T260" s="30"/>
      <c r="U260" s="30"/>
      <c r="V260" s="30"/>
      <c r="W260" s="30"/>
      <c r="X260" s="30"/>
      <c r="Y260" s="31"/>
      <c r="Z260" s="30"/>
      <c r="AA260" s="30"/>
      <c r="AB260" s="30"/>
      <c r="AC260" s="30"/>
      <c r="AD260" s="30"/>
      <c r="AE260" s="30"/>
      <c r="AF260" s="30"/>
      <c r="AG260" s="30"/>
      <c r="AH260" s="30"/>
      <c r="AI260" s="30"/>
      <c r="AJ260" s="31"/>
      <c r="AK260" s="30"/>
      <c r="AL260" s="30"/>
      <c r="AM260" s="30"/>
      <c r="AN260" s="30"/>
      <c r="AO260" s="30"/>
      <c r="AP260" s="30"/>
      <c r="AQ260" s="30"/>
      <c r="AR260" s="30"/>
      <c r="AS260" s="31"/>
      <c r="AT260" s="30"/>
      <c r="AU260" s="30"/>
      <c r="AV260" s="30"/>
      <c r="AW260" s="30"/>
      <c r="AX260" s="30"/>
      <c r="AY260" s="30"/>
      <c r="AZ260" s="30"/>
      <c r="BA260" s="31"/>
      <c r="BB260" s="30"/>
      <c r="BC260" s="30"/>
      <c r="BD260" s="30"/>
      <c r="BE260" s="31"/>
      <c r="BF260" s="30"/>
      <c r="BG260" s="30"/>
      <c r="BH260" s="30"/>
      <c r="BI260" s="30"/>
      <c r="BJ260" s="31"/>
      <c r="BK260" s="30"/>
      <c r="BL260" s="30"/>
      <c r="BM260" s="30"/>
      <c r="BN260" s="30"/>
      <c r="BO260" s="31"/>
      <c r="BP260" s="30"/>
      <c r="BQ260" s="30"/>
      <c r="BR260" s="30"/>
      <c r="BS260" s="30"/>
      <c r="BT260" s="31"/>
      <c r="BU260" s="30"/>
      <c r="BV260" s="30"/>
      <c r="BW260" s="30"/>
      <c r="BX260" s="31"/>
      <c r="BY260" s="30"/>
      <c r="BZ260" s="30"/>
      <c r="CA260" s="30"/>
      <c r="CB260" s="30"/>
      <c r="CC260" s="30"/>
      <c r="CD260" s="30"/>
      <c r="CE260" s="30"/>
      <c r="CF260" s="30"/>
      <c r="CG260" s="30"/>
      <c r="CH260" s="31"/>
      <c r="CI260" s="30"/>
      <c r="CJ260" s="30"/>
      <c r="CK260" s="30"/>
      <c r="CL260" s="30"/>
      <c r="CM260" s="30"/>
      <c r="CN260" s="30"/>
      <c r="CO260" s="30"/>
      <c r="CP260" s="30"/>
      <c r="CQ260" s="31"/>
      <c r="CR260" s="30"/>
      <c r="CS260" s="30"/>
      <c r="CT260" s="30"/>
      <c r="CU260" s="30"/>
      <c r="CV260" s="30"/>
      <c r="CW260" s="30"/>
    </row>
    <row r="261" spans="4:101" ht="13.5" x14ac:dyDescent="0.35">
      <c r="D261" s="31"/>
      <c r="E261" s="30"/>
      <c r="F261" s="30"/>
      <c r="G261" s="30"/>
      <c r="H261" s="30"/>
      <c r="I261" s="30"/>
      <c r="J261" s="30"/>
      <c r="K261" s="30"/>
      <c r="L261" s="30"/>
      <c r="M261" s="30"/>
      <c r="N261" s="30"/>
      <c r="O261" s="31"/>
      <c r="P261" s="30"/>
      <c r="Q261" s="30"/>
      <c r="R261" s="30"/>
      <c r="S261" s="30"/>
      <c r="T261" s="30"/>
      <c r="U261" s="30"/>
      <c r="V261" s="30"/>
      <c r="W261" s="30"/>
      <c r="X261" s="30"/>
      <c r="Y261" s="31"/>
      <c r="Z261" s="30"/>
      <c r="AA261" s="30"/>
      <c r="AB261" s="30"/>
      <c r="AC261" s="30"/>
      <c r="AD261" s="30"/>
      <c r="AE261" s="30"/>
      <c r="AF261" s="30"/>
      <c r="AG261" s="30"/>
      <c r="AH261" s="30"/>
      <c r="AI261" s="30"/>
      <c r="AJ261" s="31"/>
      <c r="AK261" s="30"/>
      <c r="AL261" s="30"/>
      <c r="AM261" s="30"/>
      <c r="AN261" s="30"/>
      <c r="AO261" s="30"/>
      <c r="AP261" s="30"/>
      <c r="AQ261" s="30"/>
      <c r="AR261" s="30"/>
      <c r="AS261" s="31"/>
      <c r="AT261" s="30"/>
      <c r="AU261" s="30"/>
      <c r="AV261" s="30"/>
      <c r="AW261" s="30"/>
      <c r="AX261" s="30"/>
      <c r="AY261" s="30"/>
      <c r="AZ261" s="30"/>
      <c r="BA261" s="31"/>
      <c r="BB261" s="30"/>
      <c r="BC261" s="30"/>
      <c r="BD261" s="30"/>
      <c r="BE261" s="31"/>
      <c r="BF261" s="30"/>
      <c r="BG261" s="30"/>
      <c r="BH261" s="30"/>
      <c r="BI261" s="30"/>
      <c r="BJ261" s="31"/>
      <c r="BK261" s="30"/>
      <c r="BL261" s="30"/>
      <c r="BM261" s="30"/>
      <c r="BN261" s="30"/>
      <c r="BO261" s="31"/>
      <c r="BP261" s="30"/>
      <c r="BQ261" s="30"/>
      <c r="BR261" s="30"/>
      <c r="BS261" s="30"/>
      <c r="BT261" s="31"/>
      <c r="BU261" s="30"/>
      <c r="BV261" s="30"/>
      <c r="BW261" s="30"/>
      <c r="BX261" s="31"/>
      <c r="BY261" s="30"/>
      <c r="BZ261" s="30"/>
      <c r="CA261" s="30"/>
      <c r="CB261" s="30"/>
      <c r="CC261" s="30"/>
      <c r="CD261" s="30"/>
      <c r="CE261" s="30"/>
      <c r="CF261" s="30"/>
      <c r="CG261" s="30"/>
      <c r="CH261" s="31"/>
      <c r="CI261" s="30"/>
      <c r="CJ261" s="30"/>
      <c r="CK261" s="30"/>
      <c r="CL261" s="30"/>
      <c r="CM261" s="30"/>
      <c r="CN261" s="30"/>
      <c r="CO261" s="30"/>
      <c r="CP261" s="30"/>
      <c r="CQ261" s="31"/>
      <c r="CR261" s="30"/>
      <c r="CS261" s="30"/>
      <c r="CT261" s="30"/>
      <c r="CU261" s="30"/>
      <c r="CV261" s="30"/>
      <c r="CW261" s="30"/>
    </row>
    <row r="262" spans="4:101" ht="13.5" x14ac:dyDescent="0.35">
      <c r="D262" s="31"/>
      <c r="E262" s="30"/>
      <c r="F262" s="30"/>
      <c r="G262" s="30"/>
      <c r="H262" s="30"/>
      <c r="I262" s="30"/>
      <c r="J262" s="30"/>
      <c r="K262" s="30"/>
      <c r="L262" s="30"/>
      <c r="M262" s="30"/>
      <c r="N262" s="30"/>
      <c r="O262" s="31"/>
      <c r="P262" s="30"/>
      <c r="Q262" s="30"/>
      <c r="R262" s="30"/>
      <c r="S262" s="30"/>
      <c r="T262" s="30"/>
      <c r="U262" s="30"/>
      <c r="V262" s="30"/>
      <c r="W262" s="30"/>
      <c r="X262" s="30"/>
      <c r="Y262" s="31"/>
      <c r="Z262" s="30"/>
      <c r="AA262" s="30"/>
      <c r="AB262" s="30"/>
      <c r="AC262" s="30"/>
      <c r="AD262" s="30"/>
      <c r="AE262" s="30"/>
      <c r="AF262" s="30"/>
      <c r="AG262" s="30"/>
      <c r="AH262" s="30"/>
      <c r="AI262" s="30"/>
      <c r="AJ262" s="31"/>
      <c r="AK262" s="30"/>
      <c r="AL262" s="30"/>
      <c r="AM262" s="30"/>
      <c r="AN262" s="30"/>
      <c r="AO262" s="30"/>
      <c r="AP262" s="30"/>
      <c r="AQ262" s="30"/>
      <c r="AR262" s="30"/>
      <c r="AS262" s="31"/>
      <c r="AT262" s="30"/>
      <c r="AU262" s="30"/>
      <c r="AV262" s="30"/>
      <c r="AW262" s="30"/>
      <c r="AX262" s="30"/>
      <c r="AY262" s="30"/>
      <c r="AZ262" s="30"/>
      <c r="BA262" s="31"/>
      <c r="BB262" s="30"/>
      <c r="BC262" s="30"/>
      <c r="BD262" s="30"/>
      <c r="BE262" s="31"/>
      <c r="BF262" s="30"/>
      <c r="BG262" s="30"/>
      <c r="BH262" s="30"/>
      <c r="BI262" s="30"/>
      <c r="BJ262" s="31"/>
      <c r="BK262" s="30"/>
      <c r="BL262" s="30"/>
      <c r="BM262" s="30"/>
      <c r="BN262" s="30"/>
      <c r="BO262" s="31"/>
      <c r="BP262" s="30"/>
      <c r="BQ262" s="30"/>
      <c r="BR262" s="30"/>
      <c r="BS262" s="30"/>
      <c r="BT262" s="31"/>
      <c r="BU262" s="30"/>
      <c r="BV262" s="30"/>
      <c r="BW262" s="30"/>
      <c r="BX262" s="31"/>
      <c r="BY262" s="30"/>
      <c r="BZ262" s="30"/>
      <c r="CA262" s="30"/>
      <c r="CB262" s="30"/>
      <c r="CC262" s="30"/>
      <c r="CD262" s="30"/>
      <c r="CE262" s="30"/>
      <c r="CF262" s="30"/>
      <c r="CG262" s="30"/>
      <c r="CH262" s="31"/>
      <c r="CI262" s="30"/>
      <c r="CJ262" s="30"/>
      <c r="CK262" s="30"/>
      <c r="CL262" s="30"/>
      <c r="CM262" s="30"/>
      <c r="CN262" s="30"/>
      <c r="CO262" s="30"/>
      <c r="CP262" s="30"/>
      <c r="CQ262" s="31"/>
      <c r="CR262" s="30"/>
      <c r="CS262" s="30"/>
      <c r="CT262" s="30"/>
      <c r="CU262" s="30"/>
      <c r="CV262" s="30"/>
      <c r="CW262" s="30"/>
    </row>
    <row r="263" spans="4:101" ht="13.5" x14ac:dyDescent="0.35">
      <c r="D263" s="31"/>
      <c r="E263" s="30"/>
      <c r="F263" s="30"/>
      <c r="G263" s="30"/>
      <c r="H263" s="30"/>
      <c r="I263" s="30"/>
      <c r="J263" s="30"/>
      <c r="K263" s="30"/>
      <c r="L263" s="30"/>
      <c r="M263" s="30"/>
      <c r="N263" s="30"/>
      <c r="O263" s="31"/>
      <c r="P263" s="30"/>
      <c r="Q263" s="30"/>
      <c r="R263" s="30"/>
      <c r="S263" s="30"/>
      <c r="T263" s="30"/>
      <c r="U263" s="30"/>
      <c r="V263" s="30"/>
      <c r="W263" s="30"/>
      <c r="X263" s="30"/>
      <c r="Y263" s="31"/>
      <c r="Z263" s="30"/>
      <c r="AA263" s="30"/>
      <c r="AB263" s="30"/>
      <c r="AC263" s="30"/>
      <c r="AD263" s="30"/>
      <c r="AE263" s="30"/>
      <c r="AF263" s="30"/>
      <c r="AG263" s="30"/>
      <c r="AH263" s="30"/>
      <c r="AI263" s="30"/>
      <c r="AJ263" s="31"/>
      <c r="AK263" s="30"/>
      <c r="AL263" s="30"/>
      <c r="AM263" s="30"/>
      <c r="AN263" s="30"/>
      <c r="AO263" s="30"/>
      <c r="AP263" s="30"/>
      <c r="AQ263" s="30"/>
      <c r="AR263" s="30"/>
      <c r="AS263" s="31"/>
      <c r="AT263" s="30"/>
      <c r="AU263" s="30"/>
      <c r="AV263" s="30"/>
      <c r="AW263" s="30"/>
      <c r="AX263" s="30"/>
      <c r="AY263" s="30"/>
      <c r="AZ263" s="30"/>
      <c r="BA263" s="31"/>
      <c r="BB263" s="30"/>
      <c r="BC263" s="30"/>
      <c r="BD263" s="30"/>
      <c r="BE263" s="31"/>
      <c r="BF263" s="30"/>
      <c r="BG263" s="30"/>
      <c r="BH263" s="30"/>
      <c r="BI263" s="30"/>
      <c r="BJ263" s="31"/>
      <c r="BK263" s="30"/>
      <c r="BL263" s="30"/>
      <c r="BM263" s="30"/>
      <c r="BN263" s="30"/>
      <c r="BO263" s="31"/>
      <c r="BP263" s="30"/>
      <c r="BQ263" s="30"/>
      <c r="BR263" s="30"/>
      <c r="BS263" s="30"/>
      <c r="BT263" s="31"/>
      <c r="BU263" s="30"/>
      <c r="BV263" s="30"/>
      <c r="BW263" s="30"/>
      <c r="BX263" s="31"/>
      <c r="BY263" s="30"/>
      <c r="BZ263" s="30"/>
      <c r="CA263" s="30"/>
      <c r="CB263" s="30"/>
      <c r="CC263" s="30"/>
      <c r="CD263" s="30"/>
      <c r="CE263" s="30"/>
      <c r="CF263" s="30"/>
      <c r="CG263" s="30"/>
      <c r="CH263" s="31"/>
      <c r="CI263" s="30"/>
      <c r="CJ263" s="30"/>
      <c r="CK263" s="30"/>
      <c r="CL263" s="30"/>
      <c r="CM263" s="30"/>
      <c r="CN263" s="30"/>
      <c r="CO263" s="30"/>
      <c r="CP263" s="30"/>
      <c r="CQ263" s="31"/>
      <c r="CR263" s="30"/>
      <c r="CS263" s="30"/>
      <c r="CT263" s="30"/>
      <c r="CU263" s="30"/>
      <c r="CV263" s="30"/>
      <c r="CW263" s="30"/>
    </row>
    <row r="264" spans="4:101" ht="13.5" x14ac:dyDescent="0.35">
      <c r="D264" s="31"/>
      <c r="E264" s="30"/>
      <c r="F264" s="30"/>
      <c r="G264" s="30"/>
      <c r="H264" s="30"/>
      <c r="I264" s="30"/>
      <c r="J264" s="30"/>
      <c r="K264" s="30"/>
      <c r="L264" s="30"/>
      <c r="M264" s="30"/>
      <c r="N264" s="30"/>
      <c r="O264" s="31"/>
      <c r="P264" s="30"/>
      <c r="Q264" s="30"/>
      <c r="R264" s="30"/>
      <c r="S264" s="30"/>
      <c r="T264" s="30"/>
      <c r="U264" s="30"/>
      <c r="V264" s="30"/>
      <c r="W264" s="30"/>
      <c r="X264" s="30"/>
      <c r="Y264" s="31"/>
      <c r="Z264" s="30"/>
      <c r="AA264" s="30"/>
      <c r="AB264" s="30"/>
      <c r="AC264" s="30"/>
      <c r="AD264" s="30"/>
      <c r="AE264" s="30"/>
      <c r="AF264" s="30"/>
      <c r="AG264" s="30"/>
      <c r="AH264" s="30"/>
      <c r="AI264" s="30"/>
      <c r="AJ264" s="31"/>
      <c r="AK264" s="30"/>
      <c r="AL264" s="30"/>
      <c r="AM264" s="30"/>
      <c r="AN264" s="30"/>
      <c r="AO264" s="30"/>
      <c r="AP264" s="30"/>
      <c r="AQ264" s="30"/>
      <c r="AR264" s="30"/>
      <c r="AS264" s="31"/>
      <c r="AT264" s="30"/>
      <c r="AU264" s="30"/>
      <c r="AV264" s="30"/>
      <c r="AW264" s="30"/>
      <c r="AX264" s="30"/>
      <c r="AY264" s="30"/>
      <c r="AZ264" s="30"/>
      <c r="BA264" s="31"/>
      <c r="BB264" s="30"/>
      <c r="BC264" s="30"/>
      <c r="BD264" s="30"/>
      <c r="BE264" s="31"/>
      <c r="BF264" s="30"/>
      <c r="BG264" s="30"/>
      <c r="BH264" s="30"/>
      <c r="BI264" s="30"/>
      <c r="BJ264" s="31"/>
      <c r="BK264" s="30"/>
      <c r="BL264" s="30"/>
      <c r="BM264" s="30"/>
      <c r="BN264" s="30"/>
      <c r="BO264" s="31"/>
      <c r="BP264" s="30"/>
      <c r="BQ264" s="30"/>
      <c r="BR264" s="30"/>
      <c r="BS264" s="30"/>
      <c r="BT264" s="31"/>
      <c r="BU264" s="30"/>
      <c r="BV264" s="30"/>
      <c r="BW264" s="30"/>
      <c r="BX264" s="31"/>
      <c r="BY264" s="30"/>
      <c r="BZ264" s="30"/>
      <c r="CA264" s="30"/>
      <c r="CB264" s="30"/>
      <c r="CC264" s="30"/>
      <c r="CD264" s="30"/>
      <c r="CE264" s="30"/>
      <c r="CF264" s="30"/>
      <c r="CG264" s="30"/>
      <c r="CH264" s="31"/>
      <c r="CI264" s="30"/>
      <c r="CJ264" s="30"/>
      <c r="CK264" s="30"/>
      <c r="CL264" s="30"/>
      <c r="CM264" s="30"/>
      <c r="CN264" s="30"/>
      <c r="CO264" s="30"/>
      <c r="CP264" s="30"/>
      <c r="CQ264" s="31"/>
      <c r="CR264" s="30"/>
      <c r="CS264" s="30"/>
      <c r="CT264" s="30"/>
      <c r="CU264" s="30"/>
      <c r="CV264" s="30"/>
      <c r="CW264" s="30"/>
    </row>
    <row r="265" spans="4:101" ht="13.5" x14ac:dyDescent="0.35">
      <c r="D265" s="31"/>
      <c r="E265" s="30"/>
      <c r="F265" s="30"/>
      <c r="G265" s="30"/>
      <c r="H265" s="30"/>
      <c r="I265" s="30"/>
      <c r="J265" s="30"/>
      <c r="K265" s="30"/>
      <c r="L265" s="30"/>
      <c r="M265" s="30"/>
      <c r="N265" s="30"/>
      <c r="O265" s="31"/>
      <c r="P265" s="30"/>
      <c r="Q265" s="30"/>
      <c r="R265" s="30"/>
      <c r="S265" s="30"/>
      <c r="T265" s="30"/>
      <c r="U265" s="30"/>
      <c r="V265" s="30"/>
      <c r="W265" s="30"/>
      <c r="X265" s="30"/>
      <c r="Y265" s="31"/>
      <c r="Z265" s="30"/>
      <c r="AA265" s="30"/>
      <c r="AB265" s="30"/>
      <c r="AC265" s="30"/>
      <c r="AD265" s="30"/>
      <c r="AE265" s="30"/>
      <c r="AF265" s="30"/>
      <c r="AG265" s="30"/>
      <c r="AH265" s="30"/>
      <c r="AI265" s="30"/>
      <c r="AJ265" s="31"/>
      <c r="AK265" s="30"/>
      <c r="AL265" s="30"/>
      <c r="AM265" s="30"/>
      <c r="AN265" s="30"/>
      <c r="AO265" s="30"/>
      <c r="AP265" s="30"/>
      <c r="AQ265" s="30"/>
      <c r="AR265" s="30"/>
      <c r="AS265" s="31"/>
      <c r="AT265" s="30"/>
      <c r="AU265" s="30"/>
      <c r="AV265" s="30"/>
      <c r="AW265" s="30"/>
      <c r="AX265" s="30"/>
      <c r="AY265" s="30"/>
      <c r="AZ265" s="30"/>
      <c r="BA265" s="31"/>
      <c r="BB265" s="30"/>
      <c r="BC265" s="30"/>
      <c r="BD265" s="30"/>
      <c r="BE265" s="31"/>
      <c r="BF265" s="30"/>
      <c r="BG265" s="30"/>
      <c r="BH265" s="30"/>
      <c r="BI265" s="30"/>
      <c r="BJ265" s="31"/>
      <c r="BK265" s="30"/>
      <c r="BL265" s="30"/>
      <c r="BM265" s="30"/>
      <c r="BN265" s="30"/>
      <c r="BO265" s="31"/>
      <c r="BP265" s="30"/>
      <c r="BQ265" s="30"/>
      <c r="BR265" s="30"/>
      <c r="BS265" s="30"/>
      <c r="BT265" s="31"/>
      <c r="BU265" s="30"/>
      <c r="BV265" s="30"/>
      <c r="BW265" s="30"/>
      <c r="BX265" s="31"/>
      <c r="BY265" s="30"/>
      <c r="BZ265" s="30"/>
      <c r="CA265" s="30"/>
      <c r="CB265" s="30"/>
      <c r="CC265" s="30"/>
      <c r="CD265" s="30"/>
      <c r="CE265" s="30"/>
      <c r="CF265" s="30"/>
      <c r="CG265" s="30"/>
      <c r="CH265" s="31"/>
      <c r="CI265" s="30"/>
      <c r="CJ265" s="30"/>
      <c r="CK265" s="30"/>
      <c r="CL265" s="30"/>
      <c r="CM265" s="30"/>
      <c r="CN265" s="30"/>
      <c r="CO265" s="30"/>
      <c r="CP265" s="30"/>
      <c r="CQ265" s="31"/>
      <c r="CR265" s="30"/>
      <c r="CS265" s="30"/>
      <c r="CT265" s="30"/>
      <c r="CU265" s="30"/>
      <c r="CV265" s="30"/>
      <c r="CW265" s="30"/>
    </row>
    <row r="266" spans="4:101" ht="13.5" x14ac:dyDescent="0.35">
      <c r="D266" s="31"/>
      <c r="E266" s="30"/>
      <c r="F266" s="30"/>
      <c r="G266" s="30"/>
      <c r="H266" s="30"/>
      <c r="I266" s="30"/>
      <c r="J266" s="30"/>
      <c r="K266" s="30"/>
      <c r="L266" s="30"/>
      <c r="M266" s="30"/>
      <c r="N266" s="30"/>
      <c r="O266" s="31"/>
      <c r="P266" s="30"/>
      <c r="Q266" s="30"/>
      <c r="R266" s="30"/>
      <c r="S266" s="30"/>
      <c r="T266" s="30"/>
      <c r="U266" s="30"/>
      <c r="V266" s="30"/>
      <c r="W266" s="30"/>
      <c r="X266" s="30"/>
      <c r="Y266" s="31"/>
      <c r="Z266" s="30"/>
      <c r="AA266" s="30"/>
      <c r="AB266" s="30"/>
      <c r="AC266" s="30"/>
      <c r="AD266" s="30"/>
      <c r="AE266" s="30"/>
      <c r="AF266" s="30"/>
      <c r="AG266" s="30"/>
      <c r="AH266" s="30"/>
      <c r="AI266" s="30"/>
      <c r="AJ266" s="31"/>
      <c r="AK266" s="30"/>
      <c r="AL266" s="30"/>
      <c r="AM266" s="30"/>
      <c r="AN266" s="30"/>
      <c r="AO266" s="30"/>
      <c r="AP266" s="30"/>
      <c r="AQ266" s="30"/>
      <c r="AR266" s="30"/>
      <c r="AS266" s="31"/>
      <c r="AT266" s="30"/>
      <c r="AU266" s="30"/>
      <c r="AV266" s="30"/>
      <c r="AW266" s="30"/>
      <c r="AX266" s="30"/>
      <c r="AY266" s="30"/>
      <c r="AZ266" s="30"/>
      <c r="BA266" s="31"/>
      <c r="BB266" s="30"/>
      <c r="BC266" s="30"/>
      <c r="BD266" s="30"/>
      <c r="BE266" s="31"/>
      <c r="BF266" s="30"/>
      <c r="BG266" s="30"/>
      <c r="BH266" s="30"/>
      <c r="BI266" s="30"/>
      <c r="BJ266" s="31"/>
      <c r="BK266" s="30"/>
      <c r="BL266" s="30"/>
      <c r="BM266" s="30"/>
      <c r="BN266" s="30"/>
      <c r="BO266" s="31"/>
      <c r="BP266" s="30"/>
      <c r="BQ266" s="30"/>
      <c r="BR266" s="30"/>
      <c r="BS266" s="30"/>
      <c r="BT266" s="31"/>
      <c r="BU266" s="30"/>
      <c r="BV266" s="30"/>
      <c r="BW266" s="30"/>
      <c r="BX266" s="31"/>
      <c r="BY266" s="30"/>
      <c r="BZ266" s="30"/>
      <c r="CA266" s="30"/>
      <c r="CB266" s="30"/>
      <c r="CC266" s="30"/>
      <c r="CD266" s="30"/>
      <c r="CE266" s="30"/>
      <c r="CF266" s="30"/>
      <c r="CG266" s="30"/>
      <c r="CH266" s="31"/>
      <c r="CI266" s="30"/>
      <c r="CJ266" s="30"/>
      <c r="CK266" s="30"/>
      <c r="CL266" s="30"/>
      <c r="CM266" s="30"/>
      <c r="CN266" s="30"/>
      <c r="CO266" s="30"/>
      <c r="CP266" s="30"/>
      <c r="CQ266" s="31"/>
      <c r="CR266" s="30"/>
      <c r="CS266" s="30"/>
      <c r="CT266" s="30"/>
      <c r="CU266" s="30"/>
      <c r="CV266" s="30"/>
      <c r="CW266" s="30"/>
    </row>
    <row r="267" spans="4:101" ht="13.5" x14ac:dyDescent="0.35">
      <c r="D267" s="31"/>
      <c r="E267" s="30"/>
      <c r="F267" s="30"/>
      <c r="G267" s="30"/>
      <c r="H267" s="30"/>
      <c r="I267" s="30"/>
      <c r="J267" s="30"/>
      <c r="K267" s="30"/>
      <c r="L267" s="30"/>
      <c r="M267" s="30"/>
      <c r="N267" s="30"/>
      <c r="O267" s="31"/>
      <c r="P267" s="30"/>
      <c r="Q267" s="30"/>
      <c r="R267" s="30"/>
      <c r="S267" s="30"/>
      <c r="T267" s="30"/>
      <c r="U267" s="30"/>
      <c r="V267" s="30"/>
      <c r="W267" s="30"/>
      <c r="X267" s="30"/>
      <c r="Y267" s="31"/>
      <c r="Z267" s="30"/>
      <c r="AA267" s="30"/>
      <c r="AB267" s="30"/>
      <c r="AC267" s="30"/>
      <c r="AD267" s="30"/>
      <c r="AE267" s="30"/>
      <c r="AF267" s="30"/>
      <c r="AG267" s="30"/>
      <c r="AH267" s="30"/>
      <c r="AI267" s="30"/>
      <c r="AJ267" s="31"/>
      <c r="AK267" s="30"/>
      <c r="AL267" s="30"/>
      <c r="AM267" s="30"/>
      <c r="AN267" s="30"/>
      <c r="AO267" s="30"/>
      <c r="AP267" s="30"/>
      <c r="AQ267" s="30"/>
      <c r="AR267" s="30"/>
      <c r="AS267" s="31"/>
      <c r="AT267" s="30"/>
      <c r="AU267" s="30"/>
      <c r="AV267" s="30"/>
      <c r="AW267" s="30"/>
      <c r="AX267" s="30"/>
      <c r="AY267" s="30"/>
      <c r="AZ267" s="30"/>
      <c r="BA267" s="31"/>
      <c r="BB267" s="30"/>
      <c r="BC267" s="30"/>
      <c r="BD267" s="30"/>
      <c r="BE267" s="31"/>
      <c r="BF267" s="30"/>
      <c r="BG267" s="30"/>
      <c r="BH267" s="30"/>
      <c r="BI267" s="30"/>
      <c r="BJ267" s="31"/>
      <c r="BK267" s="30"/>
      <c r="BL267" s="30"/>
      <c r="BM267" s="30"/>
      <c r="BN267" s="30"/>
      <c r="BO267" s="31"/>
      <c r="BP267" s="30"/>
      <c r="BQ267" s="30"/>
      <c r="BR267" s="30"/>
      <c r="BS267" s="30"/>
      <c r="BT267" s="31"/>
      <c r="BU267" s="30"/>
      <c r="BV267" s="30"/>
      <c r="BW267" s="30"/>
      <c r="BX267" s="31"/>
      <c r="BY267" s="30"/>
      <c r="BZ267" s="30"/>
      <c r="CA267" s="30"/>
      <c r="CB267" s="30"/>
      <c r="CC267" s="30"/>
      <c r="CD267" s="30"/>
      <c r="CE267" s="30"/>
      <c r="CF267" s="30"/>
      <c r="CG267" s="30"/>
      <c r="CH267" s="31"/>
      <c r="CI267" s="30"/>
      <c r="CJ267" s="30"/>
      <c r="CK267" s="30"/>
      <c r="CL267" s="30"/>
      <c r="CM267" s="30"/>
      <c r="CN267" s="30"/>
      <c r="CO267" s="30"/>
      <c r="CP267" s="30"/>
      <c r="CQ267" s="31"/>
      <c r="CR267" s="30"/>
      <c r="CS267" s="30"/>
      <c r="CT267" s="30"/>
      <c r="CU267" s="30"/>
      <c r="CV267" s="30"/>
      <c r="CW267" s="30"/>
    </row>
    <row r="268" spans="4:101" ht="13.5" x14ac:dyDescent="0.35">
      <c r="D268" s="31"/>
      <c r="E268" s="30"/>
      <c r="F268" s="30"/>
      <c r="G268" s="30"/>
      <c r="H268" s="30"/>
      <c r="I268" s="30"/>
      <c r="J268" s="30"/>
      <c r="K268" s="30"/>
      <c r="L268" s="30"/>
      <c r="M268" s="30"/>
      <c r="N268" s="30"/>
      <c r="O268" s="31"/>
      <c r="P268" s="30"/>
      <c r="Q268" s="30"/>
      <c r="R268" s="30"/>
      <c r="S268" s="30"/>
      <c r="T268" s="30"/>
      <c r="U268" s="30"/>
      <c r="V268" s="30"/>
      <c r="W268" s="30"/>
      <c r="X268" s="30"/>
      <c r="Y268" s="31"/>
      <c r="Z268" s="30"/>
      <c r="AA268" s="30"/>
      <c r="AB268" s="30"/>
      <c r="AC268" s="30"/>
      <c r="AD268" s="30"/>
      <c r="AE268" s="30"/>
      <c r="AF268" s="30"/>
      <c r="AG268" s="30"/>
      <c r="AH268" s="30"/>
      <c r="AI268" s="30"/>
      <c r="AJ268" s="31"/>
      <c r="AK268" s="30"/>
      <c r="AL268" s="30"/>
      <c r="AM268" s="30"/>
      <c r="AN268" s="30"/>
      <c r="AO268" s="30"/>
      <c r="AP268" s="30"/>
      <c r="AQ268" s="30"/>
      <c r="AR268" s="30"/>
      <c r="AS268" s="31"/>
      <c r="AT268" s="30"/>
      <c r="AU268" s="30"/>
      <c r="AV268" s="30"/>
      <c r="AW268" s="30"/>
      <c r="AX268" s="30"/>
      <c r="AY268" s="30"/>
      <c r="AZ268" s="30"/>
      <c r="BA268" s="31"/>
      <c r="BB268" s="30"/>
      <c r="BC268" s="30"/>
      <c r="BD268" s="30"/>
      <c r="BE268" s="31"/>
      <c r="BF268" s="30"/>
      <c r="BG268" s="30"/>
      <c r="BH268" s="30"/>
      <c r="BI268" s="30"/>
      <c r="BJ268" s="31"/>
      <c r="BK268" s="30"/>
      <c r="BL268" s="30"/>
      <c r="BM268" s="30"/>
      <c r="BN268" s="30"/>
      <c r="BO268" s="31"/>
      <c r="BP268" s="30"/>
      <c r="BQ268" s="30"/>
      <c r="BR268" s="30"/>
      <c r="BS268" s="30"/>
      <c r="BT268" s="31"/>
      <c r="BU268" s="30"/>
      <c r="BV268" s="30"/>
      <c r="BW268" s="30"/>
      <c r="BX268" s="31"/>
      <c r="BY268" s="30"/>
      <c r="BZ268" s="30"/>
      <c r="CA268" s="30"/>
      <c r="CB268" s="30"/>
      <c r="CC268" s="30"/>
      <c r="CD268" s="30"/>
      <c r="CE268" s="30"/>
      <c r="CF268" s="30"/>
      <c r="CG268" s="30"/>
      <c r="CH268" s="31"/>
      <c r="CI268" s="30"/>
      <c r="CJ268" s="30"/>
      <c r="CK268" s="30"/>
      <c r="CL268" s="30"/>
      <c r="CM268" s="30"/>
      <c r="CN268" s="30"/>
      <c r="CO268" s="30"/>
      <c r="CP268" s="30"/>
      <c r="CQ268" s="31"/>
      <c r="CR268" s="30"/>
      <c r="CS268" s="30"/>
      <c r="CT268" s="30"/>
      <c r="CU268" s="30"/>
      <c r="CV268" s="30"/>
      <c r="CW268" s="30"/>
    </row>
    <row r="269" spans="4:101" ht="13.5" x14ac:dyDescent="0.35">
      <c r="D269" s="31"/>
      <c r="E269" s="30"/>
      <c r="F269" s="30"/>
      <c r="G269" s="30"/>
      <c r="H269" s="30"/>
      <c r="I269" s="30"/>
      <c r="J269" s="30"/>
      <c r="K269" s="30"/>
      <c r="L269" s="30"/>
      <c r="M269" s="30"/>
      <c r="N269" s="30"/>
      <c r="O269" s="31"/>
      <c r="P269" s="30"/>
      <c r="Q269" s="30"/>
      <c r="R269" s="30"/>
      <c r="S269" s="30"/>
      <c r="T269" s="30"/>
      <c r="U269" s="30"/>
      <c r="V269" s="30"/>
      <c r="W269" s="30"/>
      <c r="X269" s="30"/>
      <c r="Y269" s="31"/>
      <c r="Z269" s="30"/>
      <c r="AA269" s="30"/>
      <c r="AB269" s="30"/>
      <c r="AC269" s="30"/>
      <c r="AD269" s="30"/>
      <c r="AE269" s="30"/>
      <c r="AF269" s="30"/>
      <c r="AG269" s="30"/>
      <c r="AH269" s="30"/>
      <c r="AI269" s="30"/>
      <c r="AJ269" s="31"/>
      <c r="AK269" s="30"/>
      <c r="AL269" s="30"/>
      <c r="AM269" s="30"/>
      <c r="AN269" s="30"/>
      <c r="AO269" s="30"/>
      <c r="AP269" s="30"/>
      <c r="AQ269" s="30"/>
      <c r="AR269" s="30"/>
      <c r="AS269" s="31"/>
      <c r="AT269" s="30"/>
      <c r="AU269" s="30"/>
      <c r="AV269" s="30"/>
      <c r="AW269" s="30"/>
      <c r="AX269" s="30"/>
      <c r="AY269" s="30"/>
      <c r="AZ269" s="30"/>
      <c r="BA269" s="31"/>
      <c r="BB269" s="30"/>
      <c r="BC269" s="30"/>
      <c r="BD269" s="30"/>
      <c r="BE269" s="31"/>
      <c r="BF269" s="30"/>
      <c r="BG269" s="30"/>
      <c r="BH269" s="30"/>
      <c r="BI269" s="30"/>
      <c r="BJ269" s="31"/>
      <c r="BK269" s="30"/>
      <c r="BL269" s="30"/>
      <c r="BM269" s="30"/>
      <c r="BN269" s="30"/>
      <c r="BO269" s="31"/>
      <c r="BP269" s="30"/>
      <c r="BQ269" s="30"/>
      <c r="BR269" s="30"/>
      <c r="BS269" s="30"/>
      <c r="BT269" s="31"/>
      <c r="BU269" s="30"/>
      <c r="BV269" s="30"/>
      <c r="BW269" s="30"/>
      <c r="BX269" s="31"/>
      <c r="BY269" s="30"/>
      <c r="BZ269" s="30"/>
      <c r="CA269" s="30"/>
      <c r="CB269" s="30"/>
      <c r="CC269" s="30"/>
      <c r="CD269" s="30"/>
      <c r="CE269" s="30"/>
      <c r="CF269" s="30"/>
      <c r="CG269" s="30"/>
      <c r="CH269" s="31"/>
      <c r="CI269" s="30"/>
      <c r="CJ269" s="30"/>
      <c r="CK269" s="30"/>
      <c r="CL269" s="30"/>
      <c r="CM269" s="30"/>
      <c r="CN269" s="30"/>
      <c r="CO269" s="30"/>
      <c r="CP269" s="30"/>
      <c r="CQ269" s="31"/>
      <c r="CR269" s="30"/>
      <c r="CS269" s="30"/>
      <c r="CT269" s="30"/>
      <c r="CU269" s="30"/>
      <c r="CV269" s="30"/>
      <c r="CW269" s="30"/>
    </row>
    <row r="270" spans="4:101" ht="13.5" x14ac:dyDescent="0.35">
      <c r="D270" s="31"/>
      <c r="E270" s="30"/>
      <c r="F270" s="30"/>
      <c r="G270" s="30"/>
      <c r="H270" s="30"/>
      <c r="I270" s="30"/>
      <c r="J270" s="30"/>
      <c r="K270" s="30"/>
      <c r="L270" s="30"/>
      <c r="M270" s="30"/>
      <c r="N270" s="30"/>
      <c r="O270" s="31"/>
      <c r="P270" s="30"/>
      <c r="Q270" s="30"/>
      <c r="R270" s="30"/>
      <c r="S270" s="30"/>
      <c r="T270" s="30"/>
      <c r="U270" s="30"/>
      <c r="V270" s="30"/>
      <c r="W270" s="30"/>
      <c r="X270" s="30"/>
      <c r="Y270" s="31"/>
      <c r="Z270" s="30"/>
      <c r="AA270" s="30"/>
      <c r="AB270" s="30"/>
      <c r="AC270" s="30"/>
      <c r="AD270" s="30"/>
      <c r="AE270" s="30"/>
      <c r="AF270" s="30"/>
      <c r="AG270" s="30"/>
      <c r="AH270" s="30"/>
      <c r="AI270" s="30"/>
      <c r="AJ270" s="31"/>
      <c r="AK270" s="30"/>
      <c r="AL270" s="30"/>
      <c r="AM270" s="30"/>
      <c r="AN270" s="30"/>
      <c r="AO270" s="30"/>
      <c r="AP270" s="30"/>
      <c r="AQ270" s="30"/>
      <c r="AR270" s="30"/>
      <c r="AS270" s="31"/>
      <c r="AT270" s="30"/>
      <c r="AU270" s="30"/>
      <c r="AV270" s="30"/>
      <c r="AW270" s="30"/>
      <c r="AX270" s="30"/>
      <c r="AY270" s="30"/>
      <c r="AZ270" s="30"/>
      <c r="BA270" s="31"/>
      <c r="BB270" s="30"/>
      <c r="BC270" s="30"/>
      <c r="BD270" s="30"/>
      <c r="BE270" s="31"/>
      <c r="BF270" s="30"/>
      <c r="BG270" s="30"/>
      <c r="BH270" s="30"/>
      <c r="BI270" s="30"/>
      <c r="BJ270" s="31"/>
      <c r="BK270" s="30"/>
      <c r="BL270" s="30"/>
      <c r="BM270" s="30"/>
      <c r="BN270" s="30"/>
      <c r="BO270" s="31"/>
      <c r="BP270" s="30"/>
      <c r="BQ270" s="30"/>
      <c r="BR270" s="30"/>
      <c r="BS270" s="30"/>
      <c r="BT270" s="31"/>
      <c r="BU270" s="30"/>
      <c r="BV270" s="30"/>
      <c r="BW270" s="30"/>
      <c r="BX270" s="31"/>
      <c r="BY270" s="30"/>
      <c r="BZ270" s="30"/>
      <c r="CA270" s="30"/>
      <c r="CB270" s="30"/>
      <c r="CC270" s="30"/>
      <c r="CD270" s="30"/>
      <c r="CE270" s="30"/>
      <c r="CF270" s="30"/>
      <c r="CG270" s="30"/>
      <c r="CH270" s="31"/>
      <c r="CI270" s="30"/>
      <c r="CJ270" s="30"/>
      <c r="CK270" s="30"/>
      <c r="CL270" s="30"/>
      <c r="CM270" s="30"/>
      <c r="CN270" s="30"/>
      <c r="CO270" s="30"/>
      <c r="CP270" s="30"/>
      <c r="CQ270" s="31"/>
      <c r="CR270" s="30"/>
      <c r="CS270" s="30"/>
      <c r="CT270" s="30"/>
      <c r="CU270" s="30"/>
      <c r="CV270" s="30"/>
      <c r="CW270" s="30"/>
    </row>
    <row r="271" spans="4:101" ht="13.5" x14ac:dyDescent="0.35">
      <c r="D271" s="31"/>
      <c r="E271" s="30"/>
      <c r="F271" s="30"/>
      <c r="G271" s="30"/>
      <c r="H271" s="30"/>
      <c r="I271" s="30"/>
      <c r="J271" s="30"/>
      <c r="K271" s="30"/>
      <c r="L271" s="30"/>
      <c r="M271" s="30"/>
      <c r="N271" s="30"/>
      <c r="O271" s="31"/>
      <c r="P271" s="30"/>
      <c r="Q271" s="30"/>
      <c r="R271" s="30"/>
      <c r="S271" s="30"/>
      <c r="T271" s="30"/>
      <c r="U271" s="30"/>
      <c r="V271" s="30"/>
      <c r="W271" s="30"/>
      <c r="X271" s="30"/>
      <c r="Y271" s="31"/>
      <c r="Z271" s="30"/>
      <c r="AA271" s="30"/>
      <c r="AB271" s="30"/>
      <c r="AC271" s="30"/>
      <c r="AD271" s="30"/>
      <c r="AE271" s="30"/>
      <c r="AF271" s="30"/>
      <c r="AG271" s="30"/>
      <c r="AH271" s="30"/>
      <c r="AI271" s="30"/>
      <c r="AJ271" s="31"/>
      <c r="AK271" s="30"/>
      <c r="AL271" s="30"/>
      <c r="AM271" s="30"/>
      <c r="AN271" s="30"/>
      <c r="AO271" s="30"/>
      <c r="AP271" s="30"/>
      <c r="AQ271" s="30"/>
      <c r="AR271" s="30"/>
      <c r="AS271" s="31"/>
      <c r="AT271" s="30"/>
      <c r="AU271" s="30"/>
      <c r="AV271" s="30"/>
      <c r="AW271" s="30"/>
      <c r="AX271" s="30"/>
      <c r="AY271" s="30"/>
      <c r="AZ271" s="30"/>
      <c r="BA271" s="31"/>
      <c r="BB271" s="30"/>
      <c r="BC271" s="30"/>
      <c r="BD271" s="30"/>
      <c r="BE271" s="31"/>
      <c r="BF271" s="30"/>
      <c r="BG271" s="30"/>
      <c r="BH271" s="30"/>
      <c r="BI271" s="30"/>
      <c r="BJ271" s="31"/>
      <c r="BK271" s="30"/>
      <c r="BL271" s="30"/>
      <c r="BM271" s="30"/>
      <c r="BN271" s="30"/>
      <c r="BO271" s="31"/>
      <c r="BP271" s="30"/>
      <c r="BQ271" s="30"/>
      <c r="BR271" s="30"/>
      <c r="BS271" s="30"/>
      <c r="BT271" s="31"/>
      <c r="BU271" s="30"/>
      <c r="BV271" s="30"/>
      <c r="BW271" s="30"/>
      <c r="BX271" s="31"/>
      <c r="BY271" s="30"/>
      <c r="BZ271" s="30"/>
      <c r="CA271" s="30"/>
      <c r="CB271" s="30"/>
      <c r="CC271" s="30"/>
      <c r="CD271" s="30"/>
      <c r="CE271" s="30"/>
      <c r="CF271" s="30"/>
      <c r="CG271" s="30"/>
      <c r="CH271" s="31"/>
      <c r="CI271" s="30"/>
      <c r="CJ271" s="30"/>
      <c r="CK271" s="30"/>
      <c r="CL271" s="30"/>
      <c r="CM271" s="30"/>
      <c r="CN271" s="30"/>
      <c r="CO271" s="30"/>
      <c r="CP271" s="30"/>
      <c r="CQ271" s="31"/>
      <c r="CR271" s="30"/>
      <c r="CS271" s="30"/>
      <c r="CT271" s="30"/>
      <c r="CU271" s="30"/>
      <c r="CV271" s="30"/>
      <c r="CW271" s="30"/>
    </row>
    <row r="272" spans="4:101" ht="13.5" x14ac:dyDescent="0.35">
      <c r="D272" s="31"/>
      <c r="E272" s="30"/>
      <c r="F272" s="30"/>
      <c r="G272" s="30"/>
      <c r="H272" s="30"/>
      <c r="I272" s="30"/>
      <c r="J272" s="30"/>
      <c r="K272" s="30"/>
      <c r="L272" s="30"/>
      <c r="M272" s="30"/>
      <c r="N272" s="30"/>
      <c r="O272" s="31"/>
      <c r="P272" s="30"/>
      <c r="Q272" s="30"/>
      <c r="R272" s="30"/>
      <c r="S272" s="30"/>
      <c r="T272" s="30"/>
      <c r="U272" s="30"/>
      <c r="V272" s="30"/>
      <c r="W272" s="30"/>
      <c r="X272" s="30"/>
      <c r="Y272" s="31"/>
      <c r="Z272" s="30"/>
      <c r="AA272" s="30"/>
      <c r="AB272" s="30"/>
      <c r="AC272" s="30"/>
      <c r="AD272" s="30"/>
      <c r="AE272" s="30"/>
      <c r="AF272" s="30"/>
      <c r="AG272" s="30"/>
      <c r="AH272" s="30"/>
      <c r="AI272" s="30"/>
      <c r="AJ272" s="31"/>
      <c r="AK272" s="30"/>
      <c r="AL272" s="30"/>
      <c r="AM272" s="30"/>
      <c r="AN272" s="30"/>
      <c r="AO272" s="30"/>
      <c r="AP272" s="30"/>
      <c r="AQ272" s="30"/>
      <c r="AR272" s="30"/>
      <c r="AS272" s="31"/>
      <c r="AT272" s="30"/>
      <c r="AU272" s="30"/>
      <c r="AV272" s="30"/>
      <c r="AW272" s="30"/>
      <c r="AX272" s="30"/>
      <c r="AY272" s="30"/>
      <c r="AZ272" s="30"/>
      <c r="BA272" s="31"/>
      <c r="BB272" s="30"/>
      <c r="BC272" s="30"/>
      <c r="BD272" s="30"/>
      <c r="BE272" s="31"/>
      <c r="BF272" s="30"/>
      <c r="BG272" s="30"/>
      <c r="BH272" s="30"/>
      <c r="BI272" s="30"/>
      <c r="BJ272" s="31"/>
      <c r="BK272" s="30"/>
      <c r="BL272" s="30"/>
      <c r="BM272" s="30"/>
      <c r="BN272" s="30"/>
      <c r="BO272" s="31"/>
      <c r="BP272" s="30"/>
      <c r="BQ272" s="30"/>
      <c r="BR272" s="30"/>
      <c r="BS272" s="30"/>
      <c r="BT272" s="31"/>
      <c r="BU272" s="30"/>
      <c r="BV272" s="30"/>
      <c r="BW272" s="30"/>
      <c r="BX272" s="31"/>
      <c r="BY272" s="30"/>
      <c r="BZ272" s="30"/>
      <c r="CA272" s="30"/>
      <c r="CB272" s="30"/>
      <c r="CC272" s="30"/>
      <c r="CD272" s="30"/>
      <c r="CE272" s="30"/>
      <c r="CF272" s="30"/>
      <c r="CG272" s="30"/>
      <c r="CH272" s="31"/>
      <c r="CI272" s="30"/>
      <c r="CJ272" s="30"/>
      <c r="CK272" s="30"/>
      <c r="CL272" s="30"/>
      <c r="CM272" s="30"/>
      <c r="CN272" s="30"/>
      <c r="CO272" s="30"/>
      <c r="CP272" s="30"/>
      <c r="CQ272" s="31"/>
      <c r="CR272" s="30"/>
      <c r="CS272" s="30"/>
      <c r="CT272" s="30"/>
      <c r="CU272" s="30"/>
      <c r="CV272" s="30"/>
      <c r="CW272" s="30"/>
    </row>
    <row r="273" spans="4:101" ht="13.5" x14ac:dyDescent="0.35">
      <c r="D273" s="31"/>
      <c r="E273" s="30"/>
      <c r="F273" s="30"/>
      <c r="G273" s="30"/>
      <c r="H273" s="30"/>
      <c r="I273" s="30"/>
      <c r="J273" s="30"/>
      <c r="K273" s="30"/>
      <c r="L273" s="30"/>
      <c r="M273" s="30"/>
      <c r="N273" s="30"/>
      <c r="O273" s="31"/>
      <c r="P273" s="30"/>
      <c r="Q273" s="30"/>
      <c r="R273" s="30"/>
      <c r="S273" s="30"/>
      <c r="T273" s="30"/>
      <c r="U273" s="30"/>
      <c r="V273" s="30"/>
      <c r="W273" s="30"/>
      <c r="X273" s="30"/>
      <c r="Y273" s="31"/>
      <c r="Z273" s="30"/>
      <c r="AA273" s="30"/>
      <c r="AB273" s="30"/>
      <c r="AC273" s="30"/>
      <c r="AD273" s="30"/>
      <c r="AE273" s="30"/>
      <c r="AF273" s="30"/>
      <c r="AG273" s="30"/>
      <c r="AH273" s="30"/>
      <c r="AI273" s="30"/>
      <c r="AJ273" s="31"/>
      <c r="AK273" s="30"/>
      <c r="AL273" s="30"/>
      <c r="AM273" s="30"/>
      <c r="AN273" s="30"/>
      <c r="AO273" s="30"/>
      <c r="AP273" s="30"/>
      <c r="AQ273" s="30"/>
      <c r="AR273" s="30"/>
      <c r="AS273" s="31"/>
      <c r="AT273" s="30"/>
      <c r="AU273" s="30"/>
      <c r="AV273" s="30"/>
      <c r="AW273" s="30"/>
      <c r="AX273" s="30"/>
      <c r="AY273" s="30"/>
      <c r="AZ273" s="30"/>
      <c r="BA273" s="31"/>
      <c r="BB273" s="30"/>
      <c r="BC273" s="30"/>
      <c r="BD273" s="30"/>
      <c r="BE273" s="31"/>
      <c r="BF273" s="30"/>
      <c r="BG273" s="30"/>
      <c r="BH273" s="30"/>
      <c r="BI273" s="30"/>
      <c r="BJ273" s="31"/>
      <c r="BK273" s="30"/>
      <c r="BL273" s="30"/>
      <c r="BM273" s="30"/>
      <c r="BN273" s="30"/>
      <c r="BO273" s="31"/>
      <c r="BP273" s="30"/>
      <c r="BQ273" s="30"/>
      <c r="BR273" s="30"/>
      <c r="BS273" s="30"/>
      <c r="BT273" s="31"/>
      <c r="BU273" s="30"/>
      <c r="BV273" s="30"/>
      <c r="BW273" s="30"/>
      <c r="BX273" s="31"/>
      <c r="BY273" s="30"/>
      <c r="BZ273" s="30"/>
      <c r="CA273" s="30"/>
      <c r="CB273" s="30"/>
      <c r="CC273" s="30"/>
      <c r="CD273" s="30"/>
      <c r="CE273" s="30"/>
      <c r="CF273" s="30"/>
      <c r="CG273" s="30"/>
      <c r="CH273" s="31"/>
      <c r="CI273" s="30"/>
      <c r="CJ273" s="30"/>
      <c r="CK273" s="30"/>
      <c r="CL273" s="30"/>
      <c r="CM273" s="30"/>
      <c r="CN273" s="30"/>
      <c r="CO273" s="30"/>
      <c r="CP273" s="30"/>
      <c r="CQ273" s="31"/>
      <c r="CR273" s="30"/>
      <c r="CS273" s="30"/>
      <c r="CT273" s="30"/>
      <c r="CU273" s="30"/>
      <c r="CV273" s="30"/>
      <c r="CW273" s="30"/>
    </row>
    <row r="274" spans="4:101" ht="13.5" x14ac:dyDescent="0.35">
      <c r="D274" s="31"/>
      <c r="E274" s="30"/>
      <c r="F274" s="30"/>
      <c r="G274" s="30"/>
      <c r="H274" s="30"/>
      <c r="I274" s="30"/>
      <c r="J274" s="30"/>
      <c r="K274" s="30"/>
      <c r="L274" s="30"/>
      <c r="M274" s="30"/>
      <c r="N274" s="30"/>
      <c r="O274" s="31"/>
      <c r="P274" s="30"/>
      <c r="Q274" s="30"/>
      <c r="R274" s="30"/>
      <c r="S274" s="30"/>
      <c r="T274" s="30"/>
      <c r="U274" s="30"/>
      <c r="V274" s="30"/>
      <c r="W274" s="30"/>
      <c r="X274" s="30"/>
      <c r="Y274" s="31"/>
      <c r="Z274" s="30"/>
      <c r="AA274" s="30"/>
      <c r="AB274" s="30"/>
      <c r="AC274" s="30"/>
      <c r="AD274" s="30"/>
      <c r="AE274" s="30"/>
      <c r="AF274" s="30"/>
      <c r="AG274" s="30"/>
      <c r="AH274" s="30"/>
      <c r="AI274" s="30"/>
      <c r="AJ274" s="31"/>
      <c r="AK274" s="30"/>
      <c r="AL274" s="30"/>
      <c r="AM274" s="30"/>
      <c r="AN274" s="30"/>
      <c r="AO274" s="30"/>
      <c r="AP274" s="30"/>
      <c r="AQ274" s="30"/>
      <c r="AR274" s="30"/>
      <c r="AS274" s="31"/>
      <c r="AT274" s="30"/>
      <c r="AU274" s="30"/>
      <c r="AV274" s="30"/>
      <c r="AW274" s="30"/>
      <c r="AX274" s="30"/>
      <c r="AY274" s="30"/>
      <c r="AZ274" s="30"/>
      <c r="BA274" s="31"/>
      <c r="BB274" s="30"/>
      <c r="BC274" s="30"/>
      <c r="BD274" s="30"/>
      <c r="BE274" s="31"/>
      <c r="BF274" s="30"/>
      <c r="BG274" s="30"/>
      <c r="BH274" s="30"/>
      <c r="BI274" s="30"/>
      <c r="BJ274" s="31"/>
      <c r="BK274" s="30"/>
      <c r="BL274" s="30"/>
      <c r="BM274" s="30"/>
      <c r="BN274" s="30"/>
      <c r="BO274" s="31"/>
      <c r="BP274" s="30"/>
      <c r="BQ274" s="30"/>
      <c r="BR274" s="30"/>
      <c r="BS274" s="30"/>
      <c r="BT274" s="31"/>
      <c r="BU274" s="30"/>
      <c r="BV274" s="30"/>
      <c r="BW274" s="30"/>
      <c r="BX274" s="31"/>
      <c r="BY274" s="30"/>
      <c r="BZ274" s="30"/>
      <c r="CA274" s="30"/>
      <c r="CB274" s="30"/>
      <c r="CC274" s="30"/>
      <c r="CD274" s="30"/>
      <c r="CE274" s="30"/>
      <c r="CF274" s="30"/>
      <c r="CG274" s="30"/>
      <c r="CH274" s="31"/>
      <c r="CI274" s="30"/>
      <c r="CJ274" s="30"/>
      <c r="CK274" s="30"/>
      <c r="CL274" s="30"/>
      <c r="CM274" s="30"/>
      <c r="CN274" s="30"/>
      <c r="CO274" s="30"/>
      <c r="CP274" s="30"/>
      <c r="CQ274" s="31"/>
      <c r="CR274" s="30"/>
      <c r="CS274" s="30"/>
      <c r="CT274" s="30"/>
      <c r="CU274" s="30"/>
      <c r="CV274" s="30"/>
      <c r="CW274" s="30"/>
    </row>
    <row r="275" spans="4:101" ht="13.5" x14ac:dyDescent="0.35">
      <c r="D275" s="31"/>
      <c r="E275" s="30"/>
      <c r="F275" s="30"/>
      <c r="G275" s="30"/>
      <c r="H275" s="30"/>
      <c r="I275" s="30"/>
      <c r="J275" s="30"/>
      <c r="K275" s="30"/>
      <c r="L275" s="30"/>
      <c r="M275" s="30"/>
      <c r="N275" s="30"/>
      <c r="O275" s="31"/>
      <c r="P275" s="30"/>
      <c r="Q275" s="30"/>
      <c r="R275" s="30"/>
      <c r="S275" s="30"/>
      <c r="T275" s="30"/>
      <c r="U275" s="30"/>
      <c r="V275" s="30"/>
      <c r="W275" s="30"/>
      <c r="X275" s="30"/>
      <c r="Y275" s="31"/>
      <c r="Z275" s="30"/>
      <c r="AA275" s="30"/>
      <c r="AB275" s="30"/>
      <c r="AC275" s="30"/>
      <c r="AD275" s="30"/>
      <c r="AE275" s="30"/>
      <c r="AF275" s="30"/>
      <c r="AG275" s="30"/>
      <c r="AH275" s="30"/>
      <c r="AI275" s="30"/>
      <c r="AJ275" s="31"/>
      <c r="AK275" s="30"/>
      <c r="AL275" s="30"/>
      <c r="AM275" s="30"/>
      <c r="AN275" s="30"/>
      <c r="AO275" s="30"/>
      <c r="AP275" s="30"/>
      <c r="AQ275" s="30"/>
      <c r="AR275" s="30"/>
      <c r="AS275" s="31"/>
      <c r="AT275" s="30"/>
      <c r="AU275" s="30"/>
      <c r="AV275" s="30"/>
      <c r="AW275" s="30"/>
      <c r="AX275" s="30"/>
      <c r="AY275" s="30"/>
      <c r="AZ275" s="30"/>
      <c r="BA275" s="31"/>
      <c r="BB275" s="30"/>
      <c r="BC275" s="30"/>
      <c r="BD275" s="30"/>
      <c r="BE275" s="31"/>
      <c r="BF275" s="30"/>
      <c r="BG275" s="30"/>
      <c r="BH275" s="30"/>
      <c r="BI275" s="30"/>
      <c r="BJ275" s="31"/>
      <c r="BK275" s="30"/>
      <c r="BL275" s="30"/>
      <c r="BM275" s="30"/>
      <c r="BN275" s="30"/>
      <c r="BO275" s="31"/>
      <c r="BP275" s="30"/>
      <c r="BQ275" s="30"/>
      <c r="BR275" s="30"/>
      <c r="BS275" s="30"/>
      <c r="BT275" s="31"/>
      <c r="BU275" s="30"/>
      <c r="BV275" s="30"/>
      <c r="BW275" s="30"/>
      <c r="BX275" s="31"/>
      <c r="BY275" s="30"/>
      <c r="BZ275" s="30"/>
      <c r="CA275" s="30"/>
      <c r="CB275" s="30"/>
      <c r="CC275" s="30"/>
      <c r="CD275" s="30"/>
      <c r="CE275" s="30"/>
      <c r="CF275" s="30"/>
      <c r="CG275" s="30"/>
      <c r="CH275" s="31"/>
      <c r="CI275" s="30"/>
      <c r="CJ275" s="30"/>
      <c r="CK275" s="30"/>
      <c r="CL275" s="30"/>
      <c r="CM275" s="30"/>
      <c r="CN275" s="30"/>
      <c r="CO275" s="30"/>
      <c r="CP275" s="30"/>
      <c r="CQ275" s="31"/>
      <c r="CR275" s="30"/>
      <c r="CS275" s="30"/>
      <c r="CT275" s="30"/>
      <c r="CU275" s="30"/>
      <c r="CV275" s="30"/>
      <c r="CW275" s="30"/>
    </row>
    <row r="276" spans="4:101" ht="13.5" x14ac:dyDescent="0.35">
      <c r="D276" s="31"/>
      <c r="E276" s="30"/>
      <c r="F276" s="30"/>
      <c r="G276" s="30"/>
      <c r="H276" s="30"/>
      <c r="I276" s="30"/>
      <c r="J276" s="30"/>
      <c r="K276" s="30"/>
      <c r="L276" s="30"/>
      <c r="M276" s="30"/>
      <c r="N276" s="30"/>
      <c r="O276" s="31"/>
      <c r="P276" s="30"/>
      <c r="Q276" s="30"/>
      <c r="R276" s="30"/>
      <c r="S276" s="30"/>
      <c r="T276" s="30"/>
      <c r="U276" s="30"/>
      <c r="V276" s="30"/>
      <c r="W276" s="30"/>
      <c r="X276" s="30"/>
      <c r="Y276" s="31"/>
      <c r="Z276" s="30"/>
      <c r="AA276" s="30"/>
      <c r="AB276" s="30"/>
      <c r="AC276" s="30"/>
      <c r="AD276" s="30"/>
      <c r="AE276" s="30"/>
      <c r="AF276" s="30"/>
      <c r="AG276" s="30"/>
      <c r="AH276" s="30"/>
      <c r="AI276" s="30"/>
      <c r="AJ276" s="31"/>
      <c r="AK276" s="30"/>
      <c r="AL276" s="30"/>
      <c r="AM276" s="30"/>
      <c r="AN276" s="30"/>
      <c r="AO276" s="30"/>
      <c r="AP276" s="30"/>
      <c r="AQ276" s="30"/>
      <c r="AR276" s="30"/>
      <c r="AS276" s="31"/>
      <c r="AT276" s="30"/>
      <c r="AU276" s="30"/>
      <c r="AV276" s="30"/>
      <c r="AW276" s="30"/>
      <c r="AX276" s="30"/>
      <c r="AY276" s="30"/>
      <c r="AZ276" s="30"/>
      <c r="BA276" s="31"/>
      <c r="BB276" s="30"/>
      <c r="BC276" s="30"/>
      <c r="BD276" s="30"/>
      <c r="BE276" s="31"/>
      <c r="BF276" s="30"/>
      <c r="BG276" s="30"/>
      <c r="BH276" s="30"/>
      <c r="BI276" s="30"/>
      <c r="BJ276" s="31"/>
      <c r="BK276" s="30"/>
      <c r="BL276" s="30"/>
      <c r="BM276" s="30"/>
      <c r="BN276" s="30"/>
      <c r="BO276" s="31"/>
      <c r="BP276" s="30"/>
      <c r="BQ276" s="30"/>
      <c r="BR276" s="30"/>
      <c r="BS276" s="30"/>
      <c r="BT276" s="31"/>
      <c r="BU276" s="30"/>
      <c r="BV276" s="30"/>
      <c r="BW276" s="30"/>
      <c r="BX276" s="31"/>
      <c r="BY276" s="30"/>
      <c r="BZ276" s="30"/>
      <c r="CA276" s="30"/>
      <c r="CB276" s="30"/>
      <c r="CC276" s="30"/>
      <c r="CD276" s="30"/>
      <c r="CE276" s="30"/>
      <c r="CF276" s="30"/>
      <c r="CG276" s="30"/>
      <c r="CH276" s="31"/>
      <c r="CI276" s="30"/>
      <c r="CJ276" s="30"/>
      <c r="CK276" s="30"/>
      <c r="CL276" s="30"/>
      <c r="CM276" s="30"/>
      <c r="CN276" s="30"/>
      <c r="CO276" s="30"/>
      <c r="CP276" s="30"/>
      <c r="CQ276" s="31"/>
      <c r="CR276" s="30"/>
      <c r="CS276" s="30"/>
      <c r="CT276" s="30"/>
      <c r="CU276" s="30"/>
      <c r="CV276" s="30"/>
      <c r="CW276" s="30"/>
    </row>
    <row r="277" spans="4:101" ht="13.5" x14ac:dyDescent="0.35">
      <c r="D277" s="31"/>
      <c r="E277" s="30"/>
      <c r="F277" s="30"/>
      <c r="G277" s="30"/>
      <c r="H277" s="30"/>
      <c r="I277" s="30"/>
      <c r="J277" s="30"/>
      <c r="K277" s="30"/>
      <c r="L277" s="30"/>
      <c r="M277" s="30"/>
      <c r="N277" s="30"/>
      <c r="O277" s="31"/>
      <c r="P277" s="30"/>
      <c r="Q277" s="30"/>
      <c r="R277" s="30"/>
      <c r="S277" s="30"/>
      <c r="T277" s="30"/>
      <c r="U277" s="30"/>
      <c r="V277" s="30"/>
      <c r="W277" s="30"/>
      <c r="X277" s="30"/>
      <c r="Y277" s="31"/>
      <c r="Z277" s="30"/>
      <c r="AA277" s="30"/>
      <c r="AB277" s="30"/>
      <c r="AC277" s="30"/>
      <c r="AD277" s="30"/>
      <c r="AE277" s="30"/>
      <c r="AF277" s="30"/>
      <c r="AG277" s="30"/>
      <c r="AH277" s="30"/>
      <c r="AI277" s="30"/>
      <c r="AJ277" s="31"/>
      <c r="AK277" s="30"/>
      <c r="AL277" s="30"/>
      <c r="AM277" s="30"/>
      <c r="AN277" s="30"/>
      <c r="AO277" s="30"/>
      <c r="AP277" s="30"/>
      <c r="AQ277" s="30"/>
      <c r="AR277" s="30"/>
      <c r="AS277" s="31"/>
      <c r="AT277" s="30"/>
      <c r="AU277" s="30"/>
      <c r="AV277" s="30"/>
      <c r="AW277" s="30"/>
      <c r="AX277" s="30"/>
      <c r="AY277" s="30"/>
      <c r="AZ277" s="30"/>
      <c r="BA277" s="31"/>
      <c r="BB277" s="30"/>
      <c r="BC277" s="30"/>
      <c r="BD277" s="30"/>
      <c r="BE277" s="31"/>
      <c r="BF277" s="30"/>
      <c r="BG277" s="30"/>
      <c r="BH277" s="30"/>
      <c r="BI277" s="30"/>
      <c r="BJ277" s="31"/>
      <c r="BK277" s="30"/>
      <c r="BL277" s="30"/>
      <c r="BM277" s="30"/>
      <c r="BN277" s="30"/>
      <c r="BO277" s="31"/>
      <c r="BP277" s="30"/>
      <c r="BQ277" s="30"/>
      <c r="BR277" s="30"/>
      <c r="BS277" s="30"/>
      <c r="BT277" s="31"/>
      <c r="BU277" s="30"/>
      <c r="BV277" s="30"/>
      <c r="BW277" s="30"/>
      <c r="BX277" s="31"/>
      <c r="BY277" s="30"/>
      <c r="BZ277" s="30"/>
      <c r="CA277" s="30"/>
      <c r="CB277" s="30"/>
      <c r="CC277" s="30"/>
      <c r="CD277" s="30"/>
      <c r="CE277" s="30"/>
      <c r="CF277" s="30"/>
      <c r="CG277" s="30"/>
      <c r="CH277" s="31"/>
      <c r="CI277" s="30"/>
      <c r="CJ277" s="30"/>
      <c r="CK277" s="30"/>
      <c r="CL277" s="30"/>
      <c r="CM277" s="30"/>
      <c r="CN277" s="30"/>
      <c r="CO277" s="30"/>
      <c r="CP277" s="30"/>
      <c r="CQ277" s="31"/>
      <c r="CR277" s="30"/>
      <c r="CS277" s="30"/>
      <c r="CT277" s="30"/>
      <c r="CU277" s="30"/>
      <c r="CV277" s="30"/>
      <c r="CW277" s="30"/>
    </row>
    <row r="278" spans="4:101" ht="13.5" x14ac:dyDescent="0.35">
      <c r="D278" s="31"/>
      <c r="E278" s="30"/>
      <c r="F278" s="30"/>
      <c r="G278" s="30"/>
      <c r="H278" s="30"/>
      <c r="I278" s="30"/>
      <c r="J278" s="30"/>
      <c r="K278" s="30"/>
      <c r="L278" s="30"/>
      <c r="M278" s="30"/>
      <c r="N278" s="30"/>
      <c r="O278" s="31"/>
      <c r="P278" s="30"/>
      <c r="Q278" s="30"/>
      <c r="R278" s="30"/>
      <c r="S278" s="30"/>
      <c r="T278" s="30"/>
      <c r="U278" s="30"/>
      <c r="V278" s="30"/>
      <c r="W278" s="30"/>
      <c r="X278" s="30"/>
      <c r="Y278" s="31"/>
      <c r="Z278" s="30"/>
      <c r="AA278" s="30"/>
      <c r="AB278" s="30"/>
      <c r="AC278" s="30"/>
      <c r="AD278" s="30"/>
      <c r="AE278" s="30"/>
      <c r="AF278" s="30"/>
      <c r="AG278" s="30"/>
      <c r="AH278" s="30"/>
      <c r="AI278" s="30"/>
      <c r="AJ278" s="31"/>
      <c r="AK278" s="30"/>
      <c r="AL278" s="30"/>
      <c r="AM278" s="30"/>
      <c r="AN278" s="30"/>
      <c r="AO278" s="30"/>
      <c r="AP278" s="30"/>
      <c r="AQ278" s="30"/>
      <c r="AR278" s="30"/>
      <c r="AS278" s="31"/>
      <c r="AT278" s="30"/>
      <c r="AU278" s="30"/>
      <c r="AV278" s="30"/>
      <c r="AW278" s="30"/>
      <c r="AX278" s="30"/>
      <c r="AY278" s="30"/>
      <c r="AZ278" s="30"/>
      <c r="BA278" s="31"/>
      <c r="BB278" s="30"/>
      <c r="BC278" s="30"/>
      <c r="BD278" s="30"/>
      <c r="BE278" s="31"/>
      <c r="BF278" s="30"/>
      <c r="BG278" s="30"/>
      <c r="BH278" s="30"/>
      <c r="BI278" s="30"/>
      <c r="BJ278" s="31"/>
      <c r="BK278" s="30"/>
      <c r="BL278" s="30"/>
      <c r="BM278" s="30"/>
      <c r="BN278" s="30"/>
      <c r="BO278" s="31"/>
      <c r="BP278" s="30"/>
      <c r="BQ278" s="30"/>
      <c r="BR278" s="30"/>
      <c r="BS278" s="30"/>
      <c r="BT278" s="31"/>
      <c r="BU278" s="30"/>
      <c r="BV278" s="30"/>
      <c r="BW278" s="30"/>
      <c r="BX278" s="31"/>
      <c r="BY278" s="30"/>
      <c r="BZ278" s="30"/>
      <c r="CA278" s="30"/>
      <c r="CB278" s="30"/>
      <c r="CC278" s="30"/>
      <c r="CD278" s="30"/>
      <c r="CE278" s="30"/>
      <c r="CF278" s="30"/>
      <c r="CG278" s="30"/>
      <c r="CH278" s="31"/>
      <c r="CI278" s="30"/>
      <c r="CJ278" s="30"/>
      <c r="CK278" s="30"/>
      <c r="CL278" s="30"/>
      <c r="CM278" s="30"/>
      <c r="CN278" s="30"/>
      <c r="CO278" s="30"/>
      <c r="CP278" s="30"/>
      <c r="CQ278" s="31"/>
      <c r="CR278" s="30"/>
      <c r="CS278" s="30"/>
      <c r="CT278" s="30"/>
      <c r="CU278" s="30"/>
      <c r="CV278" s="30"/>
      <c r="CW278" s="30"/>
    </row>
    <row r="279" spans="4:101" ht="13.5" x14ac:dyDescent="0.35">
      <c r="D279" s="31"/>
      <c r="E279" s="30"/>
      <c r="F279" s="30"/>
      <c r="G279" s="30"/>
      <c r="H279" s="30"/>
      <c r="I279" s="30"/>
      <c r="J279" s="30"/>
      <c r="K279" s="30"/>
      <c r="L279" s="30"/>
      <c r="M279" s="30"/>
      <c r="N279" s="30"/>
      <c r="O279" s="31"/>
      <c r="P279" s="30"/>
      <c r="Q279" s="30"/>
      <c r="R279" s="30"/>
      <c r="S279" s="30"/>
      <c r="T279" s="30"/>
      <c r="U279" s="30"/>
      <c r="V279" s="30"/>
      <c r="W279" s="30"/>
      <c r="X279" s="30"/>
      <c r="Y279" s="31"/>
      <c r="Z279" s="30"/>
      <c r="AA279" s="30"/>
      <c r="AB279" s="30"/>
      <c r="AC279" s="30"/>
      <c r="AD279" s="30"/>
      <c r="AE279" s="30"/>
      <c r="AF279" s="30"/>
      <c r="AG279" s="30"/>
      <c r="AH279" s="30"/>
      <c r="AI279" s="30"/>
      <c r="AJ279" s="31"/>
      <c r="AK279" s="30"/>
      <c r="AL279" s="30"/>
      <c r="AM279" s="30"/>
      <c r="AN279" s="30"/>
      <c r="AO279" s="30"/>
      <c r="AP279" s="30"/>
      <c r="AQ279" s="30"/>
      <c r="AR279" s="30"/>
      <c r="AS279" s="31"/>
      <c r="AT279" s="30"/>
      <c r="AU279" s="30"/>
      <c r="AV279" s="30"/>
      <c r="AW279" s="30"/>
      <c r="AX279" s="30"/>
      <c r="AY279" s="30"/>
      <c r="AZ279" s="30"/>
      <c r="BA279" s="31"/>
      <c r="BB279" s="30"/>
      <c r="BC279" s="30"/>
      <c r="BD279" s="30"/>
      <c r="BE279" s="31"/>
      <c r="BF279" s="30"/>
      <c r="BG279" s="30"/>
      <c r="BH279" s="30"/>
      <c r="BI279" s="30"/>
      <c r="BJ279" s="31"/>
      <c r="BK279" s="30"/>
      <c r="BL279" s="30"/>
      <c r="BM279" s="30"/>
      <c r="BN279" s="30"/>
      <c r="BO279" s="31"/>
      <c r="BP279" s="30"/>
      <c r="BQ279" s="30"/>
      <c r="BR279" s="30"/>
      <c r="BS279" s="30"/>
      <c r="BT279" s="31"/>
      <c r="BU279" s="30"/>
      <c r="BV279" s="30"/>
      <c r="BW279" s="30"/>
      <c r="BX279" s="31"/>
      <c r="BY279" s="30"/>
      <c r="BZ279" s="30"/>
      <c r="CA279" s="30"/>
      <c r="CB279" s="30"/>
      <c r="CC279" s="30"/>
      <c r="CD279" s="30"/>
      <c r="CE279" s="30"/>
      <c r="CF279" s="30"/>
      <c r="CG279" s="30"/>
      <c r="CH279" s="31"/>
      <c r="CI279" s="30"/>
      <c r="CJ279" s="30"/>
      <c r="CK279" s="30"/>
      <c r="CL279" s="30"/>
      <c r="CM279" s="30"/>
      <c r="CN279" s="30"/>
      <c r="CO279" s="30"/>
      <c r="CP279" s="30"/>
      <c r="CQ279" s="31"/>
      <c r="CR279" s="30"/>
      <c r="CS279" s="30"/>
      <c r="CT279" s="30"/>
      <c r="CU279" s="30"/>
      <c r="CV279" s="30"/>
      <c r="CW279" s="30"/>
    </row>
    <row r="280" spans="4:101" ht="13.5" x14ac:dyDescent="0.35">
      <c r="D280" s="31"/>
      <c r="E280" s="30"/>
      <c r="F280" s="30"/>
      <c r="G280" s="30"/>
      <c r="H280" s="30"/>
      <c r="I280" s="30"/>
      <c r="J280" s="30"/>
      <c r="K280" s="30"/>
      <c r="L280" s="30"/>
      <c r="M280" s="30"/>
      <c r="N280" s="30"/>
      <c r="O280" s="31"/>
      <c r="P280" s="30"/>
      <c r="Q280" s="30"/>
      <c r="R280" s="30"/>
      <c r="S280" s="30"/>
      <c r="T280" s="30"/>
      <c r="U280" s="30"/>
      <c r="V280" s="30"/>
      <c r="W280" s="30"/>
      <c r="X280" s="30"/>
      <c r="Y280" s="31"/>
      <c r="Z280" s="30"/>
      <c r="AA280" s="30"/>
      <c r="AB280" s="30"/>
      <c r="AC280" s="30"/>
      <c r="AD280" s="30"/>
      <c r="AE280" s="30"/>
      <c r="AF280" s="30"/>
      <c r="AG280" s="30"/>
      <c r="AH280" s="30"/>
      <c r="AI280" s="30"/>
      <c r="AJ280" s="31"/>
      <c r="AK280" s="30"/>
      <c r="AL280" s="30"/>
      <c r="AM280" s="30"/>
      <c r="AN280" s="30"/>
      <c r="AO280" s="30"/>
      <c r="AP280" s="30"/>
      <c r="AQ280" s="30"/>
      <c r="AR280" s="30"/>
      <c r="AS280" s="31"/>
      <c r="AT280" s="30"/>
      <c r="AU280" s="30"/>
      <c r="AV280" s="30"/>
      <c r="AW280" s="30"/>
      <c r="AX280" s="30"/>
      <c r="AY280" s="30"/>
      <c r="AZ280" s="30"/>
      <c r="BA280" s="31"/>
      <c r="BB280" s="30"/>
      <c r="BC280" s="30"/>
      <c r="BD280" s="30"/>
      <c r="BE280" s="31"/>
      <c r="BF280" s="30"/>
      <c r="BG280" s="30"/>
      <c r="BH280" s="30"/>
      <c r="BI280" s="30"/>
      <c r="BJ280" s="31"/>
      <c r="BK280" s="30"/>
      <c r="BL280" s="30"/>
      <c r="BM280" s="30"/>
      <c r="BN280" s="30"/>
      <c r="BO280" s="31"/>
      <c r="BP280" s="30"/>
      <c r="BQ280" s="30"/>
      <c r="BR280" s="30"/>
      <c r="BS280" s="30"/>
      <c r="BT280" s="31"/>
      <c r="BU280" s="30"/>
      <c r="BV280" s="30"/>
      <c r="BW280" s="30"/>
      <c r="BX280" s="31"/>
      <c r="BY280" s="30"/>
      <c r="BZ280" s="30"/>
      <c r="CA280" s="30"/>
      <c r="CB280" s="30"/>
      <c r="CC280" s="30"/>
      <c r="CD280" s="30"/>
      <c r="CE280" s="30"/>
      <c r="CF280" s="30"/>
      <c r="CG280" s="30"/>
      <c r="CH280" s="31"/>
      <c r="CI280" s="30"/>
      <c r="CJ280" s="30"/>
      <c r="CK280" s="30"/>
      <c r="CL280" s="30"/>
      <c r="CM280" s="30"/>
      <c r="CN280" s="30"/>
      <c r="CO280" s="30"/>
      <c r="CP280" s="30"/>
      <c r="CQ280" s="31"/>
      <c r="CR280" s="30"/>
      <c r="CS280" s="30"/>
      <c r="CT280" s="30"/>
      <c r="CU280" s="30"/>
      <c r="CV280" s="30"/>
      <c r="CW280" s="30"/>
    </row>
    <row r="281" spans="4:101" ht="13.5" x14ac:dyDescent="0.35">
      <c r="D281" s="31"/>
      <c r="E281" s="30"/>
      <c r="F281" s="30"/>
      <c r="G281" s="30"/>
      <c r="H281" s="30"/>
      <c r="I281" s="30"/>
      <c r="J281" s="30"/>
      <c r="K281" s="30"/>
      <c r="L281" s="30"/>
      <c r="M281" s="30"/>
      <c r="N281" s="30"/>
      <c r="O281" s="31"/>
      <c r="P281" s="30"/>
      <c r="Q281" s="30"/>
      <c r="R281" s="30"/>
      <c r="S281" s="30"/>
      <c r="T281" s="30"/>
      <c r="U281" s="30"/>
      <c r="V281" s="30"/>
      <c r="W281" s="30"/>
      <c r="X281" s="30"/>
      <c r="Y281" s="31"/>
      <c r="Z281" s="30"/>
      <c r="AA281" s="30"/>
      <c r="AB281" s="30"/>
      <c r="AC281" s="30"/>
      <c r="AD281" s="30"/>
      <c r="AE281" s="30"/>
      <c r="AF281" s="30"/>
      <c r="AG281" s="30"/>
      <c r="AH281" s="30"/>
      <c r="AI281" s="30"/>
      <c r="AJ281" s="31"/>
      <c r="AK281" s="30"/>
      <c r="AL281" s="30"/>
      <c r="AM281" s="30"/>
      <c r="AN281" s="30"/>
      <c r="AO281" s="30"/>
      <c r="AP281" s="30"/>
      <c r="AQ281" s="30"/>
      <c r="AR281" s="30"/>
      <c r="AS281" s="31"/>
      <c r="AT281" s="30"/>
      <c r="AU281" s="30"/>
      <c r="AV281" s="30"/>
      <c r="AW281" s="30"/>
      <c r="AX281" s="30"/>
      <c r="AY281" s="30"/>
      <c r="AZ281" s="30"/>
      <c r="BA281" s="31"/>
      <c r="BB281" s="30"/>
      <c r="BC281" s="30"/>
      <c r="BD281" s="30"/>
      <c r="BE281" s="31"/>
      <c r="BF281" s="30"/>
      <c r="BG281" s="30"/>
      <c r="BH281" s="30"/>
      <c r="BI281" s="30"/>
      <c r="BJ281" s="31"/>
      <c r="BK281" s="30"/>
      <c r="BL281" s="30"/>
      <c r="BM281" s="30"/>
      <c r="BN281" s="30"/>
      <c r="BO281" s="31"/>
      <c r="BP281" s="30"/>
      <c r="BQ281" s="30"/>
      <c r="BR281" s="30"/>
      <c r="BS281" s="30"/>
      <c r="BT281" s="31"/>
      <c r="BU281" s="30"/>
      <c r="BV281" s="30"/>
      <c r="BW281" s="30"/>
      <c r="BX281" s="31"/>
      <c r="BY281" s="30"/>
      <c r="BZ281" s="30"/>
      <c r="CA281" s="30"/>
      <c r="CB281" s="30"/>
      <c r="CC281" s="30"/>
      <c r="CD281" s="30"/>
      <c r="CE281" s="30"/>
      <c r="CF281" s="30"/>
      <c r="CG281" s="30"/>
      <c r="CH281" s="31"/>
      <c r="CI281" s="30"/>
      <c r="CJ281" s="30"/>
      <c r="CK281" s="30"/>
      <c r="CL281" s="30"/>
      <c r="CM281" s="30"/>
      <c r="CN281" s="30"/>
      <c r="CO281" s="30"/>
      <c r="CP281" s="30"/>
      <c r="CQ281" s="31"/>
      <c r="CR281" s="30"/>
      <c r="CS281" s="30"/>
      <c r="CT281" s="30"/>
      <c r="CU281" s="30"/>
      <c r="CV281" s="30"/>
      <c r="CW281" s="30"/>
    </row>
    <row r="282" spans="4:101" ht="13.5" x14ac:dyDescent="0.35">
      <c r="D282" s="31"/>
      <c r="E282" s="30"/>
      <c r="F282" s="30"/>
      <c r="G282" s="30"/>
      <c r="H282" s="30"/>
      <c r="I282" s="30"/>
      <c r="J282" s="30"/>
      <c r="K282" s="30"/>
      <c r="L282" s="30"/>
      <c r="M282" s="30"/>
      <c r="N282" s="30"/>
      <c r="O282" s="31"/>
      <c r="P282" s="30"/>
      <c r="Q282" s="30"/>
      <c r="R282" s="30"/>
      <c r="S282" s="30"/>
      <c r="T282" s="30"/>
      <c r="U282" s="30"/>
      <c r="V282" s="30"/>
      <c r="W282" s="30"/>
      <c r="X282" s="30"/>
      <c r="Y282" s="31"/>
      <c r="Z282" s="30"/>
      <c r="AA282" s="30"/>
      <c r="AB282" s="30"/>
      <c r="AC282" s="30"/>
      <c r="AD282" s="30"/>
      <c r="AE282" s="30"/>
      <c r="AF282" s="30"/>
      <c r="AG282" s="30"/>
      <c r="AH282" s="30"/>
      <c r="AI282" s="30"/>
      <c r="AJ282" s="31"/>
      <c r="AK282" s="30"/>
      <c r="AL282" s="30"/>
      <c r="AM282" s="30"/>
      <c r="AN282" s="30"/>
      <c r="AO282" s="30"/>
      <c r="AP282" s="30"/>
      <c r="AQ282" s="30"/>
      <c r="AR282" s="30"/>
      <c r="AS282" s="31"/>
      <c r="AT282" s="30"/>
      <c r="AU282" s="30"/>
      <c r="AV282" s="30"/>
      <c r="AW282" s="30"/>
      <c r="AX282" s="30"/>
      <c r="AY282" s="30"/>
      <c r="AZ282" s="30"/>
      <c r="BA282" s="31"/>
      <c r="BB282" s="30"/>
      <c r="BC282" s="30"/>
      <c r="BD282" s="30"/>
      <c r="BE282" s="31"/>
      <c r="BF282" s="30"/>
      <c r="BG282" s="30"/>
      <c r="BH282" s="30"/>
      <c r="BI282" s="30"/>
      <c r="BJ282" s="31"/>
      <c r="BK282" s="30"/>
      <c r="BL282" s="30"/>
      <c r="BM282" s="30"/>
      <c r="BN282" s="30"/>
      <c r="BO282" s="31"/>
      <c r="BP282" s="30"/>
      <c r="BQ282" s="30"/>
      <c r="BR282" s="30"/>
      <c r="BS282" s="30"/>
      <c r="BT282" s="31"/>
      <c r="BU282" s="30"/>
      <c r="BV282" s="30"/>
      <c r="BW282" s="30"/>
      <c r="BX282" s="31"/>
      <c r="BY282" s="30"/>
      <c r="BZ282" s="30"/>
      <c r="CA282" s="30"/>
      <c r="CB282" s="30"/>
      <c r="CC282" s="30"/>
      <c r="CD282" s="30"/>
      <c r="CE282" s="30"/>
      <c r="CF282" s="30"/>
      <c r="CG282" s="30"/>
      <c r="CH282" s="31"/>
      <c r="CI282" s="30"/>
      <c r="CJ282" s="30"/>
      <c r="CK282" s="30"/>
      <c r="CL282" s="30"/>
      <c r="CM282" s="30"/>
      <c r="CN282" s="30"/>
      <c r="CO282" s="30"/>
      <c r="CP282" s="30"/>
      <c r="CQ282" s="31"/>
      <c r="CR282" s="30"/>
      <c r="CS282" s="30"/>
      <c r="CT282" s="30"/>
      <c r="CU282" s="30"/>
      <c r="CV282" s="30"/>
      <c r="CW282" s="30"/>
    </row>
    <row r="283" spans="4:101" ht="13.5" x14ac:dyDescent="0.35">
      <c r="D283" s="31"/>
      <c r="E283" s="30"/>
      <c r="F283" s="30"/>
      <c r="G283" s="30"/>
      <c r="H283" s="30"/>
      <c r="I283" s="30"/>
      <c r="J283" s="30"/>
      <c r="K283" s="30"/>
      <c r="L283" s="30"/>
      <c r="M283" s="30"/>
      <c r="N283" s="30"/>
      <c r="O283" s="31"/>
      <c r="P283" s="30"/>
      <c r="Q283" s="30"/>
      <c r="R283" s="30"/>
      <c r="S283" s="30"/>
      <c r="T283" s="30"/>
      <c r="U283" s="30"/>
      <c r="V283" s="30"/>
      <c r="W283" s="30"/>
      <c r="X283" s="30"/>
      <c r="Y283" s="31"/>
      <c r="Z283" s="30"/>
      <c r="AA283" s="30"/>
      <c r="AB283" s="30"/>
      <c r="AC283" s="30"/>
      <c r="AD283" s="30"/>
      <c r="AE283" s="30"/>
      <c r="AF283" s="30"/>
      <c r="AG283" s="30"/>
      <c r="AH283" s="30"/>
      <c r="AI283" s="30"/>
      <c r="AJ283" s="31"/>
      <c r="AK283" s="30"/>
      <c r="AL283" s="30"/>
      <c r="AM283" s="30"/>
      <c r="AN283" s="30"/>
      <c r="AO283" s="30"/>
      <c r="AP283" s="30"/>
      <c r="AQ283" s="30"/>
      <c r="AR283" s="30"/>
      <c r="AS283" s="31"/>
      <c r="AT283" s="30"/>
      <c r="AU283" s="30"/>
      <c r="AV283" s="30"/>
      <c r="AW283" s="30"/>
      <c r="AX283" s="30"/>
      <c r="AY283" s="30"/>
      <c r="AZ283" s="30"/>
      <c r="BA283" s="31"/>
      <c r="BB283" s="30"/>
      <c r="BC283" s="30"/>
      <c r="BD283" s="30"/>
      <c r="BE283" s="31"/>
      <c r="BF283" s="30"/>
      <c r="BG283" s="30"/>
      <c r="BH283" s="30"/>
      <c r="BI283" s="30"/>
      <c r="BJ283" s="31"/>
      <c r="BK283" s="30"/>
      <c r="BL283" s="30"/>
      <c r="BM283" s="30"/>
      <c r="BN283" s="30"/>
      <c r="BO283" s="31"/>
      <c r="BP283" s="30"/>
      <c r="BQ283" s="30"/>
      <c r="BR283" s="30"/>
      <c r="BS283" s="30"/>
      <c r="BT283" s="31"/>
      <c r="BU283" s="30"/>
      <c r="BV283" s="30"/>
      <c r="BW283" s="30"/>
      <c r="BX283" s="31"/>
      <c r="BY283" s="30"/>
      <c r="BZ283" s="30"/>
      <c r="CA283" s="30"/>
      <c r="CB283" s="30"/>
      <c r="CC283" s="30"/>
      <c r="CD283" s="30"/>
      <c r="CE283" s="30"/>
      <c r="CF283" s="30"/>
      <c r="CG283" s="30"/>
      <c r="CH283" s="31"/>
      <c r="CI283" s="30"/>
      <c r="CJ283" s="30"/>
      <c r="CK283" s="30"/>
      <c r="CL283" s="30"/>
      <c r="CM283" s="30"/>
      <c r="CN283" s="30"/>
      <c r="CO283" s="30"/>
      <c r="CP283" s="30"/>
      <c r="CQ283" s="31"/>
      <c r="CR283" s="30"/>
      <c r="CS283" s="30"/>
      <c r="CT283" s="30"/>
      <c r="CU283" s="30"/>
      <c r="CV283" s="30"/>
      <c r="CW283" s="30"/>
    </row>
    <row r="284" spans="4:101" ht="13.5" x14ac:dyDescent="0.35">
      <c r="D284" s="31"/>
      <c r="E284" s="30"/>
      <c r="F284" s="30"/>
      <c r="G284" s="30"/>
      <c r="H284" s="30"/>
      <c r="I284" s="30"/>
      <c r="J284" s="30"/>
      <c r="K284" s="30"/>
      <c r="L284" s="30"/>
      <c r="M284" s="30"/>
      <c r="N284" s="30"/>
      <c r="O284" s="31"/>
      <c r="P284" s="30"/>
      <c r="Q284" s="30"/>
      <c r="R284" s="30"/>
      <c r="S284" s="30"/>
      <c r="T284" s="30"/>
      <c r="U284" s="30"/>
      <c r="V284" s="30"/>
      <c r="W284" s="30"/>
      <c r="X284" s="30"/>
      <c r="Y284" s="31"/>
      <c r="Z284" s="30"/>
      <c r="AA284" s="30"/>
      <c r="AB284" s="30"/>
      <c r="AC284" s="30"/>
      <c r="AD284" s="30"/>
      <c r="AE284" s="30"/>
      <c r="AF284" s="30"/>
      <c r="AG284" s="30"/>
      <c r="AH284" s="30"/>
      <c r="AI284" s="30"/>
      <c r="AJ284" s="31"/>
      <c r="AK284" s="30"/>
      <c r="AL284" s="30"/>
      <c r="AM284" s="30"/>
      <c r="AN284" s="30"/>
      <c r="AO284" s="30"/>
      <c r="AP284" s="30"/>
      <c r="AQ284" s="30"/>
      <c r="AR284" s="30"/>
      <c r="AS284" s="31"/>
      <c r="AT284" s="30"/>
      <c r="AU284" s="30"/>
      <c r="AV284" s="30"/>
      <c r="AW284" s="30"/>
      <c r="AX284" s="30"/>
      <c r="AY284" s="30"/>
      <c r="AZ284" s="30"/>
      <c r="BA284" s="31"/>
      <c r="BB284" s="30"/>
      <c r="BC284" s="30"/>
      <c r="BD284" s="30"/>
      <c r="BE284" s="31"/>
      <c r="BF284" s="30"/>
      <c r="BG284" s="30"/>
      <c r="BH284" s="30"/>
      <c r="BI284" s="30"/>
      <c r="BJ284" s="31"/>
      <c r="BK284" s="30"/>
      <c r="BL284" s="30"/>
      <c r="BM284" s="30"/>
      <c r="BN284" s="30"/>
      <c r="BO284" s="31"/>
      <c r="BP284" s="30"/>
      <c r="BQ284" s="30"/>
      <c r="BR284" s="30"/>
      <c r="BS284" s="30"/>
      <c r="BT284" s="31"/>
      <c r="BU284" s="30"/>
      <c r="BV284" s="30"/>
      <c r="BW284" s="30"/>
      <c r="BX284" s="31"/>
      <c r="BY284" s="30"/>
      <c r="BZ284" s="30"/>
      <c r="CA284" s="30"/>
      <c r="CB284" s="30"/>
      <c r="CC284" s="30"/>
      <c r="CD284" s="30"/>
      <c r="CE284" s="30"/>
      <c r="CF284" s="30"/>
      <c r="CG284" s="30"/>
      <c r="CH284" s="31"/>
      <c r="CI284" s="30"/>
      <c r="CJ284" s="30"/>
      <c r="CK284" s="30"/>
      <c r="CL284" s="30"/>
      <c r="CM284" s="30"/>
      <c r="CN284" s="30"/>
      <c r="CO284" s="30"/>
      <c r="CP284" s="30"/>
      <c r="CQ284" s="31"/>
      <c r="CR284" s="30"/>
      <c r="CS284" s="30"/>
      <c r="CT284" s="30"/>
      <c r="CU284" s="30"/>
      <c r="CV284" s="30"/>
      <c r="CW284" s="30"/>
    </row>
    <row r="285" spans="4:101" ht="13.5" x14ac:dyDescent="0.35">
      <c r="D285" s="31"/>
      <c r="E285" s="30"/>
      <c r="F285" s="30"/>
      <c r="G285" s="30"/>
      <c r="H285" s="30"/>
      <c r="I285" s="30"/>
      <c r="J285" s="30"/>
      <c r="K285" s="30"/>
      <c r="L285" s="30"/>
      <c r="M285" s="30"/>
      <c r="N285" s="30"/>
      <c r="O285" s="31"/>
      <c r="P285" s="30"/>
      <c r="Q285" s="30"/>
      <c r="R285" s="30"/>
      <c r="S285" s="30"/>
      <c r="T285" s="30"/>
      <c r="U285" s="30"/>
      <c r="V285" s="30"/>
      <c r="W285" s="30"/>
      <c r="X285" s="30"/>
      <c r="Y285" s="31"/>
      <c r="Z285" s="30"/>
      <c r="AA285" s="30"/>
      <c r="AB285" s="30"/>
      <c r="AC285" s="30"/>
      <c r="AD285" s="30"/>
      <c r="AE285" s="30"/>
      <c r="AF285" s="30"/>
      <c r="AG285" s="30"/>
      <c r="AH285" s="30"/>
      <c r="AI285" s="30"/>
      <c r="AJ285" s="31"/>
      <c r="AK285" s="30"/>
      <c r="AL285" s="30"/>
      <c r="AM285" s="30"/>
      <c r="AN285" s="30"/>
      <c r="AO285" s="30"/>
      <c r="AP285" s="30"/>
      <c r="AQ285" s="30"/>
      <c r="AR285" s="30"/>
      <c r="AS285" s="31"/>
      <c r="AT285" s="30"/>
      <c r="AU285" s="30"/>
      <c r="AV285" s="30"/>
      <c r="AW285" s="30"/>
      <c r="AX285" s="30"/>
      <c r="AY285" s="30"/>
      <c r="AZ285" s="30"/>
      <c r="BA285" s="31"/>
      <c r="BB285" s="30"/>
      <c r="BC285" s="30"/>
      <c r="BD285" s="30"/>
      <c r="BE285" s="31"/>
      <c r="BF285" s="30"/>
      <c r="BG285" s="30"/>
      <c r="BH285" s="30"/>
      <c r="BI285" s="30"/>
      <c r="BJ285" s="31"/>
      <c r="BK285" s="30"/>
      <c r="BL285" s="30"/>
      <c r="BM285" s="30"/>
      <c r="BN285" s="30"/>
      <c r="BO285" s="31"/>
      <c r="BP285" s="30"/>
      <c r="BQ285" s="30"/>
      <c r="BR285" s="30"/>
      <c r="BS285" s="30"/>
      <c r="BT285" s="31"/>
      <c r="BU285" s="30"/>
      <c r="BV285" s="30"/>
      <c r="BW285" s="30"/>
      <c r="BX285" s="31"/>
      <c r="BY285" s="30"/>
      <c r="BZ285" s="30"/>
      <c r="CA285" s="30"/>
      <c r="CB285" s="30"/>
      <c r="CC285" s="30"/>
      <c r="CD285" s="30"/>
      <c r="CE285" s="30"/>
      <c r="CF285" s="30"/>
      <c r="CG285" s="30"/>
      <c r="CH285" s="31"/>
      <c r="CI285" s="30"/>
      <c r="CJ285" s="30"/>
      <c r="CK285" s="30"/>
      <c r="CL285" s="30"/>
      <c r="CM285" s="30"/>
      <c r="CN285" s="30"/>
      <c r="CO285" s="30"/>
      <c r="CP285" s="30"/>
      <c r="CQ285" s="31"/>
      <c r="CR285" s="30"/>
      <c r="CS285" s="30"/>
      <c r="CT285" s="30"/>
      <c r="CU285" s="30"/>
      <c r="CV285" s="30"/>
      <c r="CW285" s="30"/>
    </row>
    <row r="286" spans="4:101" ht="13.5" x14ac:dyDescent="0.35">
      <c r="D286" s="31"/>
      <c r="E286" s="30"/>
      <c r="F286" s="30"/>
      <c r="G286" s="30"/>
      <c r="H286" s="30"/>
      <c r="I286" s="30"/>
      <c r="J286" s="30"/>
      <c r="K286" s="30"/>
      <c r="L286" s="30"/>
      <c r="M286" s="30"/>
      <c r="N286" s="30"/>
      <c r="O286" s="31"/>
      <c r="P286" s="30"/>
      <c r="Q286" s="30"/>
      <c r="R286" s="30"/>
      <c r="S286" s="30"/>
      <c r="T286" s="30"/>
      <c r="U286" s="30"/>
      <c r="V286" s="30"/>
      <c r="W286" s="30"/>
      <c r="X286" s="30"/>
      <c r="Y286" s="31"/>
      <c r="Z286" s="30"/>
      <c r="AA286" s="30"/>
      <c r="AB286" s="30"/>
      <c r="AC286" s="30"/>
      <c r="AD286" s="30"/>
      <c r="AE286" s="30"/>
      <c r="AF286" s="30"/>
      <c r="AG286" s="30"/>
      <c r="AH286" s="30"/>
      <c r="AI286" s="30"/>
      <c r="AJ286" s="31"/>
      <c r="AK286" s="30"/>
      <c r="AL286" s="30"/>
      <c r="AM286" s="30"/>
      <c r="AN286" s="30"/>
      <c r="AO286" s="30"/>
      <c r="AP286" s="30"/>
      <c r="AQ286" s="30"/>
      <c r="AR286" s="30"/>
      <c r="AS286" s="31"/>
      <c r="AT286" s="30"/>
      <c r="AU286" s="30"/>
      <c r="AV286" s="30"/>
      <c r="AW286" s="30"/>
      <c r="AX286" s="30"/>
      <c r="AY286" s="30"/>
      <c r="AZ286" s="30"/>
      <c r="BA286" s="31"/>
      <c r="BB286" s="30"/>
      <c r="BC286" s="30"/>
      <c r="BD286" s="30"/>
      <c r="BE286" s="31"/>
      <c r="BF286" s="30"/>
      <c r="BG286" s="30"/>
      <c r="BH286" s="30"/>
      <c r="BI286" s="30"/>
      <c r="BJ286" s="31"/>
      <c r="BK286" s="30"/>
      <c r="BL286" s="30"/>
      <c r="BM286" s="30"/>
      <c r="BN286" s="30"/>
      <c r="BO286" s="31"/>
      <c r="BP286" s="30"/>
      <c r="BQ286" s="30"/>
      <c r="BR286" s="30"/>
      <c r="BS286" s="30"/>
      <c r="BT286" s="31"/>
      <c r="BU286" s="30"/>
      <c r="BV286" s="30"/>
      <c r="BW286" s="30"/>
      <c r="BX286" s="31"/>
      <c r="BY286" s="30"/>
      <c r="BZ286" s="30"/>
      <c r="CA286" s="30"/>
      <c r="CB286" s="30"/>
      <c r="CC286" s="30"/>
      <c r="CD286" s="30"/>
      <c r="CE286" s="30"/>
      <c r="CF286" s="30"/>
      <c r="CG286" s="30"/>
      <c r="CH286" s="31"/>
      <c r="CI286" s="30"/>
      <c r="CJ286" s="30"/>
      <c r="CK286" s="30"/>
      <c r="CL286" s="30"/>
      <c r="CM286" s="30"/>
      <c r="CN286" s="30"/>
      <c r="CO286" s="30"/>
      <c r="CP286" s="30"/>
      <c r="CQ286" s="31"/>
      <c r="CR286" s="30"/>
      <c r="CS286" s="30"/>
      <c r="CT286" s="30"/>
      <c r="CU286" s="30"/>
      <c r="CV286" s="30"/>
      <c r="CW286" s="30"/>
    </row>
    <row r="287" spans="4:101" ht="13.5" x14ac:dyDescent="0.35">
      <c r="D287" s="31"/>
      <c r="E287" s="30"/>
      <c r="F287" s="30"/>
      <c r="G287" s="30"/>
      <c r="H287" s="30"/>
      <c r="I287" s="30"/>
      <c r="J287" s="30"/>
      <c r="K287" s="30"/>
      <c r="L287" s="30"/>
      <c r="M287" s="30"/>
      <c r="N287" s="30"/>
      <c r="O287" s="31"/>
      <c r="P287" s="30"/>
      <c r="Q287" s="30"/>
      <c r="R287" s="30"/>
      <c r="S287" s="30"/>
      <c r="T287" s="30"/>
      <c r="U287" s="30"/>
      <c r="V287" s="30"/>
      <c r="W287" s="30"/>
      <c r="X287" s="30"/>
      <c r="Y287" s="31"/>
      <c r="Z287" s="30"/>
      <c r="AA287" s="30"/>
      <c r="AB287" s="30"/>
      <c r="AC287" s="30"/>
      <c r="AD287" s="30"/>
      <c r="AE287" s="30"/>
      <c r="AF287" s="30"/>
      <c r="AG287" s="30"/>
      <c r="AH287" s="30"/>
      <c r="AI287" s="30"/>
      <c r="AJ287" s="31"/>
      <c r="AK287" s="30"/>
      <c r="AL287" s="30"/>
      <c r="AM287" s="30"/>
      <c r="AN287" s="30"/>
      <c r="AO287" s="30"/>
      <c r="AP287" s="30"/>
      <c r="AQ287" s="30"/>
      <c r="AR287" s="30"/>
      <c r="AS287" s="31"/>
      <c r="AT287" s="30"/>
      <c r="AU287" s="30"/>
      <c r="AV287" s="30"/>
      <c r="AW287" s="30"/>
      <c r="AX287" s="30"/>
      <c r="AY287" s="30"/>
      <c r="AZ287" s="30"/>
      <c r="BA287" s="31"/>
      <c r="BB287" s="30"/>
      <c r="BC287" s="30"/>
      <c r="BD287" s="30"/>
      <c r="BE287" s="31"/>
      <c r="BF287" s="30"/>
      <c r="BG287" s="30"/>
      <c r="BH287" s="30"/>
      <c r="BI287" s="30"/>
      <c r="BJ287" s="31"/>
      <c r="BK287" s="30"/>
      <c r="BL287" s="30"/>
      <c r="BM287" s="30"/>
      <c r="BN287" s="30"/>
      <c r="BO287" s="31"/>
      <c r="BP287" s="30"/>
      <c r="BQ287" s="30"/>
      <c r="BR287" s="30"/>
      <c r="BS287" s="30"/>
      <c r="BT287" s="31"/>
      <c r="BU287" s="30"/>
      <c r="BV287" s="30"/>
      <c r="BW287" s="30"/>
      <c r="BX287" s="31"/>
      <c r="BY287" s="30"/>
      <c r="BZ287" s="30"/>
      <c r="CA287" s="30"/>
      <c r="CB287" s="30"/>
      <c r="CC287" s="30"/>
      <c r="CD287" s="30"/>
      <c r="CE287" s="30"/>
      <c r="CF287" s="30"/>
      <c r="CG287" s="30"/>
      <c r="CH287" s="31"/>
      <c r="CI287" s="30"/>
      <c r="CJ287" s="30"/>
      <c r="CK287" s="30"/>
      <c r="CL287" s="30"/>
      <c r="CM287" s="30"/>
      <c r="CN287" s="30"/>
      <c r="CO287" s="30"/>
      <c r="CP287" s="30"/>
      <c r="CQ287" s="31"/>
      <c r="CR287" s="30"/>
      <c r="CS287" s="30"/>
      <c r="CT287" s="30"/>
      <c r="CU287" s="30"/>
      <c r="CV287" s="30"/>
      <c r="CW287" s="30"/>
    </row>
    <row r="288" spans="4:101" ht="13.5" x14ac:dyDescent="0.35">
      <c r="D288" s="31"/>
      <c r="E288" s="30"/>
      <c r="F288" s="30"/>
      <c r="G288" s="30"/>
      <c r="H288" s="30"/>
      <c r="I288" s="30"/>
      <c r="J288" s="30"/>
      <c r="K288" s="30"/>
      <c r="L288" s="30"/>
      <c r="M288" s="30"/>
      <c r="N288" s="30"/>
      <c r="O288" s="31"/>
      <c r="P288" s="30"/>
      <c r="Q288" s="30"/>
      <c r="R288" s="30"/>
      <c r="S288" s="30"/>
      <c r="T288" s="30"/>
      <c r="U288" s="30"/>
      <c r="V288" s="30"/>
      <c r="W288" s="30"/>
      <c r="X288" s="30"/>
      <c r="Y288" s="31"/>
      <c r="Z288" s="30"/>
      <c r="AA288" s="30"/>
      <c r="AB288" s="30"/>
      <c r="AC288" s="30"/>
      <c r="AD288" s="30"/>
      <c r="AE288" s="30"/>
      <c r="AF288" s="30"/>
      <c r="AG288" s="30"/>
      <c r="AH288" s="30"/>
      <c r="AI288" s="30"/>
      <c r="AJ288" s="31"/>
      <c r="AK288" s="30"/>
      <c r="AL288" s="30"/>
      <c r="AM288" s="30"/>
      <c r="AN288" s="30"/>
      <c r="AO288" s="30"/>
      <c r="AP288" s="30"/>
      <c r="AQ288" s="30"/>
      <c r="AR288" s="30"/>
      <c r="AS288" s="31"/>
      <c r="AT288" s="30"/>
      <c r="AU288" s="30"/>
      <c r="AV288" s="30"/>
      <c r="AW288" s="30"/>
      <c r="AX288" s="30"/>
      <c r="AY288" s="30"/>
      <c r="AZ288" s="30"/>
      <c r="BA288" s="31"/>
      <c r="BB288" s="30"/>
      <c r="BC288" s="30"/>
      <c r="BD288" s="30"/>
      <c r="BE288" s="31"/>
      <c r="BF288" s="30"/>
      <c r="BG288" s="30"/>
      <c r="BH288" s="30"/>
      <c r="BI288" s="30"/>
      <c r="BJ288" s="31"/>
      <c r="BK288" s="30"/>
      <c r="BL288" s="30"/>
      <c r="BM288" s="30"/>
      <c r="BN288" s="30"/>
      <c r="BO288" s="31"/>
      <c r="BP288" s="30"/>
      <c r="BQ288" s="30"/>
      <c r="BR288" s="30"/>
      <c r="BS288" s="30"/>
      <c r="BT288" s="31"/>
      <c r="BU288" s="30"/>
      <c r="BV288" s="30"/>
      <c r="BW288" s="30"/>
      <c r="BX288" s="31"/>
      <c r="BY288" s="30"/>
      <c r="BZ288" s="30"/>
      <c r="CA288" s="30"/>
      <c r="CB288" s="30"/>
      <c r="CC288" s="30"/>
      <c r="CD288" s="30"/>
      <c r="CE288" s="30"/>
      <c r="CF288" s="30"/>
      <c r="CG288" s="30"/>
      <c r="CH288" s="31"/>
      <c r="CI288" s="30"/>
      <c r="CJ288" s="30"/>
      <c r="CK288" s="30"/>
      <c r="CL288" s="30"/>
      <c r="CM288" s="30"/>
      <c r="CN288" s="30"/>
      <c r="CO288" s="30"/>
      <c r="CP288" s="30"/>
      <c r="CQ288" s="31"/>
      <c r="CR288" s="30"/>
      <c r="CS288" s="30"/>
      <c r="CT288" s="30"/>
      <c r="CU288" s="30"/>
      <c r="CV288" s="30"/>
      <c r="CW288" s="30"/>
    </row>
    <row r="289" spans="4:101" ht="13.5" x14ac:dyDescent="0.35">
      <c r="D289" s="31"/>
      <c r="E289" s="30"/>
      <c r="F289" s="30"/>
      <c r="G289" s="30"/>
      <c r="H289" s="30"/>
      <c r="I289" s="30"/>
      <c r="J289" s="30"/>
      <c r="K289" s="30"/>
      <c r="L289" s="30"/>
      <c r="M289" s="30"/>
      <c r="N289" s="30"/>
      <c r="O289" s="31"/>
      <c r="P289" s="30"/>
      <c r="Q289" s="30"/>
      <c r="R289" s="30"/>
      <c r="S289" s="30"/>
      <c r="T289" s="30"/>
      <c r="U289" s="30"/>
      <c r="V289" s="30"/>
      <c r="W289" s="30"/>
      <c r="X289" s="30"/>
      <c r="Y289" s="31"/>
      <c r="Z289" s="30"/>
      <c r="AA289" s="30"/>
      <c r="AB289" s="30"/>
      <c r="AC289" s="30"/>
      <c r="AD289" s="30"/>
      <c r="AE289" s="30"/>
      <c r="AF289" s="30"/>
      <c r="AG289" s="30"/>
      <c r="AH289" s="30"/>
      <c r="AI289" s="30"/>
      <c r="AJ289" s="31"/>
      <c r="AK289" s="30"/>
      <c r="AL289" s="30"/>
      <c r="AM289" s="30"/>
      <c r="AN289" s="30"/>
      <c r="AO289" s="30"/>
      <c r="AP289" s="30"/>
      <c r="AQ289" s="30"/>
      <c r="AR289" s="30"/>
      <c r="AS289" s="31"/>
      <c r="AT289" s="30"/>
      <c r="AU289" s="30"/>
      <c r="AV289" s="30"/>
      <c r="AW289" s="30"/>
      <c r="AX289" s="30"/>
      <c r="AY289" s="30"/>
      <c r="AZ289" s="30"/>
      <c r="BA289" s="31"/>
      <c r="BB289" s="30"/>
      <c r="BC289" s="30"/>
      <c r="BD289" s="30"/>
      <c r="BE289" s="31"/>
      <c r="BF289" s="30"/>
      <c r="BG289" s="30"/>
      <c r="BH289" s="30"/>
      <c r="BI289" s="30"/>
      <c r="BJ289" s="31"/>
      <c r="BK289" s="30"/>
      <c r="BL289" s="30"/>
      <c r="BM289" s="30"/>
      <c r="BN289" s="30"/>
      <c r="BO289" s="31"/>
      <c r="BP289" s="30"/>
      <c r="BQ289" s="30"/>
      <c r="BR289" s="30"/>
      <c r="BS289" s="30"/>
      <c r="BT289" s="31"/>
      <c r="BU289" s="30"/>
      <c r="BV289" s="30"/>
      <c r="BW289" s="30"/>
      <c r="BX289" s="31"/>
      <c r="BY289" s="30"/>
      <c r="BZ289" s="30"/>
      <c r="CA289" s="30"/>
      <c r="CB289" s="30"/>
      <c r="CC289" s="30"/>
      <c r="CD289" s="30"/>
      <c r="CE289" s="30"/>
      <c r="CF289" s="30"/>
      <c r="CG289" s="30"/>
      <c r="CH289" s="31"/>
      <c r="CI289" s="30"/>
      <c r="CJ289" s="30"/>
      <c r="CK289" s="30"/>
      <c r="CL289" s="30"/>
      <c r="CM289" s="30"/>
      <c r="CN289" s="30"/>
      <c r="CO289" s="30"/>
      <c r="CP289" s="30"/>
      <c r="CQ289" s="31"/>
      <c r="CR289" s="30"/>
      <c r="CS289" s="30"/>
      <c r="CT289" s="30"/>
      <c r="CU289" s="30"/>
      <c r="CV289" s="30"/>
      <c r="CW289" s="30"/>
    </row>
    <row r="290" spans="4:101" ht="13.5" x14ac:dyDescent="0.35">
      <c r="D290" s="31"/>
      <c r="E290" s="30"/>
      <c r="F290" s="30"/>
      <c r="G290" s="30"/>
      <c r="H290" s="30"/>
      <c r="I290" s="30"/>
      <c r="J290" s="30"/>
      <c r="K290" s="30"/>
      <c r="L290" s="30"/>
      <c r="M290" s="30"/>
      <c r="N290" s="30"/>
      <c r="O290" s="31"/>
      <c r="P290" s="30"/>
      <c r="Q290" s="30"/>
      <c r="R290" s="30"/>
      <c r="S290" s="30"/>
      <c r="T290" s="30"/>
      <c r="U290" s="30"/>
      <c r="V290" s="30"/>
      <c r="W290" s="30"/>
      <c r="X290" s="30"/>
      <c r="Y290" s="31"/>
      <c r="Z290" s="30"/>
      <c r="AA290" s="30"/>
      <c r="AB290" s="30"/>
      <c r="AC290" s="30"/>
      <c r="AD290" s="30"/>
      <c r="AE290" s="30"/>
      <c r="AF290" s="30"/>
      <c r="AG290" s="30"/>
      <c r="AH290" s="30"/>
      <c r="AI290" s="30"/>
      <c r="AJ290" s="31"/>
      <c r="AK290" s="30"/>
      <c r="AL290" s="30"/>
      <c r="AM290" s="30"/>
      <c r="AN290" s="30"/>
      <c r="AO290" s="30"/>
      <c r="AP290" s="30"/>
      <c r="AQ290" s="30"/>
      <c r="AR290" s="30"/>
      <c r="AS290" s="31"/>
      <c r="AT290" s="30"/>
      <c r="AU290" s="30"/>
      <c r="AV290" s="30"/>
      <c r="AW290" s="30"/>
      <c r="AX290" s="30"/>
      <c r="AY290" s="30"/>
      <c r="AZ290" s="30"/>
      <c r="BA290" s="31"/>
      <c r="BB290" s="30"/>
      <c r="BC290" s="30"/>
      <c r="BD290" s="30"/>
      <c r="BE290" s="31"/>
      <c r="BF290" s="30"/>
      <c r="BG290" s="30"/>
      <c r="BH290" s="30"/>
      <c r="BI290" s="30"/>
      <c r="BJ290" s="31"/>
      <c r="BK290" s="30"/>
      <c r="BL290" s="30"/>
      <c r="BM290" s="30"/>
      <c r="BN290" s="30"/>
      <c r="BO290" s="31"/>
      <c r="BP290" s="30"/>
      <c r="BQ290" s="30"/>
      <c r="BR290" s="30"/>
      <c r="BS290" s="30"/>
      <c r="BT290" s="31"/>
      <c r="BU290" s="30"/>
      <c r="BV290" s="30"/>
      <c r="BW290" s="30"/>
      <c r="BX290" s="31"/>
      <c r="BY290" s="30"/>
      <c r="BZ290" s="30"/>
      <c r="CA290" s="30"/>
      <c r="CB290" s="30"/>
      <c r="CC290" s="30"/>
      <c r="CD290" s="30"/>
      <c r="CE290" s="30"/>
      <c r="CF290" s="30"/>
      <c r="CG290" s="30"/>
      <c r="CH290" s="31"/>
      <c r="CI290" s="30"/>
      <c r="CJ290" s="30"/>
      <c r="CK290" s="30"/>
      <c r="CL290" s="30"/>
      <c r="CM290" s="30"/>
      <c r="CN290" s="30"/>
      <c r="CO290" s="30"/>
      <c r="CP290" s="30"/>
      <c r="CQ290" s="31"/>
      <c r="CR290" s="30"/>
      <c r="CS290" s="30"/>
      <c r="CT290" s="30"/>
      <c r="CU290" s="30"/>
      <c r="CV290" s="30"/>
      <c r="CW290" s="30"/>
    </row>
    <row r="291" spans="4:101" ht="13.5" x14ac:dyDescent="0.35">
      <c r="D291" s="31"/>
      <c r="E291" s="30"/>
      <c r="F291" s="30"/>
      <c r="G291" s="30"/>
      <c r="H291" s="30"/>
      <c r="I291" s="30"/>
      <c r="J291" s="30"/>
      <c r="K291" s="30"/>
      <c r="L291" s="30"/>
      <c r="M291" s="30"/>
      <c r="N291" s="30"/>
      <c r="O291" s="31"/>
      <c r="P291" s="30"/>
      <c r="Q291" s="30"/>
      <c r="R291" s="30"/>
      <c r="S291" s="30"/>
      <c r="T291" s="30"/>
      <c r="U291" s="30"/>
      <c r="V291" s="30"/>
      <c r="W291" s="30"/>
      <c r="X291" s="30"/>
      <c r="Y291" s="31"/>
      <c r="Z291" s="30"/>
      <c r="AA291" s="30"/>
      <c r="AB291" s="30"/>
      <c r="AC291" s="30"/>
      <c r="AD291" s="30"/>
      <c r="AE291" s="30"/>
      <c r="AF291" s="30"/>
      <c r="AG291" s="30"/>
      <c r="AH291" s="30"/>
      <c r="AI291" s="30"/>
      <c r="AJ291" s="31"/>
      <c r="AK291" s="30"/>
      <c r="AL291" s="30"/>
      <c r="AM291" s="30"/>
      <c r="AN291" s="30"/>
      <c r="AO291" s="30"/>
      <c r="AP291" s="30"/>
      <c r="AQ291" s="30"/>
      <c r="AR291" s="30"/>
      <c r="AS291" s="31"/>
      <c r="AT291" s="30"/>
      <c r="AU291" s="30"/>
      <c r="AV291" s="30"/>
      <c r="AW291" s="30"/>
      <c r="AX291" s="30"/>
      <c r="AY291" s="30"/>
      <c r="AZ291" s="30"/>
      <c r="BA291" s="31"/>
      <c r="BB291" s="30"/>
      <c r="BC291" s="30"/>
      <c r="BD291" s="30"/>
      <c r="BE291" s="31"/>
      <c r="BF291" s="30"/>
      <c r="BG291" s="30"/>
      <c r="BH291" s="30"/>
      <c r="BI291" s="30"/>
      <c r="BJ291" s="31"/>
      <c r="BK291" s="30"/>
      <c r="BL291" s="30"/>
      <c r="BM291" s="30"/>
      <c r="BN291" s="30"/>
      <c r="BO291" s="31"/>
      <c r="BP291" s="30"/>
      <c r="BQ291" s="30"/>
      <c r="BR291" s="30"/>
      <c r="BS291" s="30"/>
      <c r="BT291" s="31"/>
      <c r="BU291" s="30"/>
      <c r="BV291" s="30"/>
      <c r="BW291" s="30"/>
      <c r="BX291" s="31"/>
      <c r="BY291" s="30"/>
      <c r="BZ291" s="30"/>
      <c r="CA291" s="30"/>
      <c r="CB291" s="30"/>
      <c r="CC291" s="30"/>
      <c r="CD291" s="30"/>
      <c r="CE291" s="30"/>
      <c r="CF291" s="30"/>
      <c r="CG291" s="30"/>
      <c r="CH291" s="31"/>
      <c r="CI291" s="30"/>
      <c r="CJ291" s="30"/>
      <c r="CK291" s="30"/>
      <c r="CL291" s="30"/>
      <c r="CM291" s="30"/>
      <c r="CN291" s="30"/>
      <c r="CO291" s="30"/>
      <c r="CP291" s="30"/>
      <c r="CQ291" s="31"/>
      <c r="CR291" s="30"/>
      <c r="CS291" s="30"/>
      <c r="CT291" s="30"/>
      <c r="CU291" s="30"/>
      <c r="CV291" s="30"/>
      <c r="CW291" s="30"/>
    </row>
    <row r="292" spans="4:101" ht="13.5" x14ac:dyDescent="0.35">
      <c r="D292" s="31"/>
      <c r="E292" s="30"/>
      <c r="F292" s="30"/>
      <c r="G292" s="30"/>
      <c r="H292" s="30"/>
      <c r="I292" s="30"/>
      <c r="J292" s="30"/>
      <c r="K292" s="30"/>
      <c r="L292" s="30"/>
      <c r="M292" s="30"/>
      <c r="N292" s="30"/>
      <c r="O292" s="31"/>
      <c r="P292" s="30"/>
      <c r="Q292" s="30"/>
      <c r="R292" s="30"/>
      <c r="S292" s="30"/>
      <c r="T292" s="30"/>
      <c r="U292" s="30"/>
      <c r="V292" s="30"/>
      <c r="W292" s="30"/>
      <c r="X292" s="30"/>
      <c r="Y292" s="31"/>
      <c r="Z292" s="30"/>
      <c r="AA292" s="30"/>
      <c r="AB292" s="30"/>
      <c r="AC292" s="30"/>
      <c r="AD292" s="30"/>
      <c r="AE292" s="30"/>
      <c r="AF292" s="30"/>
      <c r="AG292" s="30"/>
      <c r="AH292" s="30"/>
      <c r="AI292" s="30"/>
      <c r="AJ292" s="31"/>
      <c r="AK292" s="30"/>
      <c r="AL292" s="30"/>
      <c r="AM292" s="30"/>
      <c r="AN292" s="30"/>
      <c r="AO292" s="30"/>
      <c r="AP292" s="30"/>
      <c r="AQ292" s="30"/>
      <c r="AR292" s="30"/>
      <c r="AS292" s="31"/>
      <c r="AT292" s="30"/>
      <c r="AU292" s="30"/>
      <c r="AV292" s="30"/>
      <c r="AW292" s="30"/>
      <c r="AX292" s="30"/>
      <c r="AY292" s="30"/>
      <c r="AZ292" s="30"/>
      <c r="BA292" s="31"/>
      <c r="BB292" s="30"/>
      <c r="BC292" s="30"/>
      <c r="BD292" s="30"/>
      <c r="BE292" s="31"/>
      <c r="BF292" s="30"/>
      <c r="BG292" s="30"/>
      <c r="BH292" s="30"/>
      <c r="BI292" s="30"/>
      <c r="BJ292" s="31"/>
      <c r="BK292" s="30"/>
      <c r="BL292" s="30"/>
      <c r="BM292" s="30"/>
      <c r="BN292" s="30"/>
      <c r="BO292" s="31"/>
      <c r="BP292" s="30"/>
      <c r="BQ292" s="30"/>
      <c r="BR292" s="30"/>
      <c r="BS292" s="30"/>
      <c r="BT292" s="31"/>
      <c r="BU292" s="30"/>
      <c r="BV292" s="30"/>
      <c r="BW292" s="30"/>
      <c r="BX292" s="31"/>
      <c r="BY292" s="30"/>
      <c r="BZ292" s="30"/>
      <c r="CA292" s="30"/>
      <c r="CB292" s="30"/>
      <c r="CC292" s="30"/>
      <c r="CD292" s="30"/>
      <c r="CE292" s="30"/>
      <c r="CF292" s="30"/>
      <c r="CG292" s="30"/>
      <c r="CH292" s="31"/>
      <c r="CI292" s="30"/>
      <c r="CJ292" s="30"/>
      <c r="CK292" s="30"/>
      <c r="CL292" s="30"/>
      <c r="CM292" s="30"/>
      <c r="CN292" s="30"/>
      <c r="CO292" s="30"/>
      <c r="CP292" s="30"/>
      <c r="CQ292" s="31"/>
      <c r="CR292" s="30"/>
      <c r="CS292" s="30"/>
      <c r="CT292" s="30"/>
      <c r="CU292" s="30"/>
      <c r="CV292" s="30"/>
      <c r="CW292" s="30"/>
    </row>
    <row r="293" spans="4:101" ht="13.5" x14ac:dyDescent="0.35">
      <c r="D293" s="31"/>
      <c r="E293" s="30"/>
      <c r="F293" s="30"/>
      <c r="G293" s="30"/>
      <c r="H293" s="30"/>
      <c r="I293" s="30"/>
      <c r="J293" s="30"/>
      <c r="K293" s="30"/>
      <c r="L293" s="30"/>
      <c r="M293" s="30"/>
      <c r="N293" s="30"/>
      <c r="O293" s="31"/>
      <c r="P293" s="30"/>
      <c r="Q293" s="30"/>
      <c r="R293" s="30"/>
      <c r="S293" s="30"/>
      <c r="T293" s="30"/>
      <c r="U293" s="30"/>
      <c r="V293" s="30"/>
      <c r="W293" s="30"/>
      <c r="X293" s="30"/>
      <c r="Y293" s="31"/>
      <c r="Z293" s="30"/>
      <c r="AA293" s="30"/>
      <c r="AB293" s="30"/>
      <c r="AC293" s="30"/>
      <c r="AD293" s="30"/>
      <c r="AE293" s="30"/>
      <c r="AF293" s="30"/>
      <c r="AG293" s="30"/>
      <c r="AH293" s="30"/>
      <c r="AI293" s="30"/>
      <c r="AJ293" s="31"/>
      <c r="AK293" s="30"/>
      <c r="AL293" s="30"/>
      <c r="AM293" s="30"/>
      <c r="AN293" s="30"/>
      <c r="AO293" s="30"/>
      <c r="AP293" s="30"/>
      <c r="AQ293" s="30"/>
      <c r="AR293" s="30"/>
      <c r="AS293" s="31"/>
      <c r="AT293" s="30"/>
      <c r="AU293" s="30"/>
      <c r="AV293" s="30"/>
      <c r="AW293" s="30"/>
      <c r="AX293" s="30"/>
      <c r="AY293" s="30"/>
      <c r="AZ293" s="30"/>
      <c r="BA293" s="31"/>
      <c r="BB293" s="30"/>
      <c r="BC293" s="30"/>
      <c r="BD293" s="30"/>
      <c r="BE293" s="31"/>
      <c r="BF293" s="30"/>
      <c r="BG293" s="30"/>
      <c r="BH293" s="30"/>
      <c r="BI293" s="30"/>
      <c r="BJ293" s="31"/>
      <c r="BK293" s="30"/>
      <c r="BL293" s="30"/>
      <c r="BM293" s="30"/>
      <c r="BN293" s="30"/>
      <c r="BO293" s="31"/>
      <c r="BP293" s="30"/>
      <c r="BQ293" s="30"/>
      <c r="BR293" s="30"/>
      <c r="BS293" s="30"/>
      <c r="BT293" s="31"/>
      <c r="BU293" s="30"/>
      <c r="BV293" s="30"/>
      <c r="BW293" s="30"/>
      <c r="BX293" s="31"/>
      <c r="BY293" s="30"/>
      <c r="BZ293" s="30"/>
      <c r="CA293" s="30"/>
      <c r="CB293" s="30"/>
      <c r="CC293" s="30"/>
      <c r="CD293" s="30"/>
      <c r="CE293" s="30"/>
      <c r="CF293" s="30"/>
      <c r="CG293" s="30"/>
      <c r="CH293" s="31"/>
      <c r="CI293" s="30"/>
      <c r="CJ293" s="30"/>
      <c r="CK293" s="30"/>
      <c r="CL293" s="30"/>
      <c r="CM293" s="30"/>
      <c r="CN293" s="30"/>
      <c r="CO293" s="30"/>
      <c r="CP293" s="30"/>
      <c r="CQ293" s="31"/>
      <c r="CR293" s="30"/>
      <c r="CS293" s="30"/>
      <c r="CT293" s="30"/>
      <c r="CU293" s="30"/>
      <c r="CV293" s="30"/>
      <c r="CW293" s="30"/>
    </row>
    <row r="294" spans="4:101" ht="13.5" x14ac:dyDescent="0.35">
      <c r="D294" s="31"/>
      <c r="E294" s="30"/>
      <c r="F294" s="30"/>
      <c r="G294" s="30"/>
      <c r="H294" s="30"/>
      <c r="I294" s="30"/>
      <c r="J294" s="30"/>
      <c r="K294" s="30"/>
      <c r="L294" s="30"/>
      <c r="M294" s="30"/>
      <c r="N294" s="30"/>
      <c r="O294" s="31"/>
      <c r="P294" s="30"/>
      <c r="Q294" s="30"/>
      <c r="R294" s="30"/>
      <c r="S294" s="30"/>
      <c r="T294" s="30"/>
      <c r="U294" s="30"/>
      <c r="V294" s="30"/>
      <c r="W294" s="30"/>
      <c r="X294" s="30"/>
      <c r="Y294" s="31"/>
      <c r="Z294" s="30"/>
      <c r="AA294" s="30"/>
      <c r="AB294" s="30"/>
      <c r="AC294" s="30"/>
      <c r="AD294" s="30"/>
      <c r="AE294" s="30"/>
      <c r="AF294" s="30"/>
      <c r="AG294" s="30"/>
      <c r="AH294" s="30"/>
      <c r="AI294" s="30"/>
      <c r="AJ294" s="31"/>
      <c r="AK294" s="30"/>
      <c r="AL294" s="30"/>
      <c r="AM294" s="30"/>
      <c r="AN294" s="30"/>
      <c r="AO294" s="30"/>
      <c r="AP294" s="30"/>
      <c r="AQ294" s="30"/>
      <c r="AR294" s="30"/>
      <c r="AS294" s="31"/>
      <c r="AT294" s="30"/>
      <c r="AU294" s="30"/>
      <c r="AV294" s="30"/>
      <c r="AW294" s="30"/>
      <c r="AX294" s="30"/>
      <c r="AY294" s="30"/>
      <c r="AZ294" s="30"/>
      <c r="BA294" s="31"/>
      <c r="BB294" s="30"/>
      <c r="BC294" s="30"/>
      <c r="BD294" s="30"/>
      <c r="BE294" s="31"/>
      <c r="BF294" s="30"/>
      <c r="BG294" s="30"/>
      <c r="BH294" s="30"/>
      <c r="BI294" s="30"/>
      <c r="BJ294" s="31"/>
      <c r="BK294" s="30"/>
      <c r="BL294" s="30"/>
      <c r="BM294" s="30"/>
      <c r="BN294" s="30"/>
      <c r="BO294" s="31"/>
      <c r="BP294" s="30"/>
      <c r="BQ294" s="30"/>
      <c r="BR294" s="30"/>
      <c r="BS294" s="30"/>
      <c r="BT294" s="31"/>
      <c r="BU294" s="30"/>
      <c r="BV294" s="30"/>
      <c r="BW294" s="30"/>
      <c r="BX294" s="31"/>
      <c r="BY294" s="30"/>
      <c r="BZ294" s="30"/>
      <c r="CA294" s="30"/>
      <c r="CB294" s="30"/>
      <c r="CC294" s="30"/>
      <c r="CD294" s="30"/>
      <c r="CE294" s="30"/>
      <c r="CF294" s="30"/>
      <c r="CG294" s="30"/>
      <c r="CH294" s="31"/>
      <c r="CI294" s="30"/>
      <c r="CJ294" s="30"/>
      <c r="CK294" s="30"/>
      <c r="CL294" s="30"/>
      <c r="CM294" s="30"/>
      <c r="CN294" s="30"/>
      <c r="CO294" s="30"/>
      <c r="CP294" s="30"/>
      <c r="CQ294" s="31"/>
      <c r="CR294" s="30"/>
      <c r="CS294" s="30"/>
      <c r="CT294" s="30"/>
      <c r="CU294" s="30"/>
      <c r="CV294" s="30"/>
      <c r="CW294" s="30"/>
    </row>
    <row r="295" spans="4:101" ht="13.5" x14ac:dyDescent="0.35">
      <c r="D295" s="31"/>
      <c r="E295" s="30"/>
      <c r="F295" s="30"/>
      <c r="G295" s="30"/>
      <c r="H295" s="30"/>
      <c r="I295" s="30"/>
      <c r="J295" s="30"/>
      <c r="K295" s="30"/>
      <c r="L295" s="30"/>
      <c r="M295" s="30"/>
      <c r="N295" s="30"/>
      <c r="O295" s="31"/>
      <c r="P295" s="30"/>
      <c r="Q295" s="30"/>
      <c r="R295" s="30"/>
      <c r="S295" s="30"/>
      <c r="T295" s="30"/>
      <c r="U295" s="30"/>
      <c r="V295" s="30"/>
      <c r="W295" s="30"/>
      <c r="X295" s="30"/>
      <c r="Y295" s="31"/>
      <c r="Z295" s="30"/>
      <c r="AA295" s="30"/>
      <c r="AB295" s="30"/>
      <c r="AC295" s="30"/>
      <c r="AD295" s="30"/>
      <c r="AE295" s="30"/>
      <c r="AF295" s="30"/>
      <c r="AG295" s="30"/>
      <c r="AH295" s="30"/>
      <c r="AI295" s="30"/>
      <c r="AJ295" s="31"/>
      <c r="AK295" s="30"/>
      <c r="AL295" s="30"/>
      <c r="AM295" s="30"/>
      <c r="AN295" s="30"/>
      <c r="AO295" s="30"/>
      <c r="AP295" s="30"/>
      <c r="AQ295" s="30"/>
      <c r="AR295" s="30"/>
      <c r="AS295" s="31"/>
      <c r="AT295" s="30"/>
      <c r="AU295" s="30"/>
      <c r="AV295" s="30"/>
      <c r="AW295" s="30"/>
      <c r="AX295" s="30"/>
      <c r="AY295" s="30"/>
      <c r="AZ295" s="30"/>
      <c r="BA295" s="31"/>
      <c r="BB295" s="30"/>
      <c r="BC295" s="30"/>
      <c r="BD295" s="30"/>
      <c r="BE295" s="31"/>
      <c r="BF295" s="30"/>
      <c r="BG295" s="30"/>
      <c r="BH295" s="30"/>
      <c r="BI295" s="30"/>
      <c r="BJ295" s="31"/>
      <c r="BK295" s="30"/>
      <c r="BL295" s="30"/>
      <c r="BM295" s="30"/>
      <c r="BN295" s="30"/>
      <c r="BO295" s="31"/>
      <c r="BP295" s="30"/>
      <c r="BQ295" s="30"/>
      <c r="BR295" s="30"/>
      <c r="BS295" s="30"/>
      <c r="BT295" s="31"/>
      <c r="BU295" s="30"/>
      <c r="BV295" s="30"/>
      <c r="BW295" s="30"/>
      <c r="BX295" s="31"/>
      <c r="BY295" s="30"/>
      <c r="BZ295" s="30"/>
      <c r="CA295" s="30"/>
      <c r="CB295" s="30"/>
      <c r="CC295" s="30"/>
      <c r="CD295" s="30"/>
      <c r="CE295" s="30"/>
      <c r="CF295" s="30"/>
      <c r="CG295" s="30"/>
      <c r="CH295" s="31"/>
      <c r="CI295" s="30"/>
      <c r="CJ295" s="30"/>
      <c r="CK295" s="30"/>
      <c r="CL295" s="30"/>
      <c r="CM295" s="30"/>
      <c r="CN295" s="30"/>
      <c r="CO295" s="30"/>
      <c r="CP295" s="30"/>
      <c r="CQ295" s="31"/>
      <c r="CR295" s="30"/>
      <c r="CS295" s="30"/>
      <c r="CT295" s="30"/>
      <c r="CU295" s="30"/>
      <c r="CV295" s="30"/>
      <c r="CW295" s="30"/>
    </row>
    <row r="296" spans="4:101" ht="13.5" x14ac:dyDescent="0.35">
      <c r="D296" s="31"/>
      <c r="E296" s="30"/>
      <c r="F296" s="30"/>
      <c r="G296" s="30"/>
      <c r="H296" s="30"/>
      <c r="I296" s="30"/>
      <c r="J296" s="30"/>
      <c r="K296" s="30"/>
      <c r="L296" s="30"/>
      <c r="M296" s="30"/>
      <c r="N296" s="30"/>
      <c r="O296" s="31"/>
      <c r="P296" s="30"/>
      <c r="Q296" s="30"/>
      <c r="R296" s="30"/>
      <c r="S296" s="30"/>
      <c r="T296" s="30"/>
      <c r="U296" s="30"/>
      <c r="V296" s="30"/>
      <c r="W296" s="30"/>
      <c r="X296" s="30"/>
      <c r="Y296" s="31"/>
      <c r="Z296" s="30"/>
      <c r="AA296" s="30"/>
      <c r="AB296" s="30"/>
      <c r="AC296" s="30"/>
      <c r="AD296" s="30"/>
      <c r="AE296" s="30"/>
      <c r="AF296" s="30"/>
      <c r="AG296" s="30"/>
      <c r="AH296" s="30"/>
      <c r="AI296" s="30"/>
      <c r="AJ296" s="31"/>
      <c r="AK296" s="30"/>
      <c r="AL296" s="30"/>
      <c r="AM296" s="30"/>
      <c r="AN296" s="30"/>
      <c r="AO296" s="30"/>
      <c r="AP296" s="30"/>
      <c r="AQ296" s="30"/>
      <c r="AR296" s="30"/>
      <c r="AS296" s="31"/>
      <c r="AT296" s="30"/>
      <c r="AU296" s="30"/>
      <c r="AV296" s="30"/>
      <c r="AW296" s="30"/>
      <c r="AX296" s="30"/>
      <c r="AY296" s="30"/>
      <c r="AZ296" s="30"/>
      <c r="BA296" s="31"/>
      <c r="BB296" s="30"/>
      <c r="BC296" s="30"/>
      <c r="BD296" s="30"/>
      <c r="BE296" s="31"/>
      <c r="BF296" s="30"/>
      <c r="BG296" s="30"/>
      <c r="BH296" s="30"/>
      <c r="BI296" s="30"/>
      <c r="BJ296" s="31"/>
      <c r="BK296" s="30"/>
      <c r="BL296" s="30"/>
      <c r="BM296" s="30"/>
      <c r="BN296" s="30"/>
      <c r="BO296" s="31"/>
      <c r="BP296" s="30"/>
      <c r="BQ296" s="30"/>
      <c r="BR296" s="30"/>
      <c r="BS296" s="30"/>
      <c r="BT296" s="31"/>
      <c r="BU296" s="30"/>
      <c r="BV296" s="30"/>
      <c r="BW296" s="30"/>
      <c r="BX296" s="31"/>
      <c r="BY296" s="30"/>
      <c r="BZ296" s="30"/>
      <c r="CA296" s="30"/>
      <c r="CB296" s="30"/>
      <c r="CC296" s="30"/>
      <c r="CD296" s="30"/>
      <c r="CE296" s="30"/>
      <c r="CF296" s="30"/>
      <c r="CG296" s="30"/>
      <c r="CH296" s="31"/>
      <c r="CI296" s="30"/>
      <c r="CJ296" s="30"/>
      <c r="CK296" s="30"/>
      <c r="CL296" s="30"/>
      <c r="CM296" s="30"/>
      <c r="CN296" s="30"/>
      <c r="CO296" s="30"/>
      <c r="CP296" s="30"/>
      <c r="CQ296" s="31"/>
      <c r="CR296" s="30"/>
      <c r="CS296" s="30"/>
      <c r="CT296" s="30"/>
      <c r="CU296" s="30"/>
      <c r="CV296" s="30"/>
      <c r="CW296" s="30"/>
    </row>
    <row r="297" spans="4:101" ht="13.5" x14ac:dyDescent="0.35">
      <c r="D297" s="31"/>
      <c r="E297" s="30"/>
      <c r="F297" s="30"/>
      <c r="G297" s="30"/>
      <c r="H297" s="30"/>
      <c r="I297" s="30"/>
      <c r="J297" s="30"/>
      <c r="K297" s="30"/>
      <c r="L297" s="30"/>
      <c r="M297" s="30"/>
      <c r="N297" s="30"/>
      <c r="O297" s="31"/>
      <c r="P297" s="30"/>
      <c r="Q297" s="30"/>
      <c r="R297" s="30"/>
      <c r="S297" s="30"/>
      <c r="T297" s="30"/>
      <c r="U297" s="30"/>
      <c r="V297" s="30"/>
      <c r="W297" s="30"/>
      <c r="X297" s="30"/>
      <c r="Y297" s="31"/>
      <c r="Z297" s="30"/>
      <c r="AA297" s="30"/>
      <c r="AB297" s="30"/>
      <c r="AC297" s="30"/>
      <c r="AD297" s="30"/>
      <c r="AE297" s="30"/>
      <c r="AF297" s="30"/>
      <c r="AG297" s="30"/>
      <c r="AH297" s="30"/>
      <c r="AI297" s="30"/>
      <c r="AJ297" s="31"/>
      <c r="AK297" s="30"/>
      <c r="AL297" s="30"/>
      <c r="AM297" s="30"/>
      <c r="AN297" s="30"/>
      <c r="AO297" s="30"/>
      <c r="AP297" s="30"/>
      <c r="AQ297" s="30"/>
      <c r="AR297" s="30"/>
      <c r="AS297" s="31"/>
      <c r="AT297" s="30"/>
      <c r="AU297" s="30"/>
      <c r="AV297" s="30"/>
      <c r="AW297" s="30"/>
      <c r="AX297" s="30"/>
      <c r="AY297" s="30"/>
      <c r="AZ297" s="30"/>
      <c r="BA297" s="31"/>
      <c r="BB297" s="30"/>
      <c r="BC297" s="30"/>
      <c r="BD297" s="30"/>
      <c r="BE297" s="31"/>
      <c r="BF297" s="30"/>
      <c r="BG297" s="30"/>
      <c r="BH297" s="30"/>
      <c r="BI297" s="30"/>
      <c r="BJ297" s="31"/>
      <c r="BK297" s="30"/>
      <c r="BL297" s="30"/>
      <c r="BM297" s="30"/>
      <c r="BN297" s="30"/>
      <c r="BO297" s="31"/>
      <c r="BP297" s="30"/>
      <c r="BQ297" s="30"/>
      <c r="BR297" s="30"/>
      <c r="BS297" s="30"/>
      <c r="BT297" s="31"/>
      <c r="BU297" s="30"/>
      <c r="BV297" s="30"/>
      <c r="BW297" s="30"/>
      <c r="BX297" s="31"/>
      <c r="BY297" s="30"/>
      <c r="BZ297" s="30"/>
      <c r="CA297" s="30"/>
      <c r="CB297" s="30"/>
      <c r="CC297" s="30"/>
      <c r="CD297" s="30"/>
      <c r="CE297" s="30"/>
      <c r="CF297" s="30"/>
      <c r="CG297" s="30"/>
      <c r="CH297" s="31"/>
      <c r="CI297" s="30"/>
      <c r="CJ297" s="30"/>
      <c r="CK297" s="30"/>
      <c r="CL297" s="30"/>
      <c r="CM297" s="30"/>
      <c r="CN297" s="30"/>
      <c r="CO297" s="30"/>
      <c r="CP297" s="30"/>
      <c r="CQ297" s="31"/>
      <c r="CR297" s="30"/>
      <c r="CS297" s="30"/>
      <c r="CT297" s="30"/>
      <c r="CU297" s="30"/>
      <c r="CV297" s="30"/>
      <c r="CW297" s="30"/>
    </row>
    <row r="298" spans="4:101" ht="13.5" x14ac:dyDescent="0.35">
      <c r="D298" s="31"/>
      <c r="E298" s="30"/>
      <c r="F298" s="30"/>
      <c r="G298" s="30"/>
      <c r="H298" s="30"/>
      <c r="I298" s="30"/>
      <c r="J298" s="30"/>
      <c r="K298" s="30"/>
      <c r="L298" s="30"/>
      <c r="M298" s="30"/>
      <c r="N298" s="30"/>
      <c r="O298" s="31"/>
      <c r="P298" s="30"/>
      <c r="Q298" s="30"/>
      <c r="R298" s="30"/>
      <c r="S298" s="30"/>
      <c r="T298" s="30"/>
      <c r="U298" s="30"/>
      <c r="V298" s="30"/>
      <c r="W298" s="30"/>
      <c r="X298" s="30"/>
      <c r="Y298" s="31"/>
      <c r="Z298" s="30"/>
      <c r="AA298" s="30"/>
      <c r="AB298" s="30"/>
      <c r="AC298" s="30"/>
      <c r="AD298" s="30"/>
      <c r="AE298" s="30"/>
      <c r="AF298" s="30"/>
      <c r="AG298" s="30"/>
      <c r="AH298" s="30"/>
      <c r="AI298" s="30"/>
      <c r="AJ298" s="31"/>
      <c r="AK298" s="30"/>
      <c r="AL298" s="30"/>
      <c r="AM298" s="30"/>
      <c r="AN298" s="30"/>
      <c r="AO298" s="30"/>
      <c r="AP298" s="30"/>
      <c r="AQ298" s="30"/>
      <c r="AR298" s="30"/>
      <c r="AS298" s="31"/>
      <c r="AT298" s="30"/>
      <c r="AU298" s="30"/>
      <c r="AV298" s="30"/>
      <c r="AW298" s="30"/>
      <c r="AX298" s="30"/>
      <c r="AY298" s="30"/>
      <c r="AZ298" s="30"/>
      <c r="BA298" s="31"/>
      <c r="BB298" s="30"/>
      <c r="BC298" s="30"/>
      <c r="BD298" s="30"/>
      <c r="BE298" s="31"/>
      <c r="BF298" s="30"/>
      <c r="BG298" s="30"/>
      <c r="BH298" s="30"/>
      <c r="BI298" s="30"/>
      <c r="BJ298" s="31"/>
      <c r="BK298" s="30"/>
      <c r="BL298" s="30"/>
      <c r="BM298" s="30"/>
      <c r="BN298" s="30"/>
      <c r="BO298" s="31"/>
      <c r="BP298" s="30"/>
      <c r="BQ298" s="30"/>
      <c r="BR298" s="30"/>
      <c r="BS298" s="30"/>
      <c r="BT298" s="31"/>
      <c r="BU298" s="30"/>
      <c r="BV298" s="30"/>
      <c r="BW298" s="30"/>
      <c r="BX298" s="31"/>
      <c r="BY298" s="30"/>
      <c r="BZ298" s="30"/>
      <c r="CA298" s="30"/>
      <c r="CB298" s="30"/>
      <c r="CC298" s="30"/>
      <c r="CD298" s="30"/>
      <c r="CE298" s="30"/>
      <c r="CF298" s="30"/>
      <c r="CG298" s="30"/>
      <c r="CH298" s="31"/>
      <c r="CI298" s="30"/>
      <c r="CJ298" s="30"/>
      <c r="CK298" s="30"/>
      <c r="CL298" s="30"/>
      <c r="CM298" s="30"/>
      <c r="CN298" s="30"/>
      <c r="CO298" s="30"/>
      <c r="CP298" s="30"/>
      <c r="CQ298" s="31"/>
      <c r="CR298" s="30"/>
      <c r="CS298" s="30"/>
      <c r="CT298" s="30"/>
      <c r="CU298" s="30"/>
      <c r="CV298" s="30"/>
      <c r="CW298" s="30"/>
    </row>
    <row r="299" spans="4:101" ht="13.5" x14ac:dyDescent="0.35">
      <c r="D299" s="31"/>
      <c r="E299" s="30"/>
      <c r="F299" s="30"/>
      <c r="G299" s="30"/>
      <c r="H299" s="30"/>
      <c r="I299" s="30"/>
      <c r="J299" s="30"/>
      <c r="K299" s="30"/>
      <c r="L299" s="30"/>
      <c r="M299" s="30"/>
      <c r="N299" s="30"/>
      <c r="O299" s="31"/>
      <c r="P299" s="30"/>
      <c r="Q299" s="30"/>
      <c r="R299" s="30"/>
      <c r="S299" s="30"/>
      <c r="T299" s="30"/>
      <c r="U299" s="30"/>
      <c r="V299" s="30"/>
      <c r="W299" s="30"/>
      <c r="X299" s="30"/>
      <c r="Y299" s="31"/>
      <c r="Z299" s="30"/>
      <c r="AA299" s="30"/>
      <c r="AB299" s="30"/>
      <c r="AC299" s="30"/>
      <c r="AD299" s="30"/>
      <c r="AE299" s="30"/>
      <c r="AF299" s="30"/>
      <c r="AG299" s="30"/>
      <c r="AH299" s="30"/>
      <c r="AI299" s="30"/>
      <c r="AJ299" s="31"/>
      <c r="AK299" s="30"/>
      <c r="AL299" s="30"/>
      <c r="AM299" s="30"/>
      <c r="AN299" s="30"/>
      <c r="AO299" s="30"/>
      <c r="AP299" s="30"/>
      <c r="AQ299" s="30"/>
      <c r="AR299" s="30"/>
      <c r="AS299" s="31"/>
      <c r="AT299" s="30"/>
      <c r="AU299" s="30"/>
      <c r="AV299" s="30"/>
      <c r="AW299" s="30"/>
      <c r="AX299" s="30"/>
      <c r="AY299" s="30"/>
      <c r="AZ299" s="30"/>
      <c r="BA299" s="31"/>
      <c r="BB299" s="30"/>
      <c r="BC299" s="30"/>
      <c r="BD299" s="30"/>
      <c r="BE299" s="31"/>
      <c r="BF299" s="30"/>
      <c r="BG299" s="30"/>
      <c r="BH299" s="30"/>
      <c r="BI299" s="30"/>
      <c r="BJ299" s="31"/>
      <c r="BK299" s="30"/>
      <c r="BL299" s="30"/>
      <c r="BM299" s="30"/>
      <c r="BN299" s="30"/>
      <c r="BO299" s="31"/>
      <c r="BP299" s="30"/>
      <c r="BQ299" s="30"/>
      <c r="BR299" s="30"/>
      <c r="BS299" s="30"/>
      <c r="BT299" s="31"/>
      <c r="BU299" s="30"/>
      <c r="BV299" s="30"/>
      <c r="BW299" s="30"/>
      <c r="BX299" s="31"/>
      <c r="BY299" s="30"/>
      <c r="BZ299" s="30"/>
      <c r="CA299" s="30"/>
      <c r="CB299" s="30"/>
      <c r="CC299" s="30"/>
      <c r="CD299" s="30"/>
      <c r="CE299" s="30"/>
      <c r="CF299" s="30"/>
      <c r="CG299" s="30"/>
      <c r="CH299" s="31"/>
      <c r="CI299" s="30"/>
      <c r="CJ299" s="30"/>
      <c r="CK299" s="30"/>
      <c r="CL299" s="30"/>
      <c r="CM299" s="30"/>
      <c r="CN299" s="30"/>
      <c r="CO299" s="30"/>
      <c r="CP299" s="30"/>
      <c r="CQ299" s="31"/>
      <c r="CR299" s="30"/>
      <c r="CS299" s="30"/>
      <c r="CT299" s="30"/>
      <c r="CU299" s="30"/>
      <c r="CV299" s="30"/>
      <c r="CW299" s="30"/>
    </row>
    <row r="300" spans="4:101" ht="13.5" x14ac:dyDescent="0.35">
      <c r="D300" s="31"/>
      <c r="E300" s="30"/>
      <c r="F300" s="30"/>
      <c r="G300" s="30"/>
      <c r="H300" s="30"/>
      <c r="I300" s="30"/>
      <c r="J300" s="30"/>
      <c r="K300" s="30"/>
      <c r="L300" s="30"/>
      <c r="M300" s="30"/>
      <c r="N300" s="30"/>
      <c r="O300" s="31"/>
      <c r="P300" s="30"/>
      <c r="Q300" s="30"/>
      <c r="R300" s="30"/>
      <c r="S300" s="30"/>
      <c r="T300" s="30"/>
      <c r="U300" s="30"/>
      <c r="V300" s="30"/>
      <c r="W300" s="30"/>
      <c r="X300" s="30"/>
      <c r="Y300" s="31"/>
      <c r="Z300" s="30"/>
      <c r="AA300" s="30"/>
      <c r="AB300" s="30"/>
      <c r="AC300" s="30"/>
      <c r="AD300" s="30"/>
      <c r="AE300" s="30"/>
      <c r="AF300" s="30"/>
      <c r="AG300" s="30"/>
      <c r="AH300" s="30"/>
      <c r="AI300" s="30"/>
      <c r="AJ300" s="31"/>
      <c r="AK300" s="30"/>
      <c r="AL300" s="30"/>
      <c r="AM300" s="30"/>
      <c r="AN300" s="30"/>
      <c r="AO300" s="30"/>
      <c r="AP300" s="30"/>
      <c r="AQ300" s="30"/>
      <c r="AR300" s="30"/>
      <c r="AS300" s="31"/>
      <c r="AT300" s="30"/>
      <c r="AU300" s="30"/>
      <c r="AV300" s="30"/>
      <c r="AW300" s="30"/>
      <c r="AX300" s="30"/>
      <c r="AY300" s="30"/>
      <c r="AZ300" s="30"/>
      <c r="BA300" s="31"/>
      <c r="BB300" s="30"/>
      <c r="BC300" s="30"/>
      <c r="BD300" s="30"/>
      <c r="BE300" s="31"/>
      <c r="BF300" s="30"/>
      <c r="BG300" s="30"/>
      <c r="BH300" s="30"/>
      <c r="BI300" s="30"/>
      <c r="BJ300" s="31"/>
      <c r="BK300" s="30"/>
      <c r="BL300" s="30"/>
      <c r="BM300" s="30"/>
      <c r="BN300" s="30"/>
      <c r="BO300" s="31"/>
      <c r="BP300" s="30"/>
      <c r="BQ300" s="30"/>
      <c r="BR300" s="30"/>
      <c r="BS300" s="30"/>
      <c r="BT300" s="31"/>
      <c r="BU300" s="30"/>
      <c r="BV300" s="30"/>
      <c r="BW300" s="30"/>
      <c r="BX300" s="31"/>
      <c r="BY300" s="30"/>
      <c r="BZ300" s="30"/>
      <c r="CA300" s="30"/>
      <c r="CB300" s="30"/>
      <c r="CC300" s="30"/>
      <c r="CD300" s="30"/>
      <c r="CE300" s="30"/>
      <c r="CF300" s="30"/>
      <c r="CG300" s="30"/>
      <c r="CH300" s="31"/>
      <c r="CI300" s="30"/>
      <c r="CJ300" s="30"/>
      <c r="CK300" s="30"/>
      <c r="CL300" s="30"/>
      <c r="CM300" s="30"/>
      <c r="CN300" s="30"/>
      <c r="CO300" s="30"/>
      <c r="CP300" s="30"/>
      <c r="CQ300" s="31"/>
      <c r="CR300" s="30"/>
      <c r="CS300" s="30"/>
      <c r="CT300" s="30"/>
      <c r="CU300" s="30"/>
      <c r="CV300" s="30"/>
      <c r="CW300" s="30"/>
    </row>
    <row r="301" spans="4:101" ht="13.5" x14ac:dyDescent="0.35">
      <c r="D301" s="31"/>
      <c r="E301" s="30"/>
      <c r="F301" s="30"/>
      <c r="G301" s="30"/>
      <c r="H301" s="30"/>
      <c r="I301" s="30"/>
      <c r="J301" s="30"/>
      <c r="K301" s="30"/>
      <c r="L301" s="30"/>
      <c r="M301" s="30"/>
      <c r="N301" s="30"/>
      <c r="O301" s="31"/>
      <c r="P301" s="30"/>
      <c r="Q301" s="30"/>
      <c r="R301" s="30"/>
      <c r="S301" s="30"/>
      <c r="T301" s="30"/>
      <c r="U301" s="30"/>
      <c r="V301" s="30"/>
      <c r="W301" s="30"/>
      <c r="X301" s="30"/>
      <c r="Y301" s="31"/>
      <c r="Z301" s="30"/>
      <c r="AA301" s="30"/>
      <c r="AB301" s="30"/>
      <c r="AC301" s="30"/>
      <c r="AD301" s="30"/>
      <c r="AE301" s="30"/>
      <c r="AF301" s="30"/>
      <c r="AG301" s="30"/>
      <c r="AH301" s="30"/>
      <c r="AI301" s="30"/>
      <c r="AJ301" s="31"/>
      <c r="AK301" s="30"/>
      <c r="AL301" s="30"/>
      <c r="AM301" s="30"/>
      <c r="AN301" s="30"/>
      <c r="AO301" s="30"/>
      <c r="AP301" s="30"/>
      <c r="AQ301" s="30"/>
      <c r="AR301" s="30"/>
      <c r="AS301" s="31"/>
      <c r="AT301" s="30"/>
      <c r="AU301" s="30"/>
      <c r="AV301" s="30"/>
      <c r="AW301" s="30"/>
      <c r="AX301" s="30"/>
      <c r="AY301" s="30"/>
      <c r="AZ301" s="30"/>
      <c r="BA301" s="31"/>
      <c r="BB301" s="30"/>
      <c r="BC301" s="30"/>
      <c r="BD301" s="30"/>
      <c r="BE301" s="31"/>
      <c r="BF301" s="30"/>
      <c r="BG301" s="30"/>
      <c r="BH301" s="30"/>
      <c r="BI301" s="30"/>
      <c r="BJ301" s="31"/>
      <c r="BK301" s="30"/>
      <c r="BL301" s="30"/>
      <c r="BM301" s="30"/>
      <c r="BN301" s="30"/>
      <c r="BO301" s="31"/>
      <c r="BP301" s="30"/>
      <c r="BQ301" s="30"/>
      <c r="BR301" s="30"/>
      <c r="BS301" s="30"/>
      <c r="BT301" s="31"/>
      <c r="BU301" s="30"/>
      <c r="BV301" s="30"/>
      <c r="BW301" s="30"/>
      <c r="BX301" s="31"/>
      <c r="BY301" s="30"/>
      <c r="BZ301" s="30"/>
      <c r="CA301" s="30"/>
      <c r="CB301" s="30"/>
      <c r="CC301" s="30"/>
      <c r="CD301" s="30"/>
      <c r="CE301" s="30"/>
      <c r="CF301" s="30"/>
      <c r="CG301" s="30"/>
      <c r="CH301" s="31"/>
      <c r="CI301" s="30"/>
      <c r="CJ301" s="30"/>
      <c r="CK301" s="30"/>
      <c r="CL301" s="30"/>
      <c r="CM301" s="30"/>
      <c r="CN301" s="30"/>
      <c r="CO301" s="30"/>
      <c r="CP301" s="30"/>
      <c r="CQ301" s="31"/>
      <c r="CR301" s="30"/>
      <c r="CS301" s="30"/>
      <c r="CT301" s="30"/>
      <c r="CU301" s="30"/>
      <c r="CV301" s="30"/>
      <c r="CW301" s="30"/>
    </row>
    <row r="302" spans="4:101" ht="13.5" x14ac:dyDescent="0.35">
      <c r="D302" s="31"/>
      <c r="E302" s="30"/>
      <c r="F302" s="30"/>
      <c r="G302" s="30"/>
      <c r="H302" s="30"/>
      <c r="I302" s="30"/>
      <c r="J302" s="30"/>
      <c r="K302" s="30"/>
      <c r="L302" s="30"/>
      <c r="M302" s="30"/>
      <c r="N302" s="30"/>
      <c r="O302" s="31"/>
      <c r="P302" s="30"/>
      <c r="Q302" s="30"/>
      <c r="R302" s="30"/>
      <c r="S302" s="30"/>
      <c r="T302" s="30"/>
      <c r="U302" s="30"/>
      <c r="V302" s="30"/>
      <c r="W302" s="30"/>
      <c r="X302" s="30"/>
      <c r="Y302" s="31"/>
      <c r="Z302" s="30"/>
      <c r="AA302" s="30"/>
      <c r="AB302" s="30"/>
      <c r="AC302" s="30"/>
      <c r="AD302" s="30"/>
      <c r="AE302" s="30"/>
      <c r="AF302" s="30"/>
      <c r="AG302" s="30"/>
      <c r="AH302" s="30"/>
      <c r="AI302" s="30"/>
      <c r="AJ302" s="31"/>
      <c r="AK302" s="30"/>
      <c r="AL302" s="30"/>
      <c r="AM302" s="30"/>
      <c r="AN302" s="30"/>
      <c r="AO302" s="30"/>
      <c r="AP302" s="30"/>
      <c r="AQ302" s="30"/>
      <c r="AR302" s="30"/>
      <c r="AS302" s="31"/>
      <c r="AT302" s="30"/>
      <c r="AU302" s="30"/>
      <c r="AV302" s="30"/>
      <c r="AW302" s="30"/>
      <c r="AX302" s="30"/>
      <c r="AY302" s="30"/>
      <c r="AZ302" s="30"/>
      <c r="BA302" s="31"/>
      <c r="BB302" s="30"/>
      <c r="BC302" s="30"/>
      <c r="BD302" s="30"/>
      <c r="BE302" s="31"/>
      <c r="BF302" s="30"/>
      <c r="BG302" s="30"/>
      <c r="BH302" s="30"/>
      <c r="BI302" s="30"/>
      <c r="BJ302" s="31"/>
      <c r="BK302" s="30"/>
      <c r="BL302" s="30"/>
      <c r="BM302" s="30"/>
      <c r="BN302" s="30"/>
      <c r="BO302" s="31"/>
      <c r="BP302" s="30"/>
      <c r="BQ302" s="30"/>
      <c r="BR302" s="30"/>
      <c r="BS302" s="30"/>
      <c r="BT302" s="31"/>
      <c r="BU302" s="30"/>
      <c r="BV302" s="30"/>
      <c r="BW302" s="30"/>
      <c r="BX302" s="31"/>
      <c r="BY302" s="30"/>
      <c r="BZ302" s="30"/>
      <c r="CA302" s="30"/>
      <c r="CB302" s="30"/>
      <c r="CC302" s="30"/>
      <c r="CD302" s="30"/>
      <c r="CE302" s="30"/>
      <c r="CF302" s="30"/>
      <c r="CG302" s="30"/>
      <c r="CH302" s="31"/>
      <c r="CI302" s="30"/>
      <c r="CJ302" s="30"/>
      <c r="CK302" s="30"/>
      <c r="CL302" s="30"/>
      <c r="CM302" s="30"/>
      <c r="CN302" s="30"/>
      <c r="CO302" s="30"/>
      <c r="CP302" s="30"/>
      <c r="CQ302" s="31"/>
      <c r="CR302" s="30"/>
      <c r="CS302" s="30"/>
      <c r="CT302" s="30"/>
      <c r="CU302" s="30"/>
      <c r="CV302" s="30"/>
      <c r="CW302" s="30"/>
    </row>
    <row r="303" spans="4:101" ht="13.5" x14ac:dyDescent="0.35">
      <c r="D303" s="31"/>
      <c r="E303" s="30"/>
      <c r="F303" s="30"/>
      <c r="G303" s="30"/>
      <c r="H303" s="30"/>
      <c r="I303" s="30"/>
      <c r="J303" s="30"/>
      <c r="K303" s="30"/>
      <c r="L303" s="30"/>
      <c r="M303" s="30"/>
      <c r="N303" s="30"/>
      <c r="O303" s="31"/>
      <c r="P303" s="30"/>
      <c r="Q303" s="30"/>
      <c r="R303" s="30"/>
      <c r="S303" s="30"/>
      <c r="T303" s="30"/>
      <c r="U303" s="30"/>
      <c r="V303" s="30"/>
      <c r="W303" s="30"/>
      <c r="X303" s="30"/>
      <c r="Y303" s="31"/>
      <c r="Z303" s="30"/>
      <c r="AA303" s="30"/>
      <c r="AB303" s="30"/>
      <c r="AC303" s="30"/>
      <c r="AD303" s="30"/>
      <c r="AE303" s="30"/>
      <c r="AF303" s="30"/>
      <c r="AG303" s="30"/>
      <c r="AH303" s="30"/>
      <c r="AI303" s="30"/>
      <c r="AJ303" s="31"/>
      <c r="AK303" s="30"/>
      <c r="AL303" s="30"/>
      <c r="AM303" s="30"/>
      <c r="AN303" s="30"/>
      <c r="AO303" s="30"/>
      <c r="AP303" s="30"/>
      <c r="AQ303" s="30"/>
      <c r="AR303" s="30"/>
      <c r="AS303" s="31"/>
      <c r="AT303" s="30"/>
      <c r="AU303" s="30"/>
      <c r="AV303" s="30"/>
      <c r="AW303" s="30"/>
      <c r="AX303" s="30"/>
      <c r="AY303" s="30"/>
      <c r="AZ303" s="30"/>
      <c r="BA303" s="31"/>
      <c r="BB303" s="30"/>
      <c r="BC303" s="30"/>
      <c r="BD303" s="30"/>
      <c r="BE303" s="31"/>
      <c r="BF303" s="30"/>
      <c r="BG303" s="30"/>
      <c r="BH303" s="30"/>
      <c r="BI303" s="30"/>
      <c r="BJ303" s="31"/>
      <c r="BK303" s="30"/>
      <c r="BL303" s="30"/>
      <c r="BM303" s="30"/>
      <c r="BN303" s="30"/>
      <c r="BO303" s="31"/>
      <c r="BP303" s="30"/>
      <c r="BQ303" s="30"/>
      <c r="BR303" s="30"/>
      <c r="BS303" s="30"/>
      <c r="BT303" s="31"/>
      <c r="BU303" s="30"/>
      <c r="BV303" s="30"/>
      <c r="BW303" s="30"/>
      <c r="BX303" s="31"/>
      <c r="BY303" s="30"/>
      <c r="BZ303" s="30"/>
      <c r="CA303" s="30"/>
      <c r="CB303" s="30"/>
      <c r="CC303" s="30"/>
      <c r="CD303" s="30"/>
      <c r="CE303" s="30"/>
      <c r="CF303" s="30"/>
      <c r="CG303" s="30"/>
      <c r="CH303" s="31"/>
      <c r="CI303" s="30"/>
      <c r="CJ303" s="30"/>
      <c r="CK303" s="30"/>
      <c r="CL303" s="30"/>
      <c r="CM303" s="30"/>
      <c r="CN303" s="30"/>
      <c r="CO303" s="30"/>
      <c r="CP303" s="30"/>
      <c r="CQ303" s="31"/>
      <c r="CR303" s="30"/>
      <c r="CS303" s="30"/>
      <c r="CT303" s="30"/>
      <c r="CU303" s="30"/>
      <c r="CV303" s="30"/>
      <c r="CW303" s="30"/>
    </row>
    <row r="304" spans="4:101" ht="13.5" x14ac:dyDescent="0.35">
      <c r="D304" s="31"/>
      <c r="E304" s="30"/>
      <c r="F304" s="30"/>
      <c r="G304" s="30"/>
      <c r="H304" s="30"/>
      <c r="I304" s="30"/>
      <c r="J304" s="30"/>
      <c r="K304" s="30"/>
      <c r="L304" s="30"/>
      <c r="M304" s="30"/>
      <c r="N304" s="30"/>
      <c r="O304" s="31"/>
      <c r="P304" s="30"/>
      <c r="Q304" s="30"/>
      <c r="R304" s="30"/>
      <c r="S304" s="30"/>
      <c r="T304" s="30"/>
      <c r="U304" s="30"/>
      <c r="V304" s="30"/>
      <c r="W304" s="30"/>
      <c r="X304" s="30"/>
      <c r="Y304" s="31"/>
      <c r="Z304" s="30"/>
      <c r="AA304" s="30"/>
      <c r="AB304" s="30"/>
      <c r="AC304" s="30"/>
      <c r="AD304" s="30"/>
      <c r="AE304" s="30"/>
      <c r="AF304" s="30"/>
      <c r="AG304" s="30"/>
      <c r="AH304" s="30"/>
      <c r="AI304" s="30"/>
      <c r="AJ304" s="31"/>
      <c r="AK304" s="30"/>
      <c r="AL304" s="30"/>
      <c r="AM304" s="30"/>
      <c r="AN304" s="30"/>
      <c r="AO304" s="30"/>
      <c r="AP304" s="30"/>
      <c r="AQ304" s="30"/>
      <c r="AR304" s="30"/>
      <c r="AS304" s="31"/>
      <c r="AT304" s="30"/>
      <c r="AU304" s="30"/>
      <c r="AV304" s="30"/>
      <c r="AW304" s="30"/>
      <c r="AX304" s="30"/>
      <c r="AY304" s="30"/>
      <c r="AZ304" s="30"/>
      <c r="BA304" s="31"/>
      <c r="BB304" s="30"/>
      <c r="BC304" s="30"/>
      <c r="BD304" s="30"/>
      <c r="BE304" s="31"/>
      <c r="BF304" s="30"/>
      <c r="BG304" s="30"/>
      <c r="BH304" s="30"/>
      <c r="BI304" s="30"/>
      <c r="BJ304" s="31"/>
      <c r="BK304" s="30"/>
      <c r="BL304" s="30"/>
      <c r="BM304" s="30"/>
      <c r="BN304" s="30"/>
      <c r="BO304" s="31"/>
      <c r="BP304" s="30"/>
      <c r="BQ304" s="30"/>
      <c r="BR304" s="30"/>
      <c r="BS304" s="30"/>
      <c r="BT304" s="31"/>
      <c r="BU304" s="30"/>
      <c r="BV304" s="30"/>
      <c r="BW304" s="30"/>
      <c r="BX304" s="31"/>
      <c r="BY304" s="30"/>
      <c r="BZ304" s="30"/>
      <c r="CA304" s="30"/>
      <c r="CB304" s="30"/>
      <c r="CC304" s="30"/>
      <c r="CD304" s="30"/>
      <c r="CE304" s="30"/>
      <c r="CF304" s="30"/>
      <c r="CG304" s="30"/>
      <c r="CH304" s="31"/>
      <c r="CI304" s="30"/>
      <c r="CJ304" s="30"/>
      <c r="CK304" s="30"/>
      <c r="CL304" s="30"/>
      <c r="CM304" s="30"/>
      <c r="CN304" s="30"/>
      <c r="CO304" s="30"/>
      <c r="CP304" s="30"/>
      <c r="CQ304" s="31"/>
      <c r="CR304" s="30"/>
      <c r="CS304" s="30"/>
      <c r="CT304" s="30"/>
      <c r="CU304" s="30"/>
      <c r="CV304" s="30"/>
      <c r="CW304" s="30"/>
    </row>
    <row r="305" spans="4:101" ht="13.5" x14ac:dyDescent="0.35">
      <c r="D305" s="31"/>
      <c r="E305" s="30"/>
      <c r="F305" s="30"/>
      <c r="G305" s="30"/>
      <c r="H305" s="30"/>
      <c r="I305" s="30"/>
      <c r="J305" s="30"/>
      <c r="K305" s="30"/>
      <c r="L305" s="30"/>
      <c r="M305" s="30"/>
      <c r="N305" s="30"/>
      <c r="O305" s="31"/>
      <c r="P305" s="30"/>
      <c r="Q305" s="30"/>
      <c r="R305" s="30"/>
      <c r="S305" s="30"/>
      <c r="T305" s="30"/>
      <c r="U305" s="30"/>
      <c r="V305" s="30"/>
      <c r="W305" s="30"/>
      <c r="X305" s="30"/>
      <c r="Y305" s="31"/>
      <c r="Z305" s="30"/>
      <c r="AA305" s="30"/>
      <c r="AB305" s="30"/>
      <c r="AC305" s="30"/>
      <c r="AD305" s="30"/>
      <c r="AE305" s="30"/>
      <c r="AF305" s="30"/>
      <c r="AG305" s="30"/>
      <c r="AH305" s="30"/>
      <c r="AI305" s="30"/>
      <c r="AJ305" s="31"/>
      <c r="AK305" s="30"/>
      <c r="AL305" s="30"/>
      <c r="AM305" s="30"/>
      <c r="AN305" s="30"/>
      <c r="AO305" s="30"/>
      <c r="AP305" s="30"/>
      <c r="AQ305" s="30"/>
      <c r="AR305" s="30"/>
      <c r="AS305" s="31"/>
      <c r="AT305" s="30"/>
      <c r="AU305" s="30"/>
      <c r="AV305" s="30"/>
      <c r="AW305" s="30"/>
      <c r="AX305" s="30"/>
      <c r="AY305" s="30"/>
      <c r="AZ305" s="30"/>
      <c r="BA305" s="31"/>
      <c r="BB305" s="30"/>
      <c r="BC305" s="30"/>
      <c r="BD305" s="30"/>
      <c r="BE305" s="31"/>
      <c r="BF305" s="30"/>
      <c r="BG305" s="30"/>
      <c r="BH305" s="30"/>
      <c r="BI305" s="30"/>
      <c r="BJ305" s="31"/>
      <c r="BK305" s="30"/>
      <c r="BL305" s="30"/>
      <c r="BM305" s="30"/>
      <c r="BN305" s="30"/>
      <c r="BO305" s="31"/>
      <c r="BP305" s="30"/>
      <c r="BQ305" s="30"/>
      <c r="BR305" s="30"/>
      <c r="BS305" s="30"/>
      <c r="BT305" s="31"/>
      <c r="BU305" s="30"/>
      <c r="BV305" s="30"/>
      <c r="BW305" s="30"/>
      <c r="BX305" s="31"/>
      <c r="BY305" s="30"/>
      <c r="BZ305" s="30"/>
      <c r="CA305" s="30"/>
      <c r="CB305" s="30"/>
      <c r="CC305" s="30"/>
      <c r="CD305" s="30"/>
      <c r="CE305" s="30"/>
      <c r="CF305" s="30"/>
      <c r="CG305" s="30"/>
      <c r="CH305" s="31"/>
      <c r="CI305" s="30"/>
      <c r="CJ305" s="30"/>
      <c r="CK305" s="30"/>
      <c r="CL305" s="30"/>
      <c r="CM305" s="30"/>
      <c r="CN305" s="30"/>
      <c r="CO305" s="30"/>
      <c r="CP305" s="30"/>
      <c r="CQ305" s="31"/>
      <c r="CR305" s="30"/>
      <c r="CS305" s="30"/>
      <c r="CT305" s="30"/>
      <c r="CU305" s="30"/>
      <c r="CV305" s="30"/>
      <c r="CW305" s="30"/>
    </row>
    <row r="306" spans="4:101" ht="13.5" x14ac:dyDescent="0.35">
      <c r="D306" s="31"/>
      <c r="E306" s="30"/>
      <c r="F306" s="30"/>
      <c r="G306" s="30"/>
      <c r="H306" s="30"/>
      <c r="I306" s="30"/>
      <c r="J306" s="30"/>
      <c r="K306" s="30"/>
      <c r="L306" s="30"/>
      <c r="M306" s="30"/>
      <c r="N306" s="30"/>
      <c r="O306" s="31"/>
      <c r="P306" s="30"/>
      <c r="Q306" s="30"/>
      <c r="R306" s="30"/>
      <c r="S306" s="30"/>
      <c r="T306" s="30"/>
      <c r="U306" s="30"/>
      <c r="V306" s="30"/>
      <c r="W306" s="30"/>
      <c r="X306" s="30"/>
      <c r="Y306" s="31"/>
      <c r="Z306" s="30"/>
      <c r="AA306" s="30"/>
      <c r="AB306" s="30"/>
      <c r="AC306" s="30"/>
      <c r="AD306" s="30"/>
      <c r="AE306" s="30"/>
      <c r="AF306" s="30"/>
      <c r="AG306" s="30"/>
      <c r="AH306" s="30"/>
      <c r="AI306" s="30"/>
      <c r="AJ306" s="31"/>
      <c r="AK306" s="30"/>
      <c r="AL306" s="30"/>
      <c r="AM306" s="30"/>
      <c r="AN306" s="30"/>
      <c r="AO306" s="30"/>
      <c r="AP306" s="30"/>
      <c r="AQ306" s="30"/>
      <c r="AR306" s="30"/>
      <c r="AS306" s="31"/>
      <c r="AT306" s="30"/>
      <c r="AU306" s="30"/>
      <c r="AV306" s="30"/>
      <c r="AW306" s="30"/>
      <c r="AX306" s="30"/>
      <c r="AY306" s="30"/>
      <c r="AZ306" s="30"/>
      <c r="BA306" s="31"/>
      <c r="BB306" s="30"/>
      <c r="BC306" s="30"/>
      <c r="BD306" s="30"/>
      <c r="BE306" s="31"/>
      <c r="BF306" s="30"/>
      <c r="BG306" s="30"/>
      <c r="BH306" s="30"/>
      <c r="BI306" s="30"/>
      <c r="BJ306" s="31"/>
      <c r="BK306" s="30"/>
      <c r="BL306" s="30"/>
      <c r="BM306" s="30"/>
      <c r="BN306" s="30"/>
      <c r="BO306" s="31"/>
      <c r="BP306" s="30"/>
      <c r="BQ306" s="30"/>
      <c r="BR306" s="30"/>
      <c r="BS306" s="30"/>
      <c r="BT306" s="31"/>
      <c r="BU306" s="30"/>
      <c r="BV306" s="30"/>
      <c r="BW306" s="30"/>
      <c r="BX306" s="31"/>
      <c r="BY306" s="30"/>
      <c r="BZ306" s="30"/>
      <c r="CA306" s="30"/>
      <c r="CB306" s="30"/>
      <c r="CC306" s="30"/>
      <c r="CD306" s="30"/>
      <c r="CE306" s="30"/>
      <c r="CF306" s="30"/>
      <c r="CG306" s="30"/>
      <c r="CH306" s="31"/>
      <c r="CI306" s="30"/>
      <c r="CJ306" s="30"/>
      <c r="CK306" s="30"/>
      <c r="CL306" s="30"/>
      <c r="CM306" s="30"/>
      <c r="CN306" s="30"/>
      <c r="CO306" s="30"/>
      <c r="CP306" s="30"/>
      <c r="CQ306" s="31"/>
      <c r="CR306" s="30"/>
      <c r="CS306" s="30"/>
      <c r="CT306" s="30"/>
      <c r="CU306" s="30"/>
      <c r="CV306" s="30"/>
      <c r="CW306" s="30"/>
    </row>
    <row r="307" spans="4:101" ht="13.5" x14ac:dyDescent="0.35">
      <c r="D307" s="31"/>
      <c r="E307" s="30"/>
      <c r="F307" s="30"/>
      <c r="G307" s="30"/>
      <c r="H307" s="30"/>
      <c r="I307" s="30"/>
      <c r="J307" s="30"/>
      <c r="K307" s="30"/>
      <c r="L307" s="30"/>
      <c r="M307" s="30"/>
      <c r="N307" s="30"/>
      <c r="O307" s="31"/>
      <c r="P307" s="30"/>
      <c r="Q307" s="30"/>
      <c r="R307" s="30"/>
      <c r="S307" s="30"/>
      <c r="T307" s="30"/>
      <c r="U307" s="30"/>
      <c r="V307" s="30"/>
      <c r="W307" s="30"/>
      <c r="X307" s="30"/>
      <c r="Y307" s="31"/>
      <c r="Z307" s="30"/>
      <c r="AA307" s="30"/>
      <c r="AB307" s="30"/>
      <c r="AC307" s="30"/>
      <c r="AD307" s="30"/>
      <c r="AE307" s="30"/>
      <c r="AF307" s="30"/>
      <c r="AG307" s="30"/>
      <c r="AH307" s="30"/>
      <c r="AI307" s="30"/>
      <c r="AJ307" s="31"/>
      <c r="AK307" s="30"/>
      <c r="AL307" s="30"/>
      <c r="AM307" s="30"/>
      <c r="AN307" s="30"/>
      <c r="AO307" s="30"/>
      <c r="AP307" s="30"/>
      <c r="AQ307" s="30"/>
      <c r="AR307" s="30"/>
      <c r="AS307" s="31"/>
      <c r="AT307" s="30"/>
      <c r="AU307" s="30"/>
      <c r="AV307" s="30"/>
      <c r="AW307" s="30"/>
      <c r="AX307" s="30"/>
      <c r="AY307" s="30"/>
      <c r="AZ307" s="30"/>
      <c r="BA307" s="31"/>
      <c r="BB307" s="30"/>
      <c r="BC307" s="30"/>
      <c r="BD307" s="30"/>
      <c r="BE307" s="31"/>
      <c r="BF307" s="30"/>
      <c r="BG307" s="30"/>
      <c r="BH307" s="30"/>
      <c r="BI307" s="30"/>
      <c r="BJ307" s="31"/>
      <c r="BK307" s="30"/>
      <c r="BL307" s="30"/>
      <c r="BM307" s="30"/>
      <c r="BN307" s="30"/>
      <c r="BO307" s="31"/>
      <c r="BP307" s="30"/>
      <c r="BQ307" s="30"/>
      <c r="BR307" s="30"/>
      <c r="BS307" s="30"/>
      <c r="BT307" s="31"/>
      <c r="BU307" s="30"/>
      <c r="BV307" s="30"/>
      <c r="BW307" s="30"/>
      <c r="BX307" s="31"/>
      <c r="BY307" s="30"/>
      <c r="BZ307" s="30"/>
      <c r="CA307" s="30"/>
      <c r="CB307" s="30"/>
      <c r="CC307" s="30"/>
      <c r="CD307" s="30"/>
      <c r="CE307" s="30"/>
      <c r="CF307" s="30"/>
      <c r="CG307" s="30"/>
      <c r="CH307" s="31"/>
      <c r="CI307" s="30"/>
      <c r="CJ307" s="30"/>
      <c r="CK307" s="30"/>
      <c r="CL307" s="30"/>
      <c r="CM307" s="30"/>
      <c r="CN307" s="30"/>
      <c r="CO307" s="30"/>
      <c r="CP307" s="30"/>
      <c r="CQ307" s="31"/>
      <c r="CR307" s="30"/>
      <c r="CS307" s="30"/>
      <c r="CT307" s="30"/>
      <c r="CU307" s="30"/>
      <c r="CV307" s="30"/>
      <c r="CW307" s="30"/>
    </row>
    <row r="308" spans="4:101" ht="13.5" x14ac:dyDescent="0.35">
      <c r="D308" s="31"/>
      <c r="E308" s="30"/>
      <c r="F308" s="30"/>
      <c r="G308" s="30"/>
      <c r="H308" s="30"/>
      <c r="I308" s="30"/>
      <c r="J308" s="30"/>
      <c r="K308" s="30"/>
      <c r="L308" s="30"/>
      <c r="M308" s="30"/>
      <c r="N308" s="30"/>
      <c r="O308" s="31"/>
      <c r="P308" s="30"/>
      <c r="Q308" s="30"/>
      <c r="R308" s="30"/>
      <c r="S308" s="30"/>
      <c r="T308" s="30"/>
      <c r="U308" s="30"/>
      <c r="V308" s="30"/>
      <c r="W308" s="30"/>
      <c r="X308" s="30"/>
      <c r="Y308" s="31"/>
      <c r="Z308" s="30"/>
      <c r="AA308" s="30"/>
      <c r="AB308" s="30"/>
      <c r="AC308" s="30"/>
      <c r="AD308" s="30"/>
      <c r="AE308" s="30"/>
      <c r="AF308" s="30"/>
      <c r="AG308" s="30"/>
      <c r="AH308" s="30"/>
      <c r="AI308" s="30"/>
      <c r="AJ308" s="31"/>
      <c r="AK308" s="30"/>
      <c r="AL308" s="30"/>
      <c r="AM308" s="30"/>
      <c r="AN308" s="30"/>
      <c r="AO308" s="30"/>
      <c r="AP308" s="30"/>
      <c r="AQ308" s="30"/>
      <c r="AR308" s="30"/>
      <c r="AS308" s="31"/>
      <c r="AT308" s="30"/>
      <c r="AU308" s="30"/>
      <c r="AV308" s="30"/>
      <c r="AW308" s="30"/>
      <c r="AX308" s="30"/>
      <c r="AY308" s="30"/>
      <c r="AZ308" s="30"/>
      <c r="BA308" s="31"/>
      <c r="BB308" s="30"/>
      <c r="BC308" s="30"/>
      <c r="BD308" s="30"/>
      <c r="BE308" s="31"/>
      <c r="BF308" s="30"/>
      <c r="BG308" s="30"/>
      <c r="BH308" s="30"/>
      <c r="BI308" s="30"/>
      <c r="BJ308" s="31"/>
      <c r="BK308" s="30"/>
      <c r="BL308" s="30"/>
      <c r="BM308" s="30"/>
      <c r="BN308" s="30"/>
      <c r="BO308" s="31"/>
      <c r="BP308" s="30"/>
      <c r="BQ308" s="30"/>
      <c r="BR308" s="30"/>
      <c r="BS308" s="30"/>
      <c r="BT308" s="31"/>
      <c r="BU308" s="30"/>
      <c r="BV308" s="30"/>
      <c r="BW308" s="30"/>
      <c r="BX308" s="31"/>
      <c r="BY308" s="30"/>
      <c r="BZ308" s="30"/>
      <c r="CA308" s="30"/>
      <c r="CB308" s="30"/>
      <c r="CC308" s="30"/>
      <c r="CD308" s="30"/>
      <c r="CE308" s="30"/>
      <c r="CF308" s="30"/>
      <c r="CG308" s="30"/>
      <c r="CH308" s="31"/>
      <c r="CI308" s="30"/>
      <c r="CJ308" s="30"/>
      <c r="CK308" s="30"/>
      <c r="CL308" s="30"/>
      <c r="CM308" s="30"/>
      <c r="CN308" s="30"/>
      <c r="CO308" s="30"/>
      <c r="CP308" s="30"/>
      <c r="CQ308" s="31"/>
      <c r="CR308" s="30"/>
      <c r="CS308" s="30"/>
      <c r="CT308" s="30"/>
      <c r="CU308" s="30"/>
      <c r="CV308" s="30"/>
      <c r="CW308" s="30"/>
    </row>
    <row r="309" spans="4:101" ht="13.5" x14ac:dyDescent="0.35">
      <c r="D309" s="31"/>
      <c r="E309" s="30"/>
      <c r="F309" s="30"/>
      <c r="G309" s="30"/>
      <c r="H309" s="30"/>
      <c r="I309" s="30"/>
      <c r="J309" s="30"/>
      <c r="K309" s="30"/>
      <c r="L309" s="30"/>
      <c r="M309" s="30"/>
      <c r="N309" s="30"/>
      <c r="O309" s="31"/>
      <c r="P309" s="30"/>
      <c r="Q309" s="30"/>
      <c r="R309" s="30"/>
      <c r="S309" s="30"/>
      <c r="T309" s="30"/>
      <c r="U309" s="30"/>
      <c r="V309" s="30"/>
      <c r="W309" s="30"/>
      <c r="X309" s="30"/>
      <c r="Y309" s="31"/>
      <c r="Z309" s="30"/>
      <c r="AA309" s="30"/>
      <c r="AB309" s="30"/>
      <c r="AC309" s="30"/>
      <c r="AD309" s="30"/>
      <c r="AE309" s="30"/>
      <c r="AF309" s="30"/>
      <c r="AG309" s="30"/>
      <c r="AH309" s="30"/>
      <c r="AI309" s="30"/>
      <c r="AJ309" s="31"/>
      <c r="AK309" s="30"/>
      <c r="AL309" s="30"/>
      <c r="AM309" s="30"/>
      <c r="AN309" s="30"/>
      <c r="AO309" s="30"/>
      <c r="AP309" s="30"/>
      <c r="AQ309" s="30"/>
      <c r="AR309" s="30"/>
      <c r="AS309" s="31"/>
      <c r="AT309" s="30"/>
      <c r="AU309" s="30"/>
      <c r="AV309" s="30"/>
      <c r="AW309" s="30"/>
      <c r="AX309" s="30"/>
      <c r="AY309" s="30"/>
      <c r="AZ309" s="30"/>
      <c r="BA309" s="31"/>
      <c r="BB309" s="30"/>
      <c r="BC309" s="30"/>
      <c r="BD309" s="30"/>
      <c r="BE309" s="31"/>
      <c r="BF309" s="30"/>
      <c r="BG309" s="30"/>
      <c r="BH309" s="30"/>
      <c r="BI309" s="30"/>
      <c r="BJ309" s="31"/>
      <c r="BK309" s="30"/>
      <c r="BL309" s="30"/>
      <c r="BM309" s="30"/>
      <c r="BN309" s="30"/>
      <c r="BO309" s="31"/>
      <c r="BP309" s="30"/>
      <c r="BQ309" s="30"/>
      <c r="BR309" s="30"/>
      <c r="BS309" s="30"/>
      <c r="BT309" s="31"/>
      <c r="BU309" s="30"/>
      <c r="BV309" s="30"/>
      <c r="BW309" s="30"/>
      <c r="BX309" s="31"/>
      <c r="BY309" s="30"/>
      <c r="BZ309" s="30"/>
      <c r="CA309" s="30"/>
      <c r="CB309" s="30"/>
      <c r="CC309" s="30"/>
      <c r="CD309" s="30"/>
      <c r="CE309" s="30"/>
      <c r="CF309" s="30"/>
      <c r="CG309" s="30"/>
      <c r="CH309" s="31"/>
      <c r="CI309" s="30"/>
      <c r="CJ309" s="30"/>
      <c r="CK309" s="30"/>
      <c r="CL309" s="30"/>
      <c r="CM309" s="30"/>
      <c r="CN309" s="30"/>
      <c r="CO309" s="30"/>
      <c r="CP309" s="30"/>
      <c r="CQ309" s="31"/>
      <c r="CR309" s="30"/>
      <c r="CS309" s="30"/>
      <c r="CT309" s="30"/>
      <c r="CU309" s="30"/>
      <c r="CV309" s="30"/>
      <c r="CW309" s="30"/>
    </row>
    <row r="310" spans="4:101" ht="13.5" x14ac:dyDescent="0.35">
      <c r="D310" s="31"/>
      <c r="E310" s="30"/>
      <c r="F310" s="30"/>
      <c r="G310" s="30"/>
      <c r="H310" s="30"/>
      <c r="I310" s="30"/>
      <c r="J310" s="30"/>
      <c r="K310" s="30"/>
      <c r="L310" s="30"/>
      <c r="M310" s="30"/>
      <c r="N310" s="30"/>
      <c r="O310" s="31"/>
      <c r="P310" s="30"/>
      <c r="Q310" s="30"/>
      <c r="R310" s="30"/>
      <c r="S310" s="30"/>
      <c r="T310" s="30"/>
      <c r="U310" s="30"/>
      <c r="V310" s="30"/>
      <c r="W310" s="30"/>
      <c r="X310" s="30"/>
      <c r="Y310" s="31"/>
      <c r="Z310" s="30"/>
      <c r="AA310" s="30"/>
      <c r="AB310" s="30"/>
      <c r="AC310" s="30"/>
      <c r="AD310" s="30"/>
      <c r="AE310" s="30"/>
      <c r="AF310" s="30"/>
      <c r="AG310" s="30"/>
      <c r="AH310" s="30"/>
      <c r="AI310" s="30"/>
      <c r="AJ310" s="31"/>
      <c r="AK310" s="30"/>
      <c r="AL310" s="30"/>
      <c r="AM310" s="30"/>
      <c r="AN310" s="30"/>
      <c r="AO310" s="30"/>
      <c r="AP310" s="30"/>
      <c r="AQ310" s="30"/>
      <c r="AR310" s="30"/>
      <c r="AS310" s="31"/>
      <c r="AT310" s="30"/>
      <c r="AU310" s="30"/>
      <c r="AV310" s="30"/>
      <c r="AW310" s="30"/>
      <c r="AX310" s="30"/>
      <c r="AY310" s="30"/>
      <c r="AZ310" s="30"/>
      <c r="BA310" s="31"/>
      <c r="BB310" s="30"/>
      <c r="BC310" s="30"/>
      <c r="BD310" s="30"/>
      <c r="BE310" s="31"/>
      <c r="BF310" s="30"/>
      <c r="BG310" s="30"/>
      <c r="BH310" s="30"/>
      <c r="BI310" s="30"/>
      <c r="BJ310" s="31"/>
      <c r="BK310" s="30"/>
      <c r="BL310" s="30"/>
      <c r="BM310" s="30"/>
      <c r="BN310" s="30"/>
      <c r="BO310" s="31"/>
      <c r="BP310" s="30"/>
      <c r="BQ310" s="30"/>
      <c r="BR310" s="30"/>
      <c r="BS310" s="30"/>
      <c r="BT310" s="31"/>
      <c r="BU310" s="30"/>
      <c r="BV310" s="30"/>
      <c r="BW310" s="30"/>
      <c r="BX310" s="31"/>
      <c r="BY310" s="30"/>
      <c r="BZ310" s="30"/>
      <c r="CA310" s="30"/>
      <c r="CB310" s="30"/>
      <c r="CC310" s="30"/>
      <c r="CD310" s="30"/>
      <c r="CE310" s="30"/>
      <c r="CF310" s="30"/>
      <c r="CG310" s="30"/>
      <c r="CH310" s="31"/>
      <c r="CI310" s="30"/>
      <c r="CJ310" s="30"/>
      <c r="CK310" s="30"/>
      <c r="CL310" s="30"/>
      <c r="CM310" s="30"/>
      <c r="CN310" s="30"/>
      <c r="CO310" s="30"/>
      <c r="CP310" s="30"/>
      <c r="CQ310" s="31"/>
      <c r="CR310" s="30"/>
      <c r="CS310" s="30"/>
      <c r="CT310" s="30"/>
      <c r="CU310" s="30"/>
      <c r="CV310" s="30"/>
      <c r="CW310" s="30"/>
    </row>
    <row r="311" spans="4:101" ht="13.5" x14ac:dyDescent="0.35">
      <c r="D311" s="31"/>
      <c r="E311" s="30"/>
      <c r="F311" s="30"/>
      <c r="G311" s="30"/>
      <c r="H311" s="30"/>
      <c r="I311" s="30"/>
      <c r="J311" s="30"/>
      <c r="K311" s="30"/>
      <c r="L311" s="30"/>
      <c r="M311" s="30"/>
      <c r="N311" s="30"/>
      <c r="O311" s="31"/>
      <c r="P311" s="30"/>
      <c r="Q311" s="30"/>
      <c r="R311" s="30"/>
      <c r="S311" s="30"/>
      <c r="T311" s="30"/>
      <c r="U311" s="30"/>
      <c r="V311" s="30"/>
      <c r="W311" s="30"/>
      <c r="X311" s="30"/>
      <c r="Y311" s="31"/>
      <c r="Z311" s="30"/>
      <c r="AA311" s="30"/>
      <c r="AB311" s="30"/>
      <c r="AC311" s="30"/>
      <c r="AD311" s="30"/>
      <c r="AE311" s="30"/>
      <c r="AF311" s="30"/>
      <c r="AG311" s="30"/>
      <c r="AH311" s="30"/>
      <c r="AI311" s="30"/>
      <c r="AJ311" s="31"/>
      <c r="AK311" s="30"/>
      <c r="AL311" s="30"/>
      <c r="AM311" s="30"/>
      <c r="AN311" s="30"/>
      <c r="AO311" s="30"/>
      <c r="AP311" s="30"/>
      <c r="AQ311" s="30"/>
      <c r="AR311" s="30"/>
      <c r="AS311" s="31"/>
      <c r="AT311" s="30"/>
      <c r="AU311" s="30"/>
      <c r="AV311" s="30"/>
      <c r="AW311" s="30"/>
      <c r="AX311" s="30"/>
      <c r="AY311" s="30"/>
      <c r="AZ311" s="30"/>
      <c r="BA311" s="31"/>
      <c r="BB311" s="30"/>
      <c r="BC311" s="30"/>
      <c r="BD311" s="30"/>
      <c r="BE311" s="31"/>
      <c r="BF311" s="30"/>
      <c r="BG311" s="30"/>
      <c r="BH311" s="30"/>
      <c r="BI311" s="30"/>
      <c r="BJ311" s="31"/>
      <c r="BK311" s="30"/>
      <c r="BL311" s="30"/>
      <c r="BM311" s="30"/>
      <c r="BN311" s="30"/>
      <c r="BO311" s="31"/>
      <c r="BP311" s="30"/>
      <c r="BQ311" s="30"/>
      <c r="BR311" s="30"/>
      <c r="BS311" s="30"/>
      <c r="BT311" s="31"/>
      <c r="BU311" s="30"/>
      <c r="BV311" s="30"/>
      <c r="BW311" s="30"/>
      <c r="BX311" s="31"/>
      <c r="BY311" s="30"/>
      <c r="BZ311" s="30"/>
      <c r="CA311" s="30"/>
      <c r="CB311" s="30"/>
      <c r="CC311" s="30"/>
      <c r="CD311" s="30"/>
      <c r="CE311" s="30"/>
      <c r="CF311" s="30"/>
      <c r="CG311" s="30"/>
      <c r="CH311" s="31"/>
      <c r="CI311" s="30"/>
      <c r="CJ311" s="30"/>
      <c r="CK311" s="30"/>
      <c r="CL311" s="30"/>
      <c r="CM311" s="30"/>
      <c r="CN311" s="30"/>
      <c r="CO311" s="30"/>
      <c r="CP311" s="30"/>
      <c r="CQ311" s="31"/>
      <c r="CR311" s="30"/>
      <c r="CS311" s="30"/>
      <c r="CT311" s="30"/>
      <c r="CU311" s="30"/>
      <c r="CV311" s="30"/>
      <c r="CW311" s="30"/>
    </row>
    <row r="312" spans="4:101" ht="13.5" x14ac:dyDescent="0.35">
      <c r="D312" s="31"/>
      <c r="E312" s="30"/>
      <c r="F312" s="30"/>
      <c r="G312" s="30"/>
      <c r="H312" s="30"/>
      <c r="I312" s="30"/>
      <c r="J312" s="30"/>
      <c r="K312" s="30"/>
      <c r="L312" s="30"/>
      <c r="M312" s="30"/>
      <c r="N312" s="30"/>
      <c r="O312" s="31"/>
      <c r="P312" s="30"/>
      <c r="Q312" s="30"/>
      <c r="R312" s="30"/>
      <c r="S312" s="30"/>
      <c r="T312" s="30"/>
      <c r="U312" s="30"/>
      <c r="V312" s="30"/>
      <c r="W312" s="30"/>
      <c r="X312" s="30"/>
      <c r="Y312" s="31"/>
      <c r="Z312" s="30"/>
      <c r="AA312" s="30"/>
      <c r="AB312" s="30"/>
      <c r="AC312" s="30"/>
      <c r="AD312" s="30"/>
      <c r="AE312" s="30"/>
      <c r="AF312" s="30"/>
      <c r="AG312" s="30"/>
      <c r="AH312" s="30"/>
      <c r="AI312" s="30"/>
      <c r="AJ312" s="31"/>
      <c r="AK312" s="30"/>
      <c r="AL312" s="30"/>
      <c r="AM312" s="30"/>
      <c r="AN312" s="30"/>
      <c r="AO312" s="30"/>
      <c r="AP312" s="30"/>
      <c r="AQ312" s="30"/>
      <c r="AR312" s="30"/>
      <c r="AS312" s="31"/>
      <c r="AT312" s="30"/>
      <c r="AU312" s="30"/>
      <c r="AV312" s="30"/>
      <c r="AW312" s="30"/>
      <c r="AX312" s="30"/>
      <c r="AY312" s="30"/>
      <c r="AZ312" s="30"/>
      <c r="BA312" s="31"/>
      <c r="BB312" s="30"/>
      <c r="BC312" s="30"/>
      <c r="BD312" s="30"/>
      <c r="BE312" s="31"/>
      <c r="BF312" s="30"/>
      <c r="BG312" s="30"/>
      <c r="BH312" s="30"/>
      <c r="BI312" s="30"/>
      <c r="BJ312" s="31"/>
      <c r="BK312" s="30"/>
      <c r="BL312" s="30"/>
      <c r="BM312" s="30"/>
      <c r="BN312" s="30"/>
      <c r="BO312" s="31"/>
      <c r="BP312" s="30"/>
      <c r="BQ312" s="30"/>
      <c r="BR312" s="30"/>
      <c r="BS312" s="30"/>
      <c r="BT312" s="31"/>
      <c r="BU312" s="30"/>
      <c r="BV312" s="30"/>
      <c r="BW312" s="30"/>
      <c r="BX312" s="31"/>
      <c r="BY312" s="30"/>
      <c r="BZ312" s="30"/>
      <c r="CA312" s="30"/>
      <c r="CB312" s="30"/>
      <c r="CC312" s="30"/>
      <c r="CD312" s="30"/>
      <c r="CE312" s="30"/>
      <c r="CF312" s="30"/>
      <c r="CG312" s="30"/>
      <c r="CH312" s="31"/>
      <c r="CI312" s="30"/>
      <c r="CJ312" s="30"/>
      <c r="CK312" s="30"/>
      <c r="CL312" s="30"/>
      <c r="CM312" s="30"/>
      <c r="CN312" s="30"/>
      <c r="CO312" s="30"/>
      <c r="CP312" s="30"/>
      <c r="CQ312" s="31"/>
      <c r="CR312" s="30"/>
      <c r="CS312" s="30"/>
      <c r="CT312" s="30"/>
      <c r="CU312" s="30"/>
      <c r="CV312" s="30"/>
      <c r="CW312" s="30"/>
    </row>
    <row r="313" spans="4:101" ht="13.5" x14ac:dyDescent="0.35">
      <c r="D313" s="31"/>
      <c r="E313" s="30"/>
      <c r="F313" s="30"/>
      <c r="G313" s="30"/>
      <c r="H313" s="30"/>
      <c r="I313" s="30"/>
      <c r="J313" s="30"/>
      <c r="K313" s="30"/>
      <c r="L313" s="30"/>
      <c r="M313" s="30"/>
      <c r="N313" s="30"/>
      <c r="O313" s="31"/>
      <c r="P313" s="30"/>
      <c r="Q313" s="30"/>
      <c r="R313" s="30"/>
      <c r="S313" s="30"/>
      <c r="T313" s="30"/>
      <c r="U313" s="30"/>
      <c r="V313" s="30"/>
      <c r="W313" s="30"/>
      <c r="X313" s="30"/>
      <c r="Y313" s="31"/>
      <c r="Z313" s="30"/>
      <c r="AA313" s="30"/>
      <c r="AB313" s="30"/>
      <c r="AC313" s="30"/>
      <c r="AD313" s="30"/>
      <c r="AE313" s="30"/>
      <c r="AF313" s="30"/>
      <c r="AG313" s="30"/>
      <c r="AH313" s="30"/>
      <c r="AI313" s="30"/>
      <c r="AJ313" s="31"/>
      <c r="AK313" s="30"/>
      <c r="AL313" s="30"/>
      <c r="AM313" s="30"/>
      <c r="AN313" s="30"/>
      <c r="AO313" s="30"/>
      <c r="AP313" s="30"/>
      <c r="AQ313" s="30"/>
      <c r="AR313" s="30"/>
      <c r="AS313" s="31"/>
      <c r="AT313" s="30"/>
      <c r="AU313" s="30"/>
      <c r="AV313" s="30"/>
      <c r="AW313" s="30"/>
      <c r="AX313" s="30"/>
      <c r="AY313" s="30"/>
      <c r="AZ313" s="30"/>
      <c r="BA313" s="31"/>
      <c r="BB313" s="30"/>
      <c r="BC313" s="30"/>
      <c r="BD313" s="30"/>
      <c r="BE313" s="31"/>
      <c r="BF313" s="30"/>
      <c r="BG313" s="30"/>
      <c r="BH313" s="30"/>
      <c r="BI313" s="30"/>
      <c r="BJ313" s="31"/>
      <c r="BK313" s="30"/>
      <c r="BL313" s="30"/>
      <c r="BM313" s="30"/>
      <c r="BN313" s="30"/>
      <c r="BO313" s="31"/>
      <c r="BP313" s="30"/>
      <c r="BQ313" s="30"/>
      <c r="BR313" s="30"/>
      <c r="BS313" s="30"/>
      <c r="BT313" s="31"/>
      <c r="BU313" s="30"/>
      <c r="BV313" s="30"/>
      <c r="BW313" s="30"/>
      <c r="BX313" s="31"/>
      <c r="BY313" s="30"/>
      <c r="BZ313" s="30"/>
      <c r="CA313" s="30"/>
      <c r="CB313" s="30"/>
      <c r="CC313" s="30"/>
      <c r="CD313" s="30"/>
      <c r="CE313" s="30"/>
      <c r="CF313" s="30"/>
      <c r="CG313" s="30"/>
      <c r="CH313" s="31"/>
      <c r="CI313" s="30"/>
      <c r="CJ313" s="30"/>
      <c r="CK313" s="30"/>
      <c r="CL313" s="30"/>
      <c r="CM313" s="30"/>
      <c r="CN313" s="30"/>
      <c r="CO313" s="30"/>
      <c r="CP313" s="30"/>
      <c r="CQ313" s="31"/>
      <c r="CR313" s="30"/>
      <c r="CS313" s="30"/>
      <c r="CT313" s="30"/>
      <c r="CU313" s="30"/>
      <c r="CV313" s="30"/>
      <c r="CW313" s="30"/>
    </row>
    <row r="314" spans="4:101" ht="13.5" x14ac:dyDescent="0.35">
      <c r="D314" s="31"/>
      <c r="E314" s="30"/>
      <c r="F314" s="30"/>
      <c r="G314" s="30"/>
      <c r="H314" s="30"/>
      <c r="I314" s="30"/>
      <c r="J314" s="30"/>
      <c r="K314" s="30"/>
      <c r="L314" s="30"/>
      <c r="M314" s="30"/>
      <c r="N314" s="30"/>
      <c r="O314" s="31"/>
      <c r="P314" s="30"/>
      <c r="Q314" s="30"/>
      <c r="R314" s="30"/>
      <c r="S314" s="30"/>
      <c r="T314" s="30"/>
      <c r="U314" s="30"/>
      <c r="V314" s="30"/>
      <c r="W314" s="30"/>
      <c r="X314" s="30"/>
      <c r="Y314" s="31"/>
      <c r="Z314" s="30"/>
      <c r="AA314" s="30"/>
      <c r="AB314" s="30"/>
      <c r="AC314" s="30"/>
      <c r="AD314" s="30"/>
      <c r="AE314" s="30"/>
      <c r="AF314" s="30"/>
      <c r="AG314" s="30"/>
      <c r="AH314" s="30"/>
      <c r="AI314" s="30"/>
      <c r="AJ314" s="31"/>
      <c r="AK314" s="30"/>
      <c r="AL314" s="30"/>
      <c r="AM314" s="30"/>
      <c r="AN314" s="30"/>
      <c r="AO314" s="30"/>
      <c r="AP314" s="30"/>
      <c r="AQ314" s="30"/>
      <c r="AR314" s="30"/>
      <c r="AS314" s="31"/>
      <c r="AT314" s="30"/>
      <c r="AU314" s="30"/>
      <c r="AV314" s="30"/>
      <c r="AW314" s="30"/>
      <c r="AX314" s="30"/>
      <c r="AY314" s="30"/>
      <c r="AZ314" s="30"/>
      <c r="BA314" s="31"/>
      <c r="BB314" s="30"/>
      <c r="BC314" s="30"/>
      <c r="BD314" s="30"/>
      <c r="BE314" s="31"/>
      <c r="BF314" s="30"/>
      <c r="BG314" s="30"/>
      <c r="BH314" s="30"/>
      <c r="BI314" s="30"/>
      <c r="BJ314" s="31"/>
      <c r="BK314" s="30"/>
      <c r="BL314" s="30"/>
      <c r="BM314" s="30"/>
      <c r="BN314" s="30"/>
      <c r="BO314" s="31"/>
      <c r="BP314" s="30"/>
      <c r="BQ314" s="30"/>
      <c r="BR314" s="30"/>
      <c r="BS314" s="30"/>
      <c r="BT314" s="31"/>
      <c r="BU314" s="30"/>
      <c r="BV314" s="30"/>
      <c r="BW314" s="30"/>
      <c r="BX314" s="31"/>
      <c r="BY314" s="30"/>
      <c r="BZ314" s="30"/>
      <c r="CA314" s="30"/>
      <c r="CB314" s="30"/>
      <c r="CC314" s="30"/>
      <c r="CD314" s="30"/>
      <c r="CE314" s="30"/>
      <c r="CF314" s="30"/>
      <c r="CG314" s="30"/>
      <c r="CH314" s="31"/>
      <c r="CI314" s="30"/>
      <c r="CJ314" s="30"/>
      <c r="CK314" s="30"/>
      <c r="CL314" s="30"/>
      <c r="CM314" s="30"/>
      <c r="CN314" s="30"/>
      <c r="CO314" s="30"/>
      <c r="CP314" s="30"/>
      <c r="CQ314" s="31"/>
      <c r="CR314" s="30"/>
      <c r="CS314" s="30"/>
      <c r="CT314" s="30"/>
      <c r="CU314" s="30"/>
      <c r="CV314" s="30"/>
      <c r="CW314" s="30"/>
    </row>
    <row r="315" spans="4:101" ht="13.5" x14ac:dyDescent="0.35">
      <c r="D315" s="31"/>
      <c r="E315" s="30"/>
      <c r="F315" s="30"/>
      <c r="G315" s="30"/>
      <c r="H315" s="30"/>
      <c r="I315" s="30"/>
      <c r="J315" s="30"/>
      <c r="K315" s="30"/>
      <c r="L315" s="30"/>
      <c r="M315" s="30"/>
      <c r="N315" s="30"/>
      <c r="O315" s="31"/>
      <c r="P315" s="30"/>
      <c r="Q315" s="30"/>
      <c r="R315" s="30"/>
      <c r="S315" s="30"/>
      <c r="T315" s="30"/>
      <c r="U315" s="30"/>
      <c r="V315" s="30"/>
      <c r="W315" s="30"/>
      <c r="X315" s="30"/>
      <c r="Y315" s="31"/>
      <c r="Z315" s="30"/>
      <c r="AA315" s="30"/>
      <c r="AB315" s="30"/>
      <c r="AC315" s="30"/>
      <c r="AD315" s="30"/>
      <c r="AE315" s="30"/>
      <c r="AF315" s="30"/>
      <c r="AG315" s="30"/>
      <c r="AH315" s="30"/>
      <c r="AI315" s="30"/>
      <c r="AJ315" s="31"/>
      <c r="AK315" s="30"/>
      <c r="AL315" s="30"/>
      <c r="AM315" s="30"/>
      <c r="AN315" s="30"/>
      <c r="AO315" s="30"/>
      <c r="AP315" s="30"/>
      <c r="AQ315" s="30"/>
      <c r="AR315" s="30"/>
      <c r="AS315" s="31"/>
      <c r="AT315" s="30"/>
      <c r="AU315" s="30"/>
      <c r="AV315" s="30"/>
      <c r="AW315" s="30"/>
      <c r="AX315" s="30"/>
      <c r="AY315" s="30"/>
      <c r="AZ315" s="30"/>
      <c r="BA315" s="31"/>
      <c r="BB315" s="30"/>
      <c r="BC315" s="30"/>
      <c r="BD315" s="30"/>
      <c r="BE315" s="31"/>
      <c r="BF315" s="30"/>
      <c r="BG315" s="30"/>
      <c r="BH315" s="30"/>
      <c r="BI315" s="30"/>
      <c r="BJ315" s="31"/>
      <c r="BK315" s="30"/>
      <c r="BL315" s="30"/>
      <c r="BM315" s="30"/>
      <c r="BN315" s="30"/>
      <c r="BO315" s="31"/>
      <c r="BP315" s="30"/>
      <c r="BQ315" s="30"/>
      <c r="BR315" s="30"/>
      <c r="BS315" s="30"/>
      <c r="BT315" s="31"/>
      <c r="BU315" s="30"/>
      <c r="BV315" s="30"/>
      <c r="BW315" s="30"/>
      <c r="BX315" s="31"/>
      <c r="BY315" s="30"/>
      <c r="BZ315" s="30"/>
      <c r="CA315" s="30"/>
      <c r="CB315" s="30"/>
      <c r="CC315" s="30"/>
      <c r="CD315" s="30"/>
      <c r="CE315" s="30"/>
      <c r="CF315" s="30"/>
      <c r="CG315" s="30"/>
      <c r="CH315" s="31"/>
      <c r="CI315" s="30"/>
      <c r="CJ315" s="30"/>
      <c r="CK315" s="30"/>
      <c r="CL315" s="30"/>
      <c r="CM315" s="30"/>
      <c r="CN315" s="30"/>
      <c r="CO315" s="30"/>
      <c r="CP315" s="30"/>
      <c r="CQ315" s="31"/>
      <c r="CR315" s="30"/>
      <c r="CS315" s="30"/>
      <c r="CT315" s="30"/>
      <c r="CU315" s="30"/>
      <c r="CV315" s="30"/>
      <c r="CW315" s="30"/>
    </row>
    <row r="316" spans="4:101" ht="13.5" x14ac:dyDescent="0.35">
      <c r="D316" s="31"/>
      <c r="E316" s="30"/>
      <c r="F316" s="30"/>
      <c r="G316" s="30"/>
      <c r="H316" s="30"/>
      <c r="I316" s="30"/>
      <c r="J316" s="30"/>
      <c r="K316" s="30"/>
      <c r="L316" s="30"/>
      <c r="M316" s="30"/>
      <c r="N316" s="30"/>
      <c r="O316" s="31"/>
      <c r="P316" s="30"/>
      <c r="Q316" s="30"/>
      <c r="R316" s="30"/>
      <c r="S316" s="30"/>
      <c r="T316" s="30"/>
      <c r="U316" s="30"/>
      <c r="V316" s="30"/>
      <c r="W316" s="30"/>
      <c r="X316" s="30"/>
      <c r="Y316" s="31"/>
      <c r="Z316" s="30"/>
      <c r="AA316" s="30"/>
      <c r="AB316" s="30"/>
      <c r="AC316" s="30"/>
      <c r="AD316" s="30"/>
      <c r="AE316" s="30"/>
      <c r="AF316" s="30"/>
      <c r="AG316" s="30"/>
      <c r="AH316" s="30"/>
      <c r="AI316" s="30"/>
      <c r="AJ316" s="31"/>
      <c r="AK316" s="30"/>
      <c r="AL316" s="30"/>
      <c r="AM316" s="30"/>
      <c r="AN316" s="30"/>
      <c r="AO316" s="30"/>
      <c r="AP316" s="30"/>
      <c r="AQ316" s="30"/>
      <c r="AR316" s="30"/>
      <c r="AS316" s="31"/>
      <c r="AT316" s="30"/>
      <c r="AU316" s="30"/>
      <c r="AV316" s="30"/>
      <c r="AW316" s="30"/>
      <c r="AX316" s="30"/>
      <c r="AY316" s="30"/>
      <c r="AZ316" s="30"/>
      <c r="BA316" s="31"/>
      <c r="BB316" s="30"/>
      <c r="BC316" s="30"/>
      <c r="BD316" s="30"/>
      <c r="BE316" s="31"/>
      <c r="BF316" s="30"/>
      <c r="BG316" s="30"/>
      <c r="BH316" s="30"/>
      <c r="BI316" s="30"/>
      <c r="BJ316" s="31"/>
      <c r="BK316" s="30"/>
      <c r="BL316" s="30"/>
      <c r="BM316" s="30"/>
      <c r="BN316" s="30"/>
      <c r="BO316" s="31"/>
      <c r="BP316" s="30"/>
      <c r="BQ316" s="30"/>
      <c r="BR316" s="30"/>
      <c r="BS316" s="30"/>
      <c r="BT316" s="31"/>
      <c r="BU316" s="30"/>
      <c r="BV316" s="30"/>
      <c r="BW316" s="30"/>
      <c r="BX316" s="31"/>
      <c r="BY316" s="30"/>
      <c r="BZ316" s="30"/>
      <c r="CA316" s="30"/>
      <c r="CB316" s="30"/>
      <c r="CC316" s="30"/>
      <c r="CD316" s="30"/>
      <c r="CE316" s="30"/>
      <c r="CF316" s="30"/>
      <c r="CG316" s="30"/>
      <c r="CH316" s="31"/>
      <c r="CI316" s="30"/>
      <c r="CJ316" s="30"/>
      <c r="CK316" s="30"/>
      <c r="CL316" s="30"/>
      <c r="CM316" s="30"/>
      <c r="CN316" s="30"/>
      <c r="CO316" s="30"/>
      <c r="CP316" s="30"/>
      <c r="CQ316" s="31"/>
      <c r="CR316" s="30"/>
      <c r="CS316" s="30"/>
      <c r="CT316" s="30"/>
      <c r="CU316" s="30"/>
      <c r="CV316" s="30"/>
      <c r="CW316" s="30"/>
    </row>
    <row r="317" spans="4:101" ht="13.5" x14ac:dyDescent="0.35">
      <c r="D317" s="31"/>
      <c r="E317" s="30"/>
      <c r="F317" s="30"/>
      <c r="G317" s="30"/>
      <c r="H317" s="30"/>
      <c r="I317" s="30"/>
      <c r="J317" s="30"/>
      <c r="K317" s="30"/>
      <c r="L317" s="30"/>
      <c r="M317" s="30"/>
      <c r="N317" s="30"/>
      <c r="O317" s="31"/>
      <c r="P317" s="30"/>
      <c r="Q317" s="30"/>
      <c r="R317" s="30"/>
      <c r="S317" s="30"/>
      <c r="T317" s="30"/>
      <c r="U317" s="30"/>
      <c r="V317" s="30"/>
      <c r="W317" s="30"/>
      <c r="X317" s="30"/>
      <c r="Y317" s="31"/>
      <c r="Z317" s="30"/>
      <c r="AA317" s="30"/>
      <c r="AB317" s="30"/>
      <c r="AC317" s="30"/>
      <c r="AD317" s="30"/>
      <c r="AE317" s="30"/>
      <c r="AF317" s="30"/>
      <c r="AG317" s="30"/>
      <c r="AH317" s="30"/>
      <c r="AI317" s="30"/>
      <c r="AJ317" s="31"/>
      <c r="AK317" s="30"/>
      <c r="AL317" s="30"/>
      <c r="AM317" s="30"/>
      <c r="AN317" s="30"/>
      <c r="AO317" s="30"/>
      <c r="AP317" s="30"/>
      <c r="AQ317" s="30"/>
      <c r="AR317" s="30"/>
      <c r="AS317" s="31"/>
      <c r="AT317" s="30"/>
      <c r="AU317" s="30"/>
      <c r="AV317" s="30"/>
      <c r="AW317" s="30"/>
      <c r="AX317" s="30"/>
      <c r="AY317" s="30"/>
      <c r="AZ317" s="30"/>
      <c r="BA317" s="31"/>
      <c r="BB317" s="30"/>
      <c r="BC317" s="30"/>
      <c r="BD317" s="30"/>
      <c r="BE317" s="31"/>
      <c r="BF317" s="30"/>
      <c r="BG317" s="30"/>
      <c r="BH317" s="30"/>
      <c r="BI317" s="30"/>
      <c r="BJ317" s="31"/>
      <c r="BK317" s="30"/>
      <c r="BL317" s="30"/>
      <c r="BM317" s="30"/>
      <c r="BN317" s="30"/>
      <c r="BO317" s="31"/>
      <c r="BP317" s="30"/>
      <c r="BQ317" s="30"/>
      <c r="BR317" s="30"/>
      <c r="BS317" s="30"/>
      <c r="BT317" s="31"/>
      <c r="BU317" s="30"/>
      <c r="BV317" s="30"/>
      <c r="BW317" s="30"/>
      <c r="BX317" s="31"/>
      <c r="BY317" s="30"/>
      <c r="BZ317" s="30"/>
      <c r="CA317" s="30"/>
      <c r="CB317" s="30"/>
      <c r="CC317" s="30"/>
      <c r="CD317" s="30"/>
      <c r="CE317" s="30"/>
      <c r="CF317" s="30"/>
      <c r="CG317" s="30"/>
      <c r="CH317" s="31"/>
      <c r="CI317" s="30"/>
      <c r="CJ317" s="30"/>
      <c r="CK317" s="30"/>
      <c r="CL317" s="30"/>
      <c r="CM317" s="30"/>
      <c r="CN317" s="30"/>
      <c r="CO317" s="30"/>
      <c r="CP317" s="30"/>
      <c r="CQ317" s="31"/>
      <c r="CR317" s="30"/>
      <c r="CS317" s="30"/>
      <c r="CT317" s="30"/>
      <c r="CU317" s="30"/>
      <c r="CV317" s="30"/>
      <c r="CW317" s="30"/>
    </row>
    <row r="318" spans="4:101" ht="13.5" x14ac:dyDescent="0.35">
      <c r="D318" s="31"/>
      <c r="E318" s="30"/>
      <c r="F318" s="30"/>
      <c r="G318" s="30"/>
      <c r="H318" s="30"/>
      <c r="I318" s="30"/>
      <c r="J318" s="30"/>
      <c r="K318" s="30"/>
      <c r="L318" s="30"/>
      <c r="M318" s="30"/>
      <c r="N318" s="30"/>
      <c r="O318" s="31"/>
      <c r="P318" s="30"/>
      <c r="Q318" s="30"/>
      <c r="R318" s="30"/>
      <c r="S318" s="30"/>
      <c r="T318" s="30"/>
      <c r="U318" s="30"/>
      <c r="V318" s="30"/>
      <c r="W318" s="30"/>
      <c r="X318" s="30"/>
      <c r="Y318" s="31"/>
      <c r="Z318" s="30"/>
      <c r="AA318" s="30"/>
      <c r="AB318" s="30"/>
      <c r="AC318" s="30"/>
      <c r="AD318" s="30"/>
      <c r="AE318" s="30"/>
      <c r="AF318" s="30"/>
      <c r="AG318" s="30"/>
      <c r="AH318" s="30"/>
      <c r="AI318" s="30"/>
      <c r="AJ318" s="31"/>
      <c r="AK318" s="30"/>
      <c r="AL318" s="30"/>
      <c r="AM318" s="30"/>
      <c r="AN318" s="30"/>
      <c r="AO318" s="30"/>
      <c r="AP318" s="30"/>
      <c r="AQ318" s="30"/>
      <c r="AR318" s="30"/>
      <c r="AS318" s="31"/>
      <c r="AT318" s="30"/>
      <c r="AU318" s="30"/>
      <c r="AV318" s="30"/>
      <c r="AW318" s="30"/>
      <c r="AX318" s="30"/>
      <c r="AY318" s="30"/>
      <c r="AZ318" s="30"/>
      <c r="BA318" s="31"/>
      <c r="BB318" s="30"/>
      <c r="BC318" s="30"/>
      <c r="BD318" s="30"/>
      <c r="BE318" s="31"/>
      <c r="BF318" s="30"/>
      <c r="BG318" s="30"/>
      <c r="BH318" s="30"/>
      <c r="BI318" s="30"/>
      <c r="BJ318" s="31"/>
      <c r="BK318" s="30"/>
      <c r="BL318" s="30"/>
      <c r="BM318" s="30"/>
      <c r="BN318" s="30"/>
      <c r="BO318" s="31"/>
      <c r="BP318" s="30"/>
      <c r="BQ318" s="30"/>
      <c r="BR318" s="30"/>
      <c r="BS318" s="30"/>
      <c r="BT318" s="31"/>
      <c r="BU318" s="30"/>
      <c r="BV318" s="30"/>
      <c r="BW318" s="30"/>
      <c r="BX318" s="31"/>
      <c r="BY318" s="30"/>
      <c r="BZ318" s="30"/>
      <c r="CA318" s="30"/>
      <c r="CB318" s="30"/>
      <c r="CC318" s="30"/>
      <c r="CD318" s="30"/>
      <c r="CE318" s="30"/>
      <c r="CF318" s="30"/>
      <c r="CG318" s="30"/>
      <c r="CH318" s="31"/>
      <c r="CI318" s="30"/>
      <c r="CJ318" s="30"/>
      <c r="CK318" s="30"/>
      <c r="CL318" s="30"/>
      <c r="CM318" s="30"/>
      <c r="CN318" s="30"/>
      <c r="CO318" s="30"/>
      <c r="CP318" s="30"/>
      <c r="CQ318" s="31"/>
      <c r="CR318" s="30"/>
      <c r="CS318" s="30"/>
      <c r="CT318" s="30"/>
      <c r="CU318" s="30"/>
      <c r="CV318" s="30"/>
      <c r="CW318" s="30"/>
    </row>
    <row r="319" spans="4:101" ht="13.5" x14ac:dyDescent="0.35">
      <c r="D319" s="31"/>
      <c r="E319" s="30"/>
      <c r="F319" s="30"/>
      <c r="G319" s="30"/>
      <c r="H319" s="30"/>
      <c r="I319" s="30"/>
      <c r="J319" s="30"/>
      <c r="K319" s="30"/>
      <c r="L319" s="30"/>
      <c r="M319" s="30"/>
      <c r="N319" s="30"/>
      <c r="O319" s="31"/>
      <c r="P319" s="30"/>
      <c r="Q319" s="30"/>
      <c r="R319" s="30"/>
      <c r="S319" s="30"/>
      <c r="T319" s="30"/>
      <c r="U319" s="30"/>
      <c r="V319" s="30"/>
      <c r="W319" s="30"/>
      <c r="X319" s="30"/>
      <c r="Y319" s="31"/>
      <c r="Z319" s="30"/>
      <c r="AA319" s="30"/>
      <c r="AB319" s="30"/>
      <c r="AC319" s="30"/>
      <c r="AD319" s="30"/>
      <c r="AE319" s="30"/>
      <c r="AF319" s="30"/>
      <c r="AG319" s="30"/>
      <c r="AH319" s="30"/>
      <c r="AI319" s="30"/>
      <c r="AJ319" s="31"/>
      <c r="AK319" s="30"/>
      <c r="AL319" s="30"/>
      <c r="AM319" s="30"/>
      <c r="AN319" s="30"/>
      <c r="AO319" s="30"/>
      <c r="AP319" s="30"/>
      <c r="AQ319" s="30"/>
      <c r="AR319" s="30"/>
      <c r="AS319" s="31"/>
      <c r="AT319" s="30"/>
      <c r="AU319" s="30"/>
      <c r="AV319" s="30"/>
      <c r="AW319" s="30"/>
      <c r="AX319" s="30"/>
      <c r="AY319" s="30"/>
      <c r="AZ319" s="30"/>
      <c r="BA319" s="31"/>
      <c r="BB319" s="30"/>
      <c r="BC319" s="30"/>
      <c r="BD319" s="30"/>
      <c r="BE319" s="31"/>
      <c r="BF319" s="30"/>
      <c r="BG319" s="30"/>
      <c r="BH319" s="30"/>
      <c r="BI319" s="30"/>
      <c r="BJ319" s="31"/>
      <c r="BK319" s="30"/>
      <c r="BL319" s="30"/>
      <c r="BM319" s="30"/>
      <c r="BN319" s="30"/>
      <c r="BO319" s="31"/>
      <c r="BP319" s="30"/>
      <c r="BQ319" s="30"/>
      <c r="BR319" s="30"/>
      <c r="BS319" s="30"/>
      <c r="BT319" s="31"/>
      <c r="BU319" s="30"/>
      <c r="BV319" s="30"/>
      <c r="BW319" s="30"/>
      <c r="BX319" s="31"/>
      <c r="BY319" s="30"/>
      <c r="BZ319" s="30"/>
      <c r="CA319" s="30"/>
      <c r="CB319" s="30"/>
      <c r="CC319" s="30"/>
      <c r="CD319" s="30"/>
      <c r="CE319" s="30"/>
      <c r="CF319" s="30"/>
      <c r="CG319" s="30"/>
      <c r="CH319" s="31"/>
      <c r="CI319" s="30"/>
      <c r="CJ319" s="30"/>
      <c r="CK319" s="30"/>
      <c r="CL319" s="30"/>
      <c r="CM319" s="30"/>
      <c r="CN319" s="30"/>
      <c r="CO319" s="30"/>
      <c r="CP319" s="30"/>
      <c r="CQ319" s="31"/>
      <c r="CR319" s="30"/>
      <c r="CS319" s="30"/>
      <c r="CT319" s="30"/>
      <c r="CU319" s="30"/>
      <c r="CV319" s="30"/>
      <c r="CW319" s="30"/>
    </row>
    <row r="320" spans="4:101" ht="13.5" x14ac:dyDescent="0.35">
      <c r="D320" s="31"/>
      <c r="E320" s="30"/>
      <c r="F320" s="30"/>
      <c r="G320" s="30"/>
      <c r="H320" s="30"/>
      <c r="I320" s="30"/>
      <c r="J320" s="30"/>
      <c r="K320" s="30"/>
      <c r="L320" s="30"/>
      <c r="M320" s="30"/>
      <c r="N320" s="30"/>
      <c r="O320" s="31"/>
      <c r="P320" s="30"/>
      <c r="Q320" s="30"/>
      <c r="R320" s="30"/>
      <c r="S320" s="30"/>
      <c r="T320" s="30"/>
      <c r="U320" s="30"/>
      <c r="V320" s="30"/>
      <c r="W320" s="30"/>
      <c r="X320" s="30"/>
      <c r="Y320" s="31"/>
      <c r="Z320" s="30"/>
      <c r="AA320" s="30"/>
      <c r="AB320" s="30"/>
      <c r="AC320" s="30"/>
      <c r="AD320" s="30"/>
      <c r="AE320" s="30"/>
      <c r="AF320" s="30"/>
      <c r="AG320" s="30"/>
      <c r="AH320" s="30"/>
      <c r="AI320" s="30"/>
      <c r="AJ320" s="31"/>
      <c r="AK320" s="30"/>
      <c r="AL320" s="30"/>
      <c r="AM320" s="30"/>
      <c r="AN320" s="30"/>
      <c r="AO320" s="30"/>
      <c r="AP320" s="30"/>
      <c r="AQ320" s="30"/>
      <c r="AR320" s="30"/>
      <c r="AS320" s="31"/>
      <c r="AT320" s="30"/>
      <c r="AU320" s="30"/>
      <c r="AV320" s="30"/>
      <c r="AW320" s="30"/>
      <c r="AX320" s="30"/>
      <c r="AY320" s="30"/>
      <c r="AZ320" s="30"/>
      <c r="BA320" s="31"/>
      <c r="BB320" s="30"/>
      <c r="BC320" s="30"/>
      <c r="BD320" s="30"/>
      <c r="BE320" s="31"/>
      <c r="BF320" s="30"/>
      <c r="BG320" s="30"/>
      <c r="BH320" s="30"/>
      <c r="BI320" s="30"/>
      <c r="BJ320" s="31"/>
      <c r="BK320" s="30"/>
      <c r="BL320" s="30"/>
      <c r="BM320" s="30"/>
      <c r="BN320" s="30"/>
      <c r="BO320" s="31"/>
      <c r="BP320" s="30"/>
      <c r="BQ320" s="30"/>
      <c r="BR320" s="30"/>
      <c r="BS320" s="30"/>
      <c r="BT320" s="31"/>
      <c r="BU320" s="30"/>
      <c r="BV320" s="30"/>
      <c r="BW320" s="30"/>
      <c r="BX320" s="31"/>
      <c r="BY320" s="30"/>
      <c r="BZ320" s="30"/>
      <c r="CA320" s="30"/>
      <c r="CB320" s="30"/>
      <c r="CC320" s="30"/>
      <c r="CD320" s="30"/>
      <c r="CE320" s="30"/>
      <c r="CF320" s="30"/>
      <c r="CG320" s="30"/>
      <c r="CH320" s="31"/>
      <c r="CI320" s="30"/>
      <c r="CJ320" s="30"/>
      <c r="CK320" s="30"/>
      <c r="CL320" s="30"/>
      <c r="CM320" s="30"/>
      <c r="CN320" s="30"/>
      <c r="CO320" s="30"/>
      <c r="CP320" s="30"/>
      <c r="CQ320" s="31"/>
      <c r="CR320" s="30"/>
      <c r="CS320" s="30"/>
      <c r="CT320" s="30"/>
      <c r="CU320" s="30"/>
      <c r="CV320" s="30"/>
      <c r="CW320" s="30"/>
    </row>
    <row r="321" spans="4:101" ht="13.5" x14ac:dyDescent="0.35">
      <c r="D321" s="31"/>
      <c r="E321" s="30"/>
      <c r="F321" s="30"/>
      <c r="G321" s="30"/>
      <c r="H321" s="30"/>
      <c r="I321" s="30"/>
      <c r="J321" s="30"/>
      <c r="K321" s="30"/>
      <c r="L321" s="30"/>
      <c r="M321" s="30"/>
      <c r="N321" s="30"/>
      <c r="O321" s="31"/>
      <c r="P321" s="30"/>
      <c r="Q321" s="30"/>
      <c r="R321" s="30"/>
      <c r="S321" s="30"/>
      <c r="T321" s="30"/>
      <c r="U321" s="30"/>
      <c r="V321" s="30"/>
      <c r="W321" s="30"/>
      <c r="X321" s="30"/>
      <c r="Y321" s="31"/>
      <c r="Z321" s="30"/>
      <c r="AA321" s="30"/>
      <c r="AB321" s="30"/>
      <c r="AC321" s="30"/>
      <c r="AD321" s="30"/>
      <c r="AE321" s="30"/>
      <c r="AF321" s="30"/>
      <c r="AG321" s="30"/>
      <c r="AH321" s="30"/>
      <c r="AI321" s="30"/>
      <c r="AJ321" s="31"/>
      <c r="AK321" s="30"/>
      <c r="AL321" s="30"/>
      <c r="AM321" s="30"/>
      <c r="AN321" s="30"/>
      <c r="AO321" s="30"/>
      <c r="AP321" s="30"/>
      <c r="AQ321" s="30"/>
      <c r="AR321" s="30"/>
      <c r="AS321" s="31"/>
      <c r="AT321" s="30"/>
      <c r="AU321" s="30"/>
      <c r="AV321" s="30"/>
      <c r="AW321" s="30"/>
      <c r="AX321" s="30"/>
      <c r="AY321" s="30"/>
      <c r="AZ321" s="30"/>
      <c r="BA321" s="31"/>
      <c r="BB321" s="30"/>
      <c r="BC321" s="30"/>
      <c r="BD321" s="30"/>
      <c r="BE321" s="31"/>
      <c r="BF321" s="30"/>
      <c r="BG321" s="30"/>
      <c r="BH321" s="30"/>
      <c r="BI321" s="30"/>
      <c r="BJ321" s="31"/>
      <c r="BK321" s="30"/>
      <c r="BL321" s="30"/>
      <c r="BM321" s="30"/>
      <c r="BN321" s="30"/>
      <c r="BO321" s="31"/>
      <c r="BP321" s="30"/>
      <c r="BQ321" s="30"/>
      <c r="BR321" s="30"/>
      <c r="BS321" s="30"/>
      <c r="BT321" s="31"/>
      <c r="BU321" s="30"/>
      <c r="BV321" s="30"/>
      <c r="BW321" s="30"/>
      <c r="BX321" s="31"/>
      <c r="BY321" s="30"/>
      <c r="BZ321" s="30"/>
      <c r="CA321" s="30"/>
      <c r="CB321" s="30"/>
      <c r="CC321" s="30"/>
      <c r="CD321" s="30"/>
      <c r="CE321" s="30"/>
      <c r="CF321" s="30"/>
      <c r="CG321" s="30"/>
      <c r="CH321" s="31"/>
      <c r="CI321" s="30"/>
      <c r="CJ321" s="30"/>
      <c r="CK321" s="30"/>
      <c r="CL321" s="30"/>
      <c r="CM321" s="30"/>
      <c r="CN321" s="30"/>
      <c r="CO321" s="30"/>
      <c r="CP321" s="30"/>
      <c r="CQ321" s="31"/>
      <c r="CR321" s="30"/>
      <c r="CS321" s="30"/>
      <c r="CT321" s="30"/>
      <c r="CU321" s="30"/>
      <c r="CV321" s="30"/>
      <c r="CW321" s="30"/>
    </row>
    <row r="322" spans="4:101" ht="13.5" x14ac:dyDescent="0.35">
      <c r="D322" s="31"/>
      <c r="E322" s="30"/>
      <c r="F322" s="30"/>
      <c r="G322" s="30"/>
      <c r="H322" s="30"/>
      <c r="I322" s="30"/>
      <c r="J322" s="30"/>
      <c r="K322" s="30"/>
      <c r="L322" s="30"/>
      <c r="M322" s="30"/>
      <c r="N322" s="30"/>
      <c r="O322" s="31"/>
      <c r="P322" s="30"/>
      <c r="Q322" s="30"/>
      <c r="R322" s="30"/>
      <c r="S322" s="30"/>
      <c r="T322" s="30"/>
      <c r="U322" s="30"/>
      <c r="V322" s="30"/>
      <c r="W322" s="30"/>
      <c r="X322" s="30"/>
      <c r="Y322" s="31"/>
      <c r="Z322" s="30"/>
      <c r="AA322" s="30"/>
      <c r="AB322" s="30"/>
      <c r="AC322" s="30"/>
      <c r="AD322" s="30"/>
      <c r="AE322" s="30"/>
      <c r="AF322" s="30"/>
      <c r="AG322" s="30"/>
      <c r="AH322" s="30"/>
      <c r="AI322" s="30"/>
      <c r="AJ322" s="31"/>
      <c r="AK322" s="30"/>
      <c r="AL322" s="30"/>
      <c r="AM322" s="30"/>
      <c r="AN322" s="30"/>
      <c r="AO322" s="30"/>
      <c r="AP322" s="30"/>
      <c r="AQ322" s="30"/>
      <c r="AR322" s="30"/>
      <c r="AS322" s="31"/>
      <c r="AT322" s="30"/>
      <c r="AU322" s="30"/>
      <c r="AV322" s="30"/>
      <c r="AW322" s="30"/>
      <c r="AX322" s="30"/>
      <c r="AY322" s="30"/>
      <c r="AZ322" s="30"/>
      <c r="BA322" s="31"/>
      <c r="BB322" s="30"/>
      <c r="BC322" s="30"/>
      <c r="BD322" s="30"/>
      <c r="BE322" s="31"/>
      <c r="BF322" s="30"/>
      <c r="BG322" s="30"/>
      <c r="BH322" s="30"/>
      <c r="BI322" s="30"/>
      <c r="BJ322" s="31"/>
      <c r="BK322" s="30"/>
      <c r="BL322" s="30"/>
      <c r="BM322" s="30"/>
      <c r="BN322" s="30"/>
      <c r="BO322" s="31"/>
      <c r="BP322" s="30"/>
      <c r="BQ322" s="30"/>
      <c r="BR322" s="30"/>
      <c r="BS322" s="30"/>
      <c r="BT322" s="31"/>
      <c r="BU322" s="30"/>
      <c r="BV322" s="30"/>
      <c r="BW322" s="30"/>
      <c r="BX322" s="31"/>
      <c r="BY322" s="30"/>
      <c r="BZ322" s="30"/>
      <c r="CA322" s="30"/>
      <c r="CB322" s="30"/>
      <c r="CC322" s="30"/>
      <c r="CD322" s="30"/>
      <c r="CE322" s="30"/>
      <c r="CF322" s="30"/>
      <c r="CG322" s="30"/>
      <c r="CH322" s="31"/>
      <c r="CI322" s="30"/>
      <c r="CJ322" s="30"/>
      <c r="CK322" s="30"/>
      <c r="CL322" s="30"/>
      <c r="CM322" s="30"/>
      <c r="CN322" s="30"/>
      <c r="CO322" s="30"/>
      <c r="CP322" s="30"/>
      <c r="CQ322" s="31"/>
      <c r="CR322" s="30"/>
      <c r="CS322" s="30"/>
      <c r="CT322" s="30"/>
      <c r="CU322" s="30"/>
      <c r="CV322" s="30"/>
      <c r="CW322" s="30"/>
    </row>
    <row r="323" spans="4:101" ht="13.5" x14ac:dyDescent="0.35">
      <c r="D323" s="31"/>
      <c r="E323" s="30"/>
      <c r="F323" s="30"/>
      <c r="G323" s="30"/>
      <c r="H323" s="30"/>
      <c r="I323" s="30"/>
      <c r="J323" s="30"/>
      <c r="K323" s="30"/>
      <c r="L323" s="30"/>
      <c r="M323" s="30"/>
      <c r="N323" s="30"/>
      <c r="O323" s="31"/>
      <c r="P323" s="30"/>
      <c r="Q323" s="30"/>
      <c r="R323" s="30"/>
      <c r="S323" s="30"/>
      <c r="T323" s="30"/>
      <c r="U323" s="30"/>
      <c r="V323" s="30"/>
      <c r="W323" s="30"/>
      <c r="X323" s="30"/>
      <c r="Y323" s="31"/>
      <c r="Z323" s="30"/>
      <c r="AA323" s="30"/>
      <c r="AB323" s="30"/>
      <c r="AC323" s="30"/>
      <c r="AD323" s="30"/>
      <c r="AE323" s="30"/>
      <c r="AF323" s="30"/>
      <c r="AG323" s="30"/>
      <c r="AH323" s="30"/>
      <c r="AI323" s="30"/>
      <c r="AJ323" s="31"/>
      <c r="AK323" s="30"/>
      <c r="AL323" s="30"/>
      <c r="AM323" s="30"/>
      <c r="AN323" s="30"/>
      <c r="AO323" s="30"/>
      <c r="AP323" s="30"/>
      <c r="AQ323" s="30"/>
      <c r="AR323" s="30"/>
      <c r="AS323" s="31"/>
      <c r="AT323" s="30"/>
      <c r="AU323" s="30"/>
      <c r="AV323" s="30"/>
      <c r="AW323" s="30"/>
      <c r="AX323" s="30"/>
      <c r="AY323" s="30"/>
      <c r="AZ323" s="30"/>
      <c r="BA323" s="31"/>
      <c r="BB323" s="30"/>
      <c r="BC323" s="30"/>
      <c r="BD323" s="30"/>
      <c r="BE323" s="31"/>
      <c r="BF323" s="30"/>
      <c r="BG323" s="30"/>
      <c r="BH323" s="30"/>
      <c r="BI323" s="30"/>
      <c r="BJ323" s="31"/>
      <c r="BK323" s="30"/>
      <c r="BL323" s="30"/>
      <c r="BM323" s="30"/>
      <c r="BN323" s="30"/>
      <c r="BO323" s="31"/>
      <c r="BP323" s="30"/>
      <c r="BQ323" s="30"/>
      <c r="BR323" s="30"/>
      <c r="BS323" s="30"/>
      <c r="BT323" s="31"/>
      <c r="BU323" s="30"/>
      <c r="BV323" s="30"/>
      <c r="BW323" s="30"/>
      <c r="BX323" s="31"/>
      <c r="BY323" s="30"/>
      <c r="BZ323" s="30"/>
      <c r="CA323" s="30"/>
      <c r="CB323" s="30"/>
      <c r="CC323" s="30"/>
      <c r="CD323" s="30"/>
      <c r="CE323" s="30"/>
      <c r="CF323" s="30"/>
      <c r="CG323" s="30"/>
      <c r="CH323" s="31"/>
      <c r="CI323" s="30"/>
      <c r="CJ323" s="30"/>
      <c r="CK323" s="30"/>
      <c r="CL323" s="30"/>
      <c r="CM323" s="30"/>
      <c r="CN323" s="30"/>
      <c r="CO323" s="30"/>
      <c r="CP323" s="30"/>
      <c r="CQ323" s="31"/>
      <c r="CR323" s="30"/>
      <c r="CS323" s="30"/>
      <c r="CT323" s="30"/>
      <c r="CU323" s="30"/>
      <c r="CV323" s="30"/>
      <c r="CW323" s="30"/>
    </row>
    <row r="324" spans="4:101" ht="13.5" x14ac:dyDescent="0.35">
      <c r="D324" s="31"/>
      <c r="E324" s="30"/>
      <c r="F324" s="30"/>
      <c r="G324" s="30"/>
      <c r="H324" s="30"/>
      <c r="I324" s="30"/>
      <c r="J324" s="30"/>
      <c r="K324" s="30"/>
      <c r="L324" s="30"/>
      <c r="M324" s="30"/>
      <c r="N324" s="30"/>
      <c r="O324" s="31"/>
      <c r="P324" s="30"/>
      <c r="Q324" s="30"/>
      <c r="R324" s="30"/>
      <c r="S324" s="30"/>
      <c r="T324" s="30"/>
      <c r="U324" s="30"/>
      <c r="V324" s="30"/>
      <c r="W324" s="30"/>
      <c r="X324" s="30"/>
      <c r="Y324" s="31"/>
      <c r="Z324" s="30"/>
      <c r="AA324" s="30"/>
      <c r="AB324" s="30"/>
      <c r="AC324" s="30"/>
      <c r="AD324" s="30"/>
      <c r="AE324" s="30"/>
      <c r="AF324" s="30"/>
      <c r="AG324" s="30"/>
      <c r="AH324" s="30"/>
      <c r="AI324" s="30"/>
      <c r="AJ324" s="31"/>
      <c r="AK324" s="30"/>
      <c r="AL324" s="30"/>
      <c r="AM324" s="30"/>
      <c r="AN324" s="30"/>
      <c r="AO324" s="30"/>
      <c r="AP324" s="30"/>
      <c r="AQ324" s="30"/>
      <c r="AR324" s="30"/>
      <c r="AS324" s="31"/>
      <c r="AT324" s="30"/>
      <c r="AU324" s="30"/>
      <c r="AV324" s="30"/>
      <c r="AW324" s="30"/>
      <c r="AX324" s="30"/>
      <c r="AY324" s="30"/>
      <c r="AZ324" s="30"/>
      <c r="BA324" s="31"/>
      <c r="BB324" s="30"/>
      <c r="BC324" s="30"/>
      <c r="BD324" s="30"/>
      <c r="BE324" s="31"/>
      <c r="BF324" s="30"/>
      <c r="BG324" s="30"/>
      <c r="BH324" s="30"/>
      <c r="BI324" s="30"/>
      <c r="BJ324" s="31"/>
      <c r="BK324" s="30"/>
      <c r="BL324" s="30"/>
      <c r="BM324" s="30"/>
      <c r="BN324" s="30"/>
      <c r="BO324" s="31"/>
      <c r="BP324" s="30"/>
      <c r="BQ324" s="30"/>
      <c r="BR324" s="30"/>
      <c r="BS324" s="30"/>
      <c r="BT324" s="31"/>
      <c r="BU324" s="30"/>
      <c r="BV324" s="30"/>
      <c r="BW324" s="30"/>
      <c r="BX324" s="31"/>
      <c r="BY324" s="30"/>
      <c r="BZ324" s="30"/>
      <c r="CA324" s="30"/>
      <c r="CB324" s="30"/>
      <c r="CC324" s="30"/>
      <c r="CD324" s="30"/>
      <c r="CE324" s="30"/>
      <c r="CF324" s="30"/>
      <c r="CG324" s="30"/>
      <c r="CH324" s="31"/>
      <c r="CI324" s="30"/>
      <c r="CJ324" s="30"/>
      <c r="CK324" s="30"/>
      <c r="CL324" s="30"/>
      <c r="CM324" s="30"/>
      <c r="CN324" s="30"/>
      <c r="CO324" s="30"/>
      <c r="CP324" s="30"/>
      <c r="CQ324" s="31"/>
      <c r="CR324" s="30"/>
      <c r="CS324" s="30"/>
      <c r="CT324" s="30"/>
      <c r="CU324" s="30"/>
      <c r="CV324" s="30"/>
      <c r="CW324" s="30"/>
    </row>
    <row r="325" spans="4:101" ht="13.5" x14ac:dyDescent="0.35">
      <c r="D325" s="31"/>
      <c r="E325" s="30"/>
      <c r="F325" s="30"/>
      <c r="G325" s="30"/>
      <c r="H325" s="30"/>
      <c r="I325" s="30"/>
      <c r="J325" s="30"/>
      <c r="K325" s="30"/>
      <c r="L325" s="30"/>
      <c r="M325" s="30"/>
      <c r="N325" s="30"/>
      <c r="O325" s="31"/>
      <c r="P325" s="30"/>
      <c r="Q325" s="30"/>
      <c r="R325" s="30"/>
      <c r="S325" s="30"/>
      <c r="T325" s="30"/>
      <c r="U325" s="30"/>
      <c r="V325" s="30"/>
      <c r="W325" s="30"/>
      <c r="X325" s="30"/>
      <c r="Y325" s="31"/>
      <c r="Z325" s="30"/>
      <c r="AA325" s="30"/>
      <c r="AB325" s="30"/>
      <c r="AC325" s="30"/>
      <c r="AD325" s="30"/>
      <c r="AE325" s="30"/>
      <c r="AF325" s="30"/>
      <c r="AG325" s="30"/>
      <c r="AH325" s="30"/>
      <c r="AI325" s="30"/>
      <c r="AJ325" s="31"/>
      <c r="AK325" s="30"/>
      <c r="AL325" s="30"/>
      <c r="AM325" s="30"/>
      <c r="AN325" s="30"/>
      <c r="AO325" s="30"/>
      <c r="AP325" s="30"/>
      <c r="AQ325" s="30"/>
      <c r="AR325" s="30"/>
      <c r="AS325" s="31"/>
      <c r="AT325" s="30"/>
      <c r="AU325" s="30"/>
      <c r="AV325" s="30"/>
      <c r="AW325" s="30"/>
      <c r="AX325" s="30"/>
      <c r="AY325" s="30"/>
      <c r="AZ325" s="30"/>
      <c r="BA325" s="31"/>
      <c r="BB325" s="30"/>
      <c r="BC325" s="30"/>
      <c r="BD325" s="30"/>
      <c r="BE325" s="31"/>
      <c r="BF325" s="30"/>
      <c r="BG325" s="30"/>
      <c r="BH325" s="30"/>
      <c r="BI325" s="30"/>
      <c r="BJ325" s="31"/>
      <c r="BK325" s="30"/>
      <c r="BL325" s="30"/>
      <c r="BM325" s="30"/>
      <c r="BN325" s="30"/>
      <c r="BO325" s="31"/>
      <c r="BP325" s="30"/>
      <c r="BQ325" s="30"/>
      <c r="BR325" s="30"/>
      <c r="BS325" s="30"/>
      <c r="BT325" s="31"/>
      <c r="BU325" s="30"/>
      <c r="BV325" s="30"/>
      <c r="BW325" s="30"/>
      <c r="BX325" s="31"/>
      <c r="BY325" s="30"/>
      <c r="BZ325" s="30"/>
      <c r="CA325" s="30"/>
      <c r="CB325" s="30"/>
      <c r="CC325" s="30"/>
      <c r="CD325" s="30"/>
      <c r="CE325" s="30"/>
      <c r="CF325" s="30"/>
      <c r="CG325" s="30"/>
      <c r="CH325" s="31"/>
      <c r="CI325" s="30"/>
      <c r="CJ325" s="30"/>
      <c r="CK325" s="30"/>
      <c r="CL325" s="30"/>
      <c r="CM325" s="30"/>
      <c r="CN325" s="30"/>
      <c r="CO325" s="30"/>
      <c r="CP325" s="30"/>
      <c r="CQ325" s="31"/>
      <c r="CR325" s="30"/>
      <c r="CS325" s="30"/>
      <c r="CT325" s="30"/>
      <c r="CU325" s="30"/>
      <c r="CV325" s="30"/>
      <c r="CW325" s="30"/>
    </row>
    <row r="326" spans="4:101" ht="13.5" x14ac:dyDescent="0.35">
      <c r="D326" s="31"/>
      <c r="E326" s="30"/>
      <c r="F326" s="30"/>
      <c r="G326" s="30"/>
      <c r="H326" s="30"/>
      <c r="I326" s="30"/>
      <c r="J326" s="30"/>
      <c r="K326" s="30"/>
      <c r="L326" s="30"/>
      <c r="M326" s="30"/>
      <c r="N326" s="30"/>
      <c r="O326" s="31"/>
      <c r="P326" s="30"/>
      <c r="Q326" s="30"/>
      <c r="R326" s="30"/>
      <c r="S326" s="30"/>
      <c r="T326" s="30"/>
      <c r="U326" s="30"/>
      <c r="V326" s="30"/>
      <c r="W326" s="30"/>
      <c r="X326" s="30"/>
      <c r="Y326" s="31"/>
      <c r="Z326" s="30"/>
      <c r="AA326" s="30"/>
      <c r="AB326" s="30"/>
      <c r="AC326" s="30"/>
      <c r="AD326" s="30"/>
      <c r="AE326" s="30"/>
      <c r="AF326" s="30"/>
      <c r="AG326" s="30"/>
      <c r="AH326" s="30"/>
      <c r="AI326" s="30"/>
      <c r="AJ326" s="31"/>
      <c r="AK326" s="30"/>
      <c r="AL326" s="30"/>
      <c r="AM326" s="30"/>
      <c r="AN326" s="30"/>
      <c r="AO326" s="30"/>
      <c r="AP326" s="30"/>
      <c r="AQ326" s="30"/>
      <c r="AR326" s="30"/>
      <c r="AS326" s="31"/>
      <c r="AT326" s="30"/>
      <c r="AU326" s="30"/>
      <c r="AV326" s="30"/>
      <c r="AW326" s="30"/>
      <c r="AX326" s="30"/>
      <c r="AY326" s="30"/>
      <c r="AZ326" s="30"/>
      <c r="BA326" s="31"/>
      <c r="BB326" s="30"/>
      <c r="BC326" s="30"/>
      <c r="BD326" s="30"/>
      <c r="BE326" s="31"/>
      <c r="BF326" s="30"/>
      <c r="BG326" s="30"/>
      <c r="BH326" s="30"/>
      <c r="BI326" s="30"/>
      <c r="BJ326" s="31"/>
      <c r="BK326" s="30"/>
      <c r="BL326" s="30"/>
      <c r="BM326" s="30"/>
      <c r="BN326" s="30"/>
      <c r="BO326" s="31"/>
      <c r="BP326" s="30"/>
      <c r="BQ326" s="30"/>
      <c r="BR326" s="30"/>
      <c r="BS326" s="30"/>
      <c r="BT326" s="31"/>
      <c r="BU326" s="30"/>
      <c r="BV326" s="30"/>
      <c r="BW326" s="30"/>
      <c r="BX326" s="31"/>
      <c r="BY326" s="30"/>
      <c r="BZ326" s="30"/>
      <c r="CA326" s="30"/>
      <c r="CB326" s="30"/>
      <c r="CC326" s="30"/>
      <c r="CD326" s="30"/>
      <c r="CE326" s="30"/>
      <c r="CF326" s="30"/>
      <c r="CG326" s="30"/>
      <c r="CH326" s="31"/>
      <c r="CI326" s="30"/>
      <c r="CJ326" s="30"/>
      <c r="CK326" s="30"/>
      <c r="CL326" s="30"/>
      <c r="CM326" s="30"/>
      <c r="CN326" s="30"/>
      <c r="CO326" s="30"/>
      <c r="CP326" s="30"/>
      <c r="CQ326" s="31"/>
      <c r="CR326" s="30"/>
      <c r="CS326" s="30"/>
      <c r="CT326" s="30"/>
      <c r="CU326" s="30"/>
      <c r="CV326" s="30"/>
      <c r="CW326" s="30"/>
    </row>
    <row r="327" spans="4:101" ht="13.5" x14ac:dyDescent="0.35">
      <c r="D327" s="31"/>
      <c r="E327" s="30"/>
      <c r="F327" s="30"/>
      <c r="G327" s="30"/>
      <c r="H327" s="30"/>
      <c r="I327" s="30"/>
      <c r="J327" s="30"/>
      <c r="K327" s="30"/>
      <c r="L327" s="30"/>
      <c r="M327" s="30"/>
      <c r="N327" s="30"/>
      <c r="O327" s="31"/>
      <c r="P327" s="30"/>
      <c r="Q327" s="30"/>
      <c r="R327" s="30"/>
      <c r="S327" s="30"/>
      <c r="T327" s="30"/>
      <c r="U327" s="30"/>
      <c r="V327" s="30"/>
      <c r="W327" s="30"/>
      <c r="X327" s="30"/>
      <c r="Y327" s="31"/>
      <c r="Z327" s="30"/>
      <c r="AA327" s="30"/>
      <c r="AB327" s="30"/>
      <c r="AC327" s="30"/>
      <c r="AD327" s="30"/>
      <c r="AE327" s="30"/>
      <c r="AF327" s="30"/>
      <c r="AG327" s="30"/>
      <c r="AH327" s="30"/>
      <c r="AI327" s="30"/>
      <c r="AJ327" s="31"/>
      <c r="AK327" s="30"/>
      <c r="AL327" s="30"/>
      <c r="AM327" s="30"/>
      <c r="AN327" s="30"/>
      <c r="AO327" s="30"/>
      <c r="AP327" s="30"/>
      <c r="AQ327" s="30"/>
      <c r="AR327" s="30"/>
      <c r="AS327" s="31"/>
      <c r="AT327" s="30"/>
      <c r="AU327" s="30"/>
      <c r="AV327" s="30"/>
      <c r="AW327" s="30"/>
      <c r="AX327" s="30"/>
      <c r="AY327" s="30"/>
      <c r="AZ327" s="30"/>
      <c r="BA327" s="31"/>
      <c r="BB327" s="30"/>
      <c r="BC327" s="30"/>
      <c r="BD327" s="30"/>
      <c r="BE327" s="31"/>
      <c r="BF327" s="30"/>
      <c r="BG327" s="30"/>
      <c r="BH327" s="30"/>
      <c r="BI327" s="30"/>
      <c r="BJ327" s="31"/>
      <c r="BK327" s="30"/>
      <c r="BL327" s="30"/>
      <c r="BM327" s="30"/>
      <c r="BN327" s="30"/>
      <c r="BO327" s="31"/>
      <c r="BP327" s="30"/>
      <c r="BQ327" s="30"/>
      <c r="BR327" s="30"/>
      <c r="BS327" s="30"/>
      <c r="BT327" s="31"/>
      <c r="BU327" s="30"/>
      <c r="BV327" s="30"/>
      <c r="BW327" s="30"/>
      <c r="BX327" s="31"/>
      <c r="BY327" s="30"/>
      <c r="BZ327" s="30"/>
      <c r="CA327" s="30"/>
      <c r="CB327" s="30"/>
      <c r="CC327" s="30"/>
      <c r="CD327" s="30"/>
      <c r="CE327" s="30"/>
      <c r="CF327" s="30"/>
      <c r="CG327" s="30"/>
      <c r="CH327" s="31"/>
      <c r="CI327" s="30"/>
      <c r="CJ327" s="30"/>
      <c r="CK327" s="30"/>
      <c r="CL327" s="30"/>
      <c r="CM327" s="30"/>
      <c r="CN327" s="30"/>
      <c r="CO327" s="30"/>
      <c r="CP327" s="30"/>
      <c r="CQ327" s="31"/>
      <c r="CR327" s="30"/>
      <c r="CS327" s="30"/>
      <c r="CT327" s="30"/>
      <c r="CU327" s="30"/>
      <c r="CV327" s="30"/>
      <c r="CW327" s="30"/>
    </row>
    <row r="328" spans="4:101" ht="13.5" x14ac:dyDescent="0.35">
      <c r="D328" s="31"/>
      <c r="E328" s="30"/>
      <c r="F328" s="30"/>
      <c r="G328" s="30"/>
      <c r="H328" s="30"/>
      <c r="I328" s="30"/>
      <c r="J328" s="30"/>
      <c r="K328" s="30"/>
      <c r="L328" s="30"/>
      <c r="M328" s="30"/>
      <c r="N328" s="30"/>
      <c r="O328" s="31"/>
      <c r="P328" s="30"/>
      <c r="Q328" s="30"/>
      <c r="R328" s="30"/>
      <c r="S328" s="30"/>
      <c r="T328" s="30"/>
      <c r="U328" s="30"/>
      <c r="V328" s="30"/>
      <c r="W328" s="30"/>
      <c r="X328" s="30"/>
      <c r="Y328" s="31"/>
      <c r="Z328" s="30"/>
      <c r="AA328" s="30"/>
      <c r="AB328" s="30"/>
      <c r="AC328" s="30"/>
      <c r="AD328" s="30"/>
      <c r="AE328" s="30"/>
      <c r="AF328" s="30"/>
      <c r="AG328" s="30"/>
      <c r="AH328" s="30"/>
      <c r="AI328" s="30"/>
      <c r="AJ328" s="31"/>
      <c r="AK328" s="30"/>
      <c r="AL328" s="30"/>
      <c r="AM328" s="30"/>
      <c r="AN328" s="30"/>
      <c r="AO328" s="30"/>
      <c r="AP328" s="30"/>
      <c r="AQ328" s="30"/>
      <c r="AR328" s="30"/>
      <c r="AS328" s="31"/>
      <c r="AT328" s="30"/>
      <c r="AU328" s="30"/>
      <c r="AV328" s="30"/>
      <c r="AW328" s="30"/>
      <c r="AX328" s="30"/>
      <c r="AY328" s="30"/>
      <c r="AZ328" s="30"/>
      <c r="BA328" s="31"/>
      <c r="BB328" s="30"/>
      <c r="BC328" s="30"/>
      <c r="BD328" s="30"/>
      <c r="BE328" s="31"/>
      <c r="BF328" s="30"/>
      <c r="BG328" s="30"/>
      <c r="BH328" s="30"/>
      <c r="BI328" s="30"/>
      <c r="BJ328" s="31"/>
      <c r="BK328" s="30"/>
      <c r="BL328" s="30"/>
      <c r="BM328" s="30"/>
      <c r="BN328" s="30"/>
      <c r="BO328" s="31"/>
      <c r="BP328" s="30"/>
      <c r="BQ328" s="30"/>
      <c r="BR328" s="30"/>
      <c r="BS328" s="30"/>
      <c r="BT328" s="31"/>
      <c r="BU328" s="30"/>
      <c r="BV328" s="30"/>
      <c r="BW328" s="30"/>
      <c r="BX328" s="31"/>
      <c r="BY328" s="30"/>
      <c r="BZ328" s="30"/>
      <c r="CA328" s="30"/>
      <c r="CB328" s="30"/>
      <c r="CC328" s="30"/>
      <c r="CD328" s="30"/>
      <c r="CE328" s="30"/>
      <c r="CF328" s="30"/>
      <c r="CG328" s="30"/>
      <c r="CH328" s="31"/>
      <c r="CI328" s="30"/>
      <c r="CJ328" s="30"/>
      <c r="CK328" s="30"/>
      <c r="CL328" s="30"/>
      <c r="CM328" s="30"/>
      <c r="CN328" s="30"/>
      <c r="CO328" s="30"/>
      <c r="CP328" s="30"/>
      <c r="CQ328" s="31"/>
      <c r="CR328" s="30"/>
      <c r="CS328" s="30"/>
      <c r="CT328" s="30"/>
      <c r="CU328" s="30"/>
      <c r="CV328" s="30"/>
      <c r="CW328" s="30"/>
    </row>
    <row r="329" spans="4:101" ht="13.5" x14ac:dyDescent="0.35">
      <c r="D329" s="31"/>
      <c r="E329" s="30"/>
      <c r="F329" s="30"/>
      <c r="G329" s="30"/>
      <c r="H329" s="30"/>
      <c r="I329" s="30"/>
      <c r="J329" s="30"/>
      <c r="K329" s="30"/>
      <c r="L329" s="30"/>
      <c r="M329" s="30"/>
      <c r="N329" s="30"/>
      <c r="O329" s="31"/>
      <c r="P329" s="30"/>
      <c r="Q329" s="30"/>
      <c r="R329" s="30"/>
      <c r="S329" s="30"/>
      <c r="T329" s="30"/>
      <c r="U329" s="30"/>
      <c r="V329" s="30"/>
      <c r="W329" s="30"/>
      <c r="X329" s="30"/>
      <c r="Y329" s="31"/>
      <c r="Z329" s="30"/>
      <c r="AA329" s="30"/>
      <c r="AB329" s="30"/>
      <c r="AC329" s="30"/>
      <c r="AD329" s="30"/>
      <c r="AE329" s="30"/>
      <c r="AF329" s="30"/>
      <c r="AG329" s="30"/>
      <c r="AH329" s="30"/>
      <c r="AI329" s="30"/>
      <c r="AJ329" s="31"/>
      <c r="AK329" s="30"/>
      <c r="AL329" s="30"/>
      <c r="AM329" s="30"/>
      <c r="AN329" s="30"/>
      <c r="AO329" s="30"/>
      <c r="AP329" s="30"/>
      <c r="AQ329" s="30"/>
      <c r="AR329" s="30"/>
      <c r="AS329" s="31"/>
      <c r="AT329" s="30"/>
      <c r="AU329" s="30"/>
      <c r="AV329" s="30"/>
      <c r="AW329" s="30"/>
      <c r="AX329" s="30"/>
      <c r="AY329" s="30"/>
      <c r="AZ329" s="30"/>
      <c r="BA329" s="31"/>
      <c r="BB329" s="30"/>
      <c r="BC329" s="30"/>
      <c r="BD329" s="30"/>
      <c r="BE329" s="31"/>
      <c r="BF329" s="30"/>
      <c r="BG329" s="30"/>
      <c r="BH329" s="30"/>
      <c r="BI329" s="30"/>
      <c r="BJ329" s="31"/>
      <c r="BK329" s="30"/>
      <c r="BL329" s="30"/>
      <c r="BM329" s="30"/>
      <c r="BN329" s="30"/>
      <c r="BO329" s="31"/>
      <c r="BP329" s="30"/>
      <c r="BQ329" s="30"/>
      <c r="BR329" s="30"/>
      <c r="BS329" s="30"/>
      <c r="BT329" s="31"/>
      <c r="BU329" s="30"/>
      <c r="BV329" s="30"/>
      <c r="BW329" s="30"/>
      <c r="BX329" s="31"/>
      <c r="BY329" s="30"/>
      <c r="BZ329" s="30"/>
      <c r="CA329" s="30"/>
      <c r="CB329" s="30"/>
      <c r="CC329" s="30"/>
      <c r="CD329" s="30"/>
      <c r="CE329" s="30"/>
      <c r="CF329" s="30"/>
      <c r="CG329" s="30"/>
      <c r="CH329" s="31"/>
      <c r="CI329" s="30"/>
      <c r="CJ329" s="30"/>
      <c r="CK329" s="30"/>
      <c r="CL329" s="30"/>
      <c r="CM329" s="30"/>
      <c r="CN329" s="30"/>
      <c r="CO329" s="30"/>
      <c r="CP329" s="30"/>
      <c r="CQ329" s="31"/>
      <c r="CR329" s="30"/>
      <c r="CS329" s="30"/>
      <c r="CT329" s="30"/>
      <c r="CU329" s="30"/>
      <c r="CV329" s="30"/>
      <c r="CW329" s="30"/>
    </row>
    <row r="330" spans="4:101" ht="13.5" x14ac:dyDescent="0.35">
      <c r="D330" s="31"/>
      <c r="E330" s="30"/>
      <c r="F330" s="30"/>
      <c r="G330" s="30"/>
      <c r="H330" s="30"/>
      <c r="I330" s="30"/>
      <c r="J330" s="30"/>
      <c r="K330" s="30"/>
      <c r="L330" s="30"/>
      <c r="M330" s="30"/>
      <c r="N330" s="30"/>
      <c r="O330" s="31"/>
      <c r="P330" s="30"/>
      <c r="Q330" s="30"/>
      <c r="R330" s="30"/>
      <c r="S330" s="30"/>
      <c r="T330" s="30"/>
      <c r="U330" s="30"/>
      <c r="V330" s="30"/>
      <c r="W330" s="30"/>
      <c r="X330" s="30"/>
      <c r="Y330" s="31"/>
      <c r="Z330" s="30"/>
      <c r="AA330" s="30"/>
      <c r="AB330" s="30"/>
      <c r="AC330" s="30"/>
      <c r="AD330" s="30"/>
      <c r="AE330" s="30"/>
      <c r="AF330" s="30"/>
      <c r="AG330" s="30"/>
      <c r="AH330" s="30"/>
      <c r="AI330" s="30"/>
      <c r="AJ330" s="31"/>
      <c r="AK330" s="30"/>
      <c r="AL330" s="30"/>
      <c r="AM330" s="30"/>
      <c r="AN330" s="30"/>
      <c r="AO330" s="30"/>
      <c r="AP330" s="30"/>
      <c r="AQ330" s="30"/>
      <c r="AR330" s="30"/>
      <c r="AS330" s="31"/>
      <c r="AT330" s="30"/>
      <c r="AU330" s="30"/>
      <c r="AV330" s="30"/>
      <c r="AW330" s="30"/>
      <c r="AX330" s="30"/>
      <c r="AY330" s="30"/>
      <c r="AZ330" s="30"/>
      <c r="BA330" s="31"/>
      <c r="BB330" s="30"/>
      <c r="BC330" s="30"/>
      <c r="BD330" s="30"/>
      <c r="BE330" s="31"/>
      <c r="BF330" s="30"/>
      <c r="BG330" s="30"/>
      <c r="BH330" s="30"/>
      <c r="BI330" s="30"/>
      <c r="BJ330" s="31"/>
      <c r="BK330" s="30"/>
      <c r="BL330" s="30"/>
      <c r="BM330" s="30"/>
      <c r="BN330" s="30"/>
      <c r="BO330" s="31"/>
      <c r="BP330" s="30"/>
      <c r="BQ330" s="30"/>
      <c r="BR330" s="30"/>
      <c r="BS330" s="30"/>
      <c r="BT330" s="31"/>
      <c r="BU330" s="30"/>
      <c r="BV330" s="30"/>
      <c r="BW330" s="30"/>
      <c r="BX330" s="31"/>
      <c r="BY330" s="30"/>
      <c r="BZ330" s="30"/>
      <c r="CA330" s="30"/>
      <c r="CB330" s="30"/>
      <c r="CC330" s="30"/>
      <c r="CD330" s="30"/>
      <c r="CE330" s="30"/>
      <c r="CF330" s="30"/>
      <c r="CG330" s="30"/>
      <c r="CH330" s="31"/>
      <c r="CI330" s="30"/>
      <c r="CJ330" s="30"/>
      <c r="CK330" s="30"/>
      <c r="CL330" s="30"/>
      <c r="CM330" s="30"/>
      <c r="CN330" s="30"/>
      <c r="CO330" s="30"/>
      <c r="CP330" s="30"/>
      <c r="CQ330" s="31"/>
      <c r="CR330" s="30"/>
      <c r="CS330" s="30"/>
      <c r="CT330" s="30"/>
      <c r="CU330" s="30"/>
      <c r="CV330" s="30"/>
      <c r="CW330" s="30"/>
    </row>
    <row r="331" spans="4:101" ht="13.5" x14ac:dyDescent="0.35">
      <c r="D331" s="31"/>
      <c r="E331" s="30"/>
      <c r="F331" s="30"/>
      <c r="G331" s="30"/>
      <c r="H331" s="30"/>
      <c r="I331" s="30"/>
      <c r="J331" s="30"/>
      <c r="K331" s="30"/>
      <c r="L331" s="30"/>
      <c r="M331" s="30"/>
      <c r="N331" s="30"/>
      <c r="O331" s="31"/>
      <c r="P331" s="30"/>
      <c r="Q331" s="30"/>
      <c r="R331" s="30"/>
      <c r="S331" s="30"/>
      <c r="T331" s="30"/>
      <c r="U331" s="30"/>
      <c r="V331" s="30"/>
      <c r="W331" s="30"/>
      <c r="X331" s="30"/>
      <c r="Y331" s="31"/>
      <c r="Z331" s="30"/>
      <c r="AA331" s="30"/>
      <c r="AB331" s="30"/>
      <c r="AC331" s="30"/>
      <c r="AD331" s="30"/>
      <c r="AE331" s="30"/>
      <c r="AF331" s="30"/>
      <c r="AG331" s="30"/>
      <c r="AH331" s="30"/>
      <c r="AI331" s="30"/>
      <c r="AJ331" s="31"/>
      <c r="AK331" s="30"/>
      <c r="AL331" s="30"/>
      <c r="AM331" s="30"/>
      <c r="AN331" s="30"/>
      <c r="AO331" s="30"/>
      <c r="AP331" s="30"/>
      <c r="AQ331" s="30"/>
      <c r="AR331" s="30"/>
      <c r="AS331" s="31"/>
      <c r="AT331" s="30"/>
      <c r="AU331" s="30"/>
      <c r="AV331" s="30"/>
      <c r="AW331" s="30"/>
      <c r="AX331" s="30"/>
      <c r="AY331" s="30"/>
      <c r="AZ331" s="30"/>
      <c r="BA331" s="31"/>
      <c r="BB331" s="30"/>
      <c r="BC331" s="30"/>
      <c r="BD331" s="30"/>
      <c r="BE331" s="31"/>
      <c r="BF331" s="30"/>
      <c r="BG331" s="30"/>
      <c r="BH331" s="30"/>
      <c r="BI331" s="30"/>
      <c r="BJ331" s="31"/>
      <c r="BK331" s="30"/>
      <c r="BL331" s="30"/>
      <c r="BM331" s="30"/>
      <c r="BN331" s="30"/>
      <c r="BO331" s="31"/>
      <c r="BP331" s="30"/>
      <c r="BQ331" s="30"/>
      <c r="BR331" s="30"/>
      <c r="BS331" s="30"/>
      <c r="BT331" s="31"/>
      <c r="BU331" s="30"/>
      <c r="BV331" s="30"/>
      <c r="BW331" s="30"/>
      <c r="BX331" s="31"/>
      <c r="BY331" s="30"/>
      <c r="BZ331" s="30"/>
      <c r="CA331" s="30"/>
      <c r="CB331" s="30"/>
      <c r="CC331" s="30"/>
      <c r="CD331" s="30"/>
      <c r="CE331" s="30"/>
      <c r="CF331" s="30"/>
      <c r="CG331" s="30"/>
      <c r="CH331" s="31"/>
      <c r="CI331" s="30"/>
      <c r="CJ331" s="30"/>
      <c r="CK331" s="30"/>
      <c r="CL331" s="30"/>
      <c r="CM331" s="30"/>
      <c r="CN331" s="30"/>
      <c r="CO331" s="30"/>
      <c r="CP331" s="30"/>
      <c r="CQ331" s="31"/>
      <c r="CR331" s="30"/>
      <c r="CS331" s="30"/>
      <c r="CT331" s="30"/>
      <c r="CU331" s="30"/>
      <c r="CV331" s="30"/>
      <c r="CW331" s="30"/>
    </row>
    <row r="332" spans="4:101" ht="13.5" x14ac:dyDescent="0.35">
      <c r="D332" s="31"/>
      <c r="E332" s="30"/>
      <c r="F332" s="30"/>
      <c r="G332" s="30"/>
      <c r="H332" s="30"/>
      <c r="I332" s="30"/>
      <c r="J332" s="30"/>
      <c r="K332" s="30"/>
      <c r="L332" s="30"/>
      <c r="M332" s="30"/>
      <c r="N332" s="30"/>
      <c r="O332" s="31"/>
      <c r="P332" s="30"/>
      <c r="Q332" s="30"/>
      <c r="R332" s="30"/>
      <c r="S332" s="30"/>
      <c r="T332" s="30"/>
      <c r="U332" s="30"/>
      <c r="V332" s="30"/>
      <c r="W332" s="30"/>
      <c r="X332" s="30"/>
      <c r="Y332" s="31"/>
      <c r="Z332" s="30"/>
      <c r="AA332" s="30"/>
      <c r="AB332" s="30"/>
      <c r="AC332" s="30"/>
      <c r="AD332" s="30"/>
      <c r="AE332" s="30"/>
      <c r="AF332" s="30"/>
      <c r="AG332" s="30"/>
      <c r="AH332" s="30"/>
      <c r="AI332" s="30"/>
      <c r="AJ332" s="31"/>
      <c r="AK332" s="30"/>
      <c r="AL332" s="30"/>
      <c r="AM332" s="30"/>
      <c r="AN332" s="30"/>
      <c r="AO332" s="30"/>
      <c r="AP332" s="30"/>
      <c r="AQ332" s="30"/>
      <c r="AR332" s="30"/>
      <c r="AS332" s="31"/>
      <c r="AT332" s="30"/>
      <c r="AU332" s="30"/>
      <c r="AV332" s="30"/>
      <c r="AW332" s="30"/>
      <c r="AX332" s="30"/>
      <c r="AY332" s="30"/>
      <c r="AZ332" s="30"/>
      <c r="BA332" s="31"/>
      <c r="BB332" s="30"/>
      <c r="BC332" s="30"/>
      <c r="BD332" s="30"/>
      <c r="BE332" s="31"/>
      <c r="BF332" s="30"/>
      <c r="BG332" s="30"/>
      <c r="BH332" s="30"/>
      <c r="BI332" s="30"/>
      <c r="BJ332" s="31"/>
      <c r="BK332" s="30"/>
      <c r="BL332" s="30"/>
      <c r="BM332" s="30"/>
      <c r="BN332" s="30"/>
      <c r="BO332" s="31"/>
      <c r="BP332" s="30"/>
      <c r="BQ332" s="30"/>
      <c r="BR332" s="30"/>
      <c r="BS332" s="30"/>
      <c r="BT332" s="31"/>
      <c r="BU332" s="30"/>
      <c r="BV332" s="30"/>
      <c r="BW332" s="30"/>
      <c r="BX332" s="31"/>
      <c r="BY332" s="30"/>
      <c r="BZ332" s="30"/>
      <c r="CA332" s="30"/>
      <c r="CB332" s="30"/>
      <c r="CC332" s="30"/>
      <c r="CD332" s="30"/>
      <c r="CE332" s="30"/>
      <c r="CF332" s="30"/>
      <c r="CG332" s="30"/>
      <c r="CH332" s="31"/>
      <c r="CI332" s="30"/>
      <c r="CJ332" s="30"/>
      <c r="CK332" s="30"/>
      <c r="CL332" s="30"/>
      <c r="CM332" s="30"/>
      <c r="CN332" s="30"/>
      <c r="CO332" s="30"/>
      <c r="CP332" s="30"/>
      <c r="CQ332" s="31"/>
      <c r="CR332" s="30"/>
      <c r="CS332" s="30"/>
      <c r="CT332" s="30"/>
      <c r="CU332" s="30"/>
      <c r="CV332" s="30"/>
      <c r="CW332" s="30"/>
    </row>
    <row r="333" spans="4:101" ht="13.5" x14ac:dyDescent="0.35">
      <c r="D333" s="31"/>
      <c r="E333" s="30"/>
      <c r="F333" s="30"/>
      <c r="G333" s="30"/>
      <c r="H333" s="30"/>
      <c r="I333" s="30"/>
      <c r="J333" s="30"/>
      <c r="K333" s="30"/>
      <c r="L333" s="30"/>
      <c r="M333" s="30"/>
      <c r="N333" s="30"/>
      <c r="O333" s="31"/>
      <c r="P333" s="30"/>
      <c r="Q333" s="30"/>
      <c r="R333" s="30"/>
      <c r="S333" s="30"/>
      <c r="T333" s="30"/>
      <c r="U333" s="30"/>
      <c r="V333" s="30"/>
      <c r="W333" s="30"/>
      <c r="X333" s="30"/>
      <c r="Y333" s="31"/>
      <c r="Z333" s="30"/>
      <c r="AA333" s="30"/>
      <c r="AB333" s="30"/>
      <c r="AC333" s="30"/>
      <c r="AD333" s="30"/>
      <c r="AE333" s="30"/>
      <c r="AF333" s="30"/>
      <c r="AG333" s="30"/>
      <c r="AH333" s="30"/>
      <c r="AI333" s="30"/>
      <c r="AJ333" s="31"/>
      <c r="AK333" s="30"/>
      <c r="AL333" s="30"/>
      <c r="AM333" s="30"/>
      <c r="AN333" s="30"/>
      <c r="AO333" s="30"/>
      <c r="AP333" s="30"/>
      <c r="AQ333" s="30"/>
      <c r="AR333" s="30"/>
      <c r="AS333" s="31"/>
      <c r="AT333" s="30"/>
      <c r="AU333" s="30"/>
      <c r="AV333" s="30"/>
      <c r="AW333" s="30"/>
      <c r="AX333" s="30"/>
      <c r="AY333" s="30"/>
      <c r="AZ333" s="30"/>
      <c r="BA333" s="31"/>
      <c r="BB333" s="30"/>
      <c r="BC333" s="30"/>
      <c r="BD333" s="30"/>
      <c r="BE333" s="31"/>
      <c r="BF333" s="30"/>
      <c r="BG333" s="30"/>
      <c r="BH333" s="30"/>
      <c r="BI333" s="30"/>
      <c r="BJ333" s="31"/>
      <c r="BK333" s="30"/>
      <c r="BL333" s="30"/>
      <c r="BM333" s="30"/>
      <c r="BN333" s="30"/>
      <c r="BO333" s="31"/>
      <c r="BP333" s="30"/>
      <c r="BQ333" s="30"/>
      <c r="BR333" s="30"/>
      <c r="BS333" s="30"/>
      <c r="BT333" s="31"/>
      <c r="BU333" s="30"/>
      <c r="BV333" s="30"/>
      <c r="BW333" s="30"/>
      <c r="BX333" s="31"/>
      <c r="BY333" s="30"/>
      <c r="BZ333" s="30"/>
      <c r="CA333" s="30"/>
      <c r="CB333" s="30"/>
      <c r="CC333" s="30"/>
      <c r="CD333" s="30"/>
      <c r="CE333" s="30"/>
      <c r="CF333" s="30"/>
      <c r="CG333" s="30"/>
      <c r="CH333" s="31"/>
      <c r="CI333" s="30"/>
      <c r="CJ333" s="30"/>
      <c r="CK333" s="30"/>
      <c r="CL333" s="30"/>
      <c r="CM333" s="30"/>
      <c r="CN333" s="30"/>
      <c r="CO333" s="30"/>
      <c r="CP333" s="30"/>
      <c r="CQ333" s="31"/>
      <c r="CR333" s="30"/>
      <c r="CS333" s="30"/>
      <c r="CT333" s="30"/>
      <c r="CU333" s="30"/>
      <c r="CV333" s="30"/>
      <c r="CW333" s="30"/>
    </row>
    <row r="334" spans="4:101" ht="13.5" x14ac:dyDescent="0.35">
      <c r="D334" s="31"/>
      <c r="E334" s="30"/>
      <c r="F334" s="30"/>
      <c r="G334" s="30"/>
      <c r="H334" s="30"/>
      <c r="I334" s="30"/>
      <c r="J334" s="30"/>
      <c r="K334" s="30"/>
      <c r="L334" s="30"/>
      <c r="M334" s="30"/>
      <c r="N334" s="30"/>
      <c r="O334" s="31"/>
      <c r="P334" s="30"/>
      <c r="Q334" s="30"/>
      <c r="R334" s="30"/>
      <c r="S334" s="30"/>
      <c r="T334" s="30"/>
      <c r="U334" s="30"/>
      <c r="V334" s="30"/>
      <c r="W334" s="30"/>
      <c r="X334" s="30"/>
      <c r="Y334" s="31"/>
      <c r="Z334" s="30"/>
      <c r="AA334" s="30"/>
      <c r="AB334" s="30"/>
      <c r="AC334" s="30"/>
      <c r="AD334" s="30"/>
      <c r="AE334" s="30"/>
      <c r="AF334" s="30"/>
      <c r="AG334" s="30"/>
      <c r="AH334" s="30"/>
      <c r="AI334" s="30"/>
      <c r="AJ334" s="31"/>
      <c r="AK334" s="30"/>
      <c r="AL334" s="30"/>
      <c r="AM334" s="30"/>
      <c r="AN334" s="30"/>
      <c r="AO334" s="30"/>
      <c r="AP334" s="30"/>
      <c r="AQ334" s="30"/>
      <c r="AR334" s="30"/>
      <c r="AS334" s="31"/>
      <c r="AT334" s="30"/>
      <c r="AU334" s="30"/>
      <c r="AV334" s="30"/>
      <c r="AW334" s="30"/>
      <c r="AX334" s="30"/>
      <c r="AY334" s="30"/>
      <c r="AZ334" s="30"/>
      <c r="BA334" s="31"/>
      <c r="BB334" s="30"/>
      <c r="BC334" s="30"/>
      <c r="BD334" s="30"/>
      <c r="BE334" s="31"/>
      <c r="BF334" s="30"/>
      <c r="BG334" s="30"/>
      <c r="BH334" s="30"/>
      <c r="BI334" s="30"/>
      <c r="BJ334" s="31"/>
      <c r="BK334" s="30"/>
      <c r="BL334" s="30"/>
      <c r="BM334" s="30"/>
      <c r="BN334" s="30"/>
      <c r="BO334" s="31"/>
      <c r="BP334" s="30"/>
      <c r="BQ334" s="30"/>
      <c r="BR334" s="30"/>
      <c r="BS334" s="30"/>
      <c r="BT334" s="31"/>
      <c r="BU334" s="30"/>
      <c r="BV334" s="30"/>
      <c r="BW334" s="30"/>
      <c r="BX334" s="31"/>
      <c r="BY334" s="30"/>
      <c r="BZ334" s="30"/>
      <c r="CA334" s="30"/>
      <c r="CB334" s="30"/>
      <c r="CC334" s="30"/>
      <c r="CD334" s="30"/>
      <c r="CE334" s="30"/>
      <c r="CF334" s="30"/>
      <c r="CG334" s="30"/>
      <c r="CH334" s="31"/>
      <c r="CI334" s="30"/>
      <c r="CJ334" s="30"/>
      <c r="CK334" s="30"/>
      <c r="CL334" s="30"/>
      <c r="CM334" s="30"/>
      <c r="CN334" s="30"/>
      <c r="CO334" s="30"/>
      <c r="CP334" s="30"/>
      <c r="CQ334" s="31"/>
      <c r="CR334" s="30"/>
      <c r="CS334" s="30"/>
      <c r="CT334" s="30"/>
      <c r="CU334" s="30"/>
      <c r="CV334" s="30"/>
      <c r="CW334" s="30"/>
    </row>
    <row r="335" spans="4:101" ht="13.5" x14ac:dyDescent="0.35">
      <c r="D335" s="31"/>
      <c r="E335" s="30"/>
      <c r="F335" s="30"/>
      <c r="G335" s="30"/>
      <c r="H335" s="30"/>
      <c r="I335" s="30"/>
      <c r="J335" s="30"/>
      <c r="K335" s="30"/>
      <c r="L335" s="30"/>
      <c r="M335" s="30"/>
      <c r="N335" s="30"/>
      <c r="O335" s="31"/>
      <c r="P335" s="30"/>
      <c r="Q335" s="30"/>
      <c r="R335" s="30"/>
      <c r="S335" s="30"/>
      <c r="T335" s="30"/>
      <c r="U335" s="30"/>
      <c r="V335" s="30"/>
      <c r="W335" s="30"/>
      <c r="X335" s="30"/>
      <c r="Y335" s="31"/>
      <c r="Z335" s="30"/>
      <c r="AA335" s="30"/>
      <c r="AB335" s="30"/>
      <c r="AC335" s="30"/>
      <c r="AD335" s="30"/>
      <c r="AE335" s="30"/>
      <c r="AF335" s="30"/>
      <c r="AG335" s="30"/>
      <c r="AH335" s="30"/>
      <c r="AI335" s="30"/>
      <c r="AJ335" s="31"/>
      <c r="AK335" s="30"/>
      <c r="AL335" s="30"/>
      <c r="AM335" s="30"/>
      <c r="AN335" s="30"/>
      <c r="AO335" s="30"/>
      <c r="AP335" s="30"/>
      <c r="AQ335" s="30"/>
      <c r="AR335" s="30"/>
      <c r="AS335" s="31"/>
      <c r="AT335" s="30"/>
      <c r="AU335" s="30"/>
      <c r="AV335" s="30"/>
      <c r="AW335" s="30"/>
      <c r="AX335" s="30"/>
      <c r="AY335" s="30"/>
      <c r="AZ335" s="30"/>
      <c r="BA335" s="31"/>
      <c r="BB335" s="30"/>
      <c r="BC335" s="30"/>
      <c r="BD335" s="30"/>
      <c r="BE335" s="31"/>
      <c r="BF335" s="30"/>
      <c r="BG335" s="30"/>
      <c r="BH335" s="30"/>
      <c r="BI335" s="30"/>
      <c r="BJ335" s="31"/>
      <c r="BK335" s="30"/>
      <c r="BL335" s="30"/>
      <c r="BM335" s="30"/>
      <c r="BN335" s="30"/>
      <c r="BO335" s="31"/>
      <c r="BP335" s="30"/>
      <c r="BQ335" s="30"/>
      <c r="BR335" s="30"/>
      <c r="BS335" s="30"/>
      <c r="BT335" s="31"/>
      <c r="BU335" s="30"/>
      <c r="BV335" s="30"/>
      <c r="BW335" s="30"/>
      <c r="BX335" s="31"/>
      <c r="BY335" s="30"/>
      <c r="BZ335" s="30"/>
      <c r="CA335" s="30"/>
      <c r="CB335" s="30"/>
      <c r="CC335" s="30"/>
      <c r="CD335" s="30"/>
      <c r="CE335" s="30"/>
      <c r="CF335" s="30"/>
      <c r="CG335" s="30"/>
      <c r="CH335" s="31"/>
      <c r="CI335" s="30"/>
      <c r="CJ335" s="30"/>
      <c r="CK335" s="30"/>
      <c r="CL335" s="30"/>
      <c r="CM335" s="30"/>
      <c r="CN335" s="30"/>
      <c r="CO335" s="30"/>
      <c r="CP335" s="30"/>
      <c r="CQ335" s="31"/>
      <c r="CR335" s="30"/>
      <c r="CS335" s="30"/>
      <c r="CT335" s="30"/>
      <c r="CU335" s="30"/>
      <c r="CV335" s="30"/>
      <c r="CW335" s="30"/>
    </row>
    <row r="336" spans="4:101" ht="13.5" x14ac:dyDescent="0.35">
      <c r="D336" s="31"/>
      <c r="E336" s="30"/>
      <c r="F336" s="30"/>
      <c r="G336" s="30"/>
      <c r="H336" s="30"/>
      <c r="I336" s="30"/>
      <c r="J336" s="30"/>
      <c r="K336" s="30"/>
      <c r="L336" s="30"/>
      <c r="M336" s="30"/>
      <c r="N336" s="30"/>
      <c r="O336" s="31"/>
      <c r="P336" s="30"/>
      <c r="Q336" s="30"/>
      <c r="R336" s="30"/>
      <c r="S336" s="30"/>
      <c r="T336" s="30"/>
      <c r="U336" s="30"/>
      <c r="V336" s="30"/>
      <c r="W336" s="30"/>
      <c r="X336" s="30"/>
      <c r="Y336" s="31"/>
      <c r="Z336" s="30"/>
      <c r="AA336" s="30"/>
      <c r="AB336" s="30"/>
      <c r="AC336" s="30"/>
      <c r="AD336" s="30"/>
      <c r="AE336" s="30"/>
      <c r="AF336" s="30"/>
      <c r="AG336" s="30"/>
      <c r="AH336" s="30"/>
      <c r="AI336" s="30"/>
      <c r="AJ336" s="31"/>
      <c r="AK336" s="30"/>
      <c r="AL336" s="30"/>
      <c r="AM336" s="30"/>
      <c r="AN336" s="30"/>
      <c r="AO336" s="30"/>
      <c r="AP336" s="30"/>
      <c r="AQ336" s="30"/>
      <c r="AR336" s="30"/>
      <c r="AS336" s="31"/>
      <c r="AT336" s="30"/>
      <c r="AU336" s="30"/>
      <c r="AV336" s="30"/>
      <c r="AW336" s="30"/>
      <c r="AX336" s="30"/>
      <c r="AY336" s="30"/>
      <c r="AZ336" s="30"/>
      <c r="BA336" s="31"/>
      <c r="BB336" s="30"/>
      <c r="BC336" s="30"/>
      <c r="BD336" s="30"/>
      <c r="BE336" s="31"/>
      <c r="BF336" s="30"/>
      <c r="BG336" s="30"/>
      <c r="BH336" s="30"/>
      <c r="BI336" s="30"/>
      <c r="BJ336" s="31"/>
      <c r="BK336" s="30"/>
      <c r="BL336" s="30"/>
      <c r="BM336" s="30"/>
      <c r="BN336" s="30"/>
      <c r="BO336" s="31"/>
      <c r="BP336" s="30"/>
      <c r="BQ336" s="30"/>
      <c r="BR336" s="30"/>
      <c r="BS336" s="30"/>
      <c r="BT336" s="31"/>
      <c r="BU336" s="30"/>
      <c r="BV336" s="30"/>
      <c r="BW336" s="30"/>
      <c r="BX336" s="31"/>
      <c r="BY336" s="30"/>
      <c r="BZ336" s="30"/>
      <c r="CA336" s="30"/>
      <c r="CB336" s="30"/>
      <c r="CC336" s="30"/>
      <c r="CD336" s="30"/>
      <c r="CE336" s="30"/>
      <c r="CF336" s="30"/>
      <c r="CG336" s="30"/>
      <c r="CH336" s="31"/>
      <c r="CI336" s="30"/>
      <c r="CJ336" s="30"/>
      <c r="CK336" s="30"/>
      <c r="CL336" s="30"/>
      <c r="CM336" s="30"/>
      <c r="CN336" s="30"/>
      <c r="CO336" s="30"/>
      <c r="CP336" s="30"/>
      <c r="CQ336" s="31"/>
      <c r="CR336" s="30"/>
      <c r="CS336" s="30"/>
      <c r="CT336" s="30"/>
      <c r="CU336" s="30"/>
      <c r="CV336" s="30"/>
      <c r="CW336" s="30"/>
    </row>
    <row r="337" spans="4:101" ht="13.5" x14ac:dyDescent="0.35">
      <c r="D337" s="31"/>
      <c r="E337" s="30"/>
      <c r="F337" s="30"/>
      <c r="G337" s="30"/>
      <c r="H337" s="30"/>
      <c r="I337" s="30"/>
      <c r="J337" s="30"/>
      <c r="K337" s="30"/>
      <c r="L337" s="30"/>
      <c r="M337" s="30"/>
      <c r="N337" s="30"/>
      <c r="O337" s="31"/>
      <c r="P337" s="30"/>
      <c r="Q337" s="30"/>
      <c r="R337" s="30"/>
      <c r="S337" s="30"/>
      <c r="T337" s="30"/>
      <c r="U337" s="30"/>
      <c r="V337" s="30"/>
      <c r="W337" s="30"/>
      <c r="X337" s="30"/>
      <c r="Y337" s="31"/>
      <c r="Z337" s="30"/>
      <c r="AA337" s="30"/>
      <c r="AB337" s="30"/>
      <c r="AC337" s="30"/>
      <c r="AD337" s="30"/>
      <c r="AE337" s="30"/>
      <c r="AF337" s="30"/>
      <c r="AG337" s="30"/>
      <c r="AH337" s="30"/>
      <c r="AI337" s="30"/>
      <c r="AJ337" s="31"/>
      <c r="AK337" s="30"/>
      <c r="AL337" s="30"/>
      <c r="AM337" s="30"/>
      <c r="AN337" s="30"/>
      <c r="AO337" s="30"/>
      <c r="AP337" s="30"/>
      <c r="AQ337" s="30"/>
      <c r="AR337" s="30"/>
      <c r="AS337" s="31"/>
      <c r="AT337" s="30"/>
      <c r="AU337" s="30"/>
      <c r="AV337" s="30"/>
      <c r="AW337" s="30"/>
      <c r="AX337" s="30"/>
      <c r="AY337" s="30"/>
      <c r="AZ337" s="30"/>
      <c r="BA337" s="31"/>
      <c r="BB337" s="30"/>
      <c r="BC337" s="30"/>
      <c r="BD337" s="30"/>
      <c r="BE337" s="31"/>
      <c r="BF337" s="30"/>
      <c r="BG337" s="30"/>
      <c r="BH337" s="30"/>
      <c r="BI337" s="30"/>
      <c r="BJ337" s="31"/>
      <c r="BK337" s="30"/>
      <c r="BL337" s="30"/>
      <c r="BM337" s="30"/>
      <c r="BN337" s="30"/>
      <c r="BO337" s="31"/>
      <c r="BP337" s="30"/>
      <c r="BQ337" s="30"/>
      <c r="BR337" s="30"/>
      <c r="BS337" s="30"/>
      <c r="BT337" s="31"/>
      <c r="BU337" s="30"/>
      <c r="BV337" s="30"/>
      <c r="BW337" s="30"/>
      <c r="BX337" s="31"/>
      <c r="BY337" s="30"/>
      <c r="BZ337" s="30"/>
      <c r="CA337" s="30"/>
      <c r="CB337" s="30"/>
      <c r="CC337" s="30"/>
      <c r="CD337" s="30"/>
      <c r="CE337" s="30"/>
      <c r="CF337" s="30"/>
      <c r="CG337" s="30"/>
      <c r="CH337" s="31"/>
      <c r="CI337" s="30"/>
      <c r="CJ337" s="30"/>
      <c r="CK337" s="30"/>
      <c r="CL337" s="30"/>
      <c r="CM337" s="30"/>
      <c r="CN337" s="30"/>
      <c r="CO337" s="30"/>
      <c r="CP337" s="30"/>
      <c r="CQ337" s="31"/>
      <c r="CR337" s="30"/>
      <c r="CS337" s="30"/>
      <c r="CT337" s="30"/>
      <c r="CU337" s="30"/>
      <c r="CV337" s="30"/>
      <c r="CW337" s="30"/>
    </row>
    <row r="338" spans="4:101" ht="13.5" x14ac:dyDescent="0.35">
      <c r="D338" s="31"/>
      <c r="E338" s="30"/>
      <c r="F338" s="30"/>
      <c r="G338" s="30"/>
      <c r="H338" s="30"/>
      <c r="I338" s="30"/>
      <c r="J338" s="30"/>
      <c r="K338" s="30"/>
      <c r="L338" s="30"/>
      <c r="M338" s="30"/>
      <c r="N338" s="30"/>
      <c r="O338" s="31"/>
      <c r="P338" s="30"/>
      <c r="Q338" s="30"/>
      <c r="R338" s="30"/>
      <c r="S338" s="30"/>
      <c r="T338" s="30"/>
      <c r="U338" s="30"/>
      <c r="V338" s="30"/>
      <c r="W338" s="30"/>
      <c r="X338" s="30"/>
      <c r="Y338" s="31"/>
      <c r="Z338" s="30"/>
      <c r="AA338" s="30"/>
      <c r="AB338" s="30"/>
      <c r="AC338" s="30"/>
      <c r="AD338" s="30"/>
      <c r="AE338" s="30"/>
      <c r="AF338" s="30"/>
      <c r="AG338" s="30"/>
      <c r="AH338" s="30"/>
      <c r="AI338" s="30"/>
      <c r="AJ338" s="31"/>
      <c r="AK338" s="30"/>
      <c r="AL338" s="30"/>
      <c r="AM338" s="30"/>
      <c r="AN338" s="30"/>
      <c r="AO338" s="30"/>
      <c r="AP338" s="30"/>
      <c r="AQ338" s="30"/>
      <c r="AR338" s="30"/>
      <c r="AS338" s="31"/>
      <c r="AT338" s="30"/>
      <c r="AU338" s="30"/>
      <c r="AV338" s="30"/>
      <c r="AW338" s="30"/>
      <c r="AX338" s="30"/>
      <c r="AY338" s="30"/>
      <c r="AZ338" s="30"/>
      <c r="BA338" s="31"/>
      <c r="BB338" s="30"/>
      <c r="BC338" s="30"/>
      <c r="BD338" s="30"/>
      <c r="BE338" s="31"/>
      <c r="BF338" s="30"/>
      <c r="BG338" s="30"/>
      <c r="BH338" s="30"/>
      <c r="BI338" s="30"/>
      <c r="BJ338" s="31"/>
      <c r="BK338" s="30"/>
      <c r="BL338" s="30"/>
      <c r="BM338" s="30"/>
      <c r="BN338" s="30"/>
      <c r="BO338" s="31"/>
      <c r="BP338" s="30"/>
      <c r="BQ338" s="30"/>
      <c r="BR338" s="30"/>
      <c r="BS338" s="30"/>
      <c r="BT338" s="31"/>
      <c r="BU338" s="30"/>
      <c r="BV338" s="30"/>
      <c r="BW338" s="30"/>
      <c r="BX338" s="31"/>
      <c r="BY338" s="30"/>
      <c r="BZ338" s="30"/>
      <c r="CA338" s="30"/>
      <c r="CB338" s="30"/>
      <c r="CC338" s="30"/>
      <c r="CD338" s="30"/>
      <c r="CE338" s="30"/>
      <c r="CF338" s="30"/>
      <c r="CG338" s="30"/>
      <c r="CH338" s="31"/>
      <c r="CI338" s="30"/>
      <c r="CJ338" s="30"/>
      <c r="CK338" s="30"/>
      <c r="CL338" s="30"/>
      <c r="CM338" s="30"/>
      <c r="CN338" s="30"/>
      <c r="CO338" s="30"/>
      <c r="CP338" s="30"/>
      <c r="CQ338" s="31"/>
      <c r="CR338" s="30"/>
      <c r="CS338" s="30"/>
      <c r="CT338" s="30"/>
      <c r="CU338" s="30"/>
      <c r="CV338" s="30"/>
      <c r="CW338" s="30"/>
    </row>
    <row r="339" spans="4:101" ht="13.5" x14ac:dyDescent="0.35">
      <c r="D339" s="31"/>
      <c r="E339" s="30"/>
      <c r="F339" s="30"/>
      <c r="G339" s="30"/>
      <c r="H339" s="30"/>
      <c r="I339" s="30"/>
      <c r="J339" s="30"/>
      <c r="K339" s="30"/>
      <c r="L339" s="30"/>
      <c r="M339" s="30"/>
      <c r="N339" s="30"/>
      <c r="O339" s="31"/>
      <c r="P339" s="30"/>
      <c r="Q339" s="30"/>
      <c r="R339" s="30"/>
      <c r="S339" s="30"/>
      <c r="T339" s="30"/>
      <c r="U339" s="30"/>
      <c r="V339" s="30"/>
      <c r="W339" s="30"/>
      <c r="X339" s="30"/>
      <c r="Y339" s="31"/>
      <c r="Z339" s="30"/>
      <c r="AA339" s="30"/>
      <c r="AB339" s="30"/>
      <c r="AC339" s="30"/>
      <c r="AD339" s="30"/>
      <c r="AE339" s="30"/>
      <c r="AF339" s="30"/>
      <c r="AG339" s="30"/>
      <c r="AH339" s="30"/>
      <c r="AI339" s="30"/>
      <c r="AJ339" s="31"/>
      <c r="AK339" s="30"/>
      <c r="AL339" s="30"/>
      <c r="AM339" s="30"/>
      <c r="AN339" s="30"/>
      <c r="AO339" s="30"/>
      <c r="AP339" s="30"/>
      <c r="AQ339" s="30"/>
      <c r="AR339" s="30"/>
      <c r="AS339" s="31"/>
      <c r="AT339" s="30"/>
      <c r="AU339" s="30"/>
      <c r="AV339" s="30"/>
      <c r="AW339" s="30"/>
      <c r="AX339" s="30"/>
      <c r="AY339" s="30"/>
      <c r="AZ339" s="30"/>
      <c r="BA339" s="31"/>
      <c r="BB339" s="30"/>
      <c r="BC339" s="30"/>
      <c r="BD339" s="30"/>
      <c r="BE339" s="31"/>
      <c r="BF339" s="30"/>
      <c r="BG339" s="30"/>
      <c r="BH339" s="30"/>
      <c r="BI339" s="30"/>
      <c r="BJ339" s="31"/>
      <c r="BK339" s="30"/>
      <c r="BL339" s="30"/>
      <c r="BM339" s="30"/>
      <c r="BN339" s="30"/>
      <c r="BO339" s="31"/>
      <c r="BP339" s="30"/>
      <c r="BQ339" s="30"/>
      <c r="BR339" s="30"/>
      <c r="BS339" s="30"/>
      <c r="BT339" s="31"/>
      <c r="BU339" s="30"/>
      <c r="BV339" s="30"/>
      <c r="BW339" s="30"/>
      <c r="BX339" s="31"/>
      <c r="BY339" s="30"/>
      <c r="BZ339" s="30"/>
      <c r="CA339" s="30"/>
      <c r="CB339" s="30"/>
      <c r="CC339" s="30"/>
      <c r="CD339" s="30"/>
      <c r="CE339" s="30"/>
      <c r="CF339" s="30"/>
      <c r="CG339" s="30"/>
      <c r="CH339" s="31"/>
      <c r="CI339" s="30"/>
      <c r="CJ339" s="30"/>
      <c r="CK339" s="30"/>
      <c r="CL339" s="30"/>
      <c r="CM339" s="30"/>
      <c r="CN339" s="30"/>
      <c r="CO339" s="30"/>
      <c r="CP339" s="30"/>
      <c r="CQ339" s="31"/>
      <c r="CR339" s="30"/>
      <c r="CS339" s="30"/>
      <c r="CT339" s="30"/>
      <c r="CU339" s="30"/>
      <c r="CV339" s="30"/>
      <c r="CW339" s="30"/>
    </row>
    <row r="340" spans="4:101" ht="13.5" x14ac:dyDescent="0.35">
      <c r="D340" s="31"/>
      <c r="E340" s="30"/>
      <c r="F340" s="30"/>
      <c r="G340" s="30"/>
      <c r="H340" s="30"/>
      <c r="I340" s="30"/>
      <c r="J340" s="30"/>
      <c r="K340" s="30"/>
      <c r="L340" s="30"/>
      <c r="M340" s="30"/>
      <c r="N340" s="30"/>
      <c r="O340" s="31"/>
      <c r="P340" s="30"/>
      <c r="Q340" s="30"/>
      <c r="R340" s="30"/>
      <c r="S340" s="30"/>
      <c r="T340" s="30"/>
      <c r="U340" s="30"/>
      <c r="V340" s="30"/>
      <c r="W340" s="30"/>
      <c r="X340" s="30"/>
      <c r="Y340" s="31"/>
      <c r="Z340" s="30"/>
      <c r="AA340" s="30"/>
      <c r="AB340" s="30"/>
      <c r="AC340" s="30"/>
      <c r="AD340" s="30"/>
      <c r="AE340" s="30"/>
      <c r="AF340" s="30"/>
      <c r="AG340" s="30"/>
      <c r="AH340" s="30"/>
      <c r="AI340" s="30"/>
      <c r="AJ340" s="31"/>
      <c r="AK340" s="30"/>
      <c r="AL340" s="30"/>
      <c r="AM340" s="30"/>
      <c r="AN340" s="30"/>
      <c r="AO340" s="30"/>
      <c r="AP340" s="30"/>
      <c r="AQ340" s="30"/>
      <c r="AR340" s="30"/>
      <c r="AS340" s="31"/>
      <c r="AT340" s="30"/>
      <c r="AU340" s="30"/>
      <c r="AV340" s="30"/>
      <c r="AW340" s="30"/>
      <c r="AX340" s="30"/>
      <c r="AY340" s="30"/>
      <c r="AZ340" s="30"/>
      <c r="BA340" s="31"/>
      <c r="BB340" s="30"/>
      <c r="BC340" s="30"/>
      <c r="BD340" s="30"/>
      <c r="BE340" s="31"/>
      <c r="BF340" s="30"/>
      <c r="BG340" s="30"/>
      <c r="BH340" s="30"/>
      <c r="BI340" s="30"/>
      <c r="BJ340" s="31"/>
      <c r="BK340" s="30"/>
      <c r="BL340" s="30"/>
      <c r="BM340" s="30"/>
      <c r="BN340" s="30"/>
      <c r="BO340" s="31"/>
      <c r="BP340" s="30"/>
      <c r="BQ340" s="30"/>
      <c r="BR340" s="30"/>
      <c r="BS340" s="30"/>
      <c r="BT340" s="31"/>
      <c r="BU340" s="30"/>
      <c r="BV340" s="30"/>
      <c r="BW340" s="30"/>
      <c r="BX340" s="31"/>
      <c r="BY340" s="30"/>
      <c r="BZ340" s="30"/>
      <c r="CA340" s="30"/>
      <c r="CB340" s="30"/>
      <c r="CC340" s="30"/>
      <c r="CD340" s="30"/>
      <c r="CE340" s="30"/>
      <c r="CF340" s="30"/>
      <c r="CG340" s="30"/>
      <c r="CH340" s="31"/>
      <c r="CI340" s="30"/>
      <c r="CJ340" s="30"/>
      <c r="CK340" s="30"/>
      <c r="CL340" s="30"/>
      <c r="CM340" s="30"/>
      <c r="CN340" s="30"/>
      <c r="CO340" s="30"/>
      <c r="CP340" s="30"/>
      <c r="CQ340" s="31"/>
      <c r="CR340" s="30"/>
      <c r="CS340" s="30"/>
      <c r="CT340" s="30"/>
      <c r="CU340" s="30"/>
      <c r="CV340" s="30"/>
      <c r="CW340" s="30"/>
    </row>
    <row r="341" spans="4:101" ht="13.5" x14ac:dyDescent="0.35">
      <c r="D341" s="31"/>
      <c r="E341" s="30"/>
      <c r="F341" s="30"/>
      <c r="G341" s="30"/>
      <c r="H341" s="30"/>
      <c r="I341" s="30"/>
      <c r="J341" s="30"/>
      <c r="K341" s="30"/>
      <c r="L341" s="30"/>
      <c r="M341" s="30"/>
      <c r="N341" s="30"/>
      <c r="O341" s="31"/>
      <c r="P341" s="30"/>
      <c r="Q341" s="30"/>
      <c r="R341" s="30"/>
      <c r="S341" s="30"/>
      <c r="T341" s="30"/>
      <c r="U341" s="30"/>
      <c r="V341" s="30"/>
      <c r="W341" s="30"/>
      <c r="X341" s="30"/>
      <c r="Y341" s="31"/>
      <c r="Z341" s="30"/>
      <c r="AA341" s="30"/>
      <c r="AB341" s="30"/>
      <c r="AC341" s="30"/>
      <c r="AD341" s="30"/>
      <c r="AE341" s="30"/>
      <c r="AF341" s="30"/>
      <c r="AG341" s="30"/>
      <c r="AH341" s="30"/>
      <c r="AI341" s="30"/>
      <c r="AJ341" s="31"/>
      <c r="AK341" s="30"/>
      <c r="AL341" s="30"/>
      <c r="AM341" s="30"/>
      <c r="AN341" s="30"/>
      <c r="AO341" s="30"/>
      <c r="AP341" s="30"/>
      <c r="AQ341" s="30"/>
      <c r="AR341" s="30"/>
      <c r="AS341" s="31"/>
      <c r="AT341" s="30"/>
      <c r="AU341" s="30"/>
      <c r="AV341" s="30"/>
      <c r="AW341" s="30"/>
      <c r="AX341" s="30"/>
      <c r="AY341" s="30"/>
      <c r="AZ341" s="30"/>
      <c r="BA341" s="31"/>
      <c r="BB341" s="30"/>
      <c r="BC341" s="30"/>
      <c r="BD341" s="30"/>
      <c r="BE341" s="31"/>
      <c r="BF341" s="30"/>
      <c r="BG341" s="30"/>
      <c r="BH341" s="30"/>
      <c r="BI341" s="30"/>
      <c r="BJ341" s="31"/>
      <c r="BK341" s="30"/>
      <c r="BL341" s="30"/>
      <c r="BM341" s="30"/>
      <c r="BN341" s="30"/>
      <c r="BO341" s="31"/>
      <c r="BP341" s="30"/>
      <c r="BQ341" s="30"/>
      <c r="BR341" s="30"/>
      <c r="BS341" s="30"/>
      <c r="BT341" s="31"/>
      <c r="BU341" s="30"/>
      <c r="BV341" s="30"/>
      <c r="BW341" s="30"/>
      <c r="BX341" s="31"/>
      <c r="BY341" s="30"/>
      <c r="BZ341" s="30"/>
      <c r="CA341" s="30"/>
      <c r="CB341" s="30"/>
      <c r="CC341" s="30"/>
      <c r="CD341" s="30"/>
      <c r="CE341" s="30"/>
      <c r="CF341" s="30"/>
      <c r="CG341" s="30"/>
      <c r="CH341" s="31"/>
      <c r="CI341" s="30"/>
      <c r="CJ341" s="30"/>
      <c r="CK341" s="30"/>
      <c r="CL341" s="30"/>
      <c r="CM341" s="30"/>
      <c r="CN341" s="30"/>
      <c r="CO341" s="30"/>
      <c r="CP341" s="30"/>
      <c r="CQ341" s="31"/>
      <c r="CR341" s="30"/>
      <c r="CS341" s="30"/>
      <c r="CT341" s="30"/>
      <c r="CU341" s="30"/>
      <c r="CV341" s="30"/>
      <c r="CW341" s="30"/>
    </row>
    <row r="342" spans="4:101" ht="13.5" x14ac:dyDescent="0.35">
      <c r="D342" s="31"/>
      <c r="E342" s="30"/>
      <c r="F342" s="30"/>
      <c r="G342" s="30"/>
      <c r="H342" s="30"/>
      <c r="I342" s="30"/>
      <c r="J342" s="30"/>
      <c r="K342" s="30"/>
      <c r="L342" s="30"/>
      <c r="M342" s="30"/>
      <c r="N342" s="30"/>
      <c r="O342" s="31"/>
      <c r="P342" s="30"/>
      <c r="Q342" s="30"/>
      <c r="R342" s="30"/>
      <c r="S342" s="30"/>
      <c r="T342" s="30"/>
      <c r="U342" s="30"/>
      <c r="V342" s="30"/>
      <c r="W342" s="30"/>
      <c r="X342" s="30"/>
      <c r="Y342" s="31"/>
      <c r="Z342" s="30"/>
      <c r="AA342" s="30"/>
      <c r="AB342" s="30"/>
      <c r="AC342" s="30"/>
      <c r="AD342" s="30"/>
      <c r="AE342" s="30"/>
      <c r="AF342" s="30"/>
      <c r="AG342" s="30"/>
      <c r="AH342" s="30"/>
      <c r="AI342" s="30"/>
      <c r="AJ342" s="31"/>
      <c r="AK342" s="30"/>
      <c r="AL342" s="30"/>
      <c r="AM342" s="30"/>
      <c r="AN342" s="30"/>
      <c r="AO342" s="30"/>
      <c r="AP342" s="30"/>
      <c r="AQ342" s="30"/>
      <c r="AR342" s="30"/>
      <c r="AS342" s="31"/>
      <c r="AT342" s="30"/>
      <c r="AU342" s="30"/>
      <c r="AV342" s="30"/>
      <c r="AW342" s="30"/>
      <c r="AX342" s="30"/>
      <c r="AY342" s="30"/>
      <c r="AZ342" s="30"/>
      <c r="BA342" s="31"/>
      <c r="BB342" s="30"/>
      <c r="BC342" s="30"/>
      <c r="BD342" s="30"/>
      <c r="BE342" s="31"/>
      <c r="BF342" s="30"/>
      <c r="BG342" s="30"/>
      <c r="BH342" s="30"/>
      <c r="BI342" s="30"/>
      <c r="BJ342" s="31"/>
      <c r="BK342" s="30"/>
      <c r="BL342" s="30"/>
      <c r="BM342" s="30"/>
      <c r="BN342" s="30"/>
      <c r="BO342" s="31"/>
      <c r="BP342" s="30"/>
      <c r="BQ342" s="30"/>
      <c r="BR342" s="30"/>
      <c r="BS342" s="30"/>
      <c r="BT342" s="31"/>
      <c r="BU342" s="30"/>
      <c r="BV342" s="30"/>
      <c r="BW342" s="30"/>
      <c r="BX342" s="31"/>
      <c r="BY342" s="30"/>
      <c r="BZ342" s="30"/>
      <c r="CA342" s="30"/>
      <c r="CB342" s="30"/>
      <c r="CC342" s="30"/>
      <c r="CD342" s="30"/>
      <c r="CE342" s="30"/>
      <c r="CF342" s="30"/>
      <c r="CG342" s="30"/>
      <c r="CH342" s="31"/>
      <c r="CI342" s="30"/>
      <c r="CJ342" s="30"/>
      <c r="CK342" s="30"/>
      <c r="CL342" s="30"/>
      <c r="CM342" s="30"/>
      <c r="CN342" s="30"/>
      <c r="CO342" s="30"/>
      <c r="CP342" s="30"/>
      <c r="CQ342" s="31"/>
      <c r="CR342" s="30"/>
      <c r="CS342" s="30"/>
      <c r="CT342" s="30"/>
      <c r="CU342" s="30"/>
      <c r="CV342" s="30"/>
      <c r="CW342" s="30"/>
    </row>
    <row r="343" spans="4:101" ht="13.5" x14ac:dyDescent="0.35">
      <c r="D343" s="31"/>
      <c r="E343" s="30"/>
      <c r="F343" s="30"/>
      <c r="G343" s="30"/>
      <c r="H343" s="30"/>
      <c r="I343" s="30"/>
      <c r="J343" s="30"/>
      <c r="K343" s="30"/>
      <c r="L343" s="30"/>
      <c r="M343" s="30"/>
      <c r="N343" s="30"/>
      <c r="O343" s="31"/>
      <c r="P343" s="30"/>
      <c r="Q343" s="30"/>
      <c r="R343" s="30"/>
      <c r="S343" s="30"/>
      <c r="T343" s="30"/>
      <c r="U343" s="30"/>
      <c r="V343" s="30"/>
      <c r="W343" s="30"/>
      <c r="X343" s="30"/>
      <c r="Y343" s="31"/>
      <c r="Z343" s="30"/>
      <c r="AA343" s="30"/>
      <c r="AB343" s="30"/>
      <c r="AC343" s="30"/>
      <c r="AD343" s="30"/>
      <c r="AE343" s="30"/>
      <c r="AF343" s="30"/>
      <c r="AG343" s="30"/>
      <c r="AH343" s="30"/>
      <c r="AI343" s="30"/>
      <c r="AJ343" s="31"/>
      <c r="AK343" s="30"/>
      <c r="AL343" s="30"/>
      <c r="AM343" s="30"/>
      <c r="AN343" s="30"/>
      <c r="AO343" s="30"/>
      <c r="AP343" s="30"/>
      <c r="AQ343" s="30"/>
      <c r="AR343" s="30"/>
      <c r="AS343" s="31"/>
      <c r="AT343" s="30"/>
      <c r="AU343" s="30"/>
      <c r="AV343" s="30"/>
      <c r="AW343" s="30"/>
      <c r="AX343" s="30"/>
      <c r="AY343" s="30"/>
      <c r="AZ343" s="30"/>
      <c r="BA343" s="31"/>
      <c r="BB343" s="30"/>
      <c r="BC343" s="30"/>
      <c r="BD343" s="30"/>
      <c r="BE343" s="31"/>
      <c r="BF343" s="30"/>
      <c r="BG343" s="30"/>
      <c r="BH343" s="30"/>
      <c r="BI343" s="30"/>
      <c r="BJ343" s="31"/>
      <c r="BK343" s="30"/>
      <c r="BL343" s="30"/>
      <c r="BM343" s="30"/>
      <c r="BN343" s="30"/>
      <c r="BO343" s="31"/>
      <c r="BP343" s="30"/>
      <c r="BQ343" s="30"/>
      <c r="BR343" s="30"/>
      <c r="BS343" s="30"/>
      <c r="BT343" s="31"/>
      <c r="BU343" s="30"/>
      <c r="BV343" s="30"/>
      <c r="BW343" s="30"/>
      <c r="BX343" s="31"/>
      <c r="BY343" s="30"/>
      <c r="BZ343" s="30"/>
      <c r="CA343" s="30"/>
      <c r="CB343" s="30"/>
      <c r="CC343" s="30"/>
      <c r="CD343" s="30"/>
      <c r="CE343" s="30"/>
      <c r="CF343" s="30"/>
      <c r="CG343" s="30"/>
      <c r="CH343" s="31"/>
      <c r="CI343" s="30"/>
      <c r="CJ343" s="30"/>
      <c r="CK343" s="30"/>
      <c r="CL343" s="30"/>
      <c r="CM343" s="30"/>
      <c r="CN343" s="30"/>
      <c r="CO343" s="30"/>
      <c r="CP343" s="30"/>
      <c r="CQ343" s="31"/>
      <c r="CR343" s="30"/>
      <c r="CS343" s="30"/>
      <c r="CT343" s="30"/>
      <c r="CU343" s="30"/>
      <c r="CV343" s="30"/>
      <c r="CW343" s="30"/>
    </row>
    <row r="344" spans="4:101" ht="13.5" x14ac:dyDescent="0.35">
      <c r="D344" s="31"/>
      <c r="E344" s="30"/>
      <c r="F344" s="30"/>
      <c r="G344" s="30"/>
      <c r="H344" s="30"/>
      <c r="I344" s="30"/>
      <c r="J344" s="30"/>
      <c r="K344" s="30"/>
      <c r="L344" s="30"/>
      <c r="M344" s="30"/>
      <c r="N344" s="30"/>
      <c r="O344" s="31"/>
      <c r="P344" s="30"/>
      <c r="Q344" s="30"/>
      <c r="R344" s="30"/>
      <c r="S344" s="30"/>
      <c r="T344" s="30"/>
      <c r="U344" s="30"/>
      <c r="V344" s="30"/>
      <c r="W344" s="30"/>
      <c r="X344" s="30"/>
      <c r="Y344" s="31"/>
      <c r="Z344" s="30"/>
      <c r="AA344" s="30"/>
      <c r="AB344" s="30"/>
      <c r="AC344" s="30"/>
      <c r="AD344" s="30"/>
      <c r="AE344" s="30"/>
      <c r="AF344" s="30"/>
      <c r="AG344" s="30"/>
      <c r="AH344" s="30"/>
      <c r="AI344" s="30"/>
      <c r="AJ344" s="31"/>
      <c r="AK344" s="30"/>
      <c r="AL344" s="30"/>
      <c r="AM344" s="30"/>
      <c r="AN344" s="30"/>
      <c r="AO344" s="30"/>
      <c r="AP344" s="30"/>
      <c r="AQ344" s="30"/>
      <c r="AR344" s="30"/>
      <c r="AS344" s="31"/>
      <c r="AT344" s="30"/>
      <c r="AU344" s="30"/>
      <c r="AV344" s="30"/>
      <c r="AW344" s="30"/>
      <c r="AX344" s="30"/>
      <c r="AY344" s="30"/>
      <c r="AZ344" s="30"/>
      <c r="BA344" s="31"/>
      <c r="BB344" s="30"/>
      <c r="BC344" s="30"/>
      <c r="BD344" s="30"/>
      <c r="BE344" s="31"/>
      <c r="BF344" s="30"/>
      <c r="BG344" s="30"/>
      <c r="BH344" s="30"/>
      <c r="BI344" s="30"/>
      <c r="BJ344" s="31"/>
      <c r="BK344" s="30"/>
      <c r="BL344" s="30"/>
      <c r="BM344" s="30"/>
      <c r="BN344" s="30"/>
      <c r="BO344" s="31"/>
      <c r="BP344" s="30"/>
      <c r="BQ344" s="30"/>
      <c r="BR344" s="30"/>
      <c r="BS344" s="30"/>
      <c r="BT344" s="31"/>
      <c r="BU344" s="30"/>
      <c r="BV344" s="30"/>
      <c r="BW344" s="30"/>
      <c r="BX344" s="31"/>
      <c r="BY344" s="30"/>
      <c r="BZ344" s="30"/>
      <c r="CA344" s="30"/>
      <c r="CB344" s="30"/>
      <c r="CC344" s="30"/>
      <c r="CD344" s="30"/>
      <c r="CE344" s="30"/>
      <c r="CF344" s="30"/>
      <c r="CG344" s="30"/>
      <c r="CH344" s="31"/>
      <c r="CI344" s="30"/>
      <c r="CJ344" s="30"/>
      <c r="CK344" s="30"/>
      <c r="CL344" s="30"/>
      <c r="CM344" s="30"/>
      <c r="CN344" s="30"/>
      <c r="CO344" s="30"/>
      <c r="CP344" s="30"/>
      <c r="CQ344" s="31"/>
      <c r="CR344" s="30"/>
      <c r="CS344" s="30"/>
      <c r="CT344" s="30"/>
      <c r="CU344" s="30"/>
      <c r="CV344" s="30"/>
      <c r="CW344" s="30"/>
    </row>
    <row r="345" spans="4:101" ht="13.5" x14ac:dyDescent="0.35">
      <c r="D345" s="31"/>
      <c r="E345" s="30"/>
      <c r="F345" s="30"/>
      <c r="G345" s="30"/>
      <c r="H345" s="30"/>
      <c r="I345" s="30"/>
      <c r="J345" s="30"/>
      <c r="K345" s="30"/>
      <c r="L345" s="30"/>
      <c r="M345" s="30"/>
      <c r="N345" s="30"/>
      <c r="O345" s="31"/>
      <c r="P345" s="30"/>
      <c r="Q345" s="30"/>
      <c r="R345" s="30"/>
      <c r="S345" s="30"/>
      <c r="T345" s="30"/>
      <c r="U345" s="30"/>
      <c r="V345" s="30"/>
      <c r="W345" s="30"/>
      <c r="X345" s="30"/>
      <c r="Y345" s="31"/>
      <c r="Z345" s="30"/>
      <c r="AA345" s="30"/>
      <c r="AB345" s="30"/>
      <c r="AC345" s="30"/>
      <c r="AD345" s="30"/>
      <c r="AE345" s="30"/>
      <c r="AF345" s="30"/>
      <c r="AG345" s="30"/>
      <c r="AH345" s="30"/>
      <c r="AI345" s="30"/>
      <c r="AJ345" s="31"/>
      <c r="AK345" s="30"/>
      <c r="AL345" s="30"/>
      <c r="AM345" s="30"/>
      <c r="AN345" s="30"/>
      <c r="AO345" s="30"/>
      <c r="AP345" s="30"/>
      <c r="AQ345" s="30"/>
      <c r="AR345" s="30"/>
      <c r="AS345" s="31"/>
      <c r="AT345" s="30"/>
      <c r="AU345" s="30"/>
      <c r="AV345" s="30"/>
      <c r="AW345" s="30"/>
      <c r="AX345" s="30"/>
      <c r="AY345" s="30"/>
      <c r="AZ345" s="30"/>
      <c r="BA345" s="31"/>
      <c r="BB345" s="30"/>
      <c r="BC345" s="30"/>
      <c r="BD345" s="30"/>
      <c r="BE345" s="31"/>
      <c r="BF345" s="30"/>
      <c r="BG345" s="30"/>
      <c r="BH345" s="30"/>
      <c r="BI345" s="30"/>
      <c r="BJ345" s="31"/>
      <c r="BK345" s="30"/>
      <c r="BL345" s="30"/>
      <c r="BM345" s="30"/>
      <c r="BN345" s="30"/>
      <c r="BO345" s="31"/>
      <c r="BP345" s="30"/>
      <c r="BQ345" s="30"/>
      <c r="BR345" s="30"/>
      <c r="BS345" s="30"/>
      <c r="BT345" s="31"/>
      <c r="BU345" s="30"/>
      <c r="BV345" s="30"/>
      <c r="BW345" s="30"/>
      <c r="BX345" s="31"/>
      <c r="BY345" s="30"/>
      <c r="BZ345" s="30"/>
      <c r="CA345" s="30"/>
      <c r="CB345" s="30"/>
      <c r="CC345" s="30"/>
      <c r="CD345" s="30"/>
      <c r="CE345" s="30"/>
      <c r="CF345" s="30"/>
      <c r="CG345" s="30"/>
      <c r="CH345" s="31"/>
      <c r="CI345" s="30"/>
      <c r="CJ345" s="30"/>
      <c r="CK345" s="30"/>
      <c r="CL345" s="30"/>
      <c r="CM345" s="30"/>
      <c r="CN345" s="30"/>
      <c r="CO345" s="30"/>
      <c r="CP345" s="30"/>
      <c r="CQ345" s="31"/>
      <c r="CR345" s="30"/>
      <c r="CS345" s="30"/>
      <c r="CT345" s="30"/>
      <c r="CU345" s="30"/>
      <c r="CV345" s="30"/>
      <c r="CW345" s="30"/>
    </row>
    <row r="346" spans="4:101" ht="13.5" x14ac:dyDescent="0.35">
      <c r="D346" s="31"/>
      <c r="E346" s="30"/>
      <c r="F346" s="30"/>
      <c r="G346" s="30"/>
      <c r="H346" s="30"/>
      <c r="I346" s="30"/>
      <c r="J346" s="30"/>
      <c r="K346" s="30"/>
      <c r="L346" s="30"/>
      <c r="M346" s="30"/>
      <c r="N346" s="30"/>
      <c r="O346" s="31"/>
      <c r="P346" s="30"/>
      <c r="Q346" s="30"/>
      <c r="R346" s="30"/>
      <c r="S346" s="30"/>
      <c r="T346" s="30"/>
      <c r="U346" s="30"/>
      <c r="V346" s="30"/>
      <c r="W346" s="30"/>
      <c r="X346" s="30"/>
      <c r="Y346" s="31"/>
      <c r="Z346" s="30"/>
      <c r="AA346" s="30"/>
      <c r="AB346" s="30"/>
      <c r="AC346" s="30"/>
      <c r="AD346" s="30"/>
      <c r="AE346" s="30"/>
      <c r="AF346" s="30"/>
      <c r="AG346" s="30"/>
      <c r="AH346" s="30"/>
      <c r="AI346" s="30"/>
      <c r="AJ346" s="31"/>
      <c r="AK346" s="30"/>
      <c r="AL346" s="30"/>
      <c r="AM346" s="30"/>
      <c r="AN346" s="30"/>
      <c r="AO346" s="30"/>
      <c r="AP346" s="30"/>
      <c r="AQ346" s="30"/>
      <c r="AR346" s="30"/>
      <c r="AS346" s="31"/>
      <c r="AT346" s="30"/>
      <c r="AU346" s="30"/>
      <c r="AV346" s="30"/>
      <c r="AW346" s="30"/>
      <c r="AX346" s="30"/>
      <c r="AY346" s="30"/>
      <c r="AZ346" s="30"/>
      <c r="BA346" s="31"/>
      <c r="BB346" s="30"/>
      <c r="BC346" s="30"/>
      <c r="BD346" s="30"/>
      <c r="BE346" s="31"/>
      <c r="BF346" s="30"/>
      <c r="BG346" s="30"/>
      <c r="BH346" s="30"/>
      <c r="BI346" s="30"/>
      <c r="BJ346" s="31"/>
      <c r="BK346" s="30"/>
      <c r="BL346" s="30"/>
      <c r="BM346" s="30"/>
      <c r="BN346" s="30"/>
      <c r="BO346" s="31"/>
      <c r="BP346" s="30"/>
      <c r="BQ346" s="30"/>
      <c r="BR346" s="30"/>
      <c r="BS346" s="30"/>
      <c r="BT346" s="31"/>
      <c r="BU346" s="30"/>
      <c r="BV346" s="30"/>
      <c r="BW346" s="30"/>
      <c r="BX346" s="31"/>
      <c r="BY346" s="30"/>
      <c r="BZ346" s="30"/>
      <c r="CA346" s="30"/>
      <c r="CB346" s="30"/>
      <c r="CC346" s="30"/>
      <c r="CD346" s="30"/>
      <c r="CE346" s="30"/>
      <c r="CF346" s="30"/>
      <c r="CG346" s="30"/>
      <c r="CH346" s="31"/>
      <c r="CI346" s="30"/>
      <c r="CJ346" s="30"/>
      <c r="CK346" s="30"/>
      <c r="CL346" s="30"/>
      <c r="CM346" s="30"/>
      <c r="CN346" s="30"/>
      <c r="CO346" s="30"/>
      <c r="CP346" s="30"/>
      <c r="CQ346" s="31"/>
      <c r="CR346" s="30"/>
      <c r="CS346" s="30"/>
      <c r="CT346" s="30"/>
      <c r="CU346" s="30"/>
      <c r="CV346" s="30"/>
      <c r="CW346" s="30"/>
    </row>
    <row r="347" spans="4:101" ht="13.5" x14ac:dyDescent="0.35">
      <c r="D347" s="31"/>
      <c r="E347" s="30"/>
      <c r="F347" s="30"/>
      <c r="G347" s="30"/>
      <c r="H347" s="30"/>
      <c r="I347" s="30"/>
      <c r="J347" s="30"/>
      <c r="K347" s="30"/>
      <c r="L347" s="30"/>
      <c r="M347" s="30"/>
      <c r="N347" s="30"/>
      <c r="O347" s="31"/>
      <c r="P347" s="30"/>
      <c r="Q347" s="30"/>
      <c r="R347" s="30"/>
      <c r="S347" s="30"/>
      <c r="T347" s="30"/>
      <c r="U347" s="30"/>
      <c r="V347" s="30"/>
      <c r="W347" s="30"/>
      <c r="X347" s="30"/>
      <c r="Y347" s="31"/>
      <c r="Z347" s="30"/>
      <c r="AA347" s="30"/>
      <c r="AB347" s="30"/>
      <c r="AC347" s="30"/>
      <c r="AD347" s="30"/>
      <c r="AE347" s="30"/>
      <c r="AF347" s="30"/>
      <c r="AG347" s="30"/>
      <c r="AH347" s="30"/>
      <c r="AI347" s="30"/>
      <c r="AJ347" s="31"/>
      <c r="AK347" s="30"/>
      <c r="AL347" s="30"/>
      <c r="AM347" s="30"/>
      <c r="AN347" s="30"/>
      <c r="AO347" s="30"/>
      <c r="AP347" s="30"/>
      <c r="AQ347" s="30"/>
      <c r="AR347" s="30"/>
      <c r="AS347" s="31"/>
      <c r="AT347" s="30"/>
      <c r="AU347" s="30"/>
      <c r="AV347" s="30"/>
      <c r="AW347" s="30"/>
      <c r="AX347" s="30"/>
      <c r="AY347" s="30"/>
      <c r="AZ347" s="30"/>
      <c r="BA347" s="31"/>
      <c r="BB347" s="30"/>
      <c r="BC347" s="30"/>
      <c r="BD347" s="30"/>
      <c r="BE347" s="31"/>
      <c r="BF347" s="30"/>
      <c r="BG347" s="30"/>
      <c r="BH347" s="30"/>
      <c r="BI347" s="30"/>
      <c r="BJ347" s="31"/>
      <c r="BK347" s="30"/>
      <c r="BL347" s="30"/>
      <c r="BM347" s="30"/>
      <c r="BN347" s="30"/>
      <c r="BO347" s="31"/>
      <c r="BP347" s="30"/>
      <c r="BQ347" s="30"/>
      <c r="BR347" s="30"/>
      <c r="BS347" s="30"/>
      <c r="BT347" s="31"/>
      <c r="BU347" s="30"/>
      <c r="BV347" s="30"/>
      <c r="BW347" s="30"/>
      <c r="BX347" s="31"/>
      <c r="BY347" s="30"/>
      <c r="BZ347" s="30"/>
      <c r="CA347" s="30"/>
      <c r="CB347" s="30"/>
      <c r="CC347" s="30"/>
      <c r="CD347" s="30"/>
      <c r="CE347" s="30"/>
      <c r="CF347" s="30"/>
      <c r="CG347" s="30"/>
      <c r="CH347" s="31"/>
      <c r="CI347" s="30"/>
      <c r="CJ347" s="30"/>
      <c r="CK347" s="30"/>
      <c r="CL347" s="30"/>
      <c r="CM347" s="30"/>
      <c r="CN347" s="30"/>
      <c r="CO347" s="30"/>
      <c r="CP347" s="30"/>
      <c r="CQ347" s="31"/>
      <c r="CR347" s="30"/>
      <c r="CS347" s="30"/>
      <c r="CT347" s="30"/>
      <c r="CU347" s="30"/>
      <c r="CV347" s="30"/>
      <c r="CW347" s="30"/>
    </row>
    <row r="348" spans="4:101" ht="13.5" x14ac:dyDescent="0.35">
      <c r="D348" s="31"/>
      <c r="E348" s="30"/>
      <c r="F348" s="30"/>
      <c r="G348" s="30"/>
      <c r="H348" s="30"/>
      <c r="I348" s="30"/>
      <c r="J348" s="30"/>
      <c r="K348" s="30"/>
      <c r="L348" s="30"/>
      <c r="M348" s="30"/>
      <c r="N348" s="30"/>
      <c r="O348" s="31"/>
      <c r="P348" s="30"/>
      <c r="Q348" s="30"/>
      <c r="R348" s="30"/>
      <c r="S348" s="30"/>
      <c r="T348" s="30"/>
      <c r="U348" s="30"/>
      <c r="V348" s="30"/>
      <c r="W348" s="30"/>
      <c r="X348" s="30"/>
      <c r="Y348" s="31"/>
      <c r="Z348" s="30"/>
      <c r="AA348" s="30"/>
      <c r="AB348" s="30"/>
      <c r="AC348" s="30"/>
      <c r="AD348" s="30"/>
      <c r="AE348" s="30"/>
      <c r="AF348" s="30"/>
      <c r="AG348" s="30"/>
      <c r="AH348" s="30"/>
      <c r="AI348" s="30"/>
      <c r="AJ348" s="31"/>
      <c r="AK348" s="30"/>
      <c r="AL348" s="30"/>
      <c r="AM348" s="30"/>
      <c r="AN348" s="30"/>
      <c r="AO348" s="30"/>
      <c r="AP348" s="30"/>
      <c r="AQ348" s="30"/>
      <c r="AR348" s="30"/>
      <c r="AS348" s="31"/>
      <c r="AT348" s="30"/>
      <c r="AU348" s="30"/>
      <c r="AV348" s="30"/>
      <c r="AW348" s="30"/>
      <c r="AX348" s="30"/>
      <c r="AY348" s="30"/>
      <c r="AZ348" s="30"/>
      <c r="BA348" s="31"/>
      <c r="BB348" s="30"/>
      <c r="BC348" s="30"/>
      <c r="BD348" s="30"/>
      <c r="BE348" s="31"/>
      <c r="BF348" s="30"/>
      <c r="BG348" s="30"/>
      <c r="BH348" s="30"/>
      <c r="BI348" s="30"/>
      <c r="BJ348" s="31"/>
      <c r="BK348" s="30"/>
      <c r="BL348" s="30"/>
      <c r="BM348" s="30"/>
      <c r="BN348" s="30"/>
      <c r="BO348" s="31"/>
      <c r="BP348" s="30"/>
      <c r="BQ348" s="30"/>
      <c r="BR348" s="30"/>
      <c r="BS348" s="30"/>
      <c r="BT348" s="31"/>
      <c r="BU348" s="30"/>
      <c r="BV348" s="30"/>
      <c r="BW348" s="30"/>
      <c r="BX348" s="31"/>
      <c r="BY348" s="30"/>
      <c r="BZ348" s="30"/>
      <c r="CA348" s="30"/>
      <c r="CB348" s="30"/>
      <c r="CC348" s="30"/>
      <c r="CD348" s="30"/>
      <c r="CE348" s="30"/>
      <c r="CF348" s="30"/>
      <c r="CG348" s="30"/>
      <c r="CH348" s="31"/>
      <c r="CI348" s="30"/>
      <c r="CJ348" s="30"/>
      <c r="CK348" s="30"/>
      <c r="CL348" s="30"/>
      <c r="CM348" s="30"/>
      <c r="CN348" s="30"/>
      <c r="CO348" s="30"/>
      <c r="CP348" s="30"/>
      <c r="CQ348" s="31"/>
      <c r="CR348" s="30"/>
      <c r="CS348" s="30"/>
      <c r="CT348" s="30"/>
      <c r="CU348" s="30"/>
      <c r="CV348" s="30"/>
      <c r="CW348" s="30"/>
    </row>
    <row r="349" spans="4:101" ht="13.5" x14ac:dyDescent="0.35">
      <c r="D349" s="31"/>
      <c r="E349" s="30"/>
      <c r="F349" s="30"/>
      <c r="G349" s="30"/>
      <c r="H349" s="30"/>
      <c r="I349" s="30"/>
      <c r="J349" s="30"/>
      <c r="K349" s="30"/>
      <c r="L349" s="30"/>
      <c r="M349" s="30"/>
      <c r="N349" s="30"/>
      <c r="O349" s="31"/>
      <c r="P349" s="30"/>
      <c r="Q349" s="30"/>
      <c r="R349" s="30"/>
      <c r="S349" s="30"/>
      <c r="T349" s="30"/>
      <c r="U349" s="30"/>
      <c r="V349" s="30"/>
      <c r="W349" s="30"/>
      <c r="X349" s="30"/>
      <c r="Y349" s="31"/>
      <c r="Z349" s="30"/>
      <c r="AA349" s="30"/>
      <c r="AB349" s="30"/>
      <c r="AC349" s="30"/>
      <c r="AD349" s="30"/>
      <c r="AE349" s="30"/>
      <c r="AF349" s="30"/>
      <c r="AG349" s="30"/>
      <c r="AH349" s="30"/>
      <c r="AI349" s="30"/>
      <c r="AJ349" s="31"/>
      <c r="AK349" s="30"/>
      <c r="AL349" s="30"/>
      <c r="AM349" s="30"/>
      <c r="AN349" s="30"/>
      <c r="AO349" s="30"/>
      <c r="AP349" s="30"/>
      <c r="AQ349" s="30"/>
      <c r="AR349" s="30"/>
      <c r="AS349" s="31"/>
      <c r="AT349" s="30"/>
      <c r="AU349" s="30"/>
      <c r="AV349" s="30"/>
      <c r="AW349" s="30"/>
      <c r="AX349" s="30"/>
      <c r="AY349" s="30"/>
      <c r="AZ349" s="30"/>
      <c r="BA349" s="31"/>
      <c r="BB349" s="30"/>
      <c r="BC349" s="30"/>
      <c r="BD349" s="30"/>
      <c r="BE349" s="31"/>
      <c r="BF349" s="30"/>
      <c r="BG349" s="30"/>
      <c r="BH349" s="30"/>
      <c r="BI349" s="30"/>
      <c r="BJ349" s="31"/>
      <c r="BK349" s="30"/>
      <c r="BL349" s="30"/>
      <c r="BM349" s="30"/>
      <c r="BN349" s="30"/>
      <c r="BO349" s="31"/>
      <c r="BP349" s="30"/>
      <c r="BQ349" s="30"/>
      <c r="BR349" s="30"/>
      <c r="BS349" s="30"/>
      <c r="BT349" s="31"/>
      <c r="BU349" s="30"/>
      <c r="BV349" s="30"/>
      <c r="BW349" s="30"/>
      <c r="BX349" s="31"/>
      <c r="BY349" s="30"/>
      <c r="BZ349" s="30"/>
      <c r="CA349" s="30"/>
      <c r="CB349" s="30"/>
      <c r="CC349" s="30"/>
      <c r="CD349" s="30"/>
      <c r="CE349" s="30"/>
      <c r="CF349" s="30"/>
      <c r="CG349" s="30"/>
      <c r="CH349" s="31"/>
      <c r="CI349" s="30"/>
      <c r="CJ349" s="30"/>
      <c r="CK349" s="30"/>
      <c r="CL349" s="30"/>
      <c r="CM349" s="30"/>
      <c r="CN349" s="30"/>
      <c r="CO349" s="30"/>
      <c r="CP349" s="30"/>
      <c r="CQ349" s="31"/>
      <c r="CR349" s="30"/>
      <c r="CS349" s="30"/>
      <c r="CT349" s="30"/>
      <c r="CU349" s="30"/>
      <c r="CV349" s="30"/>
      <c r="CW349" s="30"/>
    </row>
    <row r="350" spans="4:101" ht="13.5" x14ac:dyDescent="0.35">
      <c r="D350" s="31"/>
      <c r="E350" s="30"/>
      <c r="F350" s="30"/>
      <c r="G350" s="30"/>
      <c r="H350" s="30"/>
      <c r="I350" s="30"/>
      <c r="J350" s="30"/>
      <c r="K350" s="30"/>
      <c r="L350" s="30"/>
      <c r="M350" s="30"/>
      <c r="N350" s="30"/>
      <c r="O350" s="31"/>
      <c r="P350" s="30"/>
      <c r="Q350" s="30"/>
      <c r="R350" s="30"/>
      <c r="S350" s="30"/>
      <c r="T350" s="30"/>
      <c r="U350" s="30"/>
      <c r="V350" s="30"/>
      <c r="W350" s="30"/>
      <c r="X350" s="30"/>
      <c r="Y350" s="31"/>
      <c r="Z350" s="30"/>
      <c r="AA350" s="30"/>
      <c r="AB350" s="30"/>
      <c r="AC350" s="30"/>
      <c r="AD350" s="30"/>
      <c r="AE350" s="30"/>
      <c r="AF350" s="30"/>
      <c r="AG350" s="30"/>
      <c r="AH350" s="30"/>
      <c r="AI350" s="30"/>
      <c r="AJ350" s="31"/>
      <c r="AK350" s="30"/>
      <c r="AL350" s="30"/>
      <c r="AM350" s="30"/>
      <c r="AN350" s="30"/>
      <c r="AO350" s="30"/>
      <c r="AP350" s="30"/>
      <c r="AQ350" s="30"/>
      <c r="AR350" s="30"/>
      <c r="AS350" s="31"/>
      <c r="AT350" s="30"/>
      <c r="AU350" s="30"/>
      <c r="AV350" s="30"/>
      <c r="AW350" s="30"/>
      <c r="AX350" s="30"/>
      <c r="AY350" s="30"/>
      <c r="AZ350" s="30"/>
      <c r="BA350" s="31"/>
      <c r="BB350" s="30"/>
      <c r="BC350" s="30"/>
      <c r="BD350" s="30"/>
      <c r="BE350" s="31"/>
      <c r="BF350" s="30"/>
      <c r="BG350" s="30"/>
      <c r="BH350" s="30"/>
      <c r="BI350" s="30"/>
      <c r="BJ350" s="31"/>
      <c r="BK350" s="30"/>
      <c r="BL350" s="30"/>
      <c r="BM350" s="30"/>
      <c r="BN350" s="30"/>
      <c r="BO350" s="31"/>
      <c r="BP350" s="30"/>
      <c r="BQ350" s="30"/>
      <c r="BR350" s="30"/>
      <c r="BS350" s="30"/>
      <c r="BT350" s="31"/>
      <c r="BU350" s="30"/>
      <c r="BV350" s="30"/>
      <c r="BW350" s="30"/>
      <c r="BX350" s="31"/>
      <c r="BY350" s="30"/>
      <c r="BZ350" s="30"/>
      <c r="CA350" s="30"/>
      <c r="CB350" s="30"/>
      <c r="CC350" s="30"/>
      <c r="CD350" s="30"/>
      <c r="CE350" s="30"/>
      <c r="CF350" s="30"/>
      <c r="CG350" s="30"/>
      <c r="CH350" s="31"/>
      <c r="CI350" s="30"/>
      <c r="CJ350" s="30"/>
      <c r="CK350" s="30"/>
      <c r="CL350" s="30"/>
      <c r="CM350" s="30"/>
      <c r="CN350" s="30"/>
      <c r="CO350" s="30"/>
      <c r="CP350" s="30"/>
      <c r="CQ350" s="31"/>
      <c r="CR350" s="30"/>
      <c r="CS350" s="30"/>
      <c r="CT350" s="30"/>
      <c r="CU350" s="30"/>
      <c r="CV350" s="30"/>
      <c r="CW350" s="30"/>
    </row>
    <row r="351" spans="4:101" ht="13.5" x14ac:dyDescent="0.35">
      <c r="D351" s="31"/>
      <c r="E351" s="30"/>
      <c r="F351" s="30"/>
      <c r="G351" s="30"/>
      <c r="H351" s="30"/>
      <c r="I351" s="30"/>
      <c r="J351" s="30"/>
      <c r="K351" s="30"/>
      <c r="L351" s="30"/>
      <c r="M351" s="30"/>
      <c r="N351" s="30"/>
      <c r="O351" s="31"/>
      <c r="P351" s="30"/>
      <c r="Q351" s="30"/>
      <c r="R351" s="30"/>
      <c r="S351" s="30"/>
      <c r="T351" s="30"/>
      <c r="U351" s="30"/>
      <c r="V351" s="30"/>
      <c r="W351" s="30"/>
      <c r="X351" s="30"/>
      <c r="Y351" s="31"/>
      <c r="Z351" s="30"/>
      <c r="AA351" s="30"/>
      <c r="AB351" s="30"/>
      <c r="AC351" s="30"/>
      <c r="AD351" s="30"/>
      <c r="AE351" s="30"/>
      <c r="AF351" s="30"/>
      <c r="AG351" s="30"/>
      <c r="AH351" s="30"/>
      <c r="AI351" s="30"/>
      <c r="AJ351" s="31"/>
      <c r="AK351" s="30"/>
      <c r="AL351" s="30"/>
      <c r="AM351" s="30"/>
      <c r="AN351" s="30"/>
      <c r="AO351" s="30"/>
      <c r="AP351" s="30"/>
      <c r="AQ351" s="30"/>
      <c r="AR351" s="30"/>
      <c r="AS351" s="31"/>
      <c r="AT351" s="30"/>
      <c r="AU351" s="30"/>
      <c r="AV351" s="30"/>
      <c r="AW351" s="30"/>
      <c r="AX351" s="30"/>
      <c r="AY351" s="30"/>
      <c r="AZ351" s="30"/>
      <c r="BA351" s="31"/>
      <c r="BB351" s="30"/>
      <c r="BC351" s="30"/>
      <c r="BD351" s="30"/>
      <c r="BE351" s="31"/>
      <c r="BF351" s="30"/>
      <c r="BG351" s="30"/>
      <c r="BH351" s="30"/>
      <c r="BI351" s="30"/>
      <c r="BJ351" s="31"/>
      <c r="BK351" s="30"/>
      <c r="BL351" s="30"/>
      <c r="BM351" s="30"/>
      <c r="BN351" s="30"/>
      <c r="BO351" s="31"/>
      <c r="BP351" s="30"/>
      <c r="BQ351" s="30"/>
      <c r="BR351" s="30"/>
      <c r="BS351" s="30"/>
      <c r="BT351" s="31"/>
      <c r="BU351" s="30"/>
      <c r="BV351" s="30"/>
      <c r="BW351" s="30"/>
      <c r="BX351" s="31"/>
      <c r="BY351" s="30"/>
      <c r="BZ351" s="30"/>
      <c r="CA351" s="30"/>
      <c r="CB351" s="30"/>
      <c r="CC351" s="30"/>
      <c r="CD351" s="30"/>
      <c r="CE351" s="30"/>
      <c r="CF351" s="30"/>
      <c r="CG351" s="30"/>
      <c r="CH351" s="31"/>
      <c r="CI351" s="30"/>
      <c r="CJ351" s="30"/>
      <c r="CK351" s="30"/>
      <c r="CL351" s="30"/>
      <c r="CM351" s="30"/>
      <c r="CN351" s="30"/>
      <c r="CO351" s="30"/>
      <c r="CP351" s="30"/>
      <c r="CQ351" s="31"/>
      <c r="CR351" s="30"/>
      <c r="CS351" s="30"/>
      <c r="CT351" s="30"/>
      <c r="CU351" s="30"/>
      <c r="CV351" s="30"/>
      <c r="CW351" s="30"/>
    </row>
    <row r="352" spans="4:101" ht="13.5" x14ac:dyDescent="0.35">
      <c r="D352" s="31"/>
      <c r="E352" s="30"/>
      <c r="F352" s="30"/>
      <c r="G352" s="30"/>
      <c r="H352" s="30"/>
      <c r="I352" s="30"/>
      <c r="J352" s="30"/>
      <c r="K352" s="30"/>
      <c r="L352" s="30"/>
      <c r="M352" s="30"/>
      <c r="N352" s="30"/>
      <c r="O352" s="31"/>
      <c r="P352" s="30"/>
      <c r="Q352" s="30"/>
      <c r="R352" s="30"/>
      <c r="S352" s="30"/>
      <c r="T352" s="30"/>
      <c r="U352" s="30"/>
      <c r="V352" s="30"/>
      <c r="W352" s="30"/>
      <c r="X352" s="30"/>
      <c r="Y352" s="31"/>
      <c r="Z352" s="30"/>
      <c r="AA352" s="30"/>
      <c r="AB352" s="30"/>
      <c r="AC352" s="30"/>
      <c r="AD352" s="30"/>
      <c r="AE352" s="30"/>
      <c r="AF352" s="30"/>
      <c r="AG352" s="30"/>
      <c r="AH352" s="30"/>
      <c r="AI352" s="30"/>
      <c r="AJ352" s="31"/>
      <c r="AK352" s="30"/>
      <c r="AL352" s="30"/>
      <c r="AM352" s="30"/>
      <c r="AN352" s="30"/>
      <c r="AO352" s="30"/>
      <c r="AP352" s="30"/>
      <c r="AQ352" s="30"/>
      <c r="AR352" s="30"/>
      <c r="AS352" s="31"/>
      <c r="AT352" s="30"/>
      <c r="AU352" s="30"/>
      <c r="AV352" s="30"/>
      <c r="AW352" s="30"/>
      <c r="AX352" s="30"/>
      <c r="AY352" s="30"/>
      <c r="AZ352" s="30"/>
      <c r="BA352" s="31"/>
      <c r="BB352" s="30"/>
      <c r="BC352" s="30"/>
      <c r="BD352" s="30"/>
      <c r="BE352" s="31"/>
      <c r="BF352" s="30"/>
      <c r="BG352" s="30"/>
      <c r="BH352" s="30"/>
      <c r="BI352" s="30"/>
      <c r="BJ352" s="31"/>
      <c r="BK352" s="30"/>
      <c r="BL352" s="30"/>
      <c r="BM352" s="30"/>
      <c r="BN352" s="30"/>
      <c r="BO352" s="31"/>
      <c r="BP352" s="30"/>
      <c r="BQ352" s="30"/>
      <c r="BR352" s="30"/>
      <c r="BS352" s="30"/>
      <c r="BT352" s="31"/>
      <c r="BU352" s="30"/>
      <c r="BV352" s="30"/>
      <c r="BW352" s="30"/>
      <c r="BX352" s="31"/>
      <c r="BY352" s="30"/>
      <c r="BZ352" s="30"/>
      <c r="CA352" s="30"/>
      <c r="CB352" s="30"/>
      <c r="CC352" s="30"/>
      <c r="CD352" s="30"/>
      <c r="CE352" s="30"/>
      <c r="CF352" s="30"/>
      <c r="CG352" s="30"/>
      <c r="CH352" s="31"/>
      <c r="CI352" s="30"/>
      <c r="CJ352" s="30"/>
      <c r="CK352" s="30"/>
      <c r="CL352" s="30"/>
      <c r="CM352" s="30"/>
      <c r="CN352" s="30"/>
      <c r="CO352" s="30"/>
      <c r="CP352" s="30"/>
      <c r="CQ352" s="31"/>
      <c r="CR352" s="30"/>
      <c r="CS352" s="30"/>
      <c r="CT352" s="30"/>
      <c r="CU352" s="30"/>
      <c r="CV352" s="30"/>
      <c r="CW352" s="30"/>
    </row>
    <row r="353" spans="4:101" ht="13.5" x14ac:dyDescent="0.35">
      <c r="D353" s="31"/>
      <c r="E353" s="30"/>
      <c r="F353" s="30"/>
      <c r="G353" s="30"/>
      <c r="H353" s="30"/>
      <c r="I353" s="30"/>
      <c r="J353" s="30"/>
      <c r="K353" s="30"/>
      <c r="L353" s="30"/>
      <c r="M353" s="30"/>
      <c r="N353" s="30"/>
      <c r="O353" s="31"/>
      <c r="P353" s="30"/>
      <c r="Q353" s="30"/>
      <c r="R353" s="30"/>
      <c r="S353" s="30"/>
      <c r="T353" s="30"/>
      <c r="U353" s="30"/>
      <c r="V353" s="30"/>
      <c r="W353" s="30"/>
      <c r="X353" s="30"/>
      <c r="Y353" s="31"/>
      <c r="Z353" s="30"/>
      <c r="AA353" s="30"/>
      <c r="AB353" s="30"/>
      <c r="AC353" s="30"/>
      <c r="AD353" s="30"/>
      <c r="AE353" s="30"/>
      <c r="AF353" s="30"/>
      <c r="AG353" s="30"/>
      <c r="AH353" s="30"/>
      <c r="AI353" s="30"/>
      <c r="AJ353" s="31"/>
      <c r="AK353" s="30"/>
      <c r="AL353" s="30"/>
      <c r="AM353" s="30"/>
      <c r="AN353" s="30"/>
      <c r="AO353" s="30"/>
      <c r="AP353" s="30"/>
      <c r="AQ353" s="30"/>
      <c r="AR353" s="30"/>
      <c r="AS353" s="31"/>
      <c r="AT353" s="30"/>
      <c r="AU353" s="30"/>
      <c r="AV353" s="30"/>
      <c r="AW353" s="30"/>
      <c r="AX353" s="30"/>
      <c r="AY353" s="30"/>
      <c r="AZ353" s="30"/>
      <c r="BA353" s="31"/>
      <c r="BB353" s="30"/>
      <c r="BC353" s="30"/>
      <c r="BD353" s="30"/>
      <c r="BE353" s="31"/>
      <c r="BF353" s="30"/>
      <c r="BG353" s="30"/>
      <c r="BH353" s="30"/>
      <c r="BI353" s="30"/>
      <c r="BJ353" s="31"/>
      <c r="BK353" s="30"/>
      <c r="BL353" s="30"/>
      <c r="BM353" s="30"/>
      <c r="BN353" s="30"/>
      <c r="BO353" s="31"/>
      <c r="BP353" s="30"/>
      <c r="BQ353" s="30"/>
      <c r="BR353" s="30"/>
      <c r="BS353" s="30"/>
      <c r="BT353" s="31"/>
      <c r="BU353" s="30"/>
      <c r="BV353" s="30"/>
      <c r="BW353" s="30"/>
      <c r="BX353" s="31"/>
      <c r="BY353" s="30"/>
      <c r="BZ353" s="30"/>
      <c r="CA353" s="30"/>
      <c r="CB353" s="30"/>
      <c r="CC353" s="30"/>
      <c r="CD353" s="30"/>
      <c r="CE353" s="30"/>
      <c r="CF353" s="30"/>
      <c r="CG353" s="30"/>
      <c r="CH353" s="31"/>
      <c r="CI353" s="30"/>
      <c r="CJ353" s="30"/>
      <c r="CK353" s="30"/>
      <c r="CL353" s="30"/>
      <c r="CM353" s="30"/>
      <c r="CN353" s="30"/>
      <c r="CO353" s="30"/>
      <c r="CP353" s="30"/>
      <c r="CQ353" s="31"/>
      <c r="CR353" s="30"/>
      <c r="CS353" s="30"/>
      <c r="CT353" s="30"/>
      <c r="CU353" s="30"/>
      <c r="CV353" s="30"/>
      <c r="CW353" s="30"/>
    </row>
    <row r="354" spans="4:101" ht="13.5" x14ac:dyDescent="0.35">
      <c r="D354" s="31"/>
      <c r="E354" s="30"/>
      <c r="F354" s="30"/>
      <c r="G354" s="30"/>
      <c r="H354" s="30"/>
      <c r="I354" s="30"/>
      <c r="J354" s="30"/>
      <c r="K354" s="30"/>
      <c r="L354" s="30"/>
      <c r="M354" s="30"/>
      <c r="N354" s="30"/>
      <c r="O354" s="31"/>
      <c r="P354" s="30"/>
      <c r="Q354" s="30"/>
      <c r="R354" s="30"/>
      <c r="S354" s="30"/>
      <c r="T354" s="30"/>
      <c r="U354" s="30"/>
      <c r="V354" s="30"/>
      <c r="W354" s="30"/>
      <c r="X354" s="30"/>
      <c r="Y354" s="31"/>
      <c r="Z354" s="30"/>
      <c r="AA354" s="30"/>
      <c r="AB354" s="30"/>
      <c r="AC354" s="30"/>
      <c r="AD354" s="30"/>
      <c r="AE354" s="30"/>
      <c r="AF354" s="30"/>
      <c r="AG354" s="30"/>
      <c r="AH354" s="30"/>
      <c r="AI354" s="30"/>
      <c r="AJ354" s="31"/>
      <c r="AK354" s="30"/>
      <c r="AL354" s="30"/>
      <c r="AM354" s="30"/>
      <c r="AN354" s="30"/>
      <c r="AO354" s="30"/>
      <c r="AP354" s="30"/>
      <c r="AQ354" s="30"/>
      <c r="AR354" s="30"/>
      <c r="AS354" s="31"/>
      <c r="AT354" s="30"/>
      <c r="AU354" s="30"/>
      <c r="AV354" s="30"/>
      <c r="AW354" s="30"/>
      <c r="AX354" s="30"/>
      <c r="AY354" s="30"/>
      <c r="AZ354" s="30"/>
      <c r="BA354" s="31"/>
      <c r="BB354" s="30"/>
      <c r="BC354" s="30"/>
      <c r="BD354" s="30"/>
      <c r="BE354" s="31"/>
      <c r="BF354" s="30"/>
      <c r="BG354" s="30"/>
      <c r="BH354" s="30"/>
      <c r="BI354" s="30"/>
      <c r="BJ354" s="31"/>
      <c r="BK354" s="30"/>
      <c r="BL354" s="30"/>
      <c r="BM354" s="30"/>
      <c r="BN354" s="30"/>
      <c r="BO354" s="31"/>
      <c r="BP354" s="30"/>
      <c r="BQ354" s="30"/>
      <c r="BR354" s="30"/>
      <c r="BS354" s="30"/>
      <c r="BT354" s="31"/>
      <c r="BU354" s="30"/>
      <c r="BV354" s="30"/>
      <c r="BW354" s="30"/>
      <c r="BX354" s="31"/>
      <c r="BY354" s="30"/>
      <c r="BZ354" s="30"/>
      <c r="CA354" s="30"/>
      <c r="CB354" s="30"/>
      <c r="CC354" s="30"/>
      <c r="CD354" s="30"/>
      <c r="CE354" s="30"/>
      <c r="CF354" s="30"/>
      <c r="CG354" s="30"/>
      <c r="CH354" s="31"/>
      <c r="CI354" s="30"/>
      <c r="CJ354" s="30"/>
      <c r="CK354" s="30"/>
      <c r="CL354" s="30"/>
      <c r="CM354" s="30"/>
      <c r="CN354" s="30"/>
      <c r="CO354" s="30"/>
      <c r="CP354" s="30"/>
      <c r="CQ354" s="31"/>
      <c r="CR354" s="30"/>
      <c r="CS354" s="30"/>
      <c r="CT354" s="30"/>
      <c r="CU354" s="30"/>
      <c r="CV354" s="30"/>
      <c r="CW354" s="30"/>
    </row>
    <row r="355" spans="4:101" ht="13.5" x14ac:dyDescent="0.35">
      <c r="D355" s="31"/>
      <c r="E355" s="30"/>
      <c r="F355" s="30"/>
      <c r="G355" s="30"/>
      <c r="H355" s="30"/>
      <c r="I355" s="30"/>
      <c r="J355" s="30"/>
      <c r="K355" s="30"/>
      <c r="L355" s="30"/>
      <c r="M355" s="30"/>
      <c r="N355" s="30"/>
      <c r="O355" s="31"/>
      <c r="P355" s="30"/>
      <c r="Q355" s="30"/>
      <c r="R355" s="30"/>
      <c r="S355" s="30"/>
      <c r="T355" s="30"/>
      <c r="U355" s="30"/>
      <c r="V355" s="30"/>
      <c r="W355" s="30"/>
      <c r="X355" s="30"/>
      <c r="Y355" s="31"/>
      <c r="Z355" s="30"/>
      <c r="AA355" s="30"/>
      <c r="AB355" s="30"/>
      <c r="AC355" s="30"/>
      <c r="AD355" s="30"/>
      <c r="AE355" s="30"/>
      <c r="AF355" s="30"/>
      <c r="AG355" s="30"/>
      <c r="AH355" s="30"/>
      <c r="AI355" s="30"/>
      <c r="AJ355" s="31"/>
      <c r="AK355" s="30"/>
      <c r="AL355" s="30"/>
      <c r="AM355" s="30"/>
      <c r="AN355" s="30"/>
      <c r="AO355" s="30"/>
      <c r="AP355" s="30"/>
      <c r="AQ355" s="30"/>
      <c r="AR355" s="30"/>
      <c r="AS355" s="31"/>
      <c r="AT355" s="30"/>
      <c r="AU355" s="30"/>
      <c r="AV355" s="30"/>
      <c r="AW355" s="30"/>
      <c r="AX355" s="30"/>
      <c r="AY355" s="30"/>
      <c r="AZ355" s="30"/>
      <c r="BA355" s="31"/>
      <c r="BB355" s="30"/>
      <c r="BC355" s="30"/>
      <c r="BD355" s="30"/>
      <c r="BE355" s="31"/>
      <c r="BF355" s="30"/>
      <c r="BG355" s="30"/>
      <c r="BH355" s="30"/>
      <c r="BI355" s="30"/>
      <c r="BJ355" s="31"/>
      <c r="BK355" s="30"/>
      <c r="BL355" s="30"/>
      <c r="BM355" s="30"/>
      <c r="BN355" s="30"/>
      <c r="BO355" s="31"/>
      <c r="BP355" s="30"/>
      <c r="BQ355" s="30"/>
      <c r="BR355" s="30"/>
      <c r="BS355" s="30"/>
      <c r="BT355" s="31"/>
      <c r="BU355" s="30"/>
      <c r="BV355" s="30"/>
      <c r="BW355" s="30"/>
      <c r="BX355" s="31"/>
      <c r="BY355" s="30"/>
      <c r="BZ355" s="30"/>
      <c r="CA355" s="30"/>
      <c r="CB355" s="30"/>
      <c r="CC355" s="30"/>
      <c r="CD355" s="30"/>
      <c r="CE355" s="30"/>
      <c r="CF355" s="30"/>
      <c r="CG355" s="30"/>
      <c r="CH355" s="31"/>
      <c r="CI355" s="30"/>
      <c r="CJ355" s="30"/>
      <c r="CK355" s="30"/>
      <c r="CL355" s="30"/>
      <c r="CM355" s="30"/>
      <c r="CN355" s="30"/>
      <c r="CO355" s="30"/>
      <c r="CP355" s="30"/>
      <c r="CQ355" s="31"/>
      <c r="CR355" s="30"/>
      <c r="CS355" s="30"/>
      <c r="CT355" s="30"/>
      <c r="CU355" s="30"/>
      <c r="CV355" s="30"/>
      <c r="CW355" s="30"/>
    </row>
    <row r="356" spans="4:101" ht="13.5" x14ac:dyDescent="0.35">
      <c r="D356" s="31"/>
      <c r="E356" s="30"/>
      <c r="F356" s="30"/>
      <c r="G356" s="30"/>
      <c r="H356" s="30"/>
      <c r="I356" s="30"/>
      <c r="J356" s="30"/>
      <c r="K356" s="30"/>
      <c r="L356" s="30"/>
      <c r="M356" s="30"/>
      <c r="N356" s="30"/>
      <c r="O356" s="31"/>
      <c r="P356" s="30"/>
      <c r="Q356" s="30"/>
      <c r="R356" s="30"/>
      <c r="S356" s="30"/>
      <c r="T356" s="30"/>
      <c r="U356" s="30"/>
      <c r="V356" s="30"/>
      <c r="W356" s="30"/>
      <c r="X356" s="30"/>
      <c r="Y356" s="31"/>
      <c r="Z356" s="30"/>
      <c r="AA356" s="30"/>
      <c r="AB356" s="30"/>
      <c r="AC356" s="30"/>
      <c r="AD356" s="30"/>
      <c r="AE356" s="30"/>
      <c r="AF356" s="30"/>
      <c r="AG356" s="30"/>
      <c r="AH356" s="30"/>
      <c r="AI356" s="30"/>
      <c r="AJ356" s="31"/>
      <c r="AK356" s="30"/>
      <c r="AL356" s="30"/>
      <c r="AM356" s="30"/>
      <c r="AN356" s="30"/>
      <c r="AO356" s="30"/>
      <c r="AP356" s="30"/>
      <c r="AQ356" s="30"/>
      <c r="AR356" s="30"/>
      <c r="AS356" s="31"/>
      <c r="AT356" s="30"/>
      <c r="AU356" s="30"/>
      <c r="AV356" s="30"/>
      <c r="AW356" s="30"/>
      <c r="AX356" s="30"/>
      <c r="AY356" s="30"/>
      <c r="AZ356" s="30"/>
      <c r="BA356" s="31"/>
      <c r="BB356" s="30"/>
      <c r="BC356" s="30"/>
      <c r="BD356" s="30"/>
      <c r="BE356" s="31"/>
      <c r="BF356" s="30"/>
      <c r="BG356" s="30"/>
      <c r="BH356" s="30"/>
      <c r="BI356" s="30"/>
      <c r="BJ356" s="31"/>
      <c r="BK356" s="30"/>
      <c r="BL356" s="30"/>
      <c r="BM356" s="30"/>
      <c r="BN356" s="30"/>
      <c r="BO356" s="31"/>
      <c r="BP356" s="30"/>
      <c r="BQ356" s="30"/>
      <c r="BR356" s="30"/>
      <c r="BS356" s="30"/>
      <c r="BT356" s="31"/>
      <c r="BU356" s="30"/>
      <c r="BV356" s="30"/>
      <c r="BW356" s="30"/>
      <c r="BX356" s="31"/>
      <c r="BY356" s="30"/>
      <c r="BZ356" s="30"/>
      <c r="CA356" s="30"/>
      <c r="CB356" s="30"/>
      <c r="CC356" s="30"/>
      <c r="CD356" s="30"/>
      <c r="CE356" s="30"/>
      <c r="CF356" s="30"/>
      <c r="CG356" s="30"/>
      <c r="CH356" s="31"/>
      <c r="CI356" s="30"/>
      <c r="CJ356" s="30"/>
      <c r="CK356" s="30"/>
      <c r="CL356" s="30"/>
      <c r="CM356" s="30"/>
      <c r="CN356" s="30"/>
      <c r="CO356" s="30"/>
      <c r="CP356" s="30"/>
      <c r="CQ356" s="31"/>
      <c r="CR356" s="30"/>
      <c r="CS356" s="30"/>
      <c r="CT356" s="30"/>
      <c r="CU356" s="30"/>
      <c r="CV356" s="30"/>
      <c r="CW356" s="30"/>
    </row>
    <row r="357" spans="4:101" ht="13.5" x14ac:dyDescent="0.35">
      <c r="D357" s="31"/>
      <c r="E357" s="30"/>
      <c r="F357" s="30"/>
      <c r="G357" s="30"/>
      <c r="H357" s="30"/>
      <c r="I357" s="30"/>
      <c r="J357" s="30"/>
      <c r="K357" s="30"/>
      <c r="L357" s="30"/>
      <c r="M357" s="30"/>
      <c r="N357" s="30"/>
      <c r="O357" s="31"/>
      <c r="P357" s="30"/>
      <c r="Q357" s="30"/>
      <c r="R357" s="30"/>
      <c r="S357" s="30"/>
      <c r="T357" s="30"/>
      <c r="U357" s="30"/>
      <c r="V357" s="30"/>
      <c r="W357" s="30"/>
      <c r="X357" s="30"/>
      <c r="Y357" s="31"/>
      <c r="Z357" s="30"/>
      <c r="AA357" s="30"/>
      <c r="AB357" s="30"/>
      <c r="AC357" s="30"/>
      <c r="AD357" s="30"/>
      <c r="AE357" s="30"/>
      <c r="AF357" s="30"/>
      <c r="AG357" s="30"/>
      <c r="AH357" s="30"/>
      <c r="AI357" s="30"/>
      <c r="AJ357" s="31"/>
      <c r="AK357" s="30"/>
      <c r="AL357" s="30"/>
      <c r="AM357" s="30"/>
      <c r="AN357" s="30"/>
      <c r="AO357" s="30"/>
      <c r="AP357" s="30"/>
      <c r="AQ357" s="30"/>
      <c r="AR357" s="30"/>
      <c r="AS357" s="31"/>
      <c r="AT357" s="30"/>
      <c r="AU357" s="30"/>
      <c r="AV357" s="30"/>
      <c r="AW357" s="30"/>
      <c r="AX357" s="30"/>
      <c r="AY357" s="30"/>
      <c r="AZ357" s="30"/>
      <c r="BA357" s="31"/>
      <c r="BB357" s="30"/>
      <c r="BC357" s="30"/>
      <c r="BD357" s="30"/>
      <c r="BE357" s="31"/>
      <c r="BF357" s="30"/>
      <c r="BG357" s="30"/>
      <c r="BH357" s="30"/>
      <c r="BI357" s="30"/>
      <c r="BJ357" s="31"/>
      <c r="BK357" s="30"/>
      <c r="BL357" s="30"/>
      <c r="BM357" s="30"/>
      <c r="BN357" s="30"/>
      <c r="BO357" s="31"/>
      <c r="BP357" s="30"/>
      <c r="BQ357" s="30"/>
      <c r="BR357" s="30"/>
      <c r="BS357" s="30"/>
      <c r="BT357" s="31"/>
      <c r="BU357" s="30"/>
      <c r="BV357" s="30"/>
      <c r="BW357" s="30"/>
      <c r="BX357" s="31"/>
      <c r="BY357" s="30"/>
      <c r="BZ357" s="30"/>
      <c r="CA357" s="30"/>
      <c r="CB357" s="30"/>
      <c r="CC357" s="30"/>
      <c r="CD357" s="30"/>
      <c r="CE357" s="30"/>
      <c r="CF357" s="30"/>
      <c r="CG357" s="30"/>
      <c r="CH357" s="31"/>
      <c r="CI357" s="30"/>
      <c r="CJ357" s="30"/>
      <c r="CK357" s="30"/>
      <c r="CL357" s="30"/>
      <c r="CM357" s="30"/>
      <c r="CN357" s="30"/>
      <c r="CO357" s="30"/>
      <c r="CP357" s="30"/>
      <c r="CQ357" s="31"/>
      <c r="CR357" s="30"/>
      <c r="CS357" s="30"/>
      <c r="CT357" s="30"/>
      <c r="CU357" s="30"/>
      <c r="CV357" s="30"/>
      <c r="CW357" s="30"/>
    </row>
    <row r="358" spans="4:101" ht="13.5" x14ac:dyDescent="0.35">
      <c r="D358" s="31"/>
      <c r="E358" s="30"/>
      <c r="F358" s="30"/>
      <c r="G358" s="30"/>
      <c r="H358" s="30"/>
      <c r="I358" s="30"/>
      <c r="J358" s="30"/>
      <c r="K358" s="30"/>
      <c r="L358" s="30"/>
      <c r="M358" s="30"/>
      <c r="N358" s="30"/>
      <c r="O358" s="31"/>
      <c r="P358" s="30"/>
      <c r="Q358" s="30"/>
      <c r="R358" s="30"/>
      <c r="S358" s="30"/>
      <c r="T358" s="30"/>
      <c r="U358" s="30"/>
      <c r="V358" s="30"/>
      <c r="W358" s="30"/>
      <c r="X358" s="30"/>
      <c r="Y358" s="31"/>
      <c r="Z358" s="30"/>
      <c r="AA358" s="30"/>
      <c r="AB358" s="30"/>
      <c r="AC358" s="30"/>
      <c r="AD358" s="30"/>
      <c r="AE358" s="30"/>
      <c r="AF358" s="30"/>
      <c r="AG358" s="30"/>
      <c r="AH358" s="30"/>
      <c r="AI358" s="30"/>
      <c r="AJ358" s="31"/>
      <c r="AK358" s="30"/>
      <c r="AL358" s="30"/>
      <c r="AM358" s="30"/>
      <c r="AN358" s="30"/>
      <c r="AO358" s="30"/>
      <c r="AP358" s="30"/>
      <c r="AQ358" s="30"/>
      <c r="AR358" s="30"/>
      <c r="AS358" s="31"/>
      <c r="AT358" s="30"/>
      <c r="AU358" s="30"/>
      <c r="AV358" s="30"/>
      <c r="AW358" s="30"/>
      <c r="AX358" s="30"/>
      <c r="AY358" s="30"/>
      <c r="AZ358" s="30"/>
      <c r="BA358" s="31"/>
      <c r="BB358" s="30"/>
      <c r="BC358" s="30"/>
      <c r="BD358" s="30"/>
      <c r="BE358" s="31"/>
      <c r="BF358" s="30"/>
      <c r="BG358" s="30"/>
      <c r="BH358" s="30"/>
      <c r="BI358" s="30"/>
      <c r="BJ358" s="31"/>
      <c r="BK358" s="30"/>
      <c r="BL358" s="30"/>
      <c r="BM358" s="30"/>
      <c r="BN358" s="30"/>
      <c r="BO358" s="31"/>
      <c r="BP358" s="30"/>
      <c r="BQ358" s="30"/>
      <c r="BR358" s="30"/>
      <c r="BS358" s="30"/>
      <c r="BT358" s="31"/>
      <c r="BU358" s="30"/>
      <c r="BV358" s="30"/>
      <c r="BW358" s="30"/>
      <c r="BX358" s="31"/>
      <c r="BY358" s="30"/>
      <c r="BZ358" s="30"/>
      <c r="CA358" s="30"/>
      <c r="CB358" s="30"/>
      <c r="CC358" s="30"/>
      <c r="CD358" s="30"/>
      <c r="CE358" s="30"/>
      <c r="CF358" s="30"/>
      <c r="CG358" s="30"/>
      <c r="CH358" s="31"/>
      <c r="CI358" s="30"/>
      <c r="CJ358" s="30"/>
      <c r="CK358" s="30"/>
      <c r="CL358" s="30"/>
      <c r="CM358" s="30"/>
      <c r="CN358" s="30"/>
      <c r="CO358" s="30"/>
      <c r="CP358" s="30"/>
      <c r="CQ358" s="31"/>
      <c r="CR358" s="30"/>
      <c r="CS358" s="30"/>
      <c r="CT358" s="30"/>
      <c r="CU358" s="30"/>
      <c r="CV358" s="30"/>
      <c r="CW358" s="30"/>
    </row>
    <row r="359" spans="4:101" ht="13.5" x14ac:dyDescent="0.35">
      <c r="D359" s="31"/>
      <c r="E359" s="30"/>
      <c r="F359" s="30"/>
      <c r="G359" s="30"/>
      <c r="H359" s="30"/>
      <c r="I359" s="30"/>
      <c r="J359" s="30"/>
      <c r="K359" s="30"/>
      <c r="L359" s="30"/>
      <c r="M359" s="30"/>
      <c r="N359" s="30"/>
      <c r="O359" s="31"/>
      <c r="P359" s="30"/>
      <c r="Q359" s="30"/>
      <c r="R359" s="30"/>
      <c r="S359" s="30"/>
      <c r="T359" s="30"/>
      <c r="U359" s="30"/>
      <c r="V359" s="30"/>
      <c r="W359" s="30"/>
      <c r="X359" s="30"/>
      <c r="Y359" s="31"/>
      <c r="Z359" s="30"/>
      <c r="AA359" s="30"/>
      <c r="AB359" s="30"/>
      <c r="AC359" s="30"/>
      <c r="AD359" s="30"/>
      <c r="AE359" s="30"/>
      <c r="AF359" s="30"/>
      <c r="AG359" s="30"/>
      <c r="AH359" s="30"/>
      <c r="AI359" s="30"/>
      <c r="AJ359" s="31"/>
      <c r="AK359" s="30"/>
      <c r="AL359" s="30"/>
      <c r="AM359" s="30"/>
      <c r="AN359" s="30"/>
      <c r="AO359" s="30"/>
      <c r="AP359" s="30"/>
      <c r="AQ359" s="30"/>
      <c r="AR359" s="30"/>
      <c r="AS359" s="31"/>
      <c r="AT359" s="30"/>
      <c r="AU359" s="30"/>
      <c r="AV359" s="30"/>
      <c r="AW359" s="30"/>
      <c r="AX359" s="30"/>
      <c r="AY359" s="30"/>
      <c r="AZ359" s="30"/>
      <c r="BA359" s="31"/>
      <c r="BB359" s="30"/>
      <c r="BC359" s="30"/>
      <c r="BD359" s="30"/>
      <c r="BE359" s="31"/>
      <c r="BF359" s="30"/>
      <c r="BG359" s="30"/>
      <c r="BH359" s="30"/>
      <c r="BI359" s="30"/>
      <c r="BJ359" s="31"/>
      <c r="BK359" s="30"/>
      <c r="BL359" s="30"/>
      <c r="BM359" s="30"/>
      <c r="BN359" s="30"/>
      <c r="BO359" s="31"/>
      <c r="BP359" s="30"/>
      <c r="BQ359" s="30"/>
      <c r="BR359" s="30"/>
      <c r="BS359" s="30"/>
      <c r="BT359" s="31"/>
      <c r="BU359" s="30"/>
      <c r="BV359" s="30"/>
      <c r="BW359" s="30"/>
      <c r="BX359" s="31"/>
      <c r="BY359" s="30"/>
      <c r="BZ359" s="30"/>
      <c r="CA359" s="30"/>
      <c r="CB359" s="30"/>
      <c r="CC359" s="30"/>
      <c r="CD359" s="30"/>
      <c r="CE359" s="30"/>
      <c r="CF359" s="30"/>
      <c r="CG359" s="30"/>
      <c r="CH359" s="31"/>
      <c r="CI359" s="30"/>
      <c r="CJ359" s="30"/>
      <c r="CK359" s="30"/>
      <c r="CL359" s="30"/>
      <c r="CM359" s="30"/>
      <c r="CN359" s="30"/>
      <c r="CO359" s="30"/>
      <c r="CP359" s="30"/>
      <c r="CQ359" s="31"/>
      <c r="CR359" s="30"/>
      <c r="CS359" s="30"/>
      <c r="CT359" s="30"/>
      <c r="CU359" s="30"/>
      <c r="CV359" s="30"/>
      <c r="CW359" s="30"/>
    </row>
    <row r="360" spans="4:101" ht="13.5" x14ac:dyDescent="0.35">
      <c r="D360" s="31"/>
      <c r="E360" s="30"/>
      <c r="F360" s="30"/>
      <c r="G360" s="30"/>
      <c r="H360" s="30"/>
      <c r="I360" s="30"/>
      <c r="J360" s="30"/>
      <c r="K360" s="30"/>
      <c r="L360" s="30"/>
      <c r="M360" s="30"/>
      <c r="N360" s="30"/>
      <c r="O360" s="31"/>
      <c r="P360" s="30"/>
      <c r="Q360" s="30"/>
      <c r="R360" s="30"/>
      <c r="S360" s="30"/>
      <c r="T360" s="30"/>
      <c r="U360" s="30"/>
      <c r="V360" s="30"/>
      <c r="W360" s="30"/>
      <c r="X360" s="30"/>
      <c r="Y360" s="31"/>
      <c r="Z360" s="30"/>
      <c r="AA360" s="30"/>
      <c r="AB360" s="30"/>
      <c r="AC360" s="30"/>
      <c r="AD360" s="30"/>
      <c r="AE360" s="30"/>
      <c r="AF360" s="30"/>
      <c r="AG360" s="30"/>
      <c r="AH360" s="30"/>
      <c r="AI360" s="30"/>
      <c r="AJ360" s="31"/>
      <c r="AK360" s="30"/>
      <c r="AL360" s="30"/>
      <c r="AM360" s="30"/>
      <c r="AN360" s="30"/>
      <c r="AO360" s="30"/>
      <c r="AP360" s="30"/>
      <c r="AQ360" s="30"/>
      <c r="AR360" s="30"/>
      <c r="AS360" s="31"/>
      <c r="AT360" s="30"/>
      <c r="AU360" s="30"/>
      <c r="AV360" s="30"/>
      <c r="AW360" s="30"/>
      <c r="AX360" s="30"/>
      <c r="AY360" s="30"/>
      <c r="AZ360" s="30"/>
      <c r="BA360" s="31"/>
      <c r="BB360" s="30"/>
      <c r="BC360" s="30"/>
      <c r="BD360" s="30"/>
      <c r="BE360" s="31"/>
      <c r="BF360" s="30"/>
      <c r="BG360" s="30"/>
      <c r="BH360" s="30"/>
      <c r="BI360" s="30"/>
      <c r="BJ360" s="31"/>
      <c r="BK360" s="30"/>
      <c r="BL360" s="30"/>
      <c r="BM360" s="30"/>
      <c r="BN360" s="30"/>
      <c r="BO360" s="31"/>
      <c r="BP360" s="30"/>
      <c r="BQ360" s="30"/>
      <c r="BR360" s="30"/>
      <c r="BS360" s="30"/>
      <c r="BT360" s="31"/>
      <c r="BU360" s="30"/>
      <c r="BV360" s="30"/>
      <c r="BW360" s="30"/>
      <c r="BX360" s="31"/>
      <c r="BY360" s="30"/>
      <c r="BZ360" s="30"/>
      <c r="CA360" s="30"/>
      <c r="CB360" s="30"/>
      <c r="CC360" s="30"/>
      <c r="CD360" s="30"/>
      <c r="CE360" s="30"/>
      <c r="CF360" s="30"/>
      <c r="CG360" s="30"/>
      <c r="CH360" s="31"/>
      <c r="CI360" s="30"/>
      <c r="CJ360" s="30"/>
      <c r="CK360" s="30"/>
      <c r="CL360" s="30"/>
      <c r="CM360" s="30"/>
      <c r="CN360" s="30"/>
      <c r="CO360" s="30"/>
      <c r="CP360" s="30"/>
      <c r="CQ360" s="31"/>
      <c r="CR360" s="30"/>
      <c r="CS360" s="30"/>
      <c r="CT360" s="30"/>
      <c r="CU360" s="30"/>
      <c r="CV360" s="30"/>
      <c r="CW360" s="30"/>
    </row>
    <row r="361" spans="4:101" ht="13.5" x14ac:dyDescent="0.35">
      <c r="D361" s="31"/>
      <c r="E361" s="30"/>
      <c r="F361" s="30"/>
      <c r="G361" s="30"/>
      <c r="H361" s="30"/>
      <c r="I361" s="30"/>
      <c r="J361" s="30"/>
      <c r="K361" s="30"/>
      <c r="L361" s="30"/>
      <c r="M361" s="30"/>
      <c r="N361" s="30"/>
      <c r="O361" s="31"/>
      <c r="P361" s="30"/>
      <c r="Q361" s="30"/>
      <c r="R361" s="30"/>
      <c r="S361" s="30"/>
      <c r="T361" s="30"/>
      <c r="U361" s="30"/>
      <c r="V361" s="30"/>
      <c r="W361" s="30"/>
      <c r="X361" s="30"/>
      <c r="Y361" s="31"/>
      <c r="Z361" s="30"/>
      <c r="AA361" s="30"/>
      <c r="AB361" s="30"/>
      <c r="AC361" s="30"/>
      <c r="AD361" s="30"/>
      <c r="AE361" s="30"/>
      <c r="AF361" s="30"/>
      <c r="AG361" s="30"/>
      <c r="AH361" s="30"/>
      <c r="AI361" s="30"/>
      <c r="AJ361" s="31"/>
      <c r="AK361" s="30"/>
      <c r="AL361" s="30"/>
      <c r="AM361" s="30"/>
      <c r="AN361" s="30"/>
      <c r="AO361" s="30"/>
      <c r="AP361" s="30"/>
      <c r="AQ361" s="30"/>
      <c r="AR361" s="30"/>
      <c r="AS361" s="31"/>
      <c r="AT361" s="30"/>
      <c r="AU361" s="30"/>
      <c r="AV361" s="30"/>
      <c r="AW361" s="30"/>
      <c r="AX361" s="30"/>
      <c r="AY361" s="30"/>
      <c r="AZ361" s="30"/>
      <c r="BA361" s="31"/>
      <c r="BB361" s="30"/>
      <c r="BC361" s="30"/>
      <c r="BD361" s="30"/>
      <c r="BE361" s="31"/>
      <c r="BF361" s="30"/>
      <c r="BG361" s="30"/>
      <c r="BH361" s="30"/>
      <c r="BI361" s="30"/>
      <c r="BJ361" s="31"/>
      <c r="BK361" s="30"/>
      <c r="BL361" s="30"/>
      <c r="BM361" s="30"/>
      <c r="BN361" s="30"/>
      <c r="BO361" s="31"/>
      <c r="BP361" s="30"/>
      <c r="BQ361" s="30"/>
      <c r="BR361" s="30"/>
      <c r="BS361" s="30"/>
      <c r="BT361" s="31"/>
      <c r="BU361" s="30"/>
      <c r="BV361" s="30"/>
      <c r="BW361" s="30"/>
      <c r="BX361" s="31"/>
      <c r="BY361" s="30"/>
      <c r="BZ361" s="30"/>
      <c r="CA361" s="30"/>
      <c r="CB361" s="30"/>
      <c r="CC361" s="30"/>
      <c r="CD361" s="30"/>
      <c r="CE361" s="30"/>
      <c r="CF361" s="30"/>
      <c r="CG361" s="30"/>
      <c r="CH361" s="31"/>
      <c r="CI361" s="30"/>
      <c r="CJ361" s="30"/>
      <c r="CK361" s="30"/>
      <c r="CL361" s="30"/>
      <c r="CM361" s="30"/>
      <c r="CN361" s="30"/>
      <c r="CO361" s="30"/>
      <c r="CP361" s="30"/>
      <c r="CQ361" s="31"/>
      <c r="CR361" s="30"/>
      <c r="CS361" s="30"/>
      <c r="CT361" s="30"/>
      <c r="CU361" s="30"/>
      <c r="CV361" s="30"/>
      <c r="CW361" s="30"/>
    </row>
    <row r="362" spans="4:101" ht="13.5" x14ac:dyDescent="0.35">
      <c r="D362" s="31"/>
      <c r="E362" s="30"/>
      <c r="F362" s="30"/>
      <c r="G362" s="30"/>
      <c r="H362" s="30"/>
      <c r="I362" s="30"/>
      <c r="J362" s="30"/>
      <c r="K362" s="30"/>
      <c r="L362" s="30"/>
      <c r="M362" s="30"/>
      <c r="N362" s="30"/>
      <c r="O362" s="31"/>
      <c r="P362" s="30"/>
      <c r="Q362" s="30"/>
      <c r="R362" s="30"/>
      <c r="S362" s="30"/>
      <c r="T362" s="30"/>
      <c r="U362" s="30"/>
      <c r="V362" s="30"/>
      <c r="W362" s="30"/>
      <c r="X362" s="30"/>
      <c r="Y362" s="31"/>
      <c r="Z362" s="30"/>
      <c r="AA362" s="30"/>
      <c r="AB362" s="30"/>
      <c r="AC362" s="30"/>
      <c r="AD362" s="30"/>
      <c r="AE362" s="30"/>
      <c r="AF362" s="30"/>
      <c r="AG362" s="30"/>
      <c r="AH362" s="30"/>
      <c r="AI362" s="30"/>
      <c r="AJ362" s="31"/>
      <c r="AK362" s="30"/>
      <c r="AL362" s="30"/>
      <c r="AM362" s="30"/>
      <c r="AN362" s="30"/>
      <c r="AO362" s="30"/>
      <c r="AP362" s="30"/>
      <c r="AQ362" s="30"/>
      <c r="AR362" s="30"/>
      <c r="AS362" s="31"/>
      <c r="AT362" s="30"/>
      <c r="AU362" s="30"/>
      <c r="AV362" s="30"/>
      <c r="AW362" s="30"/>
      <c r="AX362" s="30"/>
      <c r="AY362" s="30"/>
      <c r="AZ362" s="30"/>
      <c r="BA362" s="31"/>
      <c r="BB362" s="30"/>
      <c r="BC362" s="30"/>
      <c r="BD362" s="30"/>
      <c r="BE362" s="31"/>
      <c r="BF362" s="30"/>
      <c r="BG362" s="30"/>
      <c r="BH362" s="30"/>
      <c r="BI362" s="30"/>
      <c r="BJ362" s="31"/>
      <c r="BK362" s="30"/>
      <c r="BL362" s="30"/>
      <c r="BM362" s="30"/>
      <c r="BN362" s="30"/>
      <c r="BO362" s="31"/>
      <c r="BP362" s="30"/>
      <c r="BQ362" s="30"/>
      <c r="BR362" s="30"/>
      <c r="BS362" s="30"/>
      <c r="BT362" s="31"/>
      <c r="BU362" s="30"/>
      <c r="BV362" s="30"/>
      <c r="BW362" s="30"/>
      <c r="BX362" s="31"/>
      <c r="BY362" s="30"/>
      <c r="BZ362" s="30"/>
      <c r="CA362" s="30"/>
      <c r="CB362" s="30"/>
      <c r="CC362" s="30"/>
      <c r="CD362" s="30"/>
      <c r="CE362" s="30"/>
      <c r="CF362" s="30"/>
      <c r="CG362" s="30"/>
      <c r="CH362" s="31"/>
      <c r="CI362" s="30"/>
      <c r="CJ362" s="30"/>
      <c r="CK362" s="30"/>
      <c r="CL362" s="30"/>
      <c r="CM362" s="30"/>
      <c r="CN362" s="30"/>
      <c r="CO362" s="30"/>
      <c r="CP362" s="30"/>
      <c r="CQ362" s="31"/>
      <c r="CR362" s="30"/>
      <c r="CS362" s="30"/>
      <c r="CT362" s="30"/>
      <c r="CU362" s="30"/>
      <c r="CV362" s="30"/>
      <c r="CW362" s="30"/>
    </row>
    <row r="363" spans="4:101" ht="13.5" x14ac:dyDescent="0.35">
      <c r="D363" s="31"/>
      <c r="E363" s="30"/>
      <c r="F363" s="30"/>
      <c r="G363" s="30"/>
      <c r="H363" s="30"/>
      <c r="I363" s="30"/>
      <c r="J363" s="30"/>
      <c r="K363" s="30"/>
      <c r="L363" s="30"/>
      <c r="M363" s="30"/>
      <c r="N363" s="30"/>
      <c r="O363" s="31"/>
      <c r="P363" s="30"/>
      <c r="Q363" s="30"/>
      <c r="R363" s="30"/>
      <c r="S363" s="30"/>
      <c r="T363" s="30"/>
      <c r="U363" s="30"/>
      <c r="V363" s="30"/>
      <c r="W363" s="30"/>
      <c r="X363" s="30"/>
      <c r="Y363" s="31"/>
      <c r="Z363" s="30"/>
      <c r="AA363" s="30"/>
      <c r="AB363" s="30"/>
      <c r="AC363" s="30"/>
      <c r="AD363" s="30"/>
      <c r="AE363" s="30"/>
      <c r="AF363" s="30"/>
      <c r="AG363" s="30"/>
      <c r="AH363" s="30"/>
      <c r="AI363" s="30"/>
      <c r="AJ363" s="31"/>
      <c r="AK363" s="30"/>
      <c r="AL363" s="30"/>
      <c r="AM363" s="30"/>
      <c r="AN363" s="30"/>
      <c r="AO363" s="30"/>
      <c r="AP363" s="30"/>
      <c r="AQ363" s="30"/>
      <c r="AR363" s="30"/>
      <c r="AS363" s="31"/>
      <c r="AT363" s="30"/>
      <c r="AU363" s="30"/>
      <c r="AV363" s="30"/>
      <c r="AW363" s="30"/>
      <c r="AX363" s="30"/>
      <c r="AY363" s="30"/>
      <c r="AZ363" s="30"/>
      <c r="BA363" s="31"/>
      <c r="BB363" s="30"/>
      <c r="BC363" s="30"/>
      <c r="BD363" s="30"/>
      <c r="BE363" s="31"/>
      <c r="BF363" s="30"/>
      <c r="BG363" s="30"/>
      <c r="BH363" s="30"/>
      <c r="BI363" s="30"/>
      <c r="BJ363" s="31"/>
      <c r="BK363" s="30"/>
      <c r="BL363" s="30"/>
      <c r="BM363" s="30"/>
      <c r="BN363" s="30"/>
      <c r="BO363" s="31"/>
      <c r="BP363" s="30"/>
      <c r="BQ363" s="30"/>
      <c r="BR363" s="30"/>
      <c r="BS363" s="30"/>
      <c r="BT363" s="31"/>
      <c r="BU363" s="30"/>
      <c r="BV363" s="30"/>
      <c r="BW363" s="30"/>
      <c r="BX363" s="31"/>
      <c r="BY363" s="30"/>
      <c r="BZ363" s="30"/>
      <c r="CA363" s="30"/>
      <c r="CB363" s="30"/>
      <c r="CC363" s="30"/>
      <c r="CD363" s="30"/>
      <c r="CE363" s="30"/>
      <c r="CF363" s="30"/>
      <c r="CG363" s="30"/>
      <c r="CH363" s="31"/>
      <c r="CI363" s="30"/>
      <c r="CJ363" s="30"/>
      <c r="CK363" s="30"/>
      <c r="CL363" s="30"/>
      <c r="CM363" s="30"/>
      <c r="CN363" s="30"/>
      <c r="CO363" s="30"/>
      <c r="CP363" s="30"/>
      <c r="CQ363" s="31"/>
      <c r="CR363" s="30"/>
      <c r="CS363" s="30"/>
      <c r="CT363" s="30"/>
      <c r="CU363" s="30"/>
      <c r="CV363" s="30"/>
      <c r="CW363" s="30"/>
    </row>
    <row r="364" spans="4:101" ht="13.5" x14ac:dyDescent="0.35">
      <c r="D364" s="31"/>
      <c r="E364" s="30"/>
      <c r="F364" s="30"/>
      <c r="G364" s="30"/>
      <c r="H364" s="30"/>
      <c r="I364" s="30"/>
      <c r="J364" s="30"/>
      <c r="K364" s="30"/>
      <c r="L364" s="30"/>
      <c r="M364" s="30"/>
      <c r="N364" s="30"/>
      <c r="O364" s="31"/>
      <c r="P364" s="30"/>
      <c r="Q364" s="30"/>
      <c r="R364" s="30"/>
      <c r="S364" s="30"/>
      <c r="T364" s="30"/>
      <c r="U364" s="30"/>
      <c r="V364" s="30"/>
      <c r="W364" s="30"/>
      <c r="X364" s="30"/>
      <c r="Y364" s="31"/>
      <c r="Z364" s="30"/>
      <c r="AA364" s="30"/>
      <c r="AB364" s="30"/>
      <c r="AC364" s="30"/>
      <c r="AD364" s="30"/>
      <c r="AE364" s="30"/>
      <c r="AF364" s="30"/>
      <c r="AG364" s="30"/>
      <c r="AH364" s="30"/>
      <c r="AI364" s="30"/>
      <c r="AJ364" s="31"/>
      <c r="AK364" s="30"/>
      <c r="AL364" s="30"/>
      <c r="AM364" s="30"/>
      <c r="AN364" s="30"/>
      <c r="AO364" s="30"/>
      <c r="AP364" s="30"/>
      <c r="AQ364" s="30"/>
      <c r="AR364" s="30"/>
      <c r="AS364" s="31"/>
      <c r="AT364" s="30"/>
      <c r="AU364" s="30"/>
      <c r="AV364" s="30"/>
      <c r="AW364" s="30"/>
      <c r="AX364" s="30"/>
      <c r="AY364" s="30"/>
      <c r="AZ364" s="30"/>
      <c r="BA364" s="31"/>
      <c r="BB364" s="30"/>
      <c r="BC364" s="30"/>
      <c r="BD364" s="30"/>
      <c r="BE364" s="31"/>
      <c r="BF364" s="30"/>
      <c r="BG364" s="30"/>
      <c r="BH364" s="30"/>
      <c r="BI364" s="30"/>
      <c r="BJ364" s="31"/>
      <c r="BK364" s="30"/>
      <c r="BL364" s="30"/>
      <c r="BM364" s="30"/>
      <c r="BN364" s="30"/>
      <c r="BO364" s="31"/>
      <c r="BP364" s="30"/>
      <c r="BQ364" s="30"/>
      <c r="BR364" s="30"/>
      <c r="BS364" s="30"/>
      <c r="BT364" s="31"/>
      <c r="BU364" s="30"/>
      <c r="BV364" s="30"/>
      <c r="BW364" s="30"/>
      <c r="BX364" s="31"/>
      <c r="BY364" s="30"/>
      <c r="BZ364" s="30"/>
      <c r="CA364" s="30"/>
      <c r="CB364" s="30"/>
      <c r="CC364" s="30"/>
      <c r="CD364" s="30"/>
      <c r="CE364" s="30"/>
      <c r="CF364" s="30"/>
      <c r="CG364" s="30"/>
      <c r="CH364" s="31"/>
      <c r="CI364" s="30"/>
      <c r="CJ364" s="30"/>
      <c r="CK364" s="30"/>
      <c r="CL364" s="30"/>
      <c r="CM364" s="30"/>
      <c r="CN364" s="30"/>
      <c r="CO364" s="30"/>
      <c r="CP364" s="30"/>
      <c r="CQ364" s="31"/>
      <c r="CR364" s="30"/>
      <c r="CS364" s="30"/>
      <c r="CT364" s="30"/>
      <c r="CU364" s="30"/>
      <c r="CV364" s="30"/>
      <c r="CW364" s="30"/>
    </row>
    <row r="365" spans="4:101" ht="13.5" x14ac:dyDescent="0.35">
      <c r="D365" s="31"/>
      <c r="E365" s="30"/>
      <c r="F365" s="30"/>
      <c r="G365" s="30"/>
      <c r="H365" s="30"/>
      <c r="I365" s="30"/>
      <c r="J365" s="30"/>
      <c r="K365" s="30"/>
      <c r="L365" s="30"/>
      <c r="M365" s="30"/>
      <c r="N365" s="30"/>
      <c r="O365" s="31"/>
      <c r="P365" s="30"/>
      <c r="Q365" s="30"/>
      <c r="R365" s="30"/>
      <c r="S365" s="30"/>
      <c r="T365" s="30"/>
      <c r="U365" s="30"/>
      <c r="V365" s="30"/>
      <c r="W365" s="30"/>
      <c r="X365" s="30"/>
      <c r="Y365" s="31"/>
      <c r="Z365" s="30"/>
      <c r="AA365" s="30"/>
      <c r="AB365" s="30"/>
      <c r="AC365" s="30"/>
      <c r="AD365" s="30"/>
      <c r="AE365" s="30"/>
      <c r="AF365" s="30"/>
      <c r="AG365" s="30"/>
      <c r="AH365" s="30"/>
      <c r="AI365" s="30"/>
      <c r="AJ365" s="31"/>
      <c r="AK365" s="30"/>
      <c r="AL365" s="30"/>
      <c r="AM365" s="30"/>
      <c r="AN365" s="30"/>
      <c r="AO365" s="30"/>
      <c r="AP365" s="30"/>
      <c r="AQ365" s="30"/>
      <c r="AR365" s="30"/>
      <c r="AS365" s="31"/>
      <c r="AT365" s="30"/>
      <c r="AU365" s="30"/>
      <c r="AV365" s="30"/>
      <c r="AW365" s="30"/>
      <c r="AX365" s="30"/>
      <c r="AY365" s="30"/>
      <c r="AZ365" s="30"/>
      <c r="BA365" s="31"/>
      <c r="BB365" s="30"/>
      <c r="BC365" s="30"/>
      <c r="BD365" s="30"/>
      <c r="BE365" s="31"/>
      <c r="BF365" s="30"/>
      <c r="BG365" s="30"/>
      <c r="BH365" s="30"/>
      <c r="BI365" s="30"/>
      <c r="BJ365" s="31"/>
      <c r="BK365" s="30"/>
      <c r="BL365" s="30"/>
      <c r="BM365" s="30"/>
      <c r="BN365" s="30"/>
      <c r="BO365" s="31"/>
      <c r="BP365" s="30"/>
      <c r="BQ365" s="30"/>
      <c r="BR365" s="30"/>
      <c r="BS365" s="30"/>
      <c r="BT365" s="31"/>
      <c r="BU365" s="30"/>
      <c r="BV365" s="30"/>
      <c r="BW365" s="30"/>
      <c r="BX365" s="31"/>
      <c r="BY365" s="30"/>
      <c r="BZ365" s="30"/>
      <c r="CA365" s="30"/>
      <c r="CB365" s="30"/>
      <c r="CC365" s="30"/>
      <c r="CD365" s="30"/>
      <c r="CE365" s="30"/>
      <c r="CF365" s="30"/>
      <c r="CG365" s="30"/>
      <c r="CH365" s="31"/>
      <c r="CI365" s="30"/>
      <c r="CJ365" s="30"/>
      <c r="CK365" s="30"/>
      <c r="CL365" s="30"/>
      <c r="CM365" s="30"/>
      <c r="CN365" s="30"/>
      <c r="CO365" s="30"/>
      <c r="CP365" s="30"/>
      <c r="CQ365" s="31"/>
      <c r="CR365" s="30"/>
      <c r="CS365" s="30"/>
      <c r="CT365" s="30"/>
      <c r="CU365" s="30"/>
      <c r="CV365" s="30"/>
      <c r="CW365" s="30"/>
    </row>
    <row r="366" spans="4:101" ht="13.5" x14ac:dyDescent="0.35">
      <c r="D366" s="31"/>
      <c r="E366" s="30"/>
      <c r="F366" s="30"/>
      <c r="G366" s="30"/>
      <c r="H366" s="30"/>
      <c r="I366" s="30"/>
      <c r="J366" s="30"/>
      <c r="K366" s="30"/>
      <c r="L366" s="30"/>
      <c r="M366" s="30"/>
      <c r="N366" s="30"/>
      <c r="O366" s="31"/>
      <c r="P366" s="30"/>
      <c r="Q366" s="30"/>
      <c r="R366" s="30"/>
      <c r="S366" s="30"/>
      <c r="T366" s="30"/>
      <c r="U366" s="30"/>
      <c r="V366" s="30"/>
      <c r="W366" s="30"/>
      <c r="X366" s="30"/>
      <c r="Y366" s="31"/>
      <c r="Z366" s="30"/>
      <c r="AA366" s="30"/>
      <c r="AB366" s="30"/>
      <c r="AC366" s="30"/>
      <c r="AD366" s="30"/>
      <c r="AE366" s="30"/>
      <c r="AF366" s="30"/>
      <c r="AG366" s="30"/>
      <c r="AH366" s="30"/>
      <c r="AI366" s="30"/>
      <c r="AJ366" s="31"/>
      <c r="AK366" s="30"/>
      <c r="AL366" s="30"/>
      <c r="AM366" s="30"/>
      <c r="AN366" s="30"/>
      <c r="AO366" s="30"/>
      <c r="AP366" s="30"/>
      <c r="AQ366" s="30"/>
      <c r="AR366" s="30"/>
      <c r="AS366" s="31"/>
      <c r="AT366" s="30"/>
      <c r="AU366" s="30"/>
      <c r="AV366" s="30"/>
      <c r="AW366" s="30"/>
      <c r="AX366" s="30"/>
      <c r="AY366" s="30"/>
      <c r="AZ366" s="30"/>
      <c r="BA366" s="31"/>
      <c r="BB366" s="30"/>
      <c r="BC366" s="30"/>
      <c r="BD366" s="30"/>
      <c r="BE366" s="31"/>
      <c r="BF366" s="30"/>
      <c r="BG366" s="30"/>
      <c r="BH366" s="30"/>
      <c r="BI366" s="30"/>
      <c r="BJ366" s="31"/>
      <c r="BK366" s="30"/>
      <c r="BL366" s="30"/>
      <c r="BM366" s="30"/>
      <c r="BN366" s="30"/>
      <c r="BO366" s="31"/>
      <c r="BP366" s="30"/>
      <c r="BQ366" s="30"/>
      <c r="BR366" s="30"/>
      <c r="BS366" s="30"/>
      <c r="BT366" s="31"/>
      <c r="BU366" s="30"/>
      <c r="BV366" s="30"/>
      <c r="BW366" s="30"/>
      <c r="BX366" s="31"/>
      <c r="BY366" s="30"/>
      <c r="BZ366" s="30"/>
      <c r="CA366" s="30"/>
      <c r="CB366" s="30"/>
      <c r="CC366" s="30"/>
      <c r="CD366" s="30"/>
      <c r="CE366" s="30"/>
      <c r="CF366" s="30"/>
      <c r="CG366" s="30"/>
      <c r="CH366" s="31"/>
      <c r="CI366" s="30"/>
      <c r="CJ366" s="30"/>
      <c r="CK366" s="30"/>
      <c r="CL366" s="30"/>
      <c r="CM366" s="30"/>
      <c r="CN366" s="30"/>
      <c r="CO366" s="30"/>
      <c r="CP366" s="30"/>
      <c r="CQ366" s="31"/>
      <c r="CR366" s="30"/>
      <c r="CS366" s="30"/>
      <c r="CT366" s="30"/>
      <c r="CU366" s="30"/>
      <c r="CV366" s="30"/>
      <c r="CW366" s="30"/>
    </row>
    <row r="367" spans="4:101" ht="13.5" x14ac:dyDescent="0.35">
      <c r="D367" s="31"/>
      <c r="E367" s="30"/>
      <c r="F367" s="30"/>
      <c r="G367" s="30"/>
      <c r="H367" s="30"/>
      <c r="I367" s="30"/>
      <c r="J367" s="30"/>
      <c r="K367" s="30"/>
      <c r="L367" s="30"/>
      <c r="M367" s="30"/>
      <c r="N367" s="30"/>
      <c r="O367" s="31"/>
      <c r="P367" s="30"/>
      <c r="Q367" s="30"/>
      <c r="R367" s="30"/>
      <c r="S367" s="30"/>
      <c r="T367" s="30"/>
      <c r="U367" s="30"/>
      <c r="V367" s="30"/>
      <c r="W367" s="30"/>
      <c r="X367" s="30"/>
      <c r="Y367" s="31"/>
      <c r="Z367" s="30"/>
      <c r="AA367" s="30"/>
      <c r="AB367" s="30"/>
      <c r="AC367" s="30"/>
      <c r="AD367" s="30"/>
      <c r="AE367" s="30"/>
      <c r="AF367" s="30"/>
      <c r="AG367" s="30"/>
      <c r="AH367" s="30"/>
      <c r="AI367" s="30"/>
      <c r="AJ367" s="31"/>
      <c r="AK367" s="30"/>
      <c r="AL367" s="30"/>
      <c r="AM367" s="30"/>
      <c r="AN367" s="30"/>
      <c r="AO367" s="30"/>
      <c r="AP367" s="30"/>
      <c r="AQ367" s="30"/>
      <c r="AR367" s="30"/>
      <c r="AS367" s="31"/>
      <c r="AT367" s="30"/>
      <c r="AU367" s="30"/>
      <c r="AV367" s="30"/>
      <c r="AW367" s="30"/>
      <c r="AX367" s="30"/>
      <c r="AY367" s="30"/>
      <c r="AZ367" s="30"/>
      <c r="BA367" s="31"/>
      <c r="BB367" s="30"/>
      <c r="BC367" s="30"/>
      <c r="BD367" s="30"/>
      <c r="BE367" s="31"/>
      <c r="BF367" s="30"/>
      <c r="BG367" s="30"/>
      <c r="BH367" s="30"/>
      <c r="BI367" s="30"/>
      <c r="BJ367" s="31"/>
      <c r="BK367" s="30"/>
      <c r="BL367" s="30"/>
      <c r="BM367" s="30"/>
      <c r="BN367" s="30"/>
      <c r="BO367" s="31"/>
      <c r="BP367" s="30"/>
      <c r="BQ367" s="30"/>
      <c r="BR367" s="30"/>
      <c r="BS367" s="30"/>
      <c r="BT367" s="31"/>
      <c r="BU367" s="30"/>
      <c r="BV367" s="30"/>
      <c r="BW367" s="30"/>
      <c r="BX367" s="31"/>
      <c r="BY367" s="30"/>
      <c r="BZ367" s="30"/>
      <c r="CA367" s="30"/>
      <c r="CB367" s="30"/>
      <c r="CC367" s="30"/>
      <c r="CD367" s="30"/>
      <c r="CE367" s="30"/>
      <c r="CF367" s="30"/>
      <c r="CG367" s="30"/>
      <c r="CH367" s="31"/>
      <c r="CI367" s="30"/>
      <c r="CJ367" s="30"/>
      <c r="CK367" s="30"/>
      <c r="CL367" s="30"/>
      <c r="CM367" s="30"/>
      <c r="CN367" s="30"/>
      <c r="CO367" s="30"/>
      <c r="CP367" s="30"/>
      <c r="CQ367" s="31"/>
      <c r="CR367" s="30"/>
      <c r="CS367" s="30"/>
      <c r="CT367" s="30"/>
      <c r="CU367" s="30"/>
      <c r="CV367" s="30"/>
      <c r="CW367" s="30"/>
    </row>
    <row r="368" spans="4:101" ht="13.5" x14ac:dyDescent="0.35">
      <c r="D368" s="31"/>
      <c r="E368" s="30"/>
      <c r="F368" s="30"/>
      <c r="G368" s="30"/>
      <c r="H368" s="30"/>
      <c r="I368" s="30"/>
      <c r="J368" s="30"/>
      <c r="K368" s="30"/>
      <c r="L368" s="30"/>
      <c r="M368" s="30"/>
      <c r="N368" s="30"/>
      <c r="O368" s="31"/>
      <c r="P368" s="30"/>
      <c r="Q368" s="30"/>
      <c r="R368" s="30"/>
      <c r="S368" s="30"/>
      <c r="T368" s="30"/>
      <c r="U368" s="30"/>
      <c r="V368" s="30"/>
      <c r="W368" s="30"/>
      <c r="X368" s="30"/>
      <c r="Y368" s="31"/>
      <c r="Z368" s="30"/>
      <c r="AA368" s="30"/>
      <c r="AB368" s="30"/>
      <c r="AC368" s="30"/>
      <c r="AD368" s="30"/>
      <c r="AE368" s="30"/>
      <c r="AF368" s="30"/>
      <c r="AG368" s="30"/>
      <c r="AH368" s="30"/>
      <c r="AI368" s="30"/>
      <c r="AJ368" s="31"/>
      <c r="AK368" s="30"/>
      <c r="AL368" s="30"/>
      <c r="AM368" s="30"/>
      <c r="AN368" s="30"/>
      <c r="AO368" s="30"/>
      <c r="AP368" s="30"/>
      <c r="AQ368" s="30"/>
      <c r="AR368" s="30"/>
      <c r="AS368" s="31"/>
      <c r="AT368" s="30"/>
      <c r="AU368" s="30"/>
      <c r="AV368" s="30"/>
      <c r="AW368" s="30"/>
      <c r="AX368" s="30"/>
      <c r="AY368" s="30"/>
      <c r="AZ368" s="30"/>
      <c r="BA368" s="31"/>
      <c r="BB368" s="30"/>
      <c r="BC368" s="30"/>
      <c r="BD368" s="30"/>
      <c r="BE368" s="31"/>
      <c r="BF368" s="30"/>
      <c r="BG368" s="30"/>
      <c r="BH368" s="30"/>
      <c r="BI368" s="30"/>
      <c r="BJ368" s="31"/>
      <c r="BK368" s="30"/>
      <c r="BL368" s="30"/>
      <c r="BM368" s="30"/>
      <c r="BN368" s="30"/>
      <c r="BO368" s="31"/>
      <c r="BP368" s="30"/>
      <c r="BQ368" s="30"/>
      <c r="BR368" s="30"/>
      <c r="BS368" s="30"/>
      <c r="BT368" s="31"/>
      <c r="BU368" s="30"/>
      <c r="BV368" s="30"/>
      <c r="BW368" s="30"/>
      <c r="BX368" s="31"/>
      <c r="BY368" s="30"/>
      <c r="BZ368" s="30"/>
      <c r="CA368" s="30"/>
      <c r="CB368" s="30"/>
      <c r="CC368" s="30"/>
      <c r="CD368" s="30"/>
      <c r="CE368" s="30"/>
      <c r="CF368" s="30"/>
      <c r="CG368" s="30"/>
      <c r="CH368" s="31"/>
      <c r="CI368" s="30"/>
      <c r="CJ368" s="30"/>
      <c r="CK368" s="30"/>
      <c r="CL368" s="30"/>
      <c r="CM368" s="30"/>
      <c r="CN368" s="30"/>
      <c r="CO368" s="30"/>
      <c r="CP368" s="30"/>
      <c r="CQ368" s="31"/>
      <c r="CR368" s="30"/>
      <c r="CS368" s="30"/>
      <c r="CT368" s="30"/>
      <c r="CU368" s="30"/>
      <c r="CV368" s="30"/>
      <c r="CW368" s="30"/>
    </row>
    <row r="369" spans="4:101" ht="13.5" x14ac:dyDescent="0.35">
      <c r="D369" s="31"/>
      <c r="E369" s="30"/>
      <c r="F369" s="30"/>
      <c r="G369" s="30"/>
      <c r="H369" s="30"/>
      <c r="I369" s="30"/>
      <c r="J369" s="30"/>
      <c r="K369" s="30"/>
      <c r="L369" s="30"/>
      <c r="M369" s="30"/>
      <c r="N369" s="30"/>
      <c r="O369" s="31"/>
      <c r="P369" s="30"/>
      <c r="Q369" s="30"/>
      <c r="R369" s="30"/>
      <c r="S369" s="30"/>
      <c r="T369" s="30"/>
      <c r="U369" s="30"/>
      <c r="V369" s="30"/>
      <c r="W369" s="30"/>
      <c r="X369" s="30"/>
      <c r="Y369" s="31"/>
      <c r="Z369" s="30"/>
      <c r="AA369" s="30"/>
      <c r="AB369" s="30"/>
      <c r="AC369" s="30"/>
      <c r="AD369" s="30"/>
      <c r="AE369" s="30"/>
      <c r="AF369" s="30"/>
      <c r="AG369" s="30"/>
      <c r="AH369" s="30"/>
      <c r="AI369" s="30"/>
      <c r="AJ369" s="31"/>
      <c r="AK369" s="30"/>
      <c r="AL369" s="30"/>
      <c r="AM369" s="30"/>
      <c r="AN369" s="30"/>
      <c r="AO369" s="30"/>
      <c r="AP369" s="30"/>
      <c r="AQ369" s="30"/>
      <c r="AR369" s="30"/>
      <c r="AS369" s="31"/>
      <c r="AT369" s="30"/>
      <c r="AU369" s="30"/>
      <c r="AV369" s="30"/>
      <c r="AW369" s="30"/>
      <c r="AX369" s="30"/>
      <c r="AY369" s="30"/>
      <c r="AZ369" s="30"/>
      <c r="BA369" s="31"/>
      <c r="BB369" s="30"/>
      <c r="BC369" s="30"/>
      <c r="BD369" s="30"/>
      <c r="BE369" s="31"/>
      <c r="BF369" s="30"/>
      <c r="BG369" s="30"/>
      <c r="BH369" s="30"/>
      <c r="BI369" s="30"/>
      <c r="BJ369" s="31"/>
      <c r="BK369" s="30"/>
      <c r="BL369" s="30"/>
      <c r="BM369" s="30"/>
      <c r="BN369" s="30"/>
      <c r="BO369" s="31"/>
      <c r="BP369" s="30"/>
      <c r="BQ369" s="30"/>
      <c r="BR369" s="30"/>
      <c r="BS369" s="30"/>
      <c r="BT369" s="31"/>
      <c r="BU369" s="30"/>
      <c r="BV369" s="30"/>
      <c r="BW369" s="30"/>
      <c r="BX369" s="31"/>
      <c r="BY369" s="30"/>
      <c r="BZ369" s="30"/>
      <c r="CA369" s="30"/>
      <c r="CB369" s="30"/>
      <c r="CC369" s="30"/>
      <c r="CD369" s="30"/>
      <c r="CE369" s="30"/>
      <c r="CF369" s="30"/>
      <c r="CG369" s="30"/>
      <c r="CH369" s="31"/>
      <c r="CI369" s="30"/>
      <c r="CJ369" s="30"/>
      <c r="CK369" s="30"/>
      <c r="CL369" s="30"/>
      <c r="CM369" s="30"/>
      <c r="CN369" s="30"/>
      <c r="CO369" s="30"/>
      <c r="CP369" s="30"/>
      <c r="CQ369" s="31"/>
      <c r="CR369" s="30"/>
      <c r="CS369" s="30"/>
      <c r="CT369" s="30"/>
      <c r="CU369" s="30"/>
      <c r="CV369" s="30"/>
      <c r="CW369" s="30"/>
    </row>
    <row r="370" spans="4:101" ht="13.5" x14ac:dyDescent="0.35">
      <c r="D370" s="31"/>
      <c r="E370" s="30"/>
      <c r="F370" s="30"/>
      <c r="G370" s="30"/>
      <c r="H370" s="30"/>
      <c r="I370" s="30"/>
      <c r="J370" s="30"/>
      <c r="K370" s="30"/>
      <c r="L370" s="30"/>
      <c r="M370" s="30"/>
      <c r="N370" s="30"/>
      <c r="O370" s="31"/>
      <c r="P370" s="30"/>
      <c r="Q370" s="30"/>
      <c r="R370" s="30"/>
      <c r="S370" s="30"/>
      <c r="T370" s="30"/>
      <c r="U370" s="30"/>
      <c r="V370" s="30"/>
      <c r="W370" s="30"/>
      <c r="X370" s="30"/>
      <c r="Y370" s="31"/>
      <c r="Z370" s="30"/>
      <c r="AA370" s="30"/>
      <c r="AB370" s="30"/>
      <c r="AC370" s="30"/>
      <c r="AD370" s="30"/>
      <c r="AE370" s="30"/>
      <c r="AF370" s="30"/>
      <c r="AG370" s="30"/>
      <c r="AH370" s="30"/>
      <c r="AI370" s="30"/>
      <c r="AJ370" s="31"/>
      <c r="AK370" s="30"/>
      <c r="AL370" s="30"/>
      <c r="AM370" s="30"/>
      <c r="AN370" s="30"/>
      <c r="AO370" s="30"/>
      <c r="AP370" s="30"/>
      <c r="AQ370" s="30"/>
      <c r="AR370" s="30"/>
      <c r="AS370" s="31"/>
      <c r="AT370" s="30"/>
      <c r="AU370" s="30"/>
      <c r="AV370" s="30"/>
      <c r="AW370" s="30"/>
      <c r="AX370" s="30"/>
      <c r="AY370" s="30"/>
      <c r="AZ370" s="30"/>
      <c r="BA370" s="31"/>
      <c r="BB370" s="30"/>
      <c r="BC370" s="30"/>
      <c r="BD370" s="30"/>
      <c r="BE370" s="31"/>
      <c r="BF370" s="30"/>
      <c r="BG370" s="30"/>
      <c r="BH370" s="30"/>
      <c r="BI370" s="30"/>
      <c r="BJ370" s="31"/>
      <c r="BK370" s="30"/>
      <c r="BL370" s="30"/>
      <c r="BM370" s="30"/>
      <c r="BN370" s="30"/>
      <c r="BO370" s="31"/>
      <c r="BP370" s="30"/>
      <c r="BQ370" s="30"/>
      <c r="BR370" s="30"/>
      <c r="BS370" s="30"/>
      <c r="BT370" s="31"/>
      <c r="BU370" s="30"/>
      <c r="BV370" s="30"/>
      <c r="BW370" s="30"/>
      <c r="BX370" s="31"/>
      <c r="BY370" s="30"/>
      <c r="BZ370" s="30"/>
      <c r="CA370" s="30"/>
      <c r="CB370" s="30"/>
      <c r="CC370" s="30"/>
      <c r="CD370" s="30"/>
      <c r="CE370" s="30"/>
      <c r="CF370" s="30"/>
      <c r="CG370" s="30"/>
      <c r="CH370" s="31"/>
      <c r="CI370" s="30"/>
      <c r="CJ370" s="30"/>
      <c r="CK370" s="30"/>
      <c r="CL370" s="30"/>
      <c r="CM370" s="30"/>
      <c r="CN370" s="30"/>
      <c r="CO370" s="30"/>
      <c r="CP370" s="30"/>
      <c r="CQ370" s="31"/>
      <c r="CR370" s="30"/>
      <c r="CS370" s="30"/>
      <c r="CT370" s="30"/>
      <c r="CU370" s="30"/>
      <c r="CV370" s="30"/>
      <c r="CW370" s="30"/>
    </row>
    <row r="371" spans="4:101" ht="13.5" x14ac:dyDescent="0.35">
      <c r="D371" s="31"/>
      <c r="E371" s="30"/>
      <c r="F371" s="30"/>
      <c r="G371" s="30"/>
      <c r="H371" s="30"/>
      <c r="I371" s="30"/>
      <c r="J371" s="30"/>
      <c r="K371" s="30"/>
      <c r="L371" s="30"/>
      <c r="M371" s="30"/>
      <c r="N371" s="30"/>
      <c r="O371" s="31"/>
      <c r="P371" s="30"/>
      <c r="Q371" s="30"/>
      <c r="R371" s="30"/>
      <c r="S371" s="30"/>
      <c r="T371" s="30"/>
      <c r="U371" s="30"/>
      <c r="V371" s="30"/>
      <c r="W371" s="30"/>
      <c r="X371" s="30"/>
      <c r="Y371" s="31"/>
      <c r="Z371" s="30"/>
      <c r="AA371" s="30"/>
      <c r="AB371" s="30"/>
      <c r="AC371" s="30"/>
      <c r="AD371" s="30"/>
      <c r="AE371" s="30"/>
      <c r="AF371" s="30"/>
      <c r="AG371" s="30"/>
      <c r="AH371" s="30"/>
      <c r="AI371" s="30"/>
      <c r="AJ371" s="31"/>
      <c r="AK371" s="30"/>
      <c r="AL371" s="30"/>
      <c r="AM371" s="30"/>
      <c r="AN371" s="30"/>
      <c r="AO371" s="30"/>
      <c r="AP371" s="30"/>
      <c r="AQ371" s="30"/>
      <c r="AR371" s="30"/>
      <c r="AS371" s="31"/>
      <c r="AT371" s="30"/>
      <c r="AU371" s="30"/>
      <c r="AV371" s="30"/>
      <c r="AW371" s="30"/>
      <c r="AX371" s="30"/>
      <c r="AY371" s="30"/>
      <c r="AZ371" s="30"/>
      <c r="BA371" s="31"/>
      <c r="BB371" s="30"/>
      <c r="BC371" s="30"/>
      <c r="BD371" s="30"/>
      <c r="BE371" s="31"/>
      <c r="BF371" s="30"/>
      <c r="BG371" s="30"/>
      <c r="BH371" s="30"/>
      <c r="BI371" s="30"/>
      <c r="BJ371" s="31"/>
      <c r="BK371" s="30"/>
      <c r="BL371" s="30"/>
      <c r="BM371" s="30"/>
      <c r="BN371" s="30"/>
      <c r="BO371" s="31"/>
      <c r="BP371" s="30"/>
      <c r="BQ371" s="30"/>
      <c r="BR371" s="30"/>
      <c r="BS371" s="30"/>
      <c r="BT371" s="31"/>
      <c r="BU371" s="30"/>
      <c r="BV371" s="30"/>
      <c r="BW371" s="30"/>
      <c r="BX371" s="31"/>
      <c r="BY371" s="30"/>
      <c r="BZ371" s="30"/>
      <c r="CA371" s="30"/>
      <c r="CB371" s="30"/>
      <c r="CC371" s="30"/>
      <c r="CD371" s="30"/>
      <c r="CE371" s="30"/>
      <c r="CF371" s="30"/>
      <c r="CG371" s="30"/>
      <c r="CH371" s="31"/>
      <c r="CI371" s="30"/>
      <c r="CJ371" s="30"/>
      <c r="CK371" s="30"/>
      <c r="CL371" s="30"/>
      <c r="CM371" s="30"/>
      <c r="CN371" s="30"/>
      <c r="CO371" s="30"/>
      <c r="CP371" s="30"/>
      <c r="CQ371" s="31"/>
      <c r="CR371" s="30"/>
      <c r="CS371" s="30"/>
      <c r="CT371" s="30"/>
      <c r="CU371" s="30"/>
      <c r="CV371" s="30"/>
      <c r="CW371" s="30"/>
    </row>
    <row r="372" spans="4:101" ht="13.5" x14ac:dyDescent="0.35">
      <c r="D372" s="31"/>
      <c r="E372" s="30"/>
      <c r="F372" s="30"/>
      <c r="G372" s="30"/>
      <c r="H372" s="30"/>
      <c r="I372" s="30"/>
      <c r="J372" s="30"/>
      <c r="K372" s="30"/>
      <c r="L372" s="30"/>
      <c r="M372" s="30"/>
      <c r="N372" s="30"/>
      <c r="O372" s="31"/>
      <c r="P372" s="30"/>
      <c r="Q372" s="30"/>
      <c r="R372" s="30"/>
      <c r="S372" s="30"/>
      <c r="T372" s="30"/>
      <c r="U372" s="30"/>
      <c r="V372" s="30"/>
      <c r="W372" s="30"/>
      <c r="X372" s="30"/>
      <c r="Y372" s="31"/>
      <c r="Z372" s="30"/>
      <c r="AA372" s="30"/>
      <c r="AB372" s="30"/>
      <c r="AC372" s="30"/>
      <c r="AD372" s="30"/>
      <c r="AE372" s="30"/>
      <c r="AF372" s="30"/>
      <c r="AG372" s="30"/>
      <c r="AH372" s="30"/>
      <c r="AI372" s="30"/>
      <c r="AJ372" s="31"/>
      <c r="AK372" s="30"/>
      <c r="AL372" s="30"/>
      <c r="AM372" s="30"/>
      <c r="AN372" s="30"/>
      <c r="AO372" s="30"/>
      <c r="AP372" s="30"/>
      <c r="AQ372" s="30"/>
      <c r="AR372" s="30"/>
      <c r="AS372" s="31"/>
      <c r="AT372" s="30"/>
      <c r="AU372" s="30"/>
      <c r="AV372" s="30"/>
      <c r="AW372" s="30"/>
      <c r="AX372" s="30"/>
      <c r="AY372" s="30"/>
      <c r="AZ372" s="30"/>
      <c r="BA372" s="31"/>
      <c r="BB372" s="30"/>
      <c r="BC372" s="30"/>
      <c r="BD372" s="30"/>
      <c r="BE372" s="31"/>
      <c r="BF372" s="30"/>
      <c r="BG372" s="30"/>
      <c r="BH372" s="30"/>
      <c r="BI372" s="30"/>
      <c r="BJ372" s="31"/>
      <c r="BK372" s="30"/>
      <c r="BL372" s="30"/>
      <c r="BM372" s="30"/>
      <c r="BN372" s="30"/>
      <c r="BO372" s="31"/>
      <c r="BP372" s="30"/>
      <c r="BQ372" s="30"/>
      <c r="BR372" s="30"/>
      <c r="BS372" s="30"/>
      <c r="BT372" s="31"/>
      <c r="BU372" s="30"/>
      <c r="BV372" s="30"/>
      <c r="BW372" s="30"/>
      <c r="BX372" s="31"/>
      <c r="BY372" s="30"/>
      <c r="BZ372" s="30"/>
      <c r="CA372" s="30"/>
      <c r="CB372" s="30"/>
      <c r="CC372" s="30"/>
      <c r="CD372" s="30"/>
      <c r="CE372" s="30"/>
      <c r="CF372" s="30"/>
      <c r="CG372" s="30"/>
      <c r="CH372" s="31"/>
      <c r="CI372" s="30"/>
      <c r="CJ372" s="30"/>
      <c r="CK372" s="30"/>
      <c r="CL372" s="30"/>
      <c r="CM372" s="30"/>
      <c r="CN372" s="30"/>
      <c r="CO372" s="30"/>
      <c r="CP372" s="30"/>
      <c r="CQ372" s="31"/>
      <c r="CR372" s="30"/>
      <c r="CS372" s="30"/>
      <c r="CT372" s="30"/>
      <c r="CU372" s="30"/>
      <c r="CV372" s="30"/>
      <c r="CW372" s="30"/>
    </row>
    <row r="373" spans="4:101" ht="13.5" x14ac:dyDescent="0.35">
      <c r="D373" s="31"/>
      <c r="E373" s="30"/>
      <c r="F373" s="30"/>
      <c r="G373" s="30"/>
      <c r="H373" s="30"/>
      <c r="I373" s="30"/>
      <c r="J373" s="30"/>
      <c r="K373" s="30"/>
      <c r="L373" s="30"/>
      <c r="M373" s="30"/>
      <c r="N373" s="30"/>
      <c r="O373" s="31"/>
      <c r="P373" s="30"/>
      <c r="Q373" s="30"/>
      <c r="R373" s="30"/>
      <c r="S373" s="30"/>
      <c r="T373" s="30"/>
      <c r="U373" s="30"/>
      <c r="V373" s="30"/>
      <c r="W373" s="30"/>
      <c r="X373" s="30"/>
      <c r="Y373" s="31"/>
      <c r="Z373" s="30"/>
      <c r="AA373" s="30"/>
      <c r="AB373" s="30"/>
      <c r="AC373" s="30"/>
      <c r="AD373" s="30"/>
      <c r="AE373" s="30"/>
      <c r="AF373" s="30"/>
      <c r="AG373" s="30"/>
      <c r="AH373" s="30"/>
      <c r="AI373" s="30"/>
      <c r="AJ373" s="31"/>
      <c r="AK373" s="30"/>
      <c r="AL373" s="30"/>
      <c r="AM373" s="30"/>
      <c r="AN373" s="30"/>
      <c r="AO373" s="30"/>
      <c r="AP373" s="30"/>
      <c r="AQ373" s="30"/>
      <c r="AR373" s="30"/>
      <c r="AS373" s="31"/>
      <c r="AT373" s="30"/>
      <c r="AU373" s="30"/>
      <c r="AV373" s="30"/>
      <c r="AW373" s="30"/>
      <c r="AX373" s="30"/>
      <c r="AY373" s="30"/>
      <c r="AZ373" s="30"/>
      <c r="BA373" s="31"/>
      <c r="BB373" s="30"/>
      <c r="BC373" s="30"/>
      <c r="BD373" s="30"/>
      <c r="BE373" s="31"/>
      <c r="BF373" s="30"/>
      <c r="BG373" s="30"/>
      <c r="BH373" s="30"/>
      <c r="BI373" s="30"/>
      <c r="BJ373" s="31"/>
      <c r="BK373" s="30"/>
      <c r="BL373" s="30"/>
      <c r="BM373" s="30"/>
      <c r="BN373" s="30"/>
      <c r="BO373" s="31"/>
      <c r="BP373" s="30"/>
      <c r="BQ373" s="30"/>
      <c r="BR373" s="30"/>
      <c r="BS373" s="30"/>
      <c r="BT373" s="31"/>
      <c r="BU373" s="30"/>
      <c r="BV373" s="30"/>
      <c r="BW373" s="30"/>
      <c r="BX373" s="31"/>
      <c r="BY373" s="30"/>
      <c r="BZ373" s="30"/>
      <c r="CA373" s="30"/>
      <c r="CB373" s="30"/>
      <c r="CC373" s="30"/>
      <c r="CD373" s="30"/>
      <c r="CE373" s="30"/>
      <c r="CF373" s="30"/>
      <c r="CG373" s="30"/>
      <c r="CH373" s="31"/>
      <c r="CI373" s="30"/>
      <c r="CJ373" s="30"/>
      <c r="CK373" s="30"/>
      <c r="CL373" s="30"/>
      <c r="CM373" s="30"/>
      <c r="CN373" s="30"/>
      <c r="CO373" s="30"/>
      <c r="CP373" s="30"/>
      <c r="CQ373" s="31"/>
      <c r="CR373" s="30"/>
      <c r="CS373" s="30"/>
      <c r="CT373" s="30"/>
      <c r="CU373" s="30"/>
      <c r="CV373" s="30"/>
      <c r="CW373" s="30"/>
    </row>
    <row r="374" spans="4:101" ht="13.5" x14ac:dyDescent="0.35">
      <c r="D374" s="31"/>
      <c r="E374" s="30"/>
      <c r="F374" s="30"/>
      <c r="G374" s="30"/>
      <c r="H374" s="30"/>
      <c r="I374" s="30"/>
      <c r="J374" s="30"/>
      <c r="K374" s="30"/>
      <c r="L374" s="30"/>
      <c r="M374" s="30"/>
      <c r="N374" s="30"/>
      <c r="O374" s="31"/>
      <c r="P374" s="30"/>
      <c r="Q374" s="30"/>
      <c r="R374" s="30"/>
      <c r="S374" s="30"/>
      <c r="T374" s="30"/>
      <c r="U374" s="30"/>
      <c r="V374" s="30"/>
      <c r="W374" s="30"/>
      <c r="X374" s="30"/>
      <c r="Y374" s="31"/>
      <c r="Z374" s="30"/>
      <c r="AA374" s="30"/>
      <c r="AB374" s="30"/>
      <c r="AC374" s="30"/>
      <c r="AD374" s="30"/>
      <c r="AE374" s="30"/>
      <c r="AF374" s="30"/>
      <c r="AG374" s="30"/>
      <c r="AH374" s="30"/>
      <c r="AI374" s="30"/>
      <c r="AJ374" s="31"/>
      <c r="AK374" s="30"/>
      <c r="AL374" s="30"/>
      <c r="AM374" s="30"/>
      <c r="AN374" s="30"/>
      <c r="AO374" s="30"/>
      <c r="AP374" s="30"/>
      <c r="AQ374" s="30"/>
      <c r="AR374" s="30"/>
      <c r="AS374" s="31"/>
      <c r="AT374" s="30"/>
      <c r="AU374" s="30"/>
      <c r="AV374" s="30"/>
      <c r="AW374" s="30"/>
      <c r="AX374" s="30"/>
      <c r="AY374" s="30"/>
      <c r="AZ374" s="30"/>
      <c r="BA374" s="31"/>
      <c r="BB374" s="30"/>
      <c r="BC374" s="30"/>
      <c r="BD374" s="30"/>
      <c r="BE374" s="31"/>
      <c r="BF374" s="30"/>
      <c r="BG374" s="30"/>
      <c r="BH374" s="30"/>
      <c r="BI374" s="30"/>
      <c r="BJ374" s="31"/>
      <c r="BK374" s="30"/>
      <c r="BL374" s="30"/>
      <c r="BM374" s="30"/>
      <c r="BN374" s="30"/>
      <c r="BO374" s="31"/>
      <c r="BP374" s="30"/>
      <c r="BQ374" s="30"/>
      <c r="BR374" s="30"/>
      <c r="BS374" s="30"/>
      <c r="BT374" s="31"/>
      <c r="BU374" s="30"/>
      <c r="BV374" s="30"/>
      <c r="BW374" s="30"/>
      <c r="BX374" s="31"/>
      <c r="BY374" s="30"/>
      <c r="BZ374" s="30"/>
      <c r="CA374" s="30"/>
      <c r="CB374" s="30"/>
      <c r="CC374" s="30"/>
      <c r="CD374" s="30"/>
      <c r="CE374" s="30"/>
      <c r="CF374" s="30"/>
      <c r="CG374" s="30"/>
      <c r="CH374" s="31"/>
      <c r="CI374" s="30"/>
      <c r="CJ374" s="30"/>
      <c r="CK374" s="30"/>
      <c r="CL374" s="30"/>
      <c r="CM374" s="30"/>
      <c r="CN374" s="30"/>
      <c r="CO374" s="30"/>
      <c r="CP374" s="30"/>
      <c r="CQ374" s="31"/>
      <c r="CR374" s="30"/>
      <c r="CS374" s="30"/>
      <c r="CT374" s="30"/>
      <c r="CU374" s="30"/>
      <c r="CV374" s="30"/>
      <c r="CW374" s="30"/>
    </row>
    <row r="375" spans="4:101" ht="13.5" x14ac:dyDescent="0.35">
      <c r="D375" s="31"/>
      <c r="E375" s="30"/>
      <c r="F375" s="30"/>
      <c r="G375" s="30"/>
      <c r="H375" s="30"/>
      <c r="I375" s="30"/>
      <c r="J375" s="30"/>
      <c r="K375" s="30"/>
      <c r="L375" s="30"/>
      <c r="M375" s="30"/>
      <c r="N375" s="30"/>
      <c r="O375" s="31"/>
      <c r="P375" s="30"/>
      <c r="Q375" s="30"/>
      <c r="R375" s="30"/>
      <c r="S375" s="30"/>
      <c r="T375" s="30"/>
      <c r="U375" s="30"/>
      <c r="V375" s="30"/>
      <c r="W375" s="30"/>
      <c r="X375" s="30"/>
      <c r="Y375" s="31"/>
      <c r="Z375" s="30"/>
      <c r="AA375" s="30"/>
      <c r="AB375" s="30"/>
      <c r="AC375" s="30"/>
      <c r="AD375" s="30"/>
      <c r="AE375" s="30"/>
      <c r="AF375" s="30"/>
      <c r="AG375" s="30"/>
      <c r="AH375" s="30"/>
      <c r="AI375" s="30"/>
      <c r="AJ375" s="31"/>
      <c r="AK375" s="30"/>
      <c r="AL375" s="30"/>
      <c r="AM375" s="30"/>
      <c r="AN375" s="30"/>
      <c r="AO375" s="30"/>
      <c r="AP375" s="30"/>
      <c r="AQ375" s="30"/>
      <c r="AR375" s="30"/>
      <c r="AS375" s="31"/>
      <c r="AT375" s="30"/>
      <c r="AU375" s="30"/>
      <c r="AV375" s="30"/>
      <c r="AW375" s="30"/>
      <c r="AX375" s="30"/>
      <c r="AY375" s="30"/>
      <c r="AZ375" s="30"/>
      <c r="BA375" s="31"/>
      <c r="BB375" s="30"/>
      <c r="BC375" s="30"/>
      <c r="BD375" s="30"/>
      <c r="BE375" s="31"/>
      <c r="BF375" s="30"/>
      <c r="BG375" s="30"/>
      <c r="BH375" s="30"/>
      <c r="BI375" s="30"/>
      <c r="BJ375" s="31"/>
      <c r="BK375" s="30"/>
      <c r="BL375" s="30"/>
      <c r="BM375" s="30"/>
      <c r="BN375" s="30"/>
      <c r="BO375" s="31"/>
      <c r="BP375" s="30"/>
      <c r="BQ375" s="30"/>
      <c r="BR375" s="30"/>
      <c r="BS375" s="30"/>
      <c r="BT375" s="31"/>
      <c r="BU375" s="30"/>
      <c r="BV375" s="30"/>
      <c r="BW375" s="30"/>
      <c r="BX375" s="31"/>
      <c r="BY375" s="30"/>
      <c r="BZ375" s="30"/>
      <c r="CA375" s="30"/>
      <c r="CB375" s="30"/>
      <c r="CC375" s="30"/>
      <c r="CD375" s="30"/>
      <c r="CE375" s="30"/>
      <c r="CF375" s="30"/>
      <c r="CG375" s="30"/>
      <c r="CH375" s="31"/>
      <c r="CI375" s="30"/>
      <c r="CJ375" s="30"/>
      <c r="CK375" s="30"/>
      <c r="CL375" s="30"/>
      <c r="CM375" s="30"/>
      <c r="CN375" s="30"/>
      <c r="CO375" s="30"/>
      <c r="CP375" s="30"/>
      <c r="CQ375" s="31"/>
      <c r="CR375" s="30"/>
      <c r="CS375" s="30"/>
      <c r="CT375" s="30"/>
      <c r="CU375" s="30"/>
      <c r="CV375" s="30"/>
      <c r="CW375" s="30"/>
    </row>
    <row r="376" spans="4:101" ht="13.5" x14ac:dyDescent="0.35">
      <c r="D376" s="31"/>
      <c r="E376" s="30"/>
      <c r="F376" s="30"/>
      <c r="G376" s="30"/>
      <c r="H376" s="30"/>
      <c r="I376" s="30"/>
      <c r="J376" s="30"/>
      <c r="K376" s="30"/>
      <c r="L376" s="30"/>
      <c r="M376" s="30"/>
      <c r="N376" s="30"/>
      <c r="O376" s="31"/>
      <c r="P376" s="30"/>
      <c r="Q376" s="30"/>
      <c r="R376" s="30"/>
      <c r="S376" s="30"/>
      <c r="T376" s="30"/>
      <c r="U376" s="30"/>
      <c r="V376" s="30"/>
      <c r="W376" s="30"/>
      <c r="X376" s="30"/>
      <c r="Y376" s="31"/>
      <c r="Z376" s="30"/>
      <c r="AA376" s="30"/>
      <c r="AB376" s="30"/>
      <c r="AC376" s="30"/>
      <c r="AD376" s="30"/>
      <c r="AE376" s="30"/>
      <c r="AF376" s="30"/>
      <c r="AG376" s="30"/>
      <c r="AH376" s="30"/>
      <c r="AI376" s="30"/>
      <c r="AJ376" s="31"/>
      <c r="AK376" s="30"/>
      <c r="AL376" s="30"/>
      <c r="AM376" s="30"/>
      <c r="AN376" s="30"/>
      <c r="AO376" s="30"/>
      <c r="AP376" s="30"/>
      <c r="AQ376" s="30"/>
      <c r="AR376" s="30"/>
      <c r="AS376" s="31"/>
      <c r="AT376" s="30"/>
      <c r="AU376" s="30"/>
      <c r="AV376" s="30"/>
      <c r="AW376" s="30"/>
      <c r="AX376" s="30"/>
      <c r="AY376" s="30"/>
      <c r="AZ376" s="30"/>
      <c r="BA376" s="31"/>
      <c r="BB376" s="30"/>
      <c r="BC376" s="30"/>
      <c r="BD376" s="30"/>
      <c r="BE376" s="31"/>
      <c r="BF376" s="30"/>
      <c r="BG376" s="30"/>
      <c r="BH376" s="30"/>
      <c r="BI376" s="30"/>
      <c r="BJ376" s="31"/>
      <c r="BK376" s="30"/>
      <c r="BL376" s="30"/>
      <c r="BM376" s="30"/>
      <c r="BN376" s="30"/>
      <c r="BO376" s="31"/>
      <c r="BP376" s="30"/>
      <c r="BQ376" s="30"/>
      <c r="BR376" s="30"/>
      <c r="BS376" s="30"/>
      <c r="BT376" s="31"/>
      <c r="BU376" s="30"/>
      <c r="BV376" s="30"/>
      <c r="BW376" s="30"/>
      <c r="BX376" s="31"/>
      <c r="BY376" s="30"/>
      <c r="BZ376" s="30"/>
      <c r="CA376" s="30"/>
      <c r="CB376" s="30"/>
      <c r="CC376" s="30"/>
      <c r="CD376" s="30"/>
      <c r="CE376" s="30"/>
      <c r="CF376" s="30"/>
      <c r="CG376" s="30"/>
      <c r="CH376" s="31"/>
      <c r="CI376" s="30"/>
      <c r="CJ376" s="30"/>
      <c r="CK376" s="30"/>
      <c r="CL376" s="30"/>
      <c r="CM376" s="30"/>
      <c r="CN376" s="30"/>
      <c r="CO376" s="30"/>
      <c r="CP376" s="30"/>
      <c r="CQ376" s="31"/>
      <c r="CR376" s="30"/>
      <c r="CS376" s="30"/>
      <c r="CT376" s="30"/>
      <c r="CU376" s="30"/>
      <c r="CV376" s="30"/>
      <c r="CW376" s="30"/>
    </row>
    <row r="377" spans="4:101" ht="13.5" x14ac:dyDescent="0.35">
      <c r="D377" s="31"/>
      <c r="E377" s="30"/>
      <c r="F377" s="30"/>
      <c r="G377" s="30"/>
      <c r="H377" s="30"/>
      <c r="I377" s="30"/>
      <c r="J377" s="30"/>
      <c r="K377" s="30"/>
      <c r="L377" s="30"/>
      <c r="M377" s="30"/>
      <c r="N377" s="30"/>
      <c r="O377" s="31"/>
      <c r="P377" s="30"/>
      <c r="Q377" s="30"/>
      <c r="R377" s="30"/>
      <c r="S377" s="30"/>
      <c r="T377" s="30"/>
      <c r="U377" s="30"/>
      <c r="V377" s="30"/>
      <c r="W377" s="30"/>
      <c r="X377" s="30"/>
      <c r="Y377" s="31"/>
      <c r="Z377" s="30"/>
      <c r="AA377" s="30"/>
      <c r="AB377" s="30"/>
      <c r="AC377" s="30"/>
      <c r="AD377" s="30"/>
      <c r="AE377" s="30"/>
      <c r="AF377" s="30"/>
      <c r="AG377" s="30"/>
      <c r="AH377" s="30"/>
      <c r="AI377" s="30"/>
      <c r="AJ377" s="31"/>
      <c r="AK377" s="30"/>
      <c r="AL377" s="30"/>
      <c r="AM377" s="30"/>
      <c r="AN377" s="30"/>
      <c r="AO377" s="30"/>
      <c r="AP377" s="30"/>
      <c r="AQ377" s="30"/>
      <c r="AR377" s="30"/>
      <c r="AS377" s="31"/>
      <c r="AT377" s="30"/>
      <c r="AU377" s="30"/>
      <c r="AV377" s="30"/>
      <c r="AW377" s="30"/>
      <c r="AX377" s="30"/>
      <c r="AY377" s="30"/>
      <c r="AZ377" s="30"/>
      <c r="BA377" s="31"/>
      <c r="BB377" s="30"/>
      <c r="BC377" s="30"/>
      <c r="BD377" s="30"/>
      <c r="BE377" s="31"/>
      <c r="BF377" s="30"/>
      <c r="BG377" s="30"/>
      <c r="BH377" s="30"/>
      <c r="BI377" s="30"/>
      <c r="BJ377" s="31"/>
      <c r="BK377" s="30"/>
      <c r="BL377" s="30"/>
      <c r="BM377" s="30"/>
      <c r="BN377" s="30"/>
      <c r="BO377" s="31"/>
      <c r="BP377" s="30"/>
      <c r="BQ377" s="30"/>
      <c r="BR377" s="30"/>
      <c r="BS377" s="30"/>
      <c r="BT377" s="31"/>
      <c r="BU377" s="30"/>
      <c r="BV377" s="30"/>
      <c r="BW377" s="30"/>
      <c r="BX377" s="31"/>
      <c r="BY377" s="30"/>
      <c r="BZ377" s="30"/>
      <c r="CA377" s="30"/>
      <c r="CB377" s="30"/>
      <c r="CC377" s="30"/>
      <c r="CD377" s="30"/>
      <c r="CE377" s="30"/>
      <c r="CF377" s="30"/>
      <c r="CG377" s="30"/>
      <c r="CH377" s="31"/>
      <c r="CI377" s="30"/>
      <c r="CJ377" s="30"/>
      <c r="CK377" s="30"/>
      <c r="CL377" s="30"/>
      <c r="CM377" s="30"/>
      <c r="CN377" s="30"/>
      <c r="CO377" s="30"/>
      <c r="CP377" s="30"/>
      <c r="CQ377" s="31"/>
      <c r="CR377" s="30"/>
      <c r="CS377" s="30"/>
      <c r="CT377" s="30"/>
      <c r="CU377" s="30"/>
      <c r="CV377" s="30"/>
      <c r="CW377" s="30"/>
    </row>
    <row r="378" spans="4:101" ht="13.5" x14ac:dyDescent="0.35">
      <c r="D378" s="31"/>
      <c r="E378" s="30"/>
      <c r="F378" s="30"/>
      <c r="G378" s="30"/>
      <c r="H378" s="30"/>
      <c r="I378" s="30"/>
      <c r="J378" s="30"/>
      <c r="K378" s="30"/>
      <c r="L378" s="30"/>
      <c r="M378" s="30"/>
      <c r="N378" s="30"/>
      <c r="O378" s="31"/>
      <c r="P378" s="30"/>
      <c r="Q378" s="30"/>
      <c r="R378" s="30"/>
      <c r="S378" s="30"/>
      <c r="T378" s="30"/>
      <c r="U378" s="30"/>
      <c r="V378" s="30"/>
      <c r="W378" s="30"/>
      <c r="X378" s="30"/>
      <c r="Y378" s="31"/>
      <c r="Z378" s="30"/>
      <c r="AA378" s="30"/>
      <c r="AB378" s="30"/>
      <c r="AC378" s="30"/>
      <c r="AD378" s="30"/>
      <c r="AE378" s="30"/>
      <c r="AF378" s="30"/>
      <c r="AG378" s="30"/>
      <c r="AH378" s="30"/>
      <c r="AI378" s="30"/>
      <c r="AJ378" s="31"/>
      <c r="AK378" s="30"/>
      <c r="AL378" s="30"/>
      <c r="AM378" s="30"/>
      <c r="AN378" s="30"/>
      <c r="AO378" s="30"/>
      <c r="AP378" s="30"/>
      <c r="AQ378" s="30"/>
      <c r="AR378" s="30"/>
      <c r="AS378" s="31"/>
      <c r="AT378" s="30"/>
      <c r="AU378" s="30"/>
      <c r="AV378" s="30"/>
      <c r="AW378" s="30"/>
      <c r="AX378" s="30"/>
      <c r="AY378" s="30"/>
      <c r="AZ378" s="30"/>
      <c r="BA378" s="31"/>
      <c r="BB378" s="30"/>
      <c r="BC378" s="30"/>
      <c r="BD378" s="30"/>
      <c r="BE378" s="31"/>
      <c r="BF378" s="30"/>
      <c r="BG378" s="30"/>
      <c r="BH378" s="30"/>
      <c r="BI378" s="30"/>
      <c r="BJ378" s="31"/>
      <c r="BK378" s="30"/>
      <c r="BL378" s="30"/>
      <c r="BM378" s="30"/>
      <c r="BN378" s="30"/>
      <c r="BO378" s="31"/>
      <c r="BP378" s="30"/>
      <c r="BQ378" s="30"/>
      <c r="BR378" s="30"/>
      <c r="BS378" s="30"/>
      <c r="BT378" s="31"/>
      <c r="BU378" s="30"/>
      <c r="BV378" s="30"/>
      <c r="BW378" s="30"/>
      <c r="BX378" s="31"/>
      <c r="BY378" s="30"/>
      <c r="BZ378" s="30"/>
      <c r="CA378" s="30"/>
      <c r="CB378" s="30"/>
      <c r="CC378" s="30"/>
      <c r="CD378" s="30"/>
      <c r="CE378" s="30"/>
      <c r="CF378" s="30"/>
      <c r="CG378" s="30"/>
      <c r="CH378" s="31"/>
      <c r="CI378" s="30"/>
      <c r="CJ378" s="30"/>
      <c r="CK378" s="30"/>
      <c r="CL378" s="30"/>
      <c r="CM378" s="30"/>
      <c r="CN378" s="30"/>
      <c r="CO378" s="30"/>
      <c r="CP378" s="30"/>
      <c r="CQ378" s="31"/>
      <c r="CR378" s="30"/>
      <c r="CS378" s="30"/>
      <c r="CT378" s="30"/>
      <c r="CU378" s="30"/>
      <c r="CV378" s="30"/>
      <c r="CW378" s="30"/>
    </row>
    <row r="379" spans="4:101" ht="13.5" x14ac:dyDescent="0.35">
      <c r="D379" s="31"/>
      <c r="E379" s="30"/>
      <c r="F379" s="30"/>
      <c r="G379" s="30"/>
      <c r="H379" s="30"/>
      <c r="I379" s="30"/>
      <c r="J379" s="30"/>
      <c r="K379" s="30"/>
      <c r="L379" s="30"/>
      <c r="M379" s="30"/>
      <c r="N379" s="30"/>
      <c r="O379" s="31"/>
      <c r="P379" s="30"/>
      <c r="Q379" s="30"/>
      <c r="R379" s="30"/>
      <c r="S379" s="30"/>
      <c r="T379" s="30"/>
      <c r="U379" s="30"/>
      <c r="V379" s="30"/>
      <c r="W379" s="30"/>
      <c r="X379" s="30"/>
      <c r="Y379" s="31"/>
      <c r="Z379" s="30"/>
      <c r="AA379" s="30"/>
      <c r="AB379" s="30"/>
      <c r="AC379" s="30"/>
      <c r="AD379" s="30"/>
      <c r="AE379" s="30"/>
      <c r="AF379" s="30"/>
      <c r="AG379" s="30"/>
      <c r="AH379" s="30"/>
      <c r="AI379" s="30"/>
      <c r="AJ379" s="31"/>
      <c r="AK379" s="30"/>
      <c r="AL379" s="30"/>
      <c r="AM379" s="30"/>
      <c r="AN379" s="30"/>
      <c r="AO379" s="30"/>
      <c r="AP379" s="30"/>
      <c r="AQ379" s="30"/>
      <c r="AR379" s="30"/>
      <c r="AS379" s="31"/>
      <c r="AT379" s="30"/>
      <c r="AU379" s="30"/>
      <c r="AV379" s="30"/>
      <c r="AW379" s="30"/>
      <c r="AX379" s="30"/>
      <c r="AY379" s="30"/>
      <c r="AZ379" s="30"/>
      <c r="BA379" s="31"/>
      <c r="BB379" s="30"/>
      <c r="BC379" s="30"/>
      <c r="BD379" s="30"/>
      <c r="BE379" s="31"/>
      <c r="BF379" s="30"/>
      <c r="BG379" s="30"/>
      <c r="BH379" s="30"/>
      <c r="BI379" s="30"/>
      <c r="BJ379" s="31"/>
      <c r="BK379" s="30"/>
      <c r="BL379" s="30"/>
      <c r="BM379" s="30"/>
      <c r="BN379" s="30"/>
      <c r="BO379" s="31"/>
      <c r="BP379" s="30"/>
      <c r="BQ379" s="30"/>
      <c r="BR379" s="30"/>
      <c r="BS379" s="30"/>
      <c r="BT379" s="31"/>
      <c r="BU379" s="30"/>
      <c r="BV379" s="30"/>
      <c r="BW379" s="30"/>
      <c r="BX379" s="31"/>
      <c r="BY379" s="30"/>
      <c r="BZ379" s="30"/>
      <c r="CA379" s="30"/>
      <c r="CB379" s="30"/>
      <c r="CC379" s="30"/>
      <c r="CD379" s="30"/>
      <c r="CE379" s="30"/>
      <c r="CF379" s="30"/>
      <c r="CG379" s="30"/>
      <c r="CH379" s="31"/>
      <c r="CI379" s="30"/>
      <c r="CJ379" s="30"/>
      <c r="CK379" s="30"/>
      <c r="CL379" s="30"/>
      <c r="CM379" s="30"/>
      <c r="CN379" s="30"/>
      <c r="CO379" s="30"/>
      <c r="CP379" s="30"/>
      <c r="CQ379" s="31"/>
      <c r="CR379" s="30"/>
      <c r="CS379" s="30"/>
      <c r="CT379" s="30"/>
      <c r="CU379" s="30"/>
      <c r="CV379" s="30"/>
      <c r="CW379" s="30"/>
    </row>
    <row r="380" spans="4:101" ht="13.5" x14ac:dyDescent="0.35">
      <c r="D380" s="31"/>
      <c r="E380" s="30"/>
      <c r="F380" s="30"/>
      <c r="G380" s="30"/>
      <c r="H380" s="30"/>
      <c r="I380" s="30"/>
      <c r="J380" s="30"/>
      <c r="K380" s="30"/>
      <c r="L380" s="30"/>
      <c r="M380" s="30"/>
      <c r="N380" s="30"/>
      <c r="O380" s="31"/>
      <c r="P380" s="30"/>
      <c r="Q380" s="30"/>
      <c r="R380" s="30"/>
      <c r="S380" s="30"/>
      <c r="T380" s="30"/>
      <c r="U380" s="30"/>
      <c r="V380" s="30"/>
      <c r="W380" s="30"/>
      <c r="X380" s="30"/>
      <c r="Y380" s="31"/>
      <c r="Z380" s="30"/>
      <c r="AA380" s="30"/>
      <c r="AB380" s="30"/>
      <c r="AC380" s="30"/>
      <c r="AD380" s="30"/>
      <c r="AE380" s="30"/>
      <c r="AF380" s="30"/>
      <c r="AG380" s="30"/>
      <c r="AH380" s="30"/>
      <c r="AI380" s="30"/>
      <c r="AJ380" s="31"/>
      <c r="AK380" s="30"/>
      <c r="AL380" s="30"/>
      <c r="AM380" s="30"/>
      <c r="AN380" s="30"/>
      <c r="AO380" s="30"/>
      <c r="AP380" s="30"/>
      <c r="AQ380" s="30"/>
      <c r="AR380" s="30"/>
      <c r="AS380" s="31"/>
      <c r="AT380" s="30"/>
      <c r="AU380" s="30"/>
      <c r="AV380" s="30"/>
      <c r="AW380" s="30"/>
      <c r="AX380" s="30"/>
      <c r="AY380" s="30"/>
      <c r="AZ380" s="30"/>
      <c r="BA380" s="31"/>
      <c r="BB380" s="30"/>
      <c r="BC380" s="30"/>
      <c r="BD380" s="30"/>
      <c r="BE380" s="31"/>
      <c r="BF380" s="30"/>
      <c r="BG380" s="30"/>
      <c r="BH380" s="30"/>
      <c r="BI380" s="30"/>
      <c r="BJ380" s="31"/>
      <c r="BK380" s="30"/>
      <c r="BL380" s="30"/>
      <c r="BM380" s="30"/>
      <c r="BN380" s="30"/>
      <c r="BO380" s="31"/>
      <c r="BP380" s="30"/>
      <c r="BQ380" s="30"/>
      <c r="BR380" s="30"/>
      <c r="BS380" s="30"/>
      <c r="BT380" s="31"/>
      <c r="BU380" s="30"/>
      <c r="BV380" s="30"/>
      <c r="BW380" s="30"/>
      <c r="BX380" s="31"/>
      <c r="BY380" s="30"/>
      <c r="BZ380" s="30"/>
      <c r="CA380" s="30"/>
      <c r="CB380" s="30"/>
      <c r="CC380" s="30"/>
      <c r="CD380" s="30"/>
      <c r="CE380" s="30"/>
      <c r="CF380" s="30"/>
      <c r="CG380" s="30"/>
      <c r="CH380" s="31"/>
      <c r="CI380" s="30"/>
      <c r="CJ380" s="30"/>
      <c r="CK380" s="30"/>
      <c r="CL380" s="30"/>
      <c r="CM380" s="30"/>
      <c r="CN380" s="30"/>
      <c r="CO380" s="30"/>
      <c r="CP380" s="30"/>
      <c r="CQ380" s="31"/>
      <c r="CR380" s="30"/>
      <c r="CS380" s="30"/>
      <c r="CT380" s="30"/>
      <c r="CU380" s="30"/>
      <c r="CV380" s="30"/>
      <c r="CW380" s="30"/>
    </row>
    <row r="381" spans="4:101" ht="13.5" x14ac:dyDescent="0.35">
      <c r="D381" s="31"/>
      <c r="E381" s="30"/>
      <c r="F381" s="30"/>
      <c r="G381" s="30"/>
      <c r="H381" s="30"/>
      <c r="I381" s="30"/>
      <c r="J381" s="30"/>
      <c r="K381" s="30"/>
      <c r="L381" s="30"/>
      <c r="M381" s="30"/>
      <c r="N381" s="30"/>
      <c r="O381" s="31"/>
      <c r="P381" s="30"/>
      <c r="Q381" s="30"/>
      <c r="R381" s="30"/>
      <c r="S381" s="30"/>
      <c r="T381" s="30"/>
      <c r="U381" s="30"/>
      <c r="V381" s="30"/>
      <c r="W381" s="30"/>
      <c r="X381" s="30"/>
      <c r="Y381" s="31"/>
      <c r="Z381" s="30"/>
      <c r="AA381" s="30"/>
      <c r="AB381" s="30"/>
      <c r="AC381" s="30"/>
      <c r="AD381" s="30"/>
      <c r="AE381" s="30"/>
      <c r="AF381" s="30"/>
      <c r="AG381" s="30"/>
      <c r="AH381" s="30"/>
      <c r="AI381" s="30"/>
      <c r="AJ381" s="31"/>
      <c r="AK381" s="30"/>
      <c r="AL381" s="30"/>
      <c r="AM381" s="30"/>
      <c r="AN381" s="30"/>
      <c r="AO381" s="30"/>
      <c r="AP381" s="30"/>
      <c r="AQ381" s="30"/>
      <c r="AR381" s="30"/>
      <c r="AS381" s="31"/>
      <c r="AT381" s="30"/>
      <c r="AU381" s="30"/>
      <c r="AV381" s="30"/>
      <c r="AW381" s="30"/>
      <c r="AX381" s="30"/>
      <c r="AY381" s="30"/>
      <c r="AZ381" s="30"/>
      <c r="BA381" s="31"/>
      <c r="BB381" s="30"/>
      <c r="BC381" s="30"/>
      <c r="BD381" s="30"/>
      <c r="BE381" s="31"/>
      <c r="BF381" s="30"/>
      <c r="BG381" s="30"/>
      <c r="BH381" s="30"/>
      <c r="BI381" s="30"/>
      <c r="BJ381" s="31"/>
      <c r="BK381" s="30"/>
      <c r="BL381" s="30"/>
      <c r="BM381" s="30"/>
      <c r="BN381" s="30"/>
      <c r="BO381" s="31"/>
      <c r="BP381" s="30"/>
      <c r="BQ381" s="30"/>
      <c r="BR381" s="30"/>
      <c r="BS381" s="30"/>
      <c r="BT381" s="31"/>
      <c r="BU381" s="30"/>
      <c r="BV381" s="30"/>
      <c r="BW381" s="30"/>
      <c r="BX381" s="31"/>
      <c r="BY381" s="30"/>
      <c r="BZ381" s="30"/>
      <c r="CA381" s="30"/>
      <c r="CB381" s="30"/>
      <c r="CC381" s="30"/>
      <c r="CD381" s="30"/>
      <c r="CE381" s="30"/>
      <c r="CF381" s="30"/>
      <c r="CG381" s="30"/>
      <c r="CH381" s="31"/>
      <c r="CI381" s="30"/>
      <c r="CJ381" s="30"/>
      <c r="CK381" s="30"/>
      <c r="CL381" s="30"/>
      <c r="CM381" s="30"/>
      <c r="CN381" s="30"/>
      <c r="CO381" s="30"/>
      <c r="CP381" s="30"/>
      <c r="CQ381" s="31"/>
      <c r="CR381" s="30"/>
      <c r="CS381" s="30"/>
      <c r="CT381" s="30"/>
      <c r="CU381" s="30"/>
      <c r="CV381" s="30"/>
      <c r="CW381" s="30"/>
    </row>
    <row r="382" spans="4:101" ht="13.5" x14ac:dyDescent="0.35">
      <c r="D382" s="31"/>
      <c r="E382" s="30"/>
      <c r="F382" s="30"/>
      <c r="G382" s="30"/>
      <c r="H382" s="30"/>
      <c r="I382" s="30"/>
      <c r="J382" s="30"/>
      <c r="K382" s="30"/>
      <c r="L382" s="30"/>
      <c r="M382" s="30"/>
      <c r="N382" s="30"/>
      <c r="O382" s="31"/>
      <c r="P382" s="30"/>
      <c r="Q382" s="30"/>
      <c r="R382" s="30"/>
      <c r="S382" s="30"/>
      <c r="T382" s="30"/>
      <c r="U382" s="30"/>
      <c r="V382" s="30"/>
      <c r="W382" s="30"/>
      <c r="X382" s="30"/>
      <c r="Y382" s="31"/>
      <c r="Z382" s="30"/>
      <c r="AA382" s="30"/>
      <c r="AB382" s="30"/>
      <c r="AC382" s="30"/>
      <c r="AD382" s="30"/>
      <c r="AE382" s="30"/>
      <c r="AF382" s="30"/>
      <c r="AG382" s="30"/>
      <c r="AH382" s="30"/>
      <c r="AI382" s="30"/>
      <c r="AJ382" s="31"/>
      <c r="AK382" s="30"/>
      <c r="AL382" s="30"/>
      <c r="AM382" s="30"/>
      <c r="AN382" s="30"/>
      <c r="AO382" s="30"/>
      <c r="AP382" s="30"/>
      <c r="AQ382" s="30"/>
      <c r="AR382" s="30"/>
      <c r="AS382" s="31"/>
      <c r="AT382" s="30"/>
      <c r="AU382" s="30"/>
      <c r="AV382" s="30"/>
      <c r="AW382" s="30"/>
      <c r="AX382" s="30"/>
      <c r="AY382" s="30"/>
      <c r="AZ382" s="30"/>
      <c r="BA382" s="31"/>
      <c r="BB382" s="30"/>
      <c r="BC382" s="30"/>
      <c r="BD382" s="30"/>
      <c r="BE382" s="31"/>
      <c r="BF382" s="30"/>
      <c r="BG382" s="30"/>
      <c r="BH382" s="30"/>
      <c r="BI382" s="30"/>
      <c r="BJ382" s="31"/>
      <c r="BK382" s="30"/>
      <c r="BL382" s="30"/>
      <c r="BM382" s="30"/>
      <c r="BN382" s="30"/>
      <c r="BO382" s="31"/>
      <c r="BP382" s="30"/>
      <c r="BQ382" s="30"/>
      <c r="BR382" s="30"/>
      <c r="BS382" s="30"/>
      <c r="BT382" s="31"/>
      <c r="BU382" s="30"/>
      <c r="BV382" s="30"/>
      <c r="BW382" s="30"/>
      <c r="BX382" s="31"/>
      <c r="BY382" s="30"/>
      <c r="BZ382" s="30"/>
      <c r="CA382" s="30"/>
      <c r="CB382" s="30"/>
      <c r="CC382" s="30"/>
      <c r="CD382" s="30"/>
      <c r="CE382" s="30"/>
      <c r="CF382" s="30"/>
      <c r="CG382" s="30"/>
      <c r="CH382" s="31"/>
      <c r="CI382" s="30"/>
      <c r="CJ382" s="30"/>
      <c r="CK382" s="30"/>
      <c r="CL382" s="30"/>
      <c r="CM382" s="30"/>
      <c r="CN382" s="30"/>
      <c r="CO382" s="30"/>
      <c r="CP382" s="30"/>
      <c r="CQ382" s="31"/>
      <c r="CR382" s="30"/>
      <c r="CS382" s="30"/>
      <c r="CT382" s="30"/>
      <c r="CU382" s="30"/>
      <c r="CV382" s="30"/>
      <c r="CW382" s="30"/>
    </row>
    <row r="383" spans="4:101" ht="13.5" x14ac:dyDescent="0.35">
      <c r="D383" s="31"/>
      <c r="E383" s="30"/>
      <c r="F383" s="30"/>
      <c r="G383" s="30"/>
      <c r="H383" s="30"/>
      <c r="I383" s="30"/>
      <c r="J383" s="30"/>
      <c r="K383" s="30"/>
      <c r="L383" s="30"/>
      <c r="M383" s="30"/>
      <c r="N383" s="30"/>
      <c r="O383" s="31"/>
      <c r="P383" s="30"/>
      <c r="Q383" s="30"/>
      <c r="R383" s="30"/>
      <c r="S383" s="30"/>
      <c r="T383" s="30"/>
      <c r="U383" s="30"/>
      <c r="V383" s="30"/>
      <c r="W383" s="30"/>
      <c r="X383" s="30"/>
      <c r="Y383" s="31"/>
      <c r="Z383" s="30"/>
      <c r="AA383" s="30"/>
      <c r="AB383" s="30"/>
      <c r="AC383" s="30"/>
      <c r="AD383" s="30"/>
      <c r="AE383" s="30"/>
      <c r="AF383" s="30"/>
      <c r="AG383" s="30"/>
      <c r="AH383" s="30"/>
      <c r="AI383" s="30"/>
      <c r="AJ383" s="31"/>
      <c r="AK383" s="30"/>
      <c r="AL383" s="30"/>
      <c r="AM383" s="30"/>
      <c r="AN383" s="30"/>
      <c r="AO383" s="30"/>
      <c r="AP383" s="30"/>
      <c r="AQ383" s="30"/>
      <c r="AR383" s="30"/>
      <c r="AS383" s="31"/>
      <c r="AT383" s="30"/>
      <c r="AU383" s="30"/>
      <c r="AV383" s="30"/>
      <c r="AW383" s="30"/>
      <c r="AX383" s="30"/>
      <c r="AY383" s="30"/>
      <c r="AZ383" s="30"/>
      <c r="BA383" s="31"/>
      <c r="BB383" s="30"/>
      <c r="BC383" s="30"/>
      <c r="BD383" s="30"/>
      <c r="BE383" s="31"/>
      <c r="BF383" s="30"/>
      <c r="BG383" s="30"/>
      <c r="BH383" s="30"/>
      <c r="BI383" s="30"/>
      <c r="BJ383" s="31"/>
      <c r="BK383" s="30"/>
      <c r="BL383" s="30"/>
      <c r="BM383" s="30"/>
      <c r="BN383" s="30"/>
      <c r="BO383" s="31"/>
      <c r="BP383" s="30"/>
      <c r="BQ383" s="30"/>
      <c r="BR383" s="30"/>
      <c r="BS383" s="30"/>
      <c r="BT383" s="31"/>
      <c r="BU383" s="30"/>
      <c r="BV383" s="30"/>
      <c r="BW383" s="30"/>
      <c r="BX383" s="31"/>
      <c r="BY383" s="30"/>
      <c r="BZ383" s="30"/>
      <c r="CA383" s="30"/>
      <c r="CB383" s="30"/>
      <c r="CC383" s="30"/>
      <c r="CD383" s="30"/>
      <c r="CE383" s="30"/>
      <c r="CF383" s="30"/>
      <c r="CG383" s="30"/>
      <c r="CH383" s="31"/>
      <c r="CI383" s="30"/>
      <c r="CJ383" s="30"/>
      <c r="CK383" s="30"/>
      <c r="CL383" s="30"/>
      <c r="CM383" s="30"/>
      <c r="CN383" s="30"/>
      <c r="CO383" s="30"/>
      <c r="CP383" s="30"/>
      <c r="CQ383" s="31"/>
      <c r="CR383" s="30"/>
      <c r="CS383" s="30"/>
      <c r="CT383" s="30"/>
      <c r="CU383" s="30"/>
      <c r="CV383" s="30"/>
      <c r="CW383" s="30"/>
    </row>
    <row r="384" spans="4:101" ht="13.5" x14ac:dyDescent="0.35">
      <c r="D384" s="31"/>
      <c r="E384" s="30"/>
      <c r="F384" s="30"/>
      <c r="G384" s="30"/>
      <c r="H384" s="30"/>
      <c r="I384" s="30"/>
      <c r="J384" s="30"/>
      <c r="K384" s="30"/>
      <c r="L384" s="30"/>
      <c r="M384" s="30"/>
      <c r="N384" s="30"/>
      <c r="O384" s="31"/>
      <c r="P384" s="30"/>
      <c r="Q384" s="30"/>
      <c r="R384" s="30"/>
      <c r="S384" s="30"/>
      <c r="T384" s="30"/>
      <c r="U384" s="30"/>
      <c r="V384" s="30"/>
      <c r="W384" s="30"/>
      <c r="X384" s="30"/>
      <c r="Y384" s="31"/>
      <c r="Z384" s="30"/>
      <c r="AA384" s="30"/>
      <c r="AB384" s="30"/>
      <c r="AC384" s="30"/>
      <c r="AD384" s="30"/>
      <c r="AE384" s="30"/>
      <c r="AF384" s="30"/>
      <c r="AG384" s="30"/>
      <c r="AH384" s="30"/>
      <c r="AI384" s="30"/>
      <c r="AJ384" s="31"/>
      <c r="AK384" s="30"/>
      <c r="AL384" s="30"/>
      <c r="AM384" s="30"/>
      <c r="AN384" s="30"/>
      <c r="AO384" s="30"/>
      <c r="AP384" s="30"/>
      <c r="AQ384" s="30"/>
      <c r="AR384" s="30"/>
      <c r="AS384" s="31"/>
      <c r="AT384" s="30"/>
      <c r="AU384" s="30"/>
      <c r="AV384" s="30"/>
      <c r="AW384" s="30"/>
      <c r="AX384" s="30"/>
      <c r="AY384" s="30"/>
      <c r="AZ384" s="30"/>
      <c r="BA384" s="31"/>
      <c r="BB384" s="30"/>
      <c r="BC384" s="30"/>
      <c r="BD384" s="30"/>
      <c r="BE384" s="31"/>
      <c r="BF384" s="30"/>
      <c r="BG384" s="30"/>
      <c r="BH384" s="30"/>
      <c r="BI384" s="30"/>
      <c r="BJ384" s="31"/>
      <c r="BK384" s="30"/>
      <c r="BL384" s="30"/>
      <c r="BM384" s="30"/>
      <c r="BN384" s="30"/>
      <c r="BO384" s="31"/>
      <c r="BP384" s="30"/>
      <c r="BQ384" s="30"/>
      <c r="BR384" s="30"/>
      <c r="BS384" s="30"/>
      <c r="BT384" s="31"/>
      <c r="BU384" s="30"/>
      <c r="BV384" s="30"/>
      <c r="BW384" s="30"/>
      <c r="BX384" s="31"/>
      <c r="BY384" s="30"/>
      <c r="BZ384" s="30"/>
      <c r="CA384" s="30"/>
      <c r="CB384" s="30"/>
      <c r="CC384" s="30"/>
      <c r="CD384" s="30"/>
      <c r="CE384" s="30"/>
      <c r="CF384" s="30"/>
      <c r="CG384" s="30"/>
      <c r="CH384" s="31"/>
      <c r="CI384" s="30"/>
      <c r="CJ384" s="30"/>
      <c r="CK384" s="30"/>
      <c r="CL384" s="30"/>
      <c r="CM384" s="30"/>
      <c r="CN384" s="30"/>
      <c r="CO384" s="30"/>
      <c r="CP384" s="30"/>
      <c r="CQ384" s="31"/>
      <c r="CR384" s="30"/>
      <c r="CS384" s="30"/>
      <c r="CT384" s="30"/>
      <c r="CU384" s="30"/>
      <c r="CV384" s="30"/>
      <c r="CW384" s="30"/>
    </row>
    <row r="385" spans="4:101" ht="13.5" x14ac:dyDescent="0.35">
      <c r="D385" s="31"/>
      <c r="E385" s="30"/>
      <c r="F385" s="30"/>
      <c r="G385" s="30"/>
      <c r="H385" s="30"/>
      <c r="I385" s="30"/>
      <c r="J385" s="30"/>
      <c r="K385" s="30"/>
      <c r="L385" s="30"/>
      <c r="M385" s="30"/>
      <c r="N385" s="30"/>
      <c r="O385" s="31"/>
      <c r="P385" s="30"/>
      <c r="Q385" s="30"/>
      <c r="R385" s="30"/>
      <c r="S385" s="30"/>
      <c r="T385" s="30"/>
      <c r="U385" s="30"/>
      <c r="V385" s="30"/>
      <c r="W385" s="30"/>
      <c r="X385" s="30"/>
      <c r="Y385" s="31"/>
      <c r="Z385" s="30"/>
      <c r="AA385" s="30"/>
      <c r="AB385" s="30"/>
      <c r="AC385" s="30"/>
      <c r="AD385" s="30"/>
      <c r="AE385" s="30"/>
      <c r="AF385" s="30"/>
      <c r="AG385" s="30"/>
      <c r="AH385" s="30"/>
      <c r="AI385" s="30"/>
      <c r="AJ385" s="31"/>
      <c r="AK385" s="30"/>
      <c r="AL385" s="30"/>
      <c r="AM385" s="30"/>
      <c r="AN385" s="30"/>
      <c r="AO385" s="30"/>
      <c r="AP385" s="30"/>
      <c r="AQ385" s="30"/>
      <c r="AR385" s="30"/>
      <c r="AS385" s="31"/>
      <c r="AT385" s="30"/>
      <c r="AU385" s="30"/>
      <c r="AV385" s="30"/>
      <c r="AW385" s="30"/>
      <c r="AX385" s="30"/>
      <c r="AY385" s="30"/>
      <c r="AZ385" s="30"/>
      <c r="BA385" s="31"/>
      <c r="BB385" s="30"/>
      <c r="BC385" s="30"/>
      <c r="BD385" s="30"/>
      <c r="BE385" s="31"/>
      <c r="BF385" s="30"/>
      <c r="BG385" s="30"/>
      <c r="BH385" s="30"/>
      <c r="BI385" s="30"/>
      <c r="BJ385" s="31"/>
      <c r="BK385" s="30"/>
      <c r="BL385" s="30"/>
      <c r="BM385" s="30"/>
      <c r="BN385" s="30"/>
      <c r="BO385" s="31"/>
      <c r="BP385" s="30"/>
      <c r="BQ385" s="30"/>
      <c r="BR385" s="30"/>
      <c r="BS385" s="30"/>
      <c r="BT385" s="31"/>
      <c r="BU385" s="30"/>
      <c r="BV385" s="30"/>
      <c r="BW385" s="30"/>
      <c r="BX385" s="31"/>
      <c r="BY385" s="30"/>
      <c r="BZ385" s="30"/>
      <c r="CA385" s="30"/>
      <c r="CB385" s="30"/>
      <c r="CC385" s="30"/>
      <c r="CD385" s="30"/>
      <c r="CE385" s="30"/>
      <c r="CF385" s="30"/>
      <c r="CG385" s="30"/>
      <c r="CH385" s="31"/>
      <c r="CI385" s="30"/>
      <c r="CJ385" s="30"/>
      <c r="CK385" s="30"/>
      <c r="CL385" s="30"/>
      <c r="CM385" s="30"/>
      <c r="CN385" s="30"/>
      <c r="CO385" s="30"/>
      <c r="CP385" s="30"/>
      <c r="CQ385" s="31"/>
      <c r="CR385" s="30"/>
      <c r="CS385" s="30"/>
      <c r="CT385" s="30"/>
      <c r="CU385" s="30"/>
      <c r="CV385" s="30"/>
      <c r="CW385" s="30"/>
    </row>
    <row r="386" spans="4:101" ht="13.5" x14ac:dyDescent="0.35">
      <c r="D386" s="31"/>
      <c r="E386" s="30"/>
      <c r="F386" s="30"/>
      <c r="G386" s="30"/>
      <c r="H386" s="30"/>
      <c r="I386" s="30"/>
      <c r="J386" s="30"/>
      <c r="K386" s="30"/>
      <c r="L386" s="30"/>
      <c r="M386" s="30"/>
      <c r="N386" s="30"/>
      <c r="O386" s="31"/>
      <c r="P386" s="30"/>
      <c r="Q386" s="30"/>
      <c r="R386" s="30"/>
      <c r="S386" s="30"/>
      <c r="T386" s="30"/>
      <c r="U386" s="30"/>
      <c r="V386" s="30"/>
      <c r="W386" s="30"/>
      <c r="X386" s="30"/>
      <c r="Y386" s="31"/>
      <c r="Z386" s="30"/>
      <c r="AA386" s="30"/>
      <c r="AB386" s="30"/>
      <c r="AC386" s="30"/>
      <c r="AD386" s="30"/>
      <c r="AE386" s="30"/>
      <c r="AF386" s="30"/>
      <c r="AG386" s="30"/>
      <c r="AH386" s="30"/>
      <c r="AI386" s="30"/>
      <c r="AJ386" s="31"/>
      <c r="AK386" s="30"/>
      <c r="AL386" s="30"/>
      <c r="AM386" s="30"/>
      <c r="AN386" s="30"/>
      <c r="AO386" s="30"/>
      <c r="AP386" s="30"/>
      <c r="AQ386" s="30"/>
      <c r="AR386" s="30"/>
      <c r="AS386" s="31"/>
      <c r="AT386" s="30"/>
      <c r="AU386" s="30"/>
      <c r="AV386" s="30"/>
      <c r="AW386" s="30"/>
      <c r="AX386" s="30"/>
      <c r="AY386" s="30"/>
      <c r="AZ386" s="30"/>
      <c r="BA386" s="31"/>
      <c r="BB386" s="30"/>
      <c r="BC386" s="30"/>
      <c r="BD386" s="30"/>
      <c r="BE386" s="31"/>
      <c r="BF386" s="30"/>
      <c r="BG386" s="30"/>
      <c r="BH386" s="30"/>
      <c r="BI386" s="30"/>
      <c r="BJ386" s="31"/>
      <c r="BK386" s="30"/>
      <c r="BL386" s="30"/>
      <c r="BM386" s="30"/>
      <c r="BN386" s="30"/>
      <c r="BO386" s="31"/>
      <c r="BP386" s="30"/>
      <c r="BQ386" s="30"/>
      <c r="BR386" s="30"/>
      <c r="BS386" s="30"/>
      <c r="BT386" s="31"/>
      <c r="BU386" s="30"/>
      <c r="BV386" s="30"/>
      <c r="BW386" s="30"/>
      <c r="BX386" s="31"/>
      <c r="BY386" s="30"/>
      <c r="BZ386" s="30"/>
      <c r="CA386" s="30"/>
      <c r="CB386" s="30"/>
      <c r="CC386" s="30"/>
      <c r="CD386" s="30"/>
      <c r="CE386" s="30"/>
      <c r="CF386" s="30"/>
      <c r="CG386" s="30"/>
      <c r="CH386" s="31"/>
      <c r="CI386" s="30"/>
      <c r="CJ386" s="30"/>
      <c r="CK386" s="30"/>
      <c r="CL386" s="30"/>
      <c r="CM386" s="30"/>
      <c r="CN386" s="30"/>
      <c r="CO386" s="30"/>
      <c r="CP386" s="30"/>
      <c r="CQ386" s="31"/>
      <c r="CR386" s="30"/>
      <c r="CS386" s="30"/>
      <c r="CT386" s="30"/>
      <c r="CU386" s="30"/>
      <c r="CV386" s="30"/>
      <c r="CW386" s="30"/>
    </row>
    <row r="387" spans="4:101" ht="13.5" x14ac:dyDescent="0.35">
      <c r="D387" s="31"/>
      <c r="E387" s="30"/>
      <c r="F387" s="30"/>
      <c r="G387" s="30"/>
      <c r="H387" s="30"/>
      <c r="I387" s="30"/>
      <c r="J387" s="30"/>
      <c r="K387" s="30"/>
      <c r="L387" s="30"/>
      <c r="M387" s="30"/>
      <c r="N387" s="30"/>
      <c r="O387" s="31"/>
      <c r="P387" s="30"/>
      <c r="Q387" s="30"/>
      <c r="R387" s="30"/>
      <c r="S387" s="30"/>
      <c r="T387" s="30"/>
      <c r="U387" s="30"/>
      <c r="V387" s="30"/>
      <c r="W387" s="30"/>
      <c r="X387" s="30"/>
      <c r="Y387" s="31"/>
      <c r="Z387" s="30"/>
      <c r="AA387" s="30"/>
      <c r="AB387" s="30"/>
      <c r="AC387" s="30"/>
      <c r="AD387" s="30"/>
      <c r="AE387" s="30"/>
      <c r="AF387" s="30"/>
      <c r="AG387" s="30"/>
      <c r="AH387" s="30"/>
      <c r="AI387" s="30"/>
      <c r="AJ387" s="31"/>
      <c r="AK387" s="30"/>
      <c r="AL387" s="30"/>
      <c r="AM387" s="30"/>
      <c r="AN387" s="30"/>
      <c r="AO387" s="30"/>
      <c r="AP387" s="30"/>
      <c r="AQ387" s="30"/>
      <c r="AR387" s="30"/>
      <c r="AS387" s="31"/>
      <c r="AT387" s="30"/>
      <c r="AU387" s="30"/>
      <c r="AV387" s="30"/>
      <c r="AW387" s="30"/>
      <c r="AX387" s="30"/>
      <c r="AY387" s="30"/>
      <c r="AZ387" s="30"/>
      <c r="BA387" s="31"/>
      <c r="BB387" s="30"/>
      <c r="BC387" s="30"/>
      <c r="BD387" s="30"/>
      <c r="BE387" s="31"/>
      <c r="BF387" s="30"/>
      <c r="BG387" s="30"/>
      <c r="BH387" s="30"/>
      <c r="BI387" s="30"/>
      <c r="BJ387" s="31"/>
      <c r="BK387" s="30"/>
      <c r="BL387" s="30"/>
      <c r="BM387" s="30"/>
      <c r="BN387" s="30"/>
      <c r="BO387" s="31"/>
      <c r="BP387" s="30"/>
      <c r="BQ387" s="30"/>
      <c r="BR387" s="30"/>
      <c r="BS387" s="30"/>
      <c r="BT387" s="31"/>
      <c r="BU387" s="30"/>
      <c r="BV387" s="30"/>
      <c r="BW387" s="30"/>
      <c r="BX387" s="31"/>
      <c r="BY387" s="30"/>
      <c r="BZ387" s="30"/>
      <c r="CA387" s="30"/>
      <c r="CB387" s="30"/>
      <c r="CC387" s="30"/>
      <c r="CD387" s="30"/>
      <c r="CE387" s="30"/>
      <c r="CF387" s="30"/>
      <c r="CG387" s="30"/>
      <c r="CH387" s="31"/>
      <c r="CI387" s="30"/>
      <c r="CJ387" s="30"/>
      <c r="CK387" s="30"/>
      <c r="CL387" s="30"/>
      <c r="CM387" s="30"/>
      <c r="CN387" s="30"/>
      <c r="CO387" s="30"/>
      <c r="CP387" s="30"/>
      <c r="CQ387" s="31"/>
      <c r="CR387" s="30"/>
      <c r="CS387" s="30"/>
      <c r="CT387" s="30"/>
      <c r="CU387" s="30"/>
      <c r="CV387" s="30"/>
      <c r="CW387" s="30"/>
    </row>
    <row r="388" spans="4:101" ht="13.5" x14ac:dyDescent="0.35">
      <c r="D388" s="31"/>
      <c r="E388" s="30"/>
      <c r="F388" s="30"/>
      <c r="G388" s="30"/>
      <c r="H388" s="30"/>
      <c r="I388" s="30"/>
      <c r="J388" s="30"/>
      <c r="K388" s="30"/>
      <c r="L388" s="30"/>
      <c r="M388" s="30"/>
      <c r="N388" s="30"/>
      <c r="O388" s="31"/>
      <c r="P388" s="30"/>
      <c r="Q388" s="30"/>
      <c r="R388" s="30"/>
      <c r="S388" s="30"/>
      <c r="T388" s="30"/>
      <c r="U388" s="30"/>
      <c r="V388" s="30"/>
      <c r="W388" s="30"/>
      <c r="X388" s="30"/>
      <c r="Y388" s="31"/>
      <c r="Z388" s="30"/>
      <c r="AA388" s="30"/>
      <c r="AB388" s="30"/>
      <c r="AC388" s="30"/>
      <c r="AD388" s="30"/>
      <c r="AE388" s="30"/>
      <c r="AF388" s="30"/>
      <c r="AG388" s="30"/>
      <c r="AH388" s="30"/>
      <c r="AI388" s="30"/>
      <c r="AJ388" s="31"/>
      <c r="AK388" s="30"/>
      <c r="AL388" s="30"/>
      <c r="AM388" s="30"/>
      <c r="AN388" s="30"/>
      <c r="AO388" s="30"/>
      <c r="AP388" s="30"/>
      <c r="AQ388" s="30"/>
      <c r="AR388" s="30"/>
      <c r="AS388" s="31"/>
      <c r="AT388" s="30"/>
      <c r="AU388" s="30"/>
      <c r="AV388" s="30"/>
      <c r="AW388" s="30"/>
      <c r="AX388" s="30"/>
      <c r="AY388" s="30"/>
      <c r="AZ388" s="30"/>
      <c r="BA388" s="31"/>
      <c r="BB388" s="30"/>
      <c r="BC388" s="30"/>
      <c r="BD388" s="30"/>
      <c r="BE388" s="31"/>
      <c r="BF388" s="30"/>
      <c r="BG388" s="30"/>
      <c r="BH388" s="30"/>
      <c r="BI388" s="30"/>
      <c r="BJ388" s="31"/>
      <c r="BK388" s="30"/>
      <c r="BL388" s="30"/>
      <c r="BM388" s="30"/>
      <c r="BN388" s="30"/>
      <c r="BO388" s="31"/>
      <c r="BP388" s="30"/>
      <c r="BQ388" s="30"/>
      <c r="BR388" s="30"/>
      <c r="BS388" s="30"/>
      <c r="BT388" s="31"/>
      <c r="BU388" s="30"/>
      <c r="BV388" s="30"/>
      <c r="BW388" s="30"/>
      <c r="BX388" s="31"/>
      <c r="BY388" s="30"/>
      <c r="BZ388" s="30"/>
      <c r="CA388" s="30"/>
      <c r="CB388" s="30"/>
      <c r="CC388" s="30"/>
      <c r="CD388" s="30"/>
      <c r="CE388" s="30"/>
      <c r="CF388" s="30"/>
      <c r="CG388" s="30"/>
      <c r="CH388" s="31"/>
      <c r="CI388" s="30"/>
      <c r="CJ388" s="30"/>
      <c r="CK388" s="30"/>
      <c r="CL388" s="30"/>
      <c r="CM388" s="30"/>
      <c r="CN388" s="30"/>
      <c r="CO388" s="30"/>
      <c r="CP388" s="30"/>
      <c r="CQ388" s="31"/>
      <c r="CR388" s="30"/>
      <c r="CS388" s="30"/>
      <c r="CT388" s="30"/>
      <c r="CU388" s="30"/>
      <c r="CV388" s="30"/>
      <c r="CW388" s="30"/>
    </row>
    <row r="389" spans="4:101" ht="13.5" x14ac:dyDescent="0.35">
      <c r="D389" s="31"/>
      <c r="E389" s="30"/>
      <c r="F389" s="30"/>
      <c r="G389" s="30"/>
      <c r="H389" s="30"/>
      <c r="I389" s="30"/>
      <c r="J389" s="30"/>
      <c r="K389" s="30"/>
      <c r="L389" s="30"/>
      <c r="M389" s="30"/>
      <c r="N389" s="30"/>
      <c r="O389" s="31"/>
      <c r="P389" s="30"/>
      <c r="Q389" s="30"/>
      <c r="R389" s="30"/>
      <c r="S389" s="30"/>
      <c r="T389" s="30"/>
      <c r="U389" s="30"/>
      <c r="V389" s="30"/>
      <c r="W389" s="30"/>
      <c r="X389" s="30"/>
      <c r="Y389" s="31"/>
      <c r="Z389" s="30"/>
      <c r="AA389" s="30"/>
      <c r="AB389" s="30"/>
      <c r="AC389" s="30"/>
      <c r="AD389" s="30"/>
      <c r="AE389" s="30"/>
      <c r="AF389" s="30"/>
      <c r="AG389" s="30"/>
      <c r="AH389" s="30"/>
      <c r="AI389" s="30"/>
      <c r="AJ389" s="31"/>
      <c r="AK389" s="30"/>
      <c r="AL389" s="30"/>
      <c r="AM389" s="30"/>
      <c r="AN389" s="30"/>
      <c r="AO389" s="30"/>
      <c r="AP389" s="30"/>
      <c r="AQ389" s="30"/>
      <c r="AR389" s="30"/>
      <c r="AS389" s="31"/>
      <c r="AT389" s="30"/>
      <c r="AU389" s="30"/>
      <c r="AV389" s="30"/>
      <c r="AW389" s="30"/>
      <c r="AX389" s="30"/>
      <c r="AY389" s="30"/>
      <c r="AZ389" s="30"/>
      <c r="BA389" s="31"/>
      <c r="BB389" s="30"/>
      <c r="BC389" s="30"/>
      <c r="BD389" s="30"/>
      <c r="BE389" s="31"/>
      <c r="BF389" s="30"/>
      <c r="BG389" s="30"/>
      <c r="BH389" s="30"/>
      <c r="BI389" s="30"/>
      <c r="BJ389" s="31"/>
      <c r="BK389" s="30"/>
      <c r="BL389" s="30"/>
      <c r="BM389" s="30"/>
      <c r="BN389" s="30"/>
      <c r="BO389" s="31"/>
      <c r="BP389" s="30"/>
      <c r="BQ389" s="30"/>
      <c r="BR389" s="30"/>
      <c r="BS389" s="30"/>
      <c r="BT389" s="31"/>
      <c r="BU389" s="30"/>
      <c r="BV389" s="30"/>
      <c r="BW389" s="30"/>
      <c r="BX389" s="31"/>
      <c r="BY389" s="30"/>
      <c r="BZ389" s="30"/>
      <c r="CA389" s="30"/>
      <c r="CB389" s="30"/>
      <c r="CC389" s="30"/>
      <c r="CD389" s="30"/>
      <c r="CE389" s="30"/>
      <c r="CF389" s="30"/>
      <c r="CG389" s="30"/>
      <c r="CH389" s="31"/>
      <c r="CI389" s="30"/>
      <c r="CJ389" s="30"/>
      <c r="CK389" s="30"/>
      <c r="CL389" s="30"/>
      <c r="CM389" s="30"/>
      <c r="CN389" s="30"/>
      <c r="CO389" s="30"/>
      <c r="CP389" s="30"/>
      <c r="CQ389" s="31"/>
      <c r="CR389" s="30"/>
      <c r="CS389" s="30"/>
      <c r="CT389" s="30"/>
      <c r="CU389" s="30"/>
      <c r="CV389" s="30"/>
      <c r="CW389" s="30"/>
    </row>
    <row r="390" spans="4:101" ht="13.5" x14ac:dyDescent="0.35">
      <c r="D390" s="31"/>
      <c r="E390" s="30"/>
      <c r="F390" s="30"/>
      <c r="G390" s="30"/>
      <c r="H390" s="30"/>
      <c r="I390" s="30"/>
      <c r="J390" s="30"/>
      <c r="K390" s="30"/>
      <c r="L390" s="30"/>
      <c r="M390" s="30"/>
      <c r="N390" s="30"/>
      <c r="O390" s="31"/>
      <c r="P390" s="30"/>
      <c r="Q390" s="30"/>
      <c r="R390" s="30"/>
      <c r="S390" s="30"/>
      <c r="T390" s="30"/>
      <c r="U390" s="30"/>
      <c r="V390" s="30"/>
      <c r="W390" s="30"/>
      <c r="X390" s="30"/>
      <c r="Y390" s="31"/>
      <c r="Z390" s="30"/>
      <c r="AA390" s="30"/>
      <c r="AB390" s="30"/>
      <c r="AC390" s="30"/>
      <c r="AD390" s="30"/>
      <c r="AE390" s="30"/>
      <c r="AF390" s="30"/>
      <c r="AG390" s="30"/>
      <c r="AH390" s="30"/>
      <c r="AI390" s="30"/>
      <c r="AJ390" s="31"/>
      <c r="AK390" s="30"/>
      <c r="AL390" s="30"/>
      <c r="AM390" s="30"/>
      <c r="AN390" s="30"/>
      <c r="AO390" s="30"/>
      <c r="AP390" s="30"/>
      <c r="AQ390" s="30"/>
      <c r="AR390" s="30"/>
      <c r="AS390" s="31"/>
      <c r="AT390" s="30"/>
      <c r="AU390" s="30"/>
      <c r="AV390" s="30"/>
      <c r="AW390" s="30"/>
      <c r="AX390" s="30"/>
      <c r="AY390" s="30"/>
      <c r="AZ390" s="30"/>
      <c r="BA390" s="31"/>
      <c r="BB390" s="30"/>
      <c r="BC390" s="30"/>
      <c r="BD390" s="30"/>
      <c r="BE390" s="31"/>
      <c r="BF390" s="30"/>
      <c r="BG390" s="30"/>
      <c r="BH390" s="30"/>
      <c r="BI390" s="30"/>
      <c r="BJ390" s="31"/>
      <c r="BK390" s="30"/>
      <c r="BL390" s="30"/>
      <c r="BM390" s="30"/>
      <c r="BN390" s="30"/>
      <c r="BO390" s="31"/>
      <c r="BP390" s="30"/>
      <c r="BQ390" s="30"/>
      <c r="BR390" s="30"/>
      <c r="BS390" s="30"/>
      <c r="BT390" s="31"/>
      <c r="BU390" s="30"/>
      <c r="BV390" s="30"/>
      <c r="BW390" s="30"/>
      <c r="BX390" s="31"/>
      <c r="BY390" s="30"/>
      <c r="BZ390" s="30"/>
      <c r="CA390" s="30"/>
      <c r="CB390" s="30"/>
      <c r="CC390" s="30"/>
      <c r="CD390" s="30"/>
      <c r="CE390" s="30"/>
      <c r="CF390" s="30"/>
      <c r="CG390" s="30"/>
      <c r="CH390" s="31"/>
      <c r="CI390" s="30"/>
      <c r="CJ390" s="30"/>
      <c r="CK390" s="30"/>
      <c r="CL390" s="30"/>
      <c r="CM390" s="30"/>
      <c r="CN390" s="30"/>
      <c r="CO390" s="30"/>
      <c r="CP390" s="30"/>
      <c r="CQ390" s="31"/>
      <c r="CR390" s="30"/>
      <c r="CS390" s="30"/>
      <c r="CT390" s="30"/>
      <c r="CU390" s="30"/>
      <c r="CV390" s="30"/>
      <c r="CW390" s="30"/>
    </row>
    <row r="391" spans="4:101" ht="13.5" x14ac:dyDescent="0.35">
      <c r="D391" s="31"/>
      <c r="E391" s="30"/>
      <c r="F391" s="30"/>
      <c r="G391" s="30"/>
      <c r="H391" s="30"/>
      <c r="I391" s="30"/>
      <c r="J391" s="30"/>
      <c r="K391" s="30"/>
      <c r="L391" s="30"/>
      <c r="M391" s="30"/>
      <c r="N391" s="30"/>
      <c r="O391" s="31"/>
      <c r="P391" s="30"/>
      <c r="Q391" s="30"/>
      <c r="R391" s="30"/>
      <c r="S391" s="30"/>
      <c r="T391" s="30"/>
      <c r="U391" s="30"/>
      <c r="V391" s="30"/>
      <c r="W391" s="30"/>
      <c r="X391" s="30"/>
      <c r="Y391" s="31"/>
      <c r="Z391" s="30"/>
      <c r="AA391" s="30"/>
      <c r="AB391" s="30"/>
      <c r="AC391" s="30"/>
      <c r="AD391" s="30"/>
      <c r="AE391" s="30"/>
      <c r="AF391" s="30"/>
      <c r="AG391" s="30"/>
      <c r="AH391" s="30"/>
      <c r="AI391" s="30"/>
      <c r="AJ391" s="31"/>
      <c r="AK391" s="30"/>
      <c r="AL391" s="30"/>
      <c r="AM391" s="30"/>
      <c r="AN391" s="30"/>
      <c r="AO391" s="30"/>
      <c r="AP391" s="30"/>
      <c r="AQ391" s="30"/>
      <c r="AR391" s="30"/>
      <c r="AS391" s="31"/>
      <c r="AT391" s="30"/>
      <c r="AU391" s="30"/>
      <c r="AV391" s="30"/>
      <c r="AW391" s="30"/>
      <c r="AX391" s="30"/>
      <c r="AY391" s="30"/>
      <c r="AZ391" s="30"/>
      <c r="BA391" s="31"/>
      <c r="BB391" s="30"/>
      <c r="BC391" s="30"/>
      <c r="BD391" s="30"/>
      <c r="BE391" s="31"/>
      <c r="BF391" s="30"/>
      <c r="BG391" s="30"/>
      <c r="BH391" s="30"/>
      <c r="BI391" s="30"/>
      <c r="BJ391" s="31"/>
      <c r="BK391" s="30"/>
      <c r="BL391" s="30"/>
      <c r="BM391" s="30"/>
      <c r="BN391" s="30"/>
      <c r="BO391" s="31"/>
      <c r="BP391" s="30"/>
      <c r="BQ391" s="30"/>
      <c r="BR391" s="30"/>
      <c r="BS391" s="30"/>
      <c r="BT391" s="31"/>
      <c r="BU391" s="30"/>
      <c r="BV391" s="30"/>
      <c r="BW391" s="30"/>
      <c r="BX391" s="31"/>
      <c r="BY391" s="30"/>
      <c r="BZ391" s="30"/>
      <c r="CA391" s="30"/>
      <c r="CB391" s="30"/>
      <c r="CC391" s="30"/>
      <c r="CD391" s="30"/>
      <c r="CE391" s="30"/>
      <c r="CF391" s="30"/>
      <c r="CG391" s="30"/>
      <c r="CH391" s="31"/>
      <c r="CI391" s="30"/>
      <c r="CJ391" s="30"/>
      <c r="CK391" s="30"/>
      <c r="CL391" s="30"/>
      <c r="CM391" s="30"/>
      <c r="CN391" s="30"/>
      <c r="CO391" s="30"/>
      <c r="CP391" s="30"/>
      <c r="CQ391" s="31"/>
      <c r="CR391" s="30"/>
      <c r="CS391" s="30"/>
      <c r="CT391" s="30"/>
      <c r="CU391" s="30"/>
      <c r="CV391" s="30"/>
      <c r="CW391" s="30"/>
    </row>
    <row r="392" spans="4:101" ht="13.5" x14ac:dyDescent="0.35">
      <c r="D392" s="31"/>
      <c r="E392" s="30"/>
      <c r="F392" s="30"/>
      <c r="G392" s="30"/>
      <c r="H392" s="30"/>
      <c r="I392" s="30"/>
      <c r="J392" s="30"/>
      <c r="K392" s="30"/>
      <c r="L392" s="30"/>
      <c r="M392" s="30"/>
      <c r="N392" s="30"/>
      <c r="O392" s="31"/>
      <c r="P392" s="30"/>
      <c r="Q392" s="30"/>
      <c r="R392" s="30"/>
      <c r="S392" s="30"/>
      <c r="T392" s="30"/>
      <c r="U392" s="30"/>
      <c r="V392" s="30"/>
      <c r="W392" s="30"/>
      <c r="X392" s="30"/>
      <c r="Y392" s="31"/>
      <c r="Z392" s="30"/>
      <c r="AA392" s="30"/>
      <c r="AB392" s="30"/>
      <c r="AC392" s="30"/>
      <c r="AD392" s="30"/>
      <c r="AE392" s="30"/>
      <c r="AF392" s="30"/>
      <c r="AG392" s="30"/>
      <c r="AH392" s="30"/>
      <c r="AI392" s="30"/>
      <c r="AJ392" s="31"/>
      <c r="AK392" s="30"/>
      <c r="AL392" s="30"/>
      <c r="AM392" s="30"/>
      <c r="AN392" s="30"/>
      <c r="AO392" s="30"/>
      <c r="AP392" s="30"/>
      <c r="AQ392" s="30"/>
      <c r="AR392" s="30"/>
      <c r="AS392" s="31"/>
      <c r="AT392" s="30"/>
      <c r="AU392" s="30"/>
      <c r="AV392" s="30"/>
      <c r="AW392" s="30"/>
      <c r="AX392" s="30"/>
      <c r="AY392" s="30"/>
      <c r="AZ392" s="30"/>
      <c r="BA392" s="31"/>
      <c r="BB392" s="30"/>
      <c r="BC392" s="30"/>
      <c r="BD392" s="30"/>
      <c r="BE392" s="31"/>
      <c r="BF392" s="30"/>
      <c r="BG392" s="30"/>
      <c r="BH392" s="30"/>
      <c r="BI392" s="30"/>
      <c r="BJ392" s="31"/>
      <c r="BK392" s="30"/>
      <c r="BL392" s="30"/>
      <c r="BM392" s="30"/>
      <c r="BN392" s="30"/>
      <c r="BO392" s="31"/>
      <c r="BP392" s="30"/>
      <c r="BQ392" s="30"/>
      <c r="BR392" s="30"/>
      <c r="BS392" s="30"/>
      <c r="BT392" s="31"/>
      <c r="BU392" s="30"/>
      <c r="BV392" s="30"/>
      <c r="BW392" s="30"/>
      <c r="BX392" s="31"/>
      <c r="BY392" s="30"/>
      <c r="BZ392" s="30"/>
      <c r="CA392" s="30"/>
      <c r="CB392" s="30"/>
      <c r="CC392" s="30"/>
      <c r="CD392" s="30"/>
      <c r="CE392" s="30"/>
      <c r="CF392" s="30"/>
      <c r="CG392" s="30"/>
      <c r="CH392" s="31"/>
      <c r="CI392" s="30"/>
      <c r="CJ392" s="30"/>
      <c r="CK392" s="30"/>
      <c r="CL392" s="30"/>
      <c r="CM392" s="30"/>
      <c r="CN392" s="30"/>
      <c r="CO392" s="30"/>
      <c r="CP392" s="30"/>
      <c r="CQ392" s="31"/>
      <c r="CR392" s="30"/>
      <c r="CS392" s="30"/>
      <c r="CT392" s="30"/>
      <c r="CU392" s="30"/>
      <c r="CV392" s="30"/>
      <c r="CW392" s="30"/>
    </row>
    <row r="393" spans="4:101" ht="13.5" x14ac:dyDescent="0.35">
      <c r="D393" s="31"/>
      <c r="E393" s="30"/>
      <c r="F393" s="30"/>
      <c r="G393" s="30"/>
      <c r="H393" s="30"/>
      <c r="I393" s="30"/>
      <c r="J393" s="30"/>
      <c r="K393" s="30"/>
      <c r="L393" s="30"/>
      <c r="M393" s="30"/>
      <c r="N393" s="30"/>
      <c r="O393" s="31"/>
      <c r="P393" s="30"/>
      <c r="Q393" s="30"/>
      <c r="R393" s="30"/>
      <c r="S393" s="30"/>
      <c r="T393" s="30"/>
      <c r="U393" s="30"/>
      <c r="V393" s="30"/>
      <c r="W393" s="30"/>
      <c r="X393" s="30"/>
      <c r="Y393" s="31"/>
      <c r="Z393" s="30"/>
      <c r="AA393" s="30"/>
      <c r="AB393" s="30"/>
      <c r="AC393" s="30"/>
      <c r="AD393" s="30"/>
      <c r="AE393" s="30"/>
      <c r="AF393" s="30"/>
      <c r="AG393" s="30"/>
      <c r="AH393" s="30"/>
      <c r="AI393" s="30"/>
      <c r="AJ393" s="31"/>
      <c r="AK393" s="30"/>
      <c r="AL393" s="30"/>
      <c r="AM393" s="30"/>
      <c r="AN393" s="30"/>
      <c r="AO393" s="30"/>
      <c r="AP393" s="30"/>
      <c r="AQ393" s="30"/>
      <c r="AR393" s="30"/>
      <c r="AS393" s="31"/>
      <c r="AT393" s="30"/>
      <c r="AU393" s="30"/>
      <c r="AV393" s="30"/>
      <c r="AW393" s="30"/>
      <c r="AX393" s="30"/>
      <c r="AY393" s="30"/>
      <c r="AZ393" s="30"/>
      <c r="BA393" s="31"/>
      <c r="BB393" s="30"/>
      <c r="BC393" s="30"/>
      <c r="BD393" s="30"/>
      <c r="BE393" s="31"/>
      <c r="BF393" s="30"/>
      <c r="BG393" s="30"/>
      <c r="BH393" s="30"/>
      <c r="BI393" s="30"/>
      <c r="BJ393" s="31"/>
      <c r="BK393" s="30"/>
      <c r="BL393" s="30"/>
      <c r="BM393" s="30"/>
      <c r="BN393" s="30"/>
      <c r="BO393" s="31"/>
      <c r="BP393" s="30"/>
      <c r="BQ393" s="30"/>
      <c r="BR393" s="30"/>
      <c r="BS393" s="30"/>
      <c r="BT393" s="31"/>
      <c r="BU393" s="30"/>
      <c r="BV393" s="30"/>
      <c r="BW393" s="30"/>
      <c r="BX393" s="31"/>
      <c r="BY393" s="30"/>
      <c r="BZ393" s="30"/>
      <c r="CA393" s="30"/>
      <c r="CB393" s="30"/>
      <c r="CC393" s="30"/>
      <c r="CD393" s="30"/>
      <c r="CE393" s="30"/>
      <c r="CF393" s="30"/>
      <c r="CG393" s="30"/>
      <c r="CH393" s="31"/>
      <c r="CI393" s="30"/>
      <c r="CJ393" s="30"/>
      <c r="CK393" s="30"/>
      <c r="CL393" s="30"/>
      <c r="CM393" s="30"/>
      <c r="CN393" s="30"/>
      <c r="CO393" s="30"/>
      <c r="CP393" s="30"/>
      <c r="CQ393" s="31"/>
      <c r="CR393" s="30"/>
      <c r="CS393" s="30"/>
      <c r="CT393" s="30"/>
      <c r="CU393" s="30"/>
      <c r="CV393" s="30"/>
      <c r="CW393" s="30"/>
    </row>
    <row r="394" spans="4:101" ht="13.5" x14ac:dyDescent="0.35">
      <c r="D394" s="31"/>
      <c r="E394" s="30"/>
      <c r="F394" s="30"/>
      <c r="G394" s="30"/>
      <c r="H394" s="30"/>
      <c r="I394" s="30"/>
      <c r="J394" s="30"/>
      <c r="K394" s="30"/>
      <c r="L394" s="30"/>
      <c r="M394" s="30"/>
      <c r="N394" s="30"/>
      <c r="O394" s="31"/>
      <c r="P394" s="30"/>
      <c r="Q394" s="30"/>
      <c r="R394" s="30"/>
      <c r="S394" s="30"/>
      <c r="T394" s="30"/>
      <c r="U394" s="30"/>
      <c r="V394" s="30"/>
      <c r="W394" s="30"/>
      <c r="X394" s="30"/>
      <c r="Y394" s="31"/>
      <c r="Z394" s="30"/>
      <c r="AA394" s="30"/>
      <c r="AB394" s="30"/>
      <c r="AC394" s="30"/>
      <c r="AD394" s="30"/>
      <c r="AE394" s="30"/>
      <c r="AF394" s="30"/>
      <c r="AG394" s="30"/>
      <c r="AH394" s="30"/>
      <c r="AI394" s="30"/>
      <c r="AJ394" s="31"/>
      <c r="AK394" s="30"/>
      <c r="AL394" s="30"/>
      <c r="AM394" s="30"/>
      <c r="AN394" s="30"/>
      <c r="AO394" s="30"/>
      <c r="AP394" s="30"/>
      <c r="AQ394" s="30"/>
      <c r="AR394" s="30"/>
      <c r="AS394" s="31"/>
      <c r="AT394" s="30"/>
      <c r="AU394" s="30"/>
      <c r="AV394" s="30"/>
      <c r="AW394" s="30"/>
      <c r="AX394" s="30"/>
      <c r="AY394" s="30"/>
      <c r="AZ394" s="30"/>
      <c r="BA394" s="31"/>
      <c r="BB394" s="30"/>
      <c r="BC394" s="30"/>
      <c r="BD394" s="30"/>
      <c r="BE394" s="31"/>
      <c r="BF394" s="30"/>
      <c r="BG394" s="30"/>
      <c r="BH394" s="30"/>
      <c r="BI394" s="30"/>
      <c r="BJ394" s="31"/>
      <c r="BK394" s="30"/>
      <c r="BL394" s="30"/>
      <c r="BM394" s="30"/>
      <c r="BN394" s="30"/>
      <c r="BO394" s="31"/>
      <c r="BP394" s="30"/>
      <c r="BQ394" s="30"/>
      <c r="BR394" s="30"/>
      <c r="BS394" s="30"/>
      <c r="BT394" s="31"/>
      <c r="BU394" s="30"/>
      <c r="BV394" s="30"/>
      <c r="BW394" s="30"/>
      <c r="BX394" s="31"/>
      <c r="BY394" s="30"/>
      <c r="BZ394" s="30"/>
      <c r="CA394" s="30"/>
      <c r="CB394" s="30"/>
      <c r="CC394" s="30"/>
      <c r="CD394" s="30"/>
      <c r="CE394" s="30"/>
      <c r="CF394" s="30"/>
      <c r="CG394" s="30"/>
      <c r="CH394" s="31"/>
      <c r="CI394" s="30"/>
      <c r="CJ394" s="30"/>
      <c r="CK394" s="30"/>
      <c r="CL394" s="30"/>
      <c r="CM394" s="30"/>
      <c r="CN394" s="30"/>
      <c r="CO394" s="30"/>
      <c r="CP394" s="30"/>
      <c r="CQ394" s="31"/>
      <c r="CR394" s="30"/>
      <c r="CS394" s="30"/>
      <c r="CT394" s="30"/>
      <c r="CU394" s="30"/>
      <c r="CV394" s="30"/>
      <c r="CW394" s="30"/>
    </row>
    <row r="395" spans="4:101" ht="13.5" x14ac:dyDescent="0.35">
      <c r="D395" s="31"/>
      <c r="E395" s="30"/>
      <c r="F395" s="30"/>
      <c r="G395" s="30"/>
      <c r="H395" s="30"/>
      <c r="I395" s="30"/>
      <c r="J395" s="30"/>
      <c r="K395" s="30"/>
      <c r="L395" s="30"/>
      <c r="M395" s="30"/>
      <c r="N395" s="30"/>
      <c r="O395" s="31"/>
      <c r="P395" s="30"/>
      <c r="Q395" s="30"/>
      <c r="R395" s="30"/>
      <c r="S395" s="30"/>
      <c r="T395" s="30"/>
      <c r="U395" s="30"/>
      <c r="V395" s="30"/>
      <c r="W395" s="30"/>
      <c r="X395" s="30"/>
      <c r="Y395" s="31"/>
      <c r="Z395" s="30"/>
      <c r="AA395" s="30"/>
      <c r="AB395" s="30"/>
      <c r="AC395" s="30"/>
      <c r="AD395" s="30"/>
      <c r="AE395" s="30"/>
      <c r="AF395" s="30"/>
      <c r="AG395" s="30"/>
      <c r="AH395" s="30"/>
      <c r="AI395" s="30"/>
      <c r="AJ395" s="31"/>
      <c r="AK395" s="30"/>
      <c r="AL395" s="30"/>
      <c r="AM395" s="30"/>
      <c r="AN395" s="30"/>
      <c r="AO395" s="30"/>
      <c r="AP395" s="30"/>
      <c r="AQ395" s="30"/>
      <c r="AR395" s="30"/>
      <c r="AS395" s="31"/>
      <c r="AT395" s="30"/>
      <c r="AU395" s="30"/>
      <c r="AV395" s="30"/>
      <c r="AW395" s="30"/>
      <c r="AX395" s="30"/>
      <c r="AY395" s="30"/>
      <c r="AZ395" s="30"/>
      <c r="BA395" s="31"/>
      <c r="BB395" s="30"/>
      <c r="BC395" s="30"/>
      <c r="BD395" s="30"/>
      <c r="BE395" s="31"/>
      <c r="BF395" s="30"/>
      <c r="BG395" s="30"/>
      <c r="BH395" s="30"/>
      <c r="BI395" s="30"/>
      <c r="BJ395" s="31"/>
      <c r="BK395" s="30"/>
      <c r="BL395" s="30"/>
      <c r="BM395" s="30"/>
      <c r="BN395" s="30"/>
      <c r="BO395" s="31"/>
      <c r="BP395" s="30"/>
      <c r="BQ395" s="30"/>
      <c r="BR395" s="30"/>
      <c r="BS395" s="30"/>
      <c r="BT395" s="31"/>
      <c r="BU395" s="30"/>
      <c r="BV395" s="30"/>
      <c r="BW395" s="30"/>
      <c r="BX395" s="31"/>
      <c r="BY395" s="30"/>
      <c r="BZ395" s="30"/>
      <c r="CA395" s="30"/>
      <c r="CB395" s="30"/>
      <c r="CC395" s="30"/>
      <c r="CD395" s="30"/>
      <c r="CE395" s="30"/>
      <c r="CF395" s="30"/>
      <c r="CG395" s="30"/>
      <c r="CH395" s="31"/>
      <c r="CI395" s="30"/>
      <c r="CJ395" s="30"/>
      <c r="CK395" s="30"/>
      <c r="CL395" s="30"/>
      <c r="CM395" s="30"/>
      <c r="CN395" s="30"/>
      <c r="CO395" s="30"/>
      <c r="CP395" s="30"/>
      <c r="CQ395" s="31"/>
      <c r="CR395" s="30"/>
      <c r="CS395" s="30"/>
      <c r="CT395" s="30"/>
      <c r="CU395" s="30"/>
      <c r="CV395" s="30"/>
      <c r="CW395" s="30"/>
    </row>
    <row r="396" spans="4:101" ht="13.5" x14ac:dyDescent="0.35">
      <c r="D396" s="31"/>
      <c r="E396" s="30"/>
      <c r="F396" s="30"/>
      <c r="G396" s="30"/>
      <c r="H396" s="30"/>
      <c r="I396" s="30"/>
      <c r="J396" s="30"/>
      <c r="K396" s="30"/>
      <c r="L396" s="30"/>
      <c r="M396" s="30"/>
      <c r="N396" s="30"/>
      <c r="O396" s="31"/>
      <c r="P396" s="30"/>
      <c r="Q396" s="30"/>
      <c r="R396" s="30"/>
      <c r="S396" s="30"/>
      <c r="T396" s="30"/>
      <c r="U396" s="30"/>
      <c r="V396" s="30"/>
      <c r="W396" s="30"/>
      <c r="X396" s="30"/>
      <c r="Y396" s="31"/>
      <c r="Z396" s="30"/>
      <c r="AA396" s="30"/>
      <c r="AB396" s="30"/>
      <c r="AC396" s="30"/>
      <c r="AD396" s="30"/>
      <c r="AE396" s="30"/>
      <c r="AF396" s="30"/>
      <c r="AG396" s="30"/>
      <c r="AH396" s="30"/>
      <c r="AI396" s="30"/>
      <c r="AJ396" s="31"/>
      <c r="AK396" s="30"/>
      <c r="AL396" s="30"/>
      <c r="AM396" s="30"/>
      <c r="AN396" s="30"/>
      <c r="AO396" s="30"/>
      <c r="AP396" s="30"/>
      <c r="AQ396" s="30"/>
      <c r="AR396" s="30"/>
      <c r="AS396" s="31"/>
      <c r="AT396" s="30"/>
      <c r="AU396" s="30"/>
      <c r="AV396" s="30"/>
      <c r="AW396" s="30"/>
      <c r="AX396" s="30"/>
      <c r="AY396" s="30"/>
      <c r="AZ396" s="30"/>
      <c r="BA396" s="31"/>
      <c r="BB396" s="30"/>
      <c r="BC396" s="30"/>
      <c r="BD396" s="30"/>
      <c r="BE396" s="31"/>
      <c r="BF396" s="30"/>
      <c r="BG396" s="30"/>
      <c r="BH396" s="30"/>
      <c r="BI396" s="30"/>
      <c r="BJ396" s="31"/>
      <c r="BK396" s="30"/>
      <c r="BL396" s="30"/>
      <c r="BM396" s="30"/>
      <c r="BN396" s="30"/>
      <c r="BO396" s="31"/>
      <c r="BP396" s="30"/>
      <c r="BQ396" s="30"/>
      <c r="BR396" s="30"/>
      <c r="BS396" s="30"/>
      <c r="BT396" s="31"/>
      <c r="BU396" s="30"/>
      <c r="BV396" s="30"/>
      <c r="BW396" s="30"/>
      <c r="BX396" s="31"/>
      <c r="BY396" s="30"/>
      <c r="BZ396" s="30"/>
      <c r="CA396" s="30"/>
      <c r="CB396" s="30"/>
      <c r="CC396" s="30"/>
      <c r="CD396" s="30"/>
      <c r="CE396" s="30"/>
      <c r="CF396" s="30"/>
      <c r="CG396" s="30"/>
      <c r="CH396" s="31"/>
      <c r="CI396" s="30"/>
      <c r="CJ396" s="30"/>
      <c r="CK396" s="30"/>
      <c r="CL396" s="30"/>
      <c r="CM396" s="30"/>
      <c r="CN396" s="30"/>
      <c r="CO396" s="30"/>
      <c r="CP396" s="30"/>
      <c r="CQ396" s="31"/>
      <c r="CR396" s="30"/>
      <c r="CS396" s="30"/>
      <c r="CT396" s="30"/>
      <c r="CU396" s="30"/>
      <c r="CV396" s="30"/>
      <c r="CW396" s="30"/>
    </row>
    <row r="397" spans="4:101" ht="13.5" x14ac:dyDescent="0.35">
      <c r="D397" s="31"/>
      <c r="E397" s="30"/>
      <c r="F397" s="30"/>
      <c r="G397" s="30"/>
      <c r="H397" s="30"/>
      <c r="I397" s="30"/>
      <c r="J397" s="30"/>
      <c r="K397" s="30"/>
      <c r="L397" s="30"/>
      <c r="M397" s="30"/>
      <c r="N397" s="30"/>
      <c r="O397" s="31"/>
      <c r="P397" s="30"/>
      <c r="Q397" s="30"/>
      <c r="R397" s="30"/>
      <c r="S397" s="30"/>
      <c r="T397" s="30"/>
      <c r="U397" s="30"/>
      <c r="V397" s="30"/>
      <c r="W397" s="30"/>
      <c r="X397" s="30"/>
      <c r="Y397" s="31"/>
      <c r="Z397" s="30"/>
      <c r="AA397" s="30"/>
      <c r="AB397" s="30"/>
      <c r="AC397" s="30"/>
      <c r="AD397" s="30"/>
      <c r="AE397" s="30"/>
      <c r="AF397" s="30"/>
      <c r="AG397" s="30"/>
      <c r="AH397" s="30"/>
      <c r="AI397" s="30"/>
      <c r="AJ397" s="31"/>
      <c r="AK397" s="30"/>
      <c r="AL397" s="30"/>
      <c r="AM397" s="30"/>
      <c r="AN397" s="30"/>
      <c r="AO397" s="30"/>
      <c r="AP397" s="30"/>
      <c r="AQ397" s="30"/>
      <c r="AR397" s="30"/>
      <c r="AS397" s="31"/>
      <c r="AT397" s="30"/>
      <c r="AU397" s="30"/>
      <c r="AV397" s="30"/>
      <c r="AW397" s="30"/>
      <c r="AX397" s="30"/>
      <c r="AY397" s="30"/>
      <c r="AZ397" s="30"/>
      <c r="BA397" s="31"/>
      <c r="BB397" s="30"/>
      <c r="BC397" s="30"/>
      <c r="BD397" s="30"/>
      <c r="BE397" s="31"/>
      <c r="BF397" s="30"/>
      <c r="BG397" s="30"/>
      <c r="BH397" s="30"/>
      <c r="BI397" s="30"/>
      <c r="BJ397" s="31"/>
      <c r="BK397" s="30"/>
      <c r="BL397" s="30"/>
      <c r="BM397" s="30"/>
      <c r="BN397" s="30"/>
      <c r="BO397" s="31"/>
      <c r="BP397" s="30"/>
      <c r="BQ397" s="30"/>
      <c r="BR397" s="30"/>
      <c r="BS397" s="30"/>
      <c r="BT397" s="31"/>
      <c r="BU397" s="30"/>
      <c r="BV397" s="30"/>
      <c r="BW397" s="30"/>
      <c r="BX397" s="31"/>
      <c r="BY397" s="30"/>
      <c r="BZ397" s="30"/>
      <c r="CA397" s="30"/>
      <c r="CB397" s="30"/>
      <c r="CC397" s="30"/>
      <c r="CD397" s="30"/>
      <c r="CE397" s="30"/>
      <c r="CF397" s="30"/>
      <c r="CG397" s="30"/>
      <c r="CH397" s="31"/>
      <c r="CI397" s="30"/>
      <c r="CJ397" s="30"/>
      <c r="CK397" s="30"/>
      <c r="CL397" s="30"/>
      <c r="CM397" s="30"/>
      <c r="CN397" s="30"/>
      <c r="CO397" s="30"/>
      <c r="CP397" s="30"/>
      <c r="CQ397" s="31"/>
      <c r="CR397" s="30"/>
      <c r="CS397" s="30"/>
      <c r="CT397" s="30"/>
      <c r="CU397" s="30"/>
      <c r="CV397" s="30"/>
      <c r="CW397" s="30"/>
    </row>
    <row r="398" spans="4:101" ht="13.5" x14ac:dyDescent="0.35">
      <c r="D398" s="31"/>
      <c r="E398" s="30"/>
      <c r="F398" s="30"/>
      <c r="G398" s="30"/>
      <c r="H398" s="30"/>
      <c r="I398" s="30"/>
      <c r="J398" s="30"/>
      <c r="K398" s="30"/>
      <c r="L398" s="30"/>
      <c r="M398" s="30"/>
      <c r="N398" s="30"/>
      <c r="O398" s="31"/>
      <c r="P398" s="30"/>
      <c r="Q398" s="30"/>
      <c r="R398" s="30"/>
      <c r="S398" s="30"/>
      <c r="T398" s="30"/>
      <c r="U398" s="30"/>
      <c r="V398" s="30"/>
      <c r="W398" s="30"/>
      <c r="X398" s="30"/>
      <c r="Y398" s="31"/>
      <c r="Z398" s="30"/>
      <c r="AA398" s="30"/>
      <c r="AB398" s="30"/>
      <c r="AC398" s="30"/>
      <c r="AD398" s="30"/>
      <c r="AE398" s="30"/>
      <c r="AF398" s="30"/>
      <c r="AG398" s="30"/>
      <c r="AH398" s="30"/>
      <c r="AI398" s="30"/>
      <c r="AJ398" s="31"/>
      <c r="AK398" s="30"/>
      <c r="AL398" s="30"/>
      <c r="AM398" s="30"/>
      <c r="AN398" s="30"/>
      <c r="AO398" s="30"/>
      <c r="AP398" s="30"/>
      <c r="AQ398" s="30"/>
      <c r="AR398" s="30"/>
      <c r="AS398" s="31"/>
      <c r="AT398" s="30"/>
      <c r="AU398" s="30"/>
      <c r="AV398" s="30"/>
      <c r="AW398" s="30"/>
      <c r="AX398" s="30"/>
      <c r="AY398" s="30"/>
      <c r="AZ398" s="30"/>
      <c r="BA398" s="31"/>
      <c r="BB398" s="30"/>
      <c r="BC398" s="30"/>
      <c r="BD398" s="30"/>
      <c r="BE398" s="31"/>
      <c r="BF398" s="30"/>
      <c r="BG398" s="30"/>
      <c r="BH398" s="30"/>
      <c r="BI398" s="30"/>
      <c r="BJ398" s="31"/>
      <c r="BK398" s="30"/>
      <c r="BL398" s="30"/>
      <c r="BM398" s="30"/>
      <c r="BN398" s="30"/>
      <c r="BO398" s="31"/>
      <c r="BP398" s="30"/>
      <c r="BQ398" s="30"/>
      <c r="BR398" s="30"/>
      <c r="BS398" s="30"/>
      <c r="BT398" s="31"/>
      <c r="BU398" s="30"/>
      <c r="BV398" s="30"/>
      <c r="BW398" s="30"/>
      <c r="BX398" s="31"/>
      <c r="BY398" s="30"/>
      <c r="BZ398" s="30"/>
      <c r="CA398" s="30"/>
      <c r="CB398" s="30"/>
      <c r="CC398" s="30"/>
      <c r="CD398" s="30"/>
      <c r="CE398" s="30"/>
      <c r="CF398" s="30"/>
      <c r="CG398" s="30"/>
      <c r="CH398" s="31"/>
      <c r="CI398" s="30"/>
      <c r="CJ398" s="30"/>
      <c r="CK398" s="30"/>
      <c r="CL398" s="30"/>
      <c r="CM398" s="30"/>
      <c r="CN398" s="30"/>
      <c r="CO398" s="30"/>
      <c r="CP398" s="30"/>
      <c r="CQ398" s="31"/>
      <c r="CR398" s="30"/>
      <c r="CS398" s="30"/>
      <c r="CT398" s="30"/>
      <c r="CU398" s="30"/>
      <c r="CV398" s="30"/>
      <c r="CW398" s="30"/>
    </row>
    <row r="399" spans="4:101" ht="13.5" x14ac:dyDescent="0.35">
      <c r="D399" s="31"/>
      <c r="E399" s="30"/>
      <c r="F399" s="30"/>
      <c r="G399" s="30"/>
      <c r="H399" s="30"/>
      <c r="I399" s="30"/>
      <c r="J399" s="30"/>
      <c r="K399" s="30"/>
      <c r="L399" s="30"/>
      <c r="M399" s="30"/>
      <c r="N399" s="30"/>
      <c r="O399" s="31"/>
      <c r="P399" s="30"/>
      <c r="Q399" s="30"/>
      <c r="R399" s="30"/>
      <c r="S399" s="30"/>
      <c r="T399" s="30"/>
      <c r="U399" s="30"/>
      <c r="V399" s="30"/>
      <c r="W399" s="30"/>
      <c r="X399" s="30"/>
      <c r="Y399" s="31"/>
      <c r="Z399" s="30"/>
      <c r="AA399" s="30"/>
      <c r="AB399" s="30"/>
      <c r="AC399" s="30"/>
      <c r="AD399" s="30"/>
      <c r="AE399" s="30"/>
      <c r="AF399" s="30"/>
      <c r="AG399" s="30"/>
      <c r="AH399" s="30"/>
      <c r="AI399" s="30"/>
      <c r="AJ399" s="31"/>
      <c r="AK399" s="30"/>
      <c r="AL399" s="30"/>
      <c r="AM399" s="30"/>
      <c r="AN399" s="30"/>
      <c r="AO399" s="30"/>
      <c r="AP399" s="30"/>
      <c r="AQ399" s="30"/>
      <c r="AR399" s="30"/>
      <c r="AS399" s="31"/>
      <c r="AT399" s="30"/>
      <c r="AU399" s="30"/>
      <c r="AV399" s="30"/>
      <c r="AW399" s="30"/>
      <c r="AX399" s="30"/>
      <c r="AY399" s="30"/>
      <c r="AZ399" s="30"/>
      <c r="BA399" s="31"/>
      <c r="BB399" s="30"/>
      <c r="BC399" s="30"/>
      <c r="BD399" s="30"/>
      <c r="BE399" s="31"/>
      <c r="BF399" s="30"/>
      <c r="BG399" s="30"/>
      <c r="BH399" s="30"/>
      <c r="BI399" s="30"/>
      <c r="BJ399" s="31"/>
      <c r="BK399" s="30"/>
      <c r="BL399" s="30"/>
      <c r="BM399" s="30"/>
      <c r="BN399" s="30"/>
      <c r="BO399" s="31"/>
      <c r="BP399" s="30"/>
      <c r="BQ399" s="30"/>
      <c r="BR399" s="30"/>
      <c r="BS399" s="30"/>
      <c r="BT399" s="31"/>
      <c r="BU399" s="30"/>
      <c r="BV399" s="30"/>
      <c r="BW399" s="30"/>
      <c r="BX399" s="31"/>
      <c r="BY399" s="30"/>
      <c r="BZ399" s="30"/>
      <c r="CA399" s="30"/>
      <c r="CB399" s="30"/>
      <c r="CC399" s="30"/>
      <c r="CD399" s="30"/>
      <c r="CE399" s="30"/>
      <c r="CF399" s="30"/>
      <c r="CG399" s="30"/>
      <c r="CH399" s="31"/>
      <c r="CI399" s="30"/>
      <c r="CJ399" s="30"/>
      <c r="CK399" s="30"/>
      <c r="CL399" s="30"/>
      <c r="CM399" s="30"/>
      <c r="CN399" s="30"/>
      <c r="CO399" s="30"/>
      <c r="CP399" s="30"/>
      <c r="CQ399" s="31"/>
      <c r="CR399" s="30"/>
      <c r="CS399" s="30"/>
      <c r="CT399" s="30"/>
      <c r="CU399" s="30"/>
      <c r="CV399" s="30"/>
      <c r="CW399" s="30"/>
    </row>
    <row r="400" spans="4:101" ht="13.5" x14ac:dyDescent="0.35">
      <c r="D400" s="31"/>
      <c r="E400" s="30"/>
      <c r="F400" s="30"/>
      <c r="G400" s="30"/>
      <c r="H400" s="30"/>
      <c r="I400" s="30"/>
      <c r="J400" s="30"/>
      <c r="K400" s="30"/>
      <c r="L400" s="30"/>
      <c r="M400" s="30"/>
      <c r="N400" s="30"/>
      <c r="O400" s="31"/>
      <c r="P400" s="30"/>
      <c r="Q400" s="30"/>
      <c r="R400" s="30"/>
      <c r="S400" s="30"/>
      <c r="T400" s="30"/>
      <c r="U400" s="30"/>
      <c r="V400" s="30"/>
      <c r="W400" s="30"/>
      <c r="X400" s="30"/>
      <c r="Y400" s="31"/>
      <c r="Z400" s="30"/>
      <c r="AA400" s="30"/>
      <c r="AB400" s="30"/>
      <c r="AC400" s="30"/>
      <c r="AD400" s="30"/>
      <c r="AE400" s="30"/>
      <c r="AF400" s="30"/>
      <c r="AG400" s="30"/>
      <c r="AH400" s="30"/>
      <c r="AI400" s="30"/>
      <c r="AJ400" s="31"/>
      <c r="AK400" s="30"/>
      <c r="AL400" s="30"/>
      <c r="AM400" s="30"/>
      <c r="AN400" s="30"/>
      <c r="AO400" s="30"/>
      <c r="AP400" s="30"/>
      <c r="AQ400" s="30"/>
      <c r="AR400" s="30"/>
      <c r="AS400" s="31"/>
      <c r="AT400" s="30"/>
      <c r="AU400" s="30"/>
      <c r="AV400" s="30"/>
      <c r="AW400" s="30"/>
      <c r="AX400" s="30"/>
      <c r="AY400" s="30"/>
      <c r="AZ400" s="30"/>
      <c r="BA400" s="31"/>
      <c r="BB400" s="30"/>
      <c r="BC400" s="30"/>
      <c r="BD400" s="30"/>
      <c r="BE400" s="31"/>
      <c r="BF400" s="30"/>
      <c r="BG400" s="30"/>
      <c r="BH400" s="30"/>
      <c r="BI400" s="30"/>
      <c r="BJ400" s="31"/>
      <c r="BK400" s="30"/>
      <c r="BL400" s="30"/>
      <c r="BM400" s="30"/>
      <c r="BN400" s="30"/>
      <c r="BO400" s="31"/>
      <c r="BP400" s="30"/>
      <c r="BQ400" s="30"/>
      <c r="BR400" s="30"/>
      <c r="BS400" s="30"/>
      <c r="BT400" s="31"/>
      <c r="BU400" s="30"/>
      <c r="BV400" s="30"/>
      <c r="BW400" s="30"/>
      <c r="BX400" s="31"/>
      <c r="BY400" s="30"/>
      <c r="BZ400" s="30"/>
      <c r="CA400" s="30"/>
      <c r="CB400" s="30"/>
      <c r="CC400" s="30"/>
      <c r="CD400" s="30"/>
      <c r="CE400" s="30"/>
      <c r="CF400" s="30"/>
      <c r="CG400" s="30"/>
      <c r="CH400" s="31"/>
      <c r="CI400" s="30"/>
      <c r="CJ400" s="30"/>
      <c r="CK400" s="30"/>
      <c r="CL400" s="30"/>
      <c r="CM400" s="30"/>
      <c r="CN400" s="30"/>
      <c r="CO400" s="30"/>
      <c r="CP400" s="30"/>
      <c r="CQ400" s="31"/>
      <c r="CR400" s="30"/>
      <c r="CS400" s="30"/>
      <c r="CT400" s="30"/>
      <c r="CU400" s="30"/>
      <c r="CV400" s="30"/>
      <c r="CW400" s="30"/>
    </row>
    <row r="401" spans="4:101" ht="13.5" x14ac:dyDescent="0.35">
      <c r="D401" s="31"/>
      <c r="E401" s="30"/>
      <c r="F401" s="30"/>
      <c r="G401" s="30"/>
      <c r="H401" s="30"/>
      <c r="I401" s="30"/>
      <c r="J401" s="30"/>
      <c r="K401" s="30"/>
      <c r="L401" s="30"/>
      <c r="M401" s="30"/>
      <c r="N401" s="30"/>
      <c r="O401" s="31"/>
      <c r="P401" s="30"/>
      <c r="Q401" s="30"/>
      <c r="R401" s="30"/>
      <c r="S401" s="30"/>
      <c r="T401" s="30"/>
      <c r="U401" s="30"/>
      <c r="V401" s="30"/>
      <c r="W401" s="30"/>
      <c r="X401" s="30"/>
      <c r="Y401" s="31"/>
      <c r="Z401" s="30"/>
      <c r="AA401" s="30"/>
      <c r="AB401" s="30"/>
      <c r="AC401" s="30"/>
      <c r="AD401" s="30"/>
      <c r="AE401" s="30"/>
      <c r="AF401" s="30"/>
      <c r="AG401" s="30"/>
      <c r="AH401" s="30"/>
      <c r="AI401" s="30"/>
      <c r="AJ401" s="31"/>
      <c r="AK401" s="30"/>
      <c r="AL401" s="30"/>
      <c r="AM401" s="30"/>
      <c r="AN401" s="30"/>
      <c r="AO401" s="30"/>
      <c r="AP401" s="30"/>
      <c r="AQ401" s="30"/>
      <c r="AR401" s="30"/>
      <c r="AS401" s="31"/>
      <c r="AT401" s="30"/>
      <c r="AU401" s="30"/>
      <c r="AV401" s="30"/>
      <c r="AW401" s="30"/>
      <c r="AX401" s="30"/>
      <c r="AY401" s="30"/>
      <c r="AZ401" s="30"/>
      <c r="BA401" s="31"/>
      <c r="BB401" s="30"/>
      <c r="BC401" s="30"/>
      <c r="BD401" s="30"/>
      <c r="BE401" s="31"/>
      <c r="BF401" s="30"/>
      <c r="BG401" s="30"/>
      <c r="BH401" s="30"/>
      <c r="BI401" s="30"/>
      <c r="BJ401" s="31"/>
      <c r="BK401" s="30"/>
      <c r="BL401" s="30"/>
      <c r="BM401" s="30"/>
      <c r="BN401" s="30"/>
      <c r="BO401" s="31"/>
      <c r="BP401" s="30"/>
      <c r="BQ401" s="30"/>
      <c r="BR401" s="30"/>
      <c r="BS401" s="30"/>
      <c r="BT401" s="31"/>
      <c r="BU401" s="30"/>
      <c r="BV401" s="30"/>
      <c r="BW401" s="30"/>
      <c r="BX401" s="31"/>
      <c r="BY401" s="30"/>
      <c r="BZ401" s="30"/>
      <c r="CA401" s="30"/>
      <c r="CB401" s="30"/>
      <c r="CC401" s="30"/>
      <c r="CD401" s="30"/>
      <c r="CE401" s="30"/>
      <c r="CF401" s="30"/>
      <c r="CG401" s="30"/>
      <c r="CH401" s="31"/>
      <c r="CI401" s="30"/>
      <c r="CJ401" s="30"/>
      <c r="CK401" s="30"/>
      <c r="CL401" s="30"/>
      <c r="CM401" s="30"/>
      <c r="CN401" s="30"/>
      <c r="CO401" s="30"/>
      <c r="CP401" s="30"/>
      <c r="CQ401" s="31"/>
      <c r="CR401" s="30"/>
      <c r="CS401" s="30"/>
      <c r="CT401" s="30"/>
      <c r="CU401" s="30"/>
      <c r="CV401" s="30"/>
      <c r="CW401" s="30"/>
    </row>
    <row r="402" spans="4:101" ht="13.5" x14ac:dyDescent="0.35">
      <c r="D402" s="31"/>
      <c r="E402" s="30"/>
      <c r="F402" s="30"/>
      <c r="G402" s="30"/>
      <c r="H402" s="30"/>
      <c r="I402" s="30"/>
      <c r="J402" s="30"/>
      <c r="K402" s="30"/>
      <c r="L402" s="30"/>
      <c r="M402" s="30"/>
      <c r="N402" s="30"/>
      <c r="O402" s="31"/>
      <c r="P402" s="30"/>
      <c r="Q402" s="30"/>
      <c r="R402" s="30"/>
      <c r="S402" s="30"/>
      <c r="T402" s="30"/>
      <c r="U402" s="30"/>
      <c r="V402" s="30"/>
      <c r="W402" s="30"/>
      <c r="X402" s="30"/>
      <c r="Y402" s="31"/>
      <c r="Z402" s="30"/>
      <c r="AA402" s="30"/>
      <c r="AB402" s="30"/>
      <c r="AC402" s="30"/>
      <c r="AD402" s="30"/>
      <c r="AE402" s="30"/>
      <c r="AF402" s="30"/>
      <c r="AG402" s="30"/>
      <c r="AH402" s="30"/>
      <c r="AI402" s="30"/>
      <c r="AJ402" s="31"/>
      <c r="AK402" s="30"/>
      <c r="AL402" s="30"/>
      <c r="AM402" s="30"/>
      <c r="AN402" s="30"/>
      <c r="AO402" s="30"/>
      <c r="AP402" s="30"/>
      <c r="AQ402" s="30"/>
      <c r="AR402" s="30"/>
      <c r="AS402" s="31"/>
      <c r="AT402" s="30"/>
      <c r="AU402" s="30"/>
      <c r="AV402" s="30"/>
      <c r="AW402" s="30"/>
      <c r="AX402" s="30"/>
      <c r="AY402" s="30"/>
      <c r="AZ402" s="30"/>
      <c r="BA402" s="31"/>
      <c r="BB402" s="30"/>
      <c r="BC402" s="30"/>
      <c r="BD402" s="30"/>
      <c r="BE402" s="31"/>
      <c r="BF402" s="30"/>
      <c r="BG402" s="30"/>
      <c r="BH402" s="30"/>
      <c r="BI402" s="30"/>
      <c r="BJ402" s="31"/>
      <c r="BK402" s="30"/>
      <c r="BL402" s="30"/>
      <c r="BM402" s="30"/>
      <c r="BN402" s="30"/>
      <c r="BO402" s="31"/>
      <c r="BP402" s="30"/>
      <c r="BQ402" s="30"/>
      <c r="BR402" s="30"/>
      <c r="BS402" s="30"/>
      <c r="BT402" s="31"/>
      <c r="BU402" s="30"/>
      <c r="BV402" s="30"/>
      <c r="BW402" s="30"/>
      <c r="BX402" s="31"/>
      <c r="BY402" s="30"/>
      <c r="BZ402" s="30"/>
      <c r="CA402" s="30"/>
      <c r="CB402" s="30"/>
      <c r="CC402" s="30"/>
      <c r="CD402" s="30"/>
      <c r="CE402" s="30"/>
      <c r="CF402" s="30"/>
      <c r="CG402" s="30"/>
      <c r="CH402" s="31"/>
      <c r="CI402" s="30"/>
      <c r="CJ402" s="30"/>
      <c r="CK402" s="30"/>
      <c r="CL402" s="30"/>
      <c r="CM402" s="30"/>
      <c r="CN402" s="30"/>
      <c r="CO402" s="30"/>
      <c r="CP402" s="30"/>
      <c r="CQ402" s="31"/>
      <c r="CR402" s="30"/>
      <c r="CS402" s="30"/>
      <c r="CT402" s="30"/>
      <c r="CU402" s="30"/>
      <c r="CV402" s="30"/>
      <c r="CW402" s="30"/>
    </row>
    <row r="403" spans="4:101" ht="13.5" x14ac:dyDescent="0.35">
      <c r="D403" s="31"/>
      <c r="E403" s="30"/>
      <c r="F403" s="30"/>
      <c r="G403" s="30"/>
      <c r="H403" s="30"/>
      <c r="I403" s="30"/>
      <c r="J403" s="30"/>
      <c r="K403" s="30"/>
      <c r="L403" s="30"/>
      <c r="M403" s="30"/>
      <c r="N403" s="30"/>
      <c r="O403" s="31"/>
      <c r="P403" s="30"/>
      <c r="Q403" s="30"/>
      <c r="R403" s="30"/>
      <c r="S403" s="30"/>
      <c r="T403" s="30"/>
      <c r="U403" s="30"/>
      <c r="V403" s="30"/>
      <c r="W403" s="30"/>
      <c r="X403" s="30"/>
      <c r="Y403" s="31"/>
      <c r="Z403" s="30"/>
      <c r="AA403" s="30"/>
      <c r="AB403" s="30"/>
      <c r="AC403" s="30"/>
      <c r="AD403" s="30"/>
      <c r="AE403" s="30"/>
      <c r="AF403" s="30"/>
      <c r="AG403" s="30"/>
      <c r="AH403" s="30"/>
      <c r="AI403" s="30"/>
      <c r="AJ403" s="31"/>
      <c r="AK403" s="30"/>
      <c r="AL403" s="30"/>
      <c r="AM403" s="30"/>
      <c r="AN403" s="30"/>
      <c r="AO403" s="30"/>
      <c r="AP403" s="30"/>
      <c r="AQ403" s="30"/>
      <c r="AR403" s="30"/>
      <c r="AS403" s="31"/>
      <c r="AT403" s="30"/>
      <c r="AU403" s="30"/>
      <c r="AV403" s="30"/>
      <c r="AW403" s="30"/>
      <c r="AX403" s="30"/>
      <c r="AY403" s="30"/>
      <c r="AZ403" s="30"/>
      <c r="BA403" s="31"/>
      <c r="BB403" s="30"/>
      <c r="BC403" s="30"/>
      <c r="BD403" s="30"/>
      <c r="BE403" s="31"/>
      <c r="BF403" s="30"/>
      <c r="BG403" s="30"/>
      <c r="BH403" s="30"/>
      <c r="BI403" s="30"/>
      <c r="BJ403" s="31"/>
      <c r="BK403" s="30"/>
      <c r="BL403" s="30"/>
      <c r="BM403" s="30"/>
      <c r="BN403" s="30"/>
      <c r="BO403" s="31"/>
      <c r="BP403" s="30"/>
      <c r="BQ403" s="30"/>
      <c r="BR403" s="30"/>
      <c r="BS403" s="30"/>
      <c r="BT403" s="31"/>
      <c r="BU403" s="30"/>
      <c r="BV403" s="30"/>
      <c r="BW403" s="30"/>
      <c r="BX403" s="31"/>
      <c r="BY403" s="30"/>
      <c r="BZ403" s="30"/>
      <c r="CA403" s="30"/>
      <c r="CB403" s="30"/>
      <c r="CC403" s="30"/>
      <c r="CD403" s="30"/>
      <c r="CE403" s="30"/>
      <c r="CF403" s="30"/>
      <c r="CG403" s="30"/>
      <c r="CH403" s="31"/>
      <c r="CI403" s="30"/>
      <c r="CJ403" s="30"/>
      <c r="CK403" s="30"/>
      <c r="CL403" s="30"/>
      <c r="CM403" s="30"/>
      <c r="CN403" s="30"/>
      <c r="CO403" s="30"/>
      <c r="CP403" s="30"/>
      <c r="CQ403" s="31"/>
      <c r="CR403" s="30"/>
      <c r="CS403" s="30"/>
      <c r="CT403" s="30"/>
      <c r="CU403" s="30"/>
      <c r="CV403" s="30"/>
      <c r="CW403" s="30"/>
    </row>
    <row r="404" spans="4:101" ht="13.5" x14ac:dyDescent="0.35">
      <c r="D404" s="31"/>
      <c r="E404" s="30"/>
      <c r="F404" s="30"/>
      <c r="G404" s="30"/>
      <c r="H404" s="30"/>
      <c r="I404" s="30"/>
      <c r="J404" s="30"/>
      <c r="K404" s="30"/>
      <c r="L404" s="30"/>
      <c r="M404" s="30"/>
      <c r="N404" s="30"/>
      <c r="O404" s="31"/>
      <c r="P404" s="30"/>
      <c r="Q404" s="30"/>
      <c r="R404" s="30"/>
      <c r="S404" s="30"/>
      <c r="T404" s="30"/>
      <c r="U404" s="30"/>
      <c r="V404" s="30"/>
      <c r="W404" s="30"/>
      <c r="X404" s="30"/>
      <c r="Y404" s="31"/>
      <c r="Z404" s="30"/>
      <c r="AA404" s="30"/>
      <c r="AB404" s="30"/>
      <c r="AC404" s="30"/>
      <c r="AD404" s="30"/>
      <c r="AE404" s="30"/>
      <c r="AF404" s="30"/>
      <c r="AG404" s="30"/>
      <c r="AH404" s="30"/>
      <c r="AI404" s="30"/>
      <c r="AJ404" s="31"/>
      <c r="AK404" s="30"/>
      <c r="AL404" s="30"/>
      <c r="AM404" s="30"/>
      <c r="AN404" s="30"/>
      <c r="AO404" s="30"/>
      <c r="AP404" s="30"/>
      <c r="AQ404" s="30"/>
      <c r="AR404" s="30"/>
      <c r="AS404" s="31"/>
      <c r="AT404" s="30"/>
      <c r="AU404" s="30"/>
      <c r="AV404" s="30"/>
      <c r="AW404" s="30"/>
      <c r="AX404" s="30"/>
      <c r="AY404" s="30"/>
      <c r="AZ404" s="30"/>
      <c r="BA404" s="31"/>
      <c r="BB404" s="30"/>
      <c r="BC404" s="30"/>
      <c r="BD404" s="30"/>
      <c r="BE404" s="31"/>
      <c r="BF404" s="30"/>
      <c r="BG404" s="30"/>
      <c r="BH404" s="30"/>
      <c r="BI404" s="30"/>
      <c r="BJ404" s="31"/>
      <c r="BK404" s="30"/>
      <c r="BL404" s="30"/>
      <c r="BM404" s="30"/>
      <c r="BN404" s="30"/>
      <c r="BO404" s="31"/>
      <c r="BP404" s="30"/>
      <c r="BQ404" s="30"/>
      <c r="BR404" s="30"/>
      <c r="BS404" s="30"/>
      <c r="BT404" s="31"/>
      <c r="BU404" s="30"/>
      <c r="BV404" s="30"/>
      <c r="BW404" s="30"/>
      <c r="BX404" s="31"/>
      <c r="BY404" s="30"/>
      <c r="BZ404" s="30"/>
      <c r="CA404" s="30"/>
      <c r="CB404" s="30"/>
      <c r="CC404" s="30"/>
      <c r="CD404" s="30"/>
      <c r="CE404" s="30"/>
      <c r="CF404" s="30"/>
      <c r="CG404" s="30"/>
      <c r="CH404" s="31"/>
      <c r="CI404" s="30"/>
      <c r="CJ404" s="30"/>
      <c r="CK404" s="30"/>
      <c r="CL404" s="30"/>
      <c r="CM404" s="30"/>
      <c r="CN404" s="30"/>
      <c r="CO404" s="30"/>
      <c r="CP404" s="30"/>
      <c r="CQ404" s="31"/>
      <c r="CR404" s="30"/>
      <c r="CS404" s="30"/>
      <c r="CT404" s="30"/>
      <c r="CU404" s="30"/>
      <c r="CV404" s="30"/>
      <c r="CW404" s="30"/>
    </row>
    <row r="405" spans="4:101" ht="13.5" x14ac:dyDescent="0.35">
      <c r="D405" s="31"/>
      <c r="E405" s="30"/>
      <c r="F405" s="30"/>
      <c r="G405" s="30"/>
      <c r="H405" s="30"/>
      <c r="I405" s="30"/>
      <c r="J405" s="30"/>
      <c r="K405" s="30"/>
      <c r="L405" s="30"/>
      <c r="M405" s="30"/>
      <c r="N405" s="30"/>
      <c r="O405" s="31"/>
      <c r="P405" s="30"/>
      <c r="Q405" s="30"/>
      <c r="R405" s="30"/>
      <c r="S405" s="30"/>
      <c r="T405" s="30"/>
      <c r="U405" s="30"/>
      <c r="V405" s="30"/>
      <c r="W405" s="30"/>
      <c r="X405" s="30"/>
      <c r="Y405" s="31"/>
      <c r="Z405" s="30"/>
      <c r="AA405" s="30"/>
      <c r="AB405" s="30"/>
      <c r="AC405" s="30"/>
      <c r="AD405" s="30"/>
      <c r="AE405" s="30"/>
      <c r="AF405" s="30"/>
      <c r="AG405" s="30"/>
      <c r="AH405" s="30"/>
      <c r="AI405" s="30"/>
      <c r="AJ405" s="31"/>
      <c r="AK405" s="30"/>
      <c r="AL405" s="30"/>
      <c r="AM405" s="30"/>
      <c r="AN405" s="30"/>
      <c r="AO405" s="30"/>
      <c r="AP405" s="30"/>
      <c r="AQ405" s="30"/>
      <c r="AR405" s="30"/>
      <c r="AS405" s="31"/>
      <c r="AT405" s="30"/>
      <c r="AU405" s="30"/>
      <c r="AV405" s="30"/>
      <c r="AW405" s="30"/>
      <c r="AX405" s="30"/>
      <c r="AY405" s="30"/>
      <c r="AZ405" s="30"/>
      <c r="BA405" s="31"/>
      <c r="BB405" s="30"/>
      <c r="BC405" s="30"/>
      <c r="BD405" s="30"/>
      <c r="BE405" s="31"/>
      <c r="BF405" s="30"/>
      <c r="BG405" s="30"/>
      <c r="BH405" s="30"/>
      <c r="BI405" s="30"/>
      <c r="BJ405" s="31"/>
      <c r="BK405" s="30"/>
      <c r="BL405" s="30"/>
      <c r="BM405" s="30"/>
      <c r="BN405" s="30"/>
      <c r="BO405" s="31"/>
      <c r="BP405" s="30"/>
      <c r="BQ405" s="30"/>
      <c r="BR405" s="30"/>
      <c r="BS405" s="30"/>
      <c r="BT405" s="31"/>
      <c r="BU405" s="30"/>
      <c r="BV405" s="30"/>
      <c r="BW405" s="30"/>
      <c r="BX405" s="31"/>
      <c r="BY405" s="30"/>
      <c r="BZ405" s="30"/>
      <c r="CA405" s="30"/>
      <c r="CB405" s="30"/>
      <c r="CC405" s="30"/>
      <c r="CD405" s="30"/>
      <c r="CE405" s="30"/>
      <c r="CF405" s="30"/>
      <c r="CG405" s="30"/>
      <c r="CH405" s="31"/>
      <c r="CI405" s="30"/>
      <c r="CJ405" s="30"/>
      <c r="CK405" s="30"/>
      <c r="CL405" s="30"/>
      <c r="CM405" s="30"/>
      <c r="CN405" s="30"/>
      <c r="CO405" s="30"/>
      <c r="CP405" s="30"/>
      <c r="CQ405" s="31"/>
      <c r="CR405" s="30"/>
      <c r="CS405" s="30"/>
      <c r="CT405" s="30"/>
      <c r="CU405" s="30"/>
      <c r="CV405" s="30"/>
      <c r="CW405" s="30"/>
    </row>
    <row r="406" spans="4:101" ht="13.5" x14ac:dyDescent="0.35">
      <c r="D406" s="31"/>
      <c r="E406" s="30"/>
      <c r="F406" s="30"/>
      <c r="G406" s="30"/>
      <c r="H406" s="30"/>
      <c r="I406" s="30"/>
      <c r="J406" s="30"/>
      <c r="K406" s="30"/>
      <c r="L406" s="30"/>
      <c r="M406" s="30"/>
      <c r="N406" s="30"/>
      <c r="O406" s="31"/>
      <c r="P406" s="30"/>
      <c r="Q406" s="30"/>
      <c r="R406" s="30"/>
      <c r="S406" s="30"/>
      <c r="T406" s="30"/>
      <c r="U406" s="30"/>
      <c r="V406" s="30"/>
      <c r="W406" s="30"/>
      <c r="X406" s="30"/>
      <c r="Y406" s="31"/>
      <c r="Z406" s="30"/>
      <c r="AA406" s="30"/>
      <c r="AB406" s="30"/>
      <c r="AC406" s="30"/>
      <c r="AD406" s="30"/>
      <c r="AE406" s="30"/>
      <c r="AF406" s="30"/>
      <c r="AG406" s="30"/>
      <c r="AH406" s="30"/>
      <c r="AI406" s="30"/>
      <c r="AJ406" s="31"/>
      <c r="AK406" s="30"/>
      <c r="AL406" s="30"/>
      <c r="AM406" s="30"/>
      <c r="AN406" s="30"/>
      <c r="AO406" s="30"/>
      <c r="AP406" s="30"/>
      <c r="AQ406" s="30"/>
      <c r="AR406" s="30"/>
      <c r="AS406" s="31"/>
      <c r="AT406" s="30"/>
      <c r="AU406" s="30"/>
      <c r="AV406" s="30"/>
      <c r="AW406" s="30"/>
      <c r="AX406" s="30"/>
      <c r="AY406" s="30"/>
      <c r="AZ406" s="30"/>
      <c r="BA406" s="31"/>
      <c r="BB406" s="30"/>
      <c r="BC406" s="30"/>
      <c r="BD406" s="30"/>
      <c r="BE406" s="31"/>
      <c r="BF406" s="30"/>
      <c r="BG406" s="30"/>
      <c r="BH406" s="30"/>
      <c r="BI406" s="30"/>
      <c r="BJ406" s="31"/>
      <c r="BK406" s="30"/>
      <c r="BL406" s="30"/>
      <c r="BM406" s="30"/>
      <c r="BN406" s="30"/>
      <c r="BO406" s="31"/>
      <c r="BP406" s="30"/>
      <c r="BQ406" s="30"/>
      <c r="BR406" s="30"/>
      <c r="BS406" s="30"/>
      <c r="BT406" s="31"/>
      <c r="BU406" s="30"/>
      <c r="BV406" s="30"/>
      <c r="BW406" s="30"/>
      <c r="BX406" s="31"/>
      <c r="BY406" s="30"/>
      <c r="BZ406" s="30"/>
      <c r="CA406" s="30"/>
      <c r="CB406" s="30"/>
      <c r="CC406" s="30"/>
      <c r="CD406" s="30"/>
      <c r="CE406" s="30"/>
      <c r="CF406" s="30"/>
      <c r="CG406" s="30"/>
      <c r="CH406" s="31"/>
      <c r="CI406" s="30"/>
      <c r="CJ406" s="30"/>
      <c r="CK406" s="30"/>
      <c r="CL406" s="30"/>
      <c r="CM406" s="30"/>
      <c r="CN406" s="30"/>
      <c r="CO406" s="30"/>
      <c r="CP406" s="30"/>
      <c r="CQ406" s="31"/>
      <c r="CR406" s="30"/>
      <c r="CS406" s="30"/>
      <c r="CT406" s="30"/>
      <c r="CU406" s="30"/>
      <c r="CV406" s="30"/>
      <c r="CW406" s="30"/>
    </row>
    <row r="407" spans="4:101" ht="13.5" x14ac:dyDescent="0.35">
      <c r="D407" s="31"/>
      <c r="E407" s="30"/>
      <c r="F407" s="30"/>
      <c r="G407" s="30"/>
      <c r="H407" s="30"/>
      <c r="I407" s="30"/>
      <c r="J407" s="30"/>
      <c r="K407" s="30"/>
      <c r="L407" s="30"/>
      <c r="M407" s="30"/>
      <c r="N407" s="30"/>
      <c r="O407" s="31"/>
      <c r="P407" s="30"/>
      <c r="Q407" s="30"/>
      <c r="R407" s="30"/>
      <c r="S407" s="30"/>
      <c r="T407" s="30"/>
      <c r="U407" s="30"/>
      <c r="V407" s="30"/>
      <c r="W407" s="30"/>
      <c r="X407" s="30"/>
      <c r="Y407" s="31"/>
      <c r="Z407" s="30"/>
      <c r="AA407" s="30"/>
      <c r="AB407" s="30"/>
      <c r="AC407" s="30"/>
      <c r="AD407" s="30"/>
      <c r="AE407" s="30"/>
      <c r="AF407" s="30"/>
      <c r="AG407" s="30"/>
      <c r="AH407" s="30"/>
      <c r="AI407" s="30"/>
      <c r="AJ407" s="31"/>
      <c r="AK407" s="30"/>
      <c r="AL407" s="30"/>
      <c r="AM407" s="30"/>
      <c r="AN407" s="30"/>
      <c r="AO407" s="30"/>
      <c r="AP407" s="30"/>
      <c r="AQ407" s="30"/>
      <c r="AR407" s="30"/>
      <c r="AS407" s="31"/>
      <c r="AT407" s="30"/>
      <c r="AU407" s="30"/>
      <c r="AV407" s="30"/>
      <c r="AW407" s="30"/>
      <c r="AX407" s="30"/>
      <c r="AY407" s="30"/>
      <c r="AZ407" s="30"/>
      <c r="BA407" s="31"/>
      <c r="BB407" s="30"/>
      <c r="BC407" s="30"/>
      <c r="BD407" s="30"/>
      <c r="BE407" s="31"/>
      <c r="BF407" s="30"/>
      <c r="BG407" s="30"/>
      <c r="BH407" s="30"/>
      <c r="BI407" s="30"/>
      <c r="BJ407" s="31"/>
      <c r="BK407" s="30"/>
      <c r="BL407" s="30"/>
      <c r="BM407" s="30"/>
      <c r="BN407" s="30"/>
      <c r="BO407" s="31"/>
      <c r="BP407" s="30"/>
      <c r="BQ407" s="30"/>
      <c r="BR407" s="30"/>
      <c r="BS407" s="30"/>
      <c r="BT407" s="31"/>
      <c r="BU407" s="30"/>
      <c r="BV407" s="30"/>
      <c r="BW407" s="30"/>
      <c r="BX407" s="31"/>
      <c r="BY407" s="30"/>
      <c r="BZ407" s="30"/>
      <c r="CA407" s="30"/>
      <c r="CB407" s="30"/>
      <c r="CC407" s="30"/>
      <c r="CD407" s="30"/>
      <c r="CE407" s="30"/>
      <c r="CF407" s="30"/>
      <c r="CG407" s="30"/>
      <c r="CH407" s="31"/>
      <c r="CI407" s="30"/>
      <c r="CJ407" s="30"/>
      <c r="CK407" s="30"/>
      <c r="CL407" s="30"/>
      <c r="CM407" s="30"/>
      <c r="CN407" s="30"/>
      <c r="CO407" s="30"/>
      <c r="CP407" s="30"/>
      <c r="CQ407" s="31"/>
      <c r="CR407" s="30"/>
      <c r="CS407" s="30"/>
      <c r="CT407" s="30"/>
      <c r="CU407" s="30"/>
      <c r="CV407" s="30"/>
      <c r="CW407" s="30"/>
    </row>
    <row r="408" spans="4:101" ht="13.5" x14ac:dyDescent="0.35">
      <c r="D408" s="31"/>
      <c r="E408" s="30"/>
      <c r="F408" s="30"/>
      <c r="G408" s="30"/>
      <c r="H408" s="30"/>
      <c r="I408" s="30"/>
      <c r="J408" s="30"/>
      <c r="K408" s="30"/>
      <c r="L408" s="30"/>
      <c r="M408" s="30"/>
      <c r="N408" s="30"/>
      <c r="O408" s="31"/>
      <c r="P408" s="30"/>
      <c r="Q408" s="30"/>
      <c r="R408" s="30"/>
      <c r="S408" s="30"/>
      <c r="T408" s="30"/>
      <c r="U408" s="30"/>
      <c r="V408" s="30"/>
      <c r="W408" s="30"/>
      <c r="X408" s="30"/>
      <c r="Y408" s="31"/>
      <c r="Z408" s="30"/>
      <c r="AA408" s="30"/>
      <c r="AB408" s="30"/>
      <c r="AC408" s="30"/>
      <c r="AD408" s="30"/>
      <c r="AE408" s="30"/>
      <c r="AF408" s="30"/>
      <c r="AG408" s="30"/>
      <c r="AH408" s="30"/>
      <c r="AI408" s="30"/>
      <c r="AJ408" s="31"/>
      <c r="AK408" s="30"/>
      <c r="AL408" s="30"/>
      <c r="AM408" s="30"/>
      <c r="AN408" s="30"/>
      <c r="AO408" s="30"/>
      <c r="AP408" s="30"/>
      <c r="AQ408" s="30"/>
      <c r="AR408" s="30"/>
      <c r="AS408" s="31"/>
      <c r="AT408" s="30"/>
      <c r="AU408" s="30"/>
      <c r="AV408" s="30"/>
      <c r="AW408" s="30"/>
      <c r="AX408" s="30"/>
      <c r="AY408" s="30"/>
      <c r="AZ408" s="30"/>
      <c r="BA408" s="31"/>
      <c r="BB408" s="30"/>
      <c r="BC408" s="30"/>
      <c r="BD408" s="30"/>
      <c r="BE408" s="31"/>
      <c r="BF408" s="30"/>
      <c r="BG408" s="30"/>
      <c r="BH408" s="30"/>
      <c r="BI408" s="30"/>
      <c r="BJ408" s="31"/>
      <c r="BK408" s="30"/>
      <c r="BL408" s="30"/>
      <c r="BM408" s="30"/>
      <c r="BN408" s="30"/>
      <c r="BO408" s="31"/>
      <c r="BP408" s="30"/>
      <c r="BQ408" s="30"/>
      <c r="BR408" s="30"/>
      <c r="BS408" s="30"/>
      <c r="BT408" s="31"/>
      <c r="BU408" s="30"/>
      <c r="BV408" s="30"/>
      <c r="BW408" s="30"/>
      <c r="BX408" s="31"/>
      <c r="BY408" s="30"/>
      <c r="BZ408" s="30"/>
      <c r="CA408" s="30"/>
      <c r="CB408" s="30"/>
      <c r="CC408" s="30"/>
      <c r="CD408" s="30"/>
      <c r="CE408" s="30"/>
      <c r="CF408" s="30"/>
      <c r="CG408" s="30"/>
      <c r="CH408" s="31"/>
      <c r="CI408" s="30"/>
      <c r="CJ408" s="30"/>
      <c r="CK408" s="30"/>
      <c r="CL408" s="30"/>
      <c r="CM408" s="30"/>
      <c r="CN408" s="30"/>
      <c r="CO408" s="30"/>
      <c r="CP408" s="30"/>
      <c r="CQ408" s="31"/>
      <c r="CR408" s="30"/>
      <c r="CS408" s="30"/>
      <c r="CT408" s="30"/>
      <c r="CU408" s="30"/>
      <c r="CV408" s="30"/>
      <c r="CW408" s="30"/>
    </row>
    <row r="409" spans="4:101" ht="13.5" x14ac:dyDescent="0.35">
      <c r="D409" s="31"/>
      <c r="E409" s="30"/>
      <c r="F409" s="30"/>
      <c r="G409" s="30"/>
      <c r="H409" s="30"/>
      <c r="I409" s="30"/>
      <c r="J409" s="30"/>
      <c r="K409" s="30"/>
      <c r="L409" s="30"/>
      <c r="M409" s="30"/>
      <c r="N409" s="30"/>
      <c r="O409" s="31"/>
      <c r="P409" s="30"/>
      <c r="Q409" s="30"/>
      <c r="R409" s="30"/>
      <c r="S409" s="30"/>
      <c r="T409" s="30"/>
      <c r="U409" s="30"/>
      <c r="V409" s="30"/>
      <c r="W409" s="30"/>
      <c r="X409" s="30"/>
      <c r="Y409" s="31"/>
      <c r="Z409" s="30"/>
      <c r="AA409" s="30"/>
      <c r="AB409" s="30"/>
      <c r="AC409" s="30"/>
      <c r="AD409" s="30"/>
      <c r="AE409" s="30"/>
      <c r="AF409" s="30"/>
      <c r="AG409" s="30"/>
      <c r="AH409" s="30"/>
      <c r="AI409" s="30"/>
      <c r="AJ409" s="31"/>
      <c r="AK409" s="30"/>
      <c r="AL409" s="30"/>
      <c r="AM409" s="30"/>
      <c r="AN409" s="30"/>
      <c r="AO409" s="30"/>
      <c r="AP409" s="30"/>
      <c r="AQ409" s="30"/>
      <c r="AR409" s="30"/>
      <c r="AS409" s="31"/>
      <c r="AT409" s="30"/>
      <c r="AU409" s="30"/>
      <c r="AV409" s="30"/>
      <c r="AW409" s="30"/>
      <c r="AX409" s="30"/>
      <c r="AY409" s="30"/>
      <c r="AZ409" s="30"/>
      <c r="BA409" s="31"/>
      <c r="BB409" s="30"/>
      <c r="BC409" s="30"/>
      <c r="BD409" s="30"/>
      <c r="BE409" s="31"/>
      <c r="BF409" s="30"/>
      <c r="BG409" s="30"/>
      <c r="BH409" s="30"/>
      <c r="BI409" s="30"/>
      <c r="BJ409" s="31"/>
      <c r="BK409" s="30"/>
      <c r="BL409" s="30"/>
      <c r="BM409" s="30"/>
      <c r="BN409" s="30"/>
      <c r="BO409" s="31"/>
      <c r="BP409" s="30"/>
      <c r="BQ409" s="30"/>
      <c r="BR409" s="30"/>
      <c r="BS409" s="30"/>
      <c r="BT409" s="31"/>
      <c r="BU409" s="30"/>
      <c r="BV409" s="30"/>
      <c r="BW409" s="30"/>
      <c r="BX409" s="31"/>
      <c r="BY409" s="30"/>
      <c r="BZ409" s="30"/>
      <c r="CA409" s="30"/>
      <c r="CB409" s="30"/>
      <c r="CC409" s="30"/>
      <c r="CD409" s="30"/>
      <c r="CE409" s="30"/>
      <c r="CF409" s="30"/>
      <c r="CG409" s="30"/>
      <c r="CH409" s="31"/>
      <c r="CI409" s="30"/>
      <c r="CJ409" s="30"/>
      <c r="CK409" s="30"/>
      <c r="CL409" s="30"/>
      <c r="CM409" s="30"/>
      <c r="CN409" s="30"/>
      <c r="CO409" s="30"/>
      <c r="CP409" s="30"/>
      <c r="CQ409" s="31"/>
      <c r="CR409" s="30"/>
      <c r="CS409" s="30"/>
      <c r="CT409" s="30"/>
      <c r="CU409" s="30"/>
      <c r="CV409" s="30"/>
      <c r="CW409" s="30"/>
    </row>
    <row r="410" spans="4:101" ht="13.5" x14ac:dyDescent="0.35">
      <c r="D410" s="31"/>
      <c r="E410" s="30"/>
      <c r="F410" s="30"/>
      <c r="G410" s="30"/>
      <c r="H410" s="30"/>
      <c r="I410" s="30"/>
      <c r="J410" s="30"/>
      <c r="K410" s="30"/>
      <c r="L410" s="30"/>
      <c r="M410" s="30"/>
      <c r="N410" s="30"/>
      <c r="O410" s="31"/>
      <c r="P410" s="30"/>
      <c r="Q410" s="30"/>
      <c r="R410" s="30"/>
      <c r="S410" s="30"/>
      <c r="T410" s="30"/>
      <c r="U410" s="30"/>
      <c r="V410" s="30"/>
      <c r="W410" s="30"/>
      <c r="X410" s="30"/>
      <c r="Y410" s="31"/>
      <c r="Z410" s="30"/>
      <c r="AA410" s="30"/>
      <c r="AB410" s="30"/>
      <c r="AC410" s="30"/>
      <c r="AD410" s="30"/>
      <c r="AE410" s="30"/>
      <c r="AF410" s="30"/>
      <c r="AG410" s="30"/>
      <c r="AH410" s="30"/>
      <c r="AI410" s="30"/>
      <c r="AJ410" s="31"/>
      <c r="AK410" s="30"/>
      <c r="AL410" s="30"/>
      <c r="AM410" s="30"/>
      <c r="AN410" s="30"/>
      <c r="AO410" s="30"/>
      <c r="AP410" s="30"/>
      <c r="AQ410" s="30"/>
      <c r="AR410" s="30"/>
      <c r="AS410" s="31"/>
      <c r="AT410" s="30"/>
      <c r="AU410" s="30"/>
      <c r="AV410" s="30"/>
      <c r="AW410" s="30"/>
      <c r="AX410" s="30"/>
      <c r="AY410" s="30"/>
      <c r="AZ410" s="30"/>
      <c r="BA410" s="31"/>
      <c r="BB410" s="30"/>
      <c r="BC410" s="30"/>
      <c r="BD410" s="30"/>
      <c r="BE410" s="31"/>
      <c r="BF410" s="30"/>
      <c r="BG410" s="30"/>
      <c r="BH410" s="30"/>
      <c r="BI410" s="30"/>
      <c r="BJ410" s="31"/>
      <c r="BK410" s="30"/>
      <c r="BL410" s="30"/>
      <c r="BM410" s="30"/>
      <c r="BN410" s="30"/>
      <c r="BO410" s="31"/>
      <c r="BP410" s="30"/>
      <c r="BQ410" s="30"/>
      <c r="BR410" s="30"/>
      <c r="BS410" s="30"/>
      <c r="BT410" s="31"/>
      <c r="BU410" s="30"/>
      <c r="BV410" s="30"/>
      <c r="BW410" s="30"/>
      <c r="BX410" s="31"/>
      <c r="BY410" s="30"/>
      <c r="BZ410" s="30"/>
      <c r="CA410" s="30"/>
      <c r="CB410" s="30"/>
      <c r="CC410" s="30"/>
      <c r="CD410" s="30"/>
      <c r="CE410" s="30"/>
      <c r="CF410" s="30"/>
      <c r="CG410" s="30"/>
      <c r="CH410" s="31"/>
      <c r="CI410" s="30"/>
      <c r="CJ410" s="30"/>
      <c r="CK410" s="30"/>
      <c r="CL410" s="30"/>
      <c r="CM410" s="30"/>
      <c r="CN410" s="30"/>
      <c r="CO410" s="30"/>
      <c r="CP410" s="30"/>
      <c r="CQ410" s="31"/>
      <c r="CR410" s="30"/>
      <c r="CS410" s="30"/>
      <c r="CT410" s="30"/>
      <c r="CU410" s="30"/>
      <c r="CV410" s="30"/>
      <c r="CW410" s="30"/>
    </row>
    <row r="411" spans="4:101" ht="13.5" x14ac:dyDescent="0.35">
      <c r="D411" s="31"/>
      <c r="E411" s="30"/>
      <c r="F411" s="30"/>
      <c r="G411" s="30"/>
      <c r="H411" s="30"/>
      <c r="I411" s="30"/>
      <c r="J411" s="30"/>
      <c r="K411" s="30"/>
      <c r="L411" s="30"/>
      <c r="M411" s="30"/>
      <c r="N411" s="30"/>
      <c r="O411" s="31"/>
      <c r="P411" s="30"/>
      <c r="Q411" s="30"/>
      <c r="R411" s="30"/>
      <c r="S411" s="30"/>
      <c r="T411" s="30"/>
      <c r="U411" s="30"/>
      <c r="V411" s="30"/>
      <c r="W411" s="30"/>
      <c r="X411" s="30"/>
      <c r="Y411" s="31"/>
      <c r="Z411" s="30"/>
      <c r="AA411" s="30"/>
      <c r="AB411" s="30"/>
      <c r="AC411" s="30"/>
      <c r="AD411" s="30"/>
      <c r="AE411" s="30"/>
      <c r="AF411" s="30"/>
      <c r="AG411" s="30"/>
      <c r="AH411" s="30"/>
      <c r="AI411" s="30"/>
      <c r="AJ411" s="31"/>
      <c r="AK411" s="30"/>
      <c r="AL411" s="30"/>
      <c r="AM411" s="30"/>
      <c r="AN411" s="30"/>
      <c r="AO411" s="30"/>
      <c r="AP411" s="30"/>
      <c r="AQ411" s="30"/>
      <c r="AR411" s="30"/>
      <c r="AS411" s="31"/>
      <c r="AT411" s="30"/>
      <c r="AU411" s="30"/>
      <c r="AV411" s="30"/>
      <c r="AW411" s="30"/>
      <c r="AX411" s="30"/>
      <c r="AY411" s="30"/>
      <c r="AZ411" s="30"/>
      <c r="BA411" s="31"/>
      <c r="BB411" s="30"/>
      <c r="BC411" s="30"/>
      <c r="BD411" s="30"/>
      <c r="BE411" s="31"/>
      <c r="BF411" s="30"/>
      <c r="BG411" s="30"/>
      <c r="BH411" s="30"/>
      <c r="BI411" s="30"/>
      <c r="BJ411" s="31"/>
      <c r="BK411" s="30"/>
      <c r="BL411" s="30"/>
      <c r="BM411" s="30"/>
      <c r="BN411" s="30"/>
      <c r="BO411" s="31"/>
      <c r="BP411" s="30"/>
      <c r="BQ411" s="30"/>
      <c r="BR411" s="30"/>
      <c r="BS411" s="30"/>
      <c r="BT411" s="31"/>
      <c r="BU411" s="30"/>
      <c r="BV411" s="30"/>
      <c r="BW411" s="30"/>
      <c r="BX411" s="31"/>
      <c r="BY411" s="30"/>
      <c r="BZ411" s="30"/>
      <c r="CA411" s="30"/>
      <c r="CB411" s="30"/>
      <c r="CC411" s="30"/>
      <c r="CD411" s="30"/>
      <c r="CE411" s="30"/>
      <c r="CF411" s="30"/>
      <c r="CG411" s="30"/>
      <c r="CH411" s="31"/>
      <c r="CI411" s="30"/>
      <c r="CJ411" s="30"/>
      <c r="CK411" s="30"/>
      <c r="CL411" s="30"/>
      <c r="CM411" s="30"/>
      <c r="CN411" s="30"/>
      <c r="CO411" s="30"/>
      <c r="CP411" s="30"/>
      <c r="CQ411" s="31"/>
      <c r="CR411" s="30"/>
      <c r="CS411" s="30"/>
      <c r="CT411" s="30"/>
      <c r="CU411" s="30"/>
      <c r="CV411" s="30"/>
      <c r="CW411" s="30"/>
    </row>
    <row r="412" spans="4:101" ht="13.5" x14ac:dyDescent="0.35">
      <c r="D412" s="31"/>
      <c r="E412" s="30"/>
      <c r="F412" s="30"/>
      <c r="G412" s="30"/>
      <c r="H412" s="30"/>
      <c r="I412" s="30"/>
      <c r="J412" s="30"/>
      <c r="K412" s="30"/>
      <c r="L412" s="30"/>
      <c r="M412" s="30"/>
      <c r="N412" s="30"/>
      <c r="O412" s="31"/>
      <c r="P412" s="30"/>
      <c r="Q412" s="30"/>
      <c r="R412" s="30"/>
      <c r="S412" s="30"/>
      <c r="T412" s="30"/>
      <c r="U412" s="30"/>
      <c r="V412" s="30"/>
      <c r="W412" s="30"/>
      <c r="X412" s="30"/>
      <c r="Y412" s="31"/>
      <c r="Z412" s="30"/>
      <c r="AA412" s="30"/>
      <c r="AB412" s="30"/>
      <c r="AC412" s="30"/>
      <c r="AD412" s="30"/>
      <c r="AE412" s="30"/>
      <c r="AF412" s="30"/>
      <c r="AG412" s="30"/>
      <c r="AH412" s="30"/>
      <c r="AI412" s="30"/>
      <c r="AJ412" s="31"/>
      <c r="AK412" s="30"/>
      <c r="AL412" s="30"/>
      <c r="AM412" s="30"/>
      <c r="AN412" s="30"/>
      <c r="AO412" s="30"/>
      <c r="AP412" s="30"/>
      <c r="AQ412" s="30"/>
      <c r="AR412" s="30"/>
      <c r="AS412" s="31"/>
      <c r="AT412" s="30"/>
      <c r="AU412" s="30"/>
      <c r="AV412" s="30"/>
      <c r="AW412" s="30"/>
      <c r="AX412" s="30"/>
      <c r="AY412" s="30"/>
      <c r="AZ412" s="30"/>
      <c r="BA412" s="31"/>
      <c r="BB412" s="30"/>
      <c r="BC412" s="30"/>
      <c r="BD412" s="30"/>
      <c r="BE412" s="31"/>
      <c r="BF412" s="30"/>
      <c r="BG412" s="30"/>
      <c r="BH412" s="30"/>
      <c r="BI412" s="30"/>
      <c r="BJ412" s="31"/>
      <c r="BK412" s="30"/>
      <c r="BL412" s="30"/>
      <c r="BM412" s="30"/>
      <c r="BN412" s="30"/>
      <c r="BO412" s="31"/>
      <c r="BP412" s="30"/>
      <c r="BQ412" s="30"/>
      <c r="BR412" s="30"/>
      <c r="BS412" s="30"/>
      <c r="BT412" s="31"/>
      <c r="BU412" s="30"/>
      <c r="BV412" s="30"/>
      <c r="BW412" s="30"/>
      <c r="BX412" s="31"/>
      <c r="BY412" s="30"/>
      <c r="BZ412" s="30"/>
      <c r="CA412" s="30"/>
      <c r="CB412" s="30"/>
      <c r="CC412" s="30"/>
      <c r="CD412" s="30"/>
      <c r="CE412" s="30"/>
      <c r="CF412" s="30"/>
      <c r="CG412" s="30"/>
      <c r="CH412" s="31"/>
      <c r="CI412" s="30"/>
      <c r="CJ412" s="30"/>
      <c r="CK412" s="30"/>
      <c r="CL412" s="30"/>
      <c r="CM412" s="30"/>
      <c r="CN412" s="30"/>
      <c r="CO412" s="30"/>
      <c r="CP412" s="30"/>
      <c r="CQ412" s="31"/>
      <c r="CR412" s="30"/>
      <c r="CS412" s="30"/>
      <c r="CT412" s="30"/>
      <c r="CU412" s="30"/>
      <c r="CV412" s="30"/>
      <c r="CW412" s="30"/>
    </row>
    <row r="413" spans="4:101" ht="13.5" x14ac:dyDescent="0.35">
      <c r="D413" s="31"/>
      <c r="E413" s="30"/>
      <c r="F413" s="30"/>
      <c r="G413" s="30"/>
      <c r="H413" s="30"/>
      <c r="I413" s="30"/>
      <c r="J413" s="30"/>
      <c r="K413" s="30"/>
      <c r="L413" s="30"/>
      <c r="M413" s="30"/>
      <c r="N413" s="30"/>
      <c r="O413" s="31"/>
      <c r="P413" s="30"/>
      <c r="Q413" s="30"/>
      <c r="R413" s="30"/>
      <c r="S413" s="30"/>
      <c r="T413" s="30"/>
      <c r="U413" s="30"/>
      <c r="V413" s="30"/>
      <c r="W413" s="30"/>
      <c r="X413" s="30"/>
      <c r="Y413" s="31"/>
      <c r="Z413" s="30"/>
      <c r="AA413" s="30"/>
      <c r="AB413" s="30"/>
      <c r="AC413" s="30"/>
      <c r="AD413" s="30"/>
      <c r="AE413" s="30"/>
      <c r="AF413" s="30"/>
      <c r="AG413" s="30"/>
      <c r="AH413" s="30"/>
      <c r="AI413" s="30"/>
      <c r="AJ413" s="31"/>
      <c r="AK413" s="30"/>
      <c r="AL413" s="30"/>
      <c r="AM413" s="30"/>
      <c r="AN413" s="30"/>
      <c r="AO413" s="30"/>
      <c r="AP413" s="30"/>
      <c r="AQ413" s="30"/>
      <c r="AR413" s="30"/>
      <c r="AS413" s="31"/>
      <c r="AT413" s="30"/>
      <c r="AU413" s="30"/>
      <c r="AV413" s="30"/>
      <c r="AW413" s="30"/>
      <c r="AX413" s="30"/>
      <c r="AY413" s="30"/>
      <c r="AZ413" s="30"/>
      <c r="BA413" s="31"/>
      <c r="BB413" s="30"/>
      <c r="BC413" s="30"/>
      <c r="BD413" s="30"/>
      <c r="BE413" s="31"/>
      <c r="BF413" s="30"/>
      <c r="BG413" s="30"/>
      <c r="BH413" s="30"/>
      <c r="BI413" s="30"/>
      <c r="BJ413" s="31"/>
      <c r="BK413" s="30"/>
      <c r="BL413" s="30"/>
      <c r="BM413" s="30"/>
      <c r="BN413" s="30"/>
      <c r="BO413" s="31"/>
      <c r="BP413" s="30"/>
      <c r="BQ413" s="30"/>
      <c r="BR413" s="30"/>
      <c r="BS413" s="30"/>
      <c r="BT413" s="31"/>
      <c r="BU413" s="30"/>
      <c r="BV413" s="30"/>
      <c r="BW413" s="30"/>
      <c r="BX413" s="31"/>
      <c r="BY413" s="30"/>
      <c r="BZ413" s="30"/>
      <c r="CA413" s="30"/>
      <c r="CB413" s="30"/>
      <c r="CC413" s="30"/>
      <c r="CD413" s="30"/>
      <c r="CE413" s="30"/>
      <c r="CF413" s="30"/>
      <c r="CG413" s="30"/>
      <c r="CH413" s="31"/>
      <c r="CI413" s="30"/>
      <c r="CJ413" s="30"/>
      <c r="CK413" s="30"/>
      <c r="CL413" s="30"/>
      <c r="CM413" s="30"/>
      <c r="CN413" s="30"/>
      <c r="CO413" s="30"/>
      <c r="CP413" s="30"/>
      <c r="CQ413" s="31"/>
      <c r="CR413" s="30"/>
      <c r="CS413" s="30"/>
      <c r="CT413" s="30"/>
      <c r="CU413" s="30"/>
      <c r="CV413" s="30"/>
      <c r="CW413" s="30"/>
    </row>
    <row r="414" spans="4:101" ht="13.5" x14ac:dyDescent="0.35">
      <c r="D414" s="31"/>
      <c r="E414" s="30"/>
      <c r="F414" s="30"/>
      <c r="G414" s="30"/>
      <c r="H414" s="30"/>
      <c r="I414" s="30"/>
      <c r="J414" s="30"/>
      <c r="K414" s="30"/>
      <c r="L414" s="30"/>
      <c r="M414" s="30"/>
      <c r="N414" s="30"/>
      <c r="O414" s="31"/>
      <c r="P414" s="30"/>
      <c r="Q414" s="30"/>
      <c r="R414" s="30"/>
      <c r="S414" s="30"/>
      <c r="T414" s="30"/>
      <c r="U414" s="30"/>
      <c r="V414" s="30"/>
      <c r="W414" s="30"/>
      <c r="X414" s="30"/>
      <c r="Y414" s="31"/>
      <c r="Z414" s="30"/>
      <c r="AA414" s="30"/>
      <c r="AB414" s="30"/>
      <c r="AC414" s="30"/>
      <c r="AD414" s="30"/>
      <c r="AE414" s="30"/>
      <c r="AF414" s="30"/>
      <c r="AG414" s="30"/>
      <c r="AH414" s="30"/>
      <c r="AI414" s="30"/>
      <c r="AJ414" s="31"/>
      <c r="AK414" s="30"/>
      <c r="AL414" s="30"/>
      <c r="AM414" s="30"/>
      <c r="AN414" s="30"/>
      <c r="AO414" s="30"/>
      <c r="AP414" s="30"/>
      <c r="AQ414" s="30"/>
      <c r="AR414" s="30"/>
      <c r="AS414" s="31"/>
      <c r="AT414" s="30"/>
      <c r="AU414" s="30"/>
      <c r="AV414" s="30"/>
      <c r="AW414" s="30"/>
      <c r="AX414" s="30"/>
      <c r="AY414" s="30"/>
      <c r="AZ414" s="30"/>
      <c r="BA414" s="31"/>
      <c r="BB414" s="30"/>
      <c r="BC414" s="30"/>
      <c r="BD414" s="30"/>
      <c r="BE414" s="31"/>
      <c r="BF414" s="30"/>
      <c r="BG414" s="30"/>
      <c r="BH414" s="30"/>
      <c r="BI414" s="30"/>
      <c r="BJ414" s="31"/>
      <c r="BK414" s="30"/>
      <c r="BL414" s="30"/>
      <c r="BM414" s="30"/>
      <c r="BN414" s="30"/>
      <c r="BO414" s="31"/>
      <c r="BP414" s="30"/>
      <c r="BQ414" s="30"/>
      <c r="BR414" s="30"/>
      <c r="BS414" s="30"/>
      <c r="BT414" s="31"/>
      <c r="BU414" s="30"/>
      <c r="BV414" s="30"/>
      <c r="BW414" s="30"/>
      <c r="BX414" s="31"/>
      <c r="BY414" s="30"/>
      <c r="BZ414" s="30"/>
      <c r="CA414" s="30"/>
      <c r="CB414" s="30"/>
      <c r="CC414" s="30"/>
      <c r="CD414" s="30"/>
      <c r="CE414" s="30"/>
      <c r="CF414" s="30"/>
      <c r="CG414" s="30"/>
      <c r="CH414" s="31"/>
      <c r="CI414" s="30"/>
      <c r="CJ414" s="30"/>
      <c r="CK414" s="30"/>
      <c r="CL414" s="30"/>
      <c r="CM414" s="30"/>
      <c r="CN414" s="30"/>
      <c r="CO414" s="30"/>
      <c r="CP414" s="30"/>
      <c r="CQ414" s="31"/>
      <c r="CR414" s="30"/>
      <c r="CS414" s="30"/>
      <c r="CT414" s="30"/>
      <c r="CU414" s="30"/>
      <c r="CV414" s="30"/>
      <c r="CW414" s="30"/>
    </row>
    <row r="415" spans="4:101" ht="13.5" x14ac:dyDescent="0.35">
      <c r="D415" s="31"/>
      <c r="E415" s="30"/>
      <c r="F415" s="30"/>
      <c r="G415" s="30"/>
      <c r="H415" s="30"/>
      <c r="I415" s="30"/>
      <c r="J415" s="30"/>
      <c r="K415" s="30"/>
      <c r="L415" s="30"/>
      <c r="M415" s="30"/>
      <c r="N415" s="30"/>
      <c r="O415" s="31"/>
      <c r="P415" s="30"/>
      <c r="Q415" s="30"/>
      <c r="R415" s="30"/>
      <c r="S415" s="30"/>
      <c r="T415" s="30"/>
      <c r="U415" s="30"/>
      <c r="V415" s="30"/>
      <c r="W415" s="30"/>
      <c r="X415" s="30"/>
      <c r="Y415" s="31"/>
      <c r="Z415" s="30"/>
      <c r="AA415" s="30"/>
      <c r="AB415" s="30"/>
      <c r="AC415" s="30"/>
      <c r="AD415" s="30"/>
      <c r="AE415" s="30"/>
      <c r="AF415" s="30"/>
      <c r="AG415" s="30"/>
      <c r="AH415" s="30"/>
      <c r="AI415" s="30"/>
      <c r="AJ415" s="31"/>
      <c r="AK415" s="30"/>
      <c r="AL415" s="30"/>
      <c r="AM415" s="30"/>
      <c r="AN415" s="30"/>
      <c r="AO415" s="30"/>
      <c r="AP415" s="30"/>
      <c r="AQ415" s="30"/>
      <c r="AR415" s="30"/>
      <c r="AS415" s="31"/>
      <c r="AT415" s="30"/>
      <c r="AU415" s="30"/>
      <c r="AV415" s="30"/>
      <c r="AW415" s="30"/>
      <c r="AX415" s="30"/>
      <c r="AY415" s="30"/>
      <c r="AZ415" s="30"/>
      <c r="BA415" s="31"/>
      <c r="BB415" s="30"/>
      <c r="BC415" s="30"/>
      <c r="BD415" s="30"/>
      <c r="BE415" s="31"/>
      <c r="BF415" s="30"/>
      <c r="BG415" s="30"/>
      <c r="BH415" s="30"/>
      <c r="BI415" s="30"/>
      <c r="BJ415" s="31"/>
      <c r="BK415" s="30"/>
      <c r="BL415" s="30"/>
      <c r="BM415" s="30"/>
      <c r="BN415" s="30"/>
      <c r="BO415" s="31"/>
      <c r="BP415" s="30"/>
      <c r="BQ415" s="30"/>
      <c r="BR415" s="30"/>
      <c r="BS415" s="30"/>
      <c r="BT415" s="31"/>
      <c r="BU415" s="30"/>
      <c r="BV415" s="30"/>
      <c r="BW415" s="30"/>
      <c r="BX415" s="31"/>
      <c r="BY415" s="30"/>
      <c r="BZ415" s="30"/>
      <c r="CA415" s="30"/>
      <c r="CB415" s="30"/>
      <c r="CC415" s="30"/>
      <c r="CD415" s="30"/>
      <c r="CE415" s="30"/>
      <c r="CF415" s="30"/>
      <c r="CG415" s="30"/>
      <c r="CH415" s="31"/>
      <c r="CI415" s="30"/>
      <c r="CJ415" s="30"/>
      <c r="CK415" s="30"/>
      <c r="CL415" s="30"/>
      <c r="CM415" s="30"/>
      <c r="CN415" s="30"/>
      <c r="CO415" s="30"/>
      <c r="CP415" s="30"/>
      <c r="CQ415" s="31"/>
      <c r="CR415" s="30"/>
      <c r="CS415" s="30"/>
      <c r="CT415" s="30"/>
      <c r="CU415" s="30"/>
      <c r="CV415" s="30"/>
      <c r="CW415" s="30"/>
    </row>
    <row r="416" spans="4:101" ht="13.5" x14ac:dyDescent="0.35">
      <c r="D416" s="31"/>
      <c r="E416" s="30"/>
      <c r="F416" s="30"/>
      <c r="G416" s="30"/>
      <c r="H416" s="30"/>
      <c r="I416" s="30"/>
      <c r="J416" s="30"/>
      <c r="K416" s="30"/>
      <c r="L416" s="30"/>
      <c r="M416" s="30"/>
      <c r="N416" s="30"/>
      <c r="O416" s="31"/>
      <c r="P416" s="30"/>
      <c r="Q416" s="30"/>
      <c r="R416" s="30"/>
      <c r="S416" s="30"/>
      <c r="T416" s="30"/>
      <c r="U416" s="30"/>
      <c r="V416" s="30"/>
      <c r="W416" s="30"/>
      <c r="X416" s="30"/>
      <c r="Y416" s="31"/>
      <c r="Z416" s="30"/>
      <c r="AA416" s="30"/>
      <c r="AB416" s="30"/>
      <c r="AC416" s="30"/>
      <c r="AD416" s="30"/>
      <c r="AE416" s="30"/>
      <c r="AF416" s="30"/>
      <c r="AG416" s="30"/>
      <c r="AH416" s="30"/>
      <c r="AI416" s="30"/>
      <c r="AJ416" s="31"/>
      <c r="AK416" s="30"/>
      <c r="AL416" s="30"/>
      <c r="AM416" s="30"/>
      <c r="AN416" s="30"/>
      <c r="AO416" s="30"/>
      <c r="AP416" s="30"/>
      <c r="AQ416" s="30"/>
      <c r="AR416" s="30"/>
      <c r="AS416" s="31"/>
      <c r="AT416" s="30"/>
      <c r="AU416" s="30"/>
      <c r="AV416" s="30"/>
      <c r="AW416" s="30"/>
      <c r="AX416" s="30"/>
      <c r="AY416" s="30"/>
      <c r="AZ416" s="30"/>
      <c r="BA416" s="31"/>
      <c r="BB416" s="30"/>
      <c r="BC416" s="30"/>
      <c r="BD416" s="30"/>
      <c r="BE416" s="31"/>
      <c r="BF416" s="30"/>
      <c r="BG416" s="30"/>
      <c r="BH416" s="30"/>
      <c r="BI416" s="30"/>
      <c r="BJ416" s="31"/>
      <c r="BK416" s="30"/>
      <c r="BL416" s="30"/>
      <c r="BM416" s="30"/>
      <c r="BN416" s="30"/>
      <c r="BO416" s="31"/>
      <c r="BP416" s="30"/>
      <c r="BQ416" s="30"/>
      <c r="BR416" s="30"/>
      <c r="BS416" s="30"/>
      <c r="BT416" s="31"/>
      <c r="BU416" s="30"/>
      <c r="BV416" s="30"/>
      <c r="BW416" s="30"/>
      <c r="BX416" s="31"/>
      <c r="BY416" s="30"/>
      <c r="BZ416" s="30"/>
      <c r="CA416" s="30"/>
      <c r="CB416" s="30"/>
      <c r="CC416" s="30"/>
      <c r="CD416" s="30"/>
      <c r="CE416" s="30"/>
      <c r="CF416" s="30"/>
      <c r="CG416" s="30"/>
      <c r="CH416" s="31"/>
      <c r="CI416" s="30"/>
      <c r="CJ416" s="30"/>
      <c r="CK416" s="30"/>
      <c r="CL416" s="30"/>
      <c r="CM416" s="30"/>
      <c r="CN416" s="30"/>
      <c r="CO416" s="30"/>
      <c r="CP416" s="30"/>
      <c r="CQ416" s="31"/>
      <c r="CR416" s="30"/>
      <c r="CS416" s="30"/>
      <c r="CT416" s="30"/>
      <c r="CU416" s="30"/>
      <c r="CV416" s="30"/>
      <c r="CW416" s="30"/>
    </row>
    <row r="417" spans="4:101" ht="13.5" x14ac:dyDescent="0.35">
      <c r="D417" s="31"/>
      <c r="E417" s="30"/>
      <c r="F417" s="30"/>
      <c r="G417" s="30"/>
      <c r="H417" s="30"/>
      <c r="I417" s="30"/>
      <c r="J417" s="30"/>
      <c r="K417" s="30"/>
      <c r="L417" s="30"/>
      <c r="M417" s="30"/>
      <c r="N417" s="30"/>
      <c r="O417" s="31"/>
      <c r="P417" s="30"/>
      <c r="Q417" s="30"/>
      <c r="R417" s="30"/>
      <c r="S417" s="30"/>
      <c r="T417" s="30"/>
      <c r="U417" s="30"/>
      <c r="V417" s="30"/>
      <c r="W417" s="30"/>
      <c r="X417" s="30"/>
      <c r="Y417" s="31"/>
      <c r="Z417" s="30"/>
      <c r="AA417" s="30"/>
      <c r="AB417" s="30"/>
      <c r="AC417" s="30"/>
      <c r="AD417" s="30"/>
      <c r="AE417" s="30"/>
      <c r="AF417" s="30"/>
      <c r="AG417" s="30"/>
      <c r="AH417" s="30"/>
      <c r="AI417" s="30"/>
      <c r="AJ417" s="31"/>
      <c r="AK417" s="30"/>
      <c r="AL417" s="30"/>
      <c r="AM417" s="30"/>
      <c r="AN417" s="30"/>
      <c r="AO417" s="30"/>
      <c r="AP417" s="30"/>
      <c r="AQ417" s="30"/>
      <c r="AR417" s="30"/>
      <c r="AS417" s="31"/>
      <c r="AT417" s="30"/>
      <c r="AU417" s="30"/>
      <c r="AV417" s="30"/>
      <c r="AW417" s="30"/>
      <c r="AX417" s="30"/>
      <c r="AY417" s="30"/>
      <c r="AZ417" s="30"/>
      <c r="BA417" s="31"/>
      <c r="BB417" s="30"/>
      <c r="BC417" s="30"/>
      <c r="BD417" s="30"/>
      <c r="BE417" s="31"/>
      <c r="BF417" s="30"/>
      <c r="BG417" s="30"/>
      <c r="BH417" s="30"/>
      <c r="BI417" s="30"/>
      <c r="BJ417" s="31"/>
      <c r="BK417" s="30"/>
      <c r="BL417" s="30"/>
      <c r="BM417" s="30"/>
      <c r="BN417" s="30"/>
      <c r="BO417" s="31"/>
      <c r="BP417" s="30"/>
      <c r="BQ417" s="30"/>
      <c r="BR417" s="30"/>
      <c r="BS417" s="30"/>
      <c r="BT417" s="31"/>
      <c r="BU417" s="30"/>
      <c r="BV417" s="30"/>
      <c r="BW417" s="30"/>
      <c r="BX417" s="31"/>
      <c r="BY417" s="30"/>
      <c r="BZ417" s="30"/>
      <c r="CA417" s="30"/>
      <c r="CB417" s="30"/>
      <c r="CC417" s="30"/>
      <c r="CD417" s="30"/>
      <c r="CE417" s="30"/>
      <c r="CF417" s="30"/>
      <c r="CG417" s="30"/>
      <c r="CH417" s="31"/>
      <c r="CI417" s="30"/>
      <c r="CJ417" s="30"/>
      <c r="CK417" s="30"/>
      <c r="CL417" s="30"/>
      <c r="CM417" s="30"/>
      <c r="CN417" s="30"/>
      <c r="CO417" s="30"/>
      <c r="CP417" s="30"/>
      <c r="CQ417" s="31"/>
      <c r="CR417" s="30"/>
      <c r="CS417" s="30"/>
      <c r="CT417" s="30"/>
      <c r="CU417" s="30"/>
      <c r="CV417" s="30"/>
      <c r="CW417" s="30"/>
    </row>
    <row r="418" spans="4:101" ht="13.5" x14ac:dyDescent="0.35">
      <c r="D418" s="31"/>
      <c r="E418" s="30"/>
      <c r="F418" s="30"/>
      <c r="G418" s="30"/>
      <c r="H418" s="30"/>
      <c r="I418" s="30"/>
      <c r="J418" s="30"/>
      <c r="K418" s="30"/>
      <c r="L418" s="30"/>
      <c r="M418" s="30"/>
      <c r="N418" s="30"/>
      <c r="O418" s="31"/>
      <c r="P418" s="30"/>
      <c r="Q418" s="30"/>
      <c r="R418" s="30"/>
      <c r="S418" s="30"/>
      <c r="T418" s="30"/>
      <c r="U418" s="30"/>
      <c r="V418" s="30"/>
      <c r="W418" s="30"/>
      <c r="X418" s="30"/>
      <c r="Y418" s="31"/>
      <c r="Z418" s="30"/>
      <c r="AA418" s="30"/>
      <c r="AB418" s="30"/>
      <c r="AC418" s="30"/>
      <c r="AD418" s="30"/>
      <c r="AE418" s="30"/>
      <c r="AF418" s="30"/>
      <c r="AG418" s="30"/>
      <c r="AH418" s="30"/>
      <c r="AI418" s="30"/>
      <c r="AJ418" s="31"/>
      <c r="AK418" s="30"/>
      <c r="AL418" s="30"/>
      <c r="AM418" s="30"/>
      <c r="AN418" s="30"/>
      <c r="AO418" s="30"/>
      <c r="AP418" s="30"/>
      <c r="AQ418" s="30"/>
      <c r="AR418" s="30"/>
      <c r="AS418" s="31"/>
      <c r="AT418" s="30"/>
      <c r="AU418" s="30"/>
      <c r="AV418" s="30"/>
      <c r="AW418" s="30"/>
      <c r="AX418" s="30"/>
      <c r="AY418" s="30"/>
      <c r="AZ418" s="30"/>
      <c r="BA418" s="31"/>
      <c r="BB418" s="30"/>
      <c r="BC418" s="30"/>
      <c r="BD418" s="30"/>
      <c r="BE418" s="31"/>
      <c r="BF418" s="30"/>
      <c r="BG418" s="30"/>
      <c r="BH418" s="30"/>
      <c r="BI418" s="30"/>
      <c r="BJ418" s="31"/>
      <c r="BK418" s="30"/>
      <c r="BL418" s="30"/>
      <c r="BM418" s="30"/>
      <c r="BN418" s="30"/>
      <c r="BO418" s="31"/>
      <c r="BP418" s="30"/>
      <c r="BQ418" s="30"/>
      <c r="BR418" s="30"/>
      <c r="BS418" s="30"/>
      <c r="BT418" s="31"/>
      <c r="BU418" s="30"/>
      <c r="BV418" s="30"/>
      <c r="BW418" s="30"/>
      <c r="BX418" s="31"/>
      <c r="BY418" s="30"/>
      <c r="BZ418" s="30"/>
      <c r="CA418" s="30"/>
      <c r="CB418" s="30"/>
      <c r="CC418" s="30"/>
      <c r="CD418" s="30"/>
      <c r="CE418" s="30"/>
      <c r="CF418" s="30"/>
      <c r="CG418" s="30"/>
      <c r="CH418" s="31"/>
      <c r="CI418" s="30"/>
      <c r="CJ418" s="30"/>
      <c r="CK418" s="30"/>
      <c r="CL418" s="30"/>
      <c r="CM418" s="30"/>
      <c r="CN418" s="30"/>
      <c r="CO418" s="30"/>
      <c r="CP418" s="30"/>
      <c r="CQ418" s="31"/>
      <c r="CR418" s="30"/>
      <c r="CS418" s="30"/>
      <c r="CT418" s="30"/>
      <c r="CU418" s="30"/>
      <c r="CV418" s="30"/>
      <c r="CW418" s="30"/>
    </row>
    <row r="419" spans="4:101" ht="13.5" x14ac:dyDescent="0.35">
      <c r="D419" s="31"/>
      <c r="E419" s="30"/>
      <c r="F419" s="30"/>
      <c r="G419" s="30"/>
      <c r="H419" s="30"/>
      <c r="I419" s="30"/>
      <c r="J419" s="30"/>
      <c r="K419" s="30"/>
      <c r="L419" s="30"/>
      <c r="M419" s="30"/>
      <c r="N419" s="30"/>
      <c r="O419" s="31"/>
      <c r="P419" s="30"/>
      <c r="Q419" s="30"/>
      <c r="R419" s="30"/>
      <c r="S419" s="30"/>
      <c r="T419" s="30"/>
      <c r="U419" s="30"/>
      <c r="V419" s="30"/>
      <c r="W419" s="30"/>
      <c r="X419" s="30"/>
      <c r="Y419" s="31"/>
      <c r="Z419" s="30"/>
      <c r="AA419" s="30"/>
      <c r="AB419" s="30"/>
      <c r="AC419" s="30"/>
      <c r="AD419" s="30"/>
      <c r="AE419" s="30"/>
      <c r="AF419" s="30"/>
      <c r="AG419" s="30"/>
      <c r="AH419" s="30"/>
      <c r="AI419" s="30"/>
      <c r="AJ419" s="31"/>
      <c r="AK419" s="30"/>
      <c r="AL419" s="30"/>
      <c r="AM419" s="30"/>
      <c r="AN419" s="30"/>
      <c r="AO419" s="30"/>
      <c r="AP419" s="30"/>
      <c r="AQ419" s="30"/>
      <c r="AR419" s="30"/>
      <c r="AS419" s="31"/>
      <c r="AT419" s="30"/>
      <c r="AU419" s="30"/>
      <c r="AV419" s="30"/>
      <c r="AW419" s="30"/>
      <c r="AX419" s="30"/>
      <c r="AY419" s="30"/>
      <c r="AZ419" s="30"/>
      <c r="BA419" s="31"/>
      <c r="BB419" s="30"/>
      <c r="BC419" s="30"/>
      <c r="BD419" s="30"/>
      <c r="BE419" s="31"/>
      <c r="BF419" s="30"/>
      <c r="BG419" s="30"/>
      <c r="BH419" s="30"/>
      <c r="BI419" s="30"/>
      <c r="BJ419" s="31"/>
      <c r="BK419" s="30"/>
      <c r="BL419" s="30"/>
      <c r="BM419" s="30"/>
      <c r="BN419" s="30"/>
      <c r="BO419" s="31"/>
      <c r="BP419" s="30"/>
      <c r="BQ419" s="30"/>
      <c r="BR419" s="30"/>
      <c r="BS419" s="30"/>
      <c r="BT419" s="31"/>
      <c r="BU419" s="30"/>
      <c r="BV419" s="30"/>
      <c r="BW419" s="30"/>
      <c r="BX419" s="31"/>
      <c r="BY419" s="30"/>
      <c r="BZ419" s="30"/>
      <c r="CA419" s="30"/>
      <c r="CB419" s="30"/>
      <c r="CC419" s="30"/>
      <c r="CD419" s="30"/>
      <c r="CE419" s="30"/>
      <c r="CF419" s="30"/>
      <c r="CG419" s="30"/>
      <c r="CH419" s="31"/>
      <c r="CI419" s="30"/>
      <c r="CJ419" s="30"/>
      <c r="CK419" s="30"/>
      <c r="CL419" s="30"/>
      <c r="CM419" s="30"/>
      <c r="CN419" s="30"/>
      <c r="CO419" s="30"/>
      <c r="CP419" s="30"/>
      <c r="CQ419" s="31"/>
      <c r="CR419" s="30"/>
      <c r="CS419" s="30"/>
      <c r="CT419" s="30"/>
      <c r="CU419" s="30"/>
      <c r="CV419" s="30"/>
      <c r="CW419" s="30"/>
    </row>
    <row r="420" spans="4:101" ht="13.5" x14ac:dyDescent="0.35">
      <c r="D420" s="31"/>
      <c r="E420" s="30"/>
      <c r="F420" s="30"/>
      <c r="G420" s="30"/>
      <c r="H420" s="30"/>
      <c r="I420" s="30"/>
      <c r="J420" s="30"/>
      <c r="K420" s="30"/>
      <c r="L420" s="30"/>
      <c r="M420" s="30"/>
      <c r="N420" s="30"/>
      <c r="O420" s="31"/>
      <c r="P420" s="30"/>
      <c r="Q420" s="30"/>
      <c r="R420" s="30"/>
      <c r="S420" s="30"/>
      <c r="T420" s="30"/>
      <c r="U420" s="30"/>
      <c r="V420" s="30"/>
      <c r="W420" s="30"/>
      <c r="X420" s="30"/>
      <c r="Y420" s="31"/>
      <c r="Z420" s="30"/>
      <c r="AA420" s="30"/>
      <c r="AB420" s="30"/>
      <c r="AC420" s="30"/>
      <c r="AD420" s="30"/>
      <c r="AE420" s="30"/>
      <c r="AF420" s="30"/>
      <c r="AG420" s="30"/>
      <c r="AH420" s="30"/>
      <c r="AI420" s="30"/>
      <c r="AJ420" s="31"/>
      <c r="AK420" s="30"/>
      <c r="AL420" s="30"/>
      <c r="AM420" s="30"/>
      <c r="AN420" s="30"/>
      <c r="AO420" s="30"/>
      <c r="AP420" s="30"/>
      <c r="AQ420" s="30"/>
      <c r="AR420" s="30"/>
      <c r="AS420" s="31"/>
      <c r="AT420" s="30"/>
      <c r="AU420" s="30"/>
      <c r="AV420" s="30"/>
      <c r="AW420" s="30"/>
      <c r="AX420" s="30"/>
      <c r="AY420" s="30"/>
      <c r="AZ420" s="30"/>
      <c r="BA420" s="31"/>
      <c r="BB420" s="30"/>
      <c r="BC420" s="30"/>
      <c r="BD420" s="30"/>
      <c r="BE420" s="31"/>
      <c r="BF420" s="30"/>
      <c r="BG420" s="30"/>
      <c r="BH420" s="30"/>
      <c r="BI420" s="30"/>
      <c r="BJ420" s="31"/>
      <c r="BK420" s="30"/>
      <c r="BL420" s="30"/>
      <c r="BM420" s="30"/>
      <c r="BN420" s="30"/>
      <c r="BO420" s="31"/>
      <c r="BP420" s="30"/>
      <c r="BQ420" s="30"/>
      <c r="BR420" s="30"/>
      <c r="BS420" s="30"/>
      <c r="BT420" s="31"/>
      <c r="BU420" s="30"/>
      <c r="BV420" s="30"/>
      <c r="BW420" s="30"/>
      <c r="BX420" s="31"/>
      <c r="BY420" s="30"/>
      <c r="BZ420" s="30"/>
      <c r="CA420" s="30"/>
      <c r="CB420" s="30"/>
      <c r="CC420" s="30"/>
      <c r="CD420" s="30"/>
      <c r="CE420" s="30"/>
      <c r="CF420" s="30"/>
      <c r="CG420" s="30"/>
      <c r="CH420" s="31"/>
      <c r="CI420" s="30"/>
      <c r="CJ420" s="30"/>
      <c r="CK420" s="30"/>
      <c r="CL420" s="30"/>
      <c r="CM420" s="30"/>
      <c r="CN420" s="30"/>
      <c r="CO420" s="30"/>
      <c r="CP420" s="30"/>
      <c r="CQ420" s="31"/>
      <c r="CR420" s="30"/>
      <c r="CS420" s="30"/>
      <c r="CT420" s="30"/>
      <c r="CU420" s="30"/>
      <c r="CV420" s="30"/>
      <c r="CW420" s="30"/>
    </row>
    <row r="421" spans="4:101" ht="13.5" x14ac:dyDescent="0.35">
      <c r="D421" s="31"/>
      <c r="E421" s="30"/>
      <c r="F421" s="30"/>
      <c r="G421" s="30"/>
      <c r="H421" s="30"/>
      <c r="I421" s="30"/>
      <c r="J421" s="30"/>
      <c r="K421" s="30"/>
      <c r="L421" s="30"/>
      <c r="M421" s="30"/>
      <c r="N421" s="30"/>
      <c r="O421" s="31"/>
      <c r="P421" s="30"/>
      <c r="Q421" s="30"/>
      <c r="R421" s="30"/>
      <c r="S421" s="30"/>
      <c r="T421" s="30"/>
      <c r="U421" s="30"/>
      <c r="V421" s="30"/>
      <c r="W421" s="30"/>
      <c r="X421" s="30"/>
      <c r="Y421" s="31"/>
      <c r="Z421" s="30"/>
      <c r="AA421" s="30"/>
      <c r="AB421" s="30"/>
      <c r="AC421" s="30"/>
      <c r="AD421" s="30"/>
      <c r="AE421" s="30"/>
      <c r="AF421" s="30"/>
      <c r="AG421" s="30"/>
      <c r="AH421" s="30"/>
      <c r="AI421" s="30"/>
      <c r="AJ421" s="31"/>
      <c r="AK421" s="30"/>
      <c r="AL421" s="30"/>
      <c r="AM421" s="30"/>
      <c r="AN421" s="30"/>
      <c r="AO421" s="30"/>
      <c r="AP421" s="30"/>
      <c r="AQ421" s="30"/>
      <c r="AR421" s="30"/>
      <c r="AS421" s="31"/>
      <c r="AT421" s="30"/>
      <c r="AU421" s="30"/>
      <c r="AV421" s="30"/>
      <c r="AW421" s="30"/>
      <c r="AX421" s="30"/>
      <c r="AY421" s="30"/>
      <c r="AZ421" s="30"/>
      <c r="BA421" s="31"/>
      <c r="BB421" s="30"/>
      <c r="BC421" s="30"/>
      <c r="BD421" s="30"/>
      <c r="BE421" s="31"/>
      <c r="BF421" s="30"/>
      <c r="BG421" s="30"/>
      <c r="BH421" s="30"/>
      <c r="BI421" s="30"/>
      <c r="BJ421" s="31"/>
      <c r="BK421" s="30"/>
      <c r="BL421" s="30"/>
      <c r="BM421" s="30"/>
      <c r="BN421" s="30"/>
      <c r="BO421" s="31"/>
      <c r="BP421" s="30"/>
      <c r="BQ421" s="30"/>
      <c r="BR421" s="30"/>
      <c r="BS421" s="30"/>
      <c r="BT421" s="31"/>
      <c r="BU421" s="30"/>
      <c r="BV421" s="30"/>
      <c r="BW421" s="30"/>
      <c r="BX421" s="31"/>
      <c r="BY421" s="30"/>
      <c r="BZ421" s="30"/>
      <c r="CA421" s="30"/>
      <c r="CB421" s="30"/>
      <c r="CC421" s="30"/>
      <c r="CD421" s="30"/>
      <c r="CE421" s="30"/>
      <c r="CF421" s="30"/>
      <c r="CG421" s="30"/>
      <c r="CH421" s="31"/>
      <c r="CI421" s="30"/>
      <c r="CJ421" s="30"/>
      <c r="CK421" s="30"/>
      <c r="CL421" s="30"/>
      <c r="CM421" s="30"/>
      <c r="CN421" s="30"/>
      <c r="CO421" s="30"/>
      <c r="CP421" s="30"/>
      <c r="CQ421" s="31"/>
      <c r="CR421" s="30"/>
      <c r="CS421" s="30"/>
      <c r="CT421" s="30"/>
      <c r="CU421" s="30"/>
      <c r="CV421" s="30"/>
      <c r="CW421" s="30"/>
    </row>
    <row r="422" spans="4:101" ht="13.5" x14ac:dyDescent="0.35">
      <c r="D422" s="31"/>
      <c r="E422" s="30"/>
      <c r="F422" s="30"/>
      <c r="G422" s="30"/>
      <c r="H422" s="30"/>
      <c r="I422" s="30"/>
      <c r="J422" s="30"/>
      <c r="K422" s="30"/>
      <c r="L422" s="30"/>
      <c r="M422" s="30"/>
      <c r="N422" s="30"/>
      <c r="O422" s="31"/>
      <c r="P422" s="30"/>
      <c r="Q422" s="30"/>
      <c r="R422" s="30"/>
      <c r="S422" s="30"/>
      <c r="T422" s="30"/>
      <c r="U422" s="30"/>
      <c r="V422" s="30"/>
      <c r="W422" s="30"/>
      <c r="X422" s="30"/>
      <c r="Y422" s="31"/>
      <c r="Z422" s="30"/>
      <c r="AA422" s="30"/>
      <c r="AB422" s="30"/>
      <c r="AC422" s="30"/>
      <c r="AD422" s="30"/>
      <c r="AE422" s="30"/>
      <c r="AF422" s="30"/>
      <c r="AG422" s="30"/>
      <c r="AH422" s="30"/>
      <c r="AI422" s="30"/>
      <c r="AJ422" s="31"/>
      <c r="AK422" s="30"/>
      <c r="AL422" s="30"/>
      <c r="AM422" s="30"/>
      <c r="AN422" s="30"/>
      <c r="AO422" s="30"/>
      <c r="AP422" s="30"/>
      <c r="AQ422" s="30"/>
      <c r="AR422" s="30"/>
      <c r="AS422" s="31"/>
      <c r="AT422" s="30"/>
      <c r="AU422" s="30"/>
      <c r="AV422" s="30"/>
      <c r="AW422" s="30"/>
      <c r="AX422" s="30"/>
      <c r="AY422" s="30"/>
      <c r="AZ422" s="30"/>
      <c r="BA422" s="31"/>
      <c r="BB422" s="30"/>
      <c r="BC422" s="30"/>
      <c r="BD422" s="30"/>
      <c r="BE422" s="31"/>
      <c r="BF422" s="30"/>
      <c r="BG422" s="30"/>
      <c r="BH422" s="30"/>
      <c r="BI422" s="30"/>
      <c r="BJ422" s="31"/>
      <c r="BK422" s="30"/>
      <c r="BL422" s="30"/>
      <c r="BM422" s="30"/>
      <c r="BN422" s="30"/>
      <c r="BO422" s="31"/>
      <c r="BP422" s="30"/>
      <c r="BQ422" s="30"/>
      <c r="BR422" s="30"/>
      <c r="BS422" s="30"/>
      <c r="BT422" s="31"/>
      <c r="BU422" s="30"/>
      <c r="BV422" s="30"/>
      <c r="BW422" s="30"/>
      <c r="BX422" s="31"/>
      <c r="BY422" s="30"/>
      <c r="BZ422" s="30"/>
      <c r="CA422" s="30"/>
      <c r="CB422" s="30"/>
      <c r="CC422" s="30"/>
      <c r="CD422" s="30"/>
      <c r="CE422" s="30"/>
      <c r="CF422" s="30"/>
      <c r="CG422" s="30"/>
      <c r="CH422" s="31"/>
      <c r="CI422" s="30"/>
      <c r="CJ422" s="30"/>
      <c r="CK422" s="30"/>
      <c r="CL422" s="30"/>
      <c r="CM422" s="30"/>
      <c r="CN422" s="30"/>
      <c r="CO422" s="30"/>
      <c r="CP422" s="30"/>
      <c r="CQ422" s="31"/>
      <c r="CR422" s="30"/>
      <c r="CS422" s="30"/>
      <c r="CT422" s="30"/>
      <c r="CU422" s="30"/>
      <c r="CV422" s="30"/>
      <c r="CW422" s="30"/>
    </row>
    <row r="423" spans="4:101" ht="13.5" x14ac:dyDescent="0.35">
      <c r="D423" s="31"/>
      <c r="E423" s="30"/>
      <c r="F423" s="30"/>
      <c r="G423" s="30"/>
      <c r="H423" s="30"/>
      <c r="I423" s="30"/>
      <c r="J423" s="30"/>
      <c r="K423" s="30"/>
      <c r="L423" s="30"/>
      <c r="M423" s="30"/>
      <c r="N423" s="30"/>
      <c r="O423" s="31"/>
      <c r="P423" s="30"/>
      <c r="Q423" s="30"/>
      <c r="R423" s="30"/>
      <c r="S423" s="30"/>
      <c r="T423" s="30"/>
      <c r="U423" s="30"/>
      <c r="V423" s="30"/>
      <c r="W423" s="30"/>
      <c r="X423" s="30"/>
      <c r="Y423" s="31"/>
      <c r="Z423" s="30"/>
      <c r="AA423" s="30"/>
      <c r="AB423" s="30"/>
      <c r="AC423" s="30"/>
      <c r="AD423" s="30"/>
      <c r="AE423" s="30"/>
      <c r="AF423" s="30"/>
      <c r="AG423" s="30"/>
      <c r="AH423" s="30"/>
      <c r="AI423" s="30"/>
      <c r="AJ423" s="31"/>
      <c r="AK423" s="30"/>
      <c r="AL423" s="30"/>
      <c r="AM423" s="30"/>
      <c r="AN423" s="30"/>
      <c r="AO423" s="30"/>
      <c r="AP423" s="30"/>
      <c r="AQ423" s="30"/>
      <c r="AR423" s="30"/>
      <c r="AS423" s="31"/>
      <c r="AT423" s="30"/>
      <c r="AU423" s="30"/>
      <c r="AV423" s="30"/>
      <c r="AW423" s="30"/>
      <c r="AX423" s="30"/>
      <c r="AY423" s="30"/>
      <c r="AZ423" s="30"/>
      <c r="BA423" s="31"/>
      <c r="BB423" s="30"/>
      <c r="BC423" s="30"/>
      <c r="BD423" s="30"/>
      <c r="BE423" s="31"/>
      <c r="BF423" s="30"/>
      <c r="BG423" s="30"/>
      <c r="BH423" s="30"/>
      <c r="BI423" s="30"/>
      <c r="BJ423" s="31"/>
      <c r="BK423" s="30"/>
      <c r="BL423" s="30"/>
      <c r="BM423" s="30"/>
      <c r="BN423" s="30"/>
      <c r="BO423" s="31"/>
      <c r="BP423" s="30"/>
      <c r="BQ423" s="30"/>
      <c r="BR423" s="30"/>
      <c r="BS423" s="30"/>
      <c r="BT423" s="31"/>
      <c r="BU423" s="30"/>
      <c r="BV423" s="30"/>
      <c r="BW423" s="30"/>
      <c r="BX423" s="31"/>
      <c r="BY423" s="30"/>
      <c r="BZ423" s="30"/>
      <c r="CA423" s="30"/>
      <c r="CB423" s="30"/>
      <c r="CC423" s="30"/>
      <c r="CD423" s="30"/>
      <c r="CE423" s="30"/>
      <c r="CF423" s="30"/>
      <c r="CG423" s="30"/>
      <c r="CH423" s="31"/>
      <c r="CI423" s="30"/>
      <c r="CJ423" s="30"/>
      <c r="CK423" s="30"/>
      <c r="CL423" s="30"/>
      <c r="CM423" s="30"/>
      <c r="CN423" s="30"/>
      <c r="CO423" s="30"/>
      <c r="CP423" s="30"/>
      <c r="CQ423" s="31"/>
      <c r="CR423" s="30"/>
      <c r="CS423" s="30"/>
      <c r="CT423" s="30"/>
      <c r="CU423" s="30"/>
      <c r="CV423" s="30"/>
      <c r="CW423" s="30"/>
    </row>
    <row r="424" spans="4:101" ht="13.5" x14ac:dyDescent="0.35">
      <c r="D424" s="31"/>
      <c r="E424" s="30"/>
      <c r="F424" s="30"/>
      <c r="G424" s="30"/>
      <c r="H424" s="30"/>
      <c r="I424" s="30"/>
      <c r="J424" s="30"/>
      <c r="K424" s="30"/>
      <c r="L424" s="30"/>
      <c r="M424" s="30"/>
      <c r="N424" s="30"/>
      <c r="O424" s="31"/>
      <c r="P424" s="30"/>
      <c r="Q424" s="30"/>
      <c r="R424" s="30"/>
      <c r="S424" s="30"/>
      <c r="T424" s="30"/>
      <c r="U424" s="30"/>
      <c r="V424" s="30"/>
      <c r="W424" s="30"/>
      <c r="X424" s="30"/>
      <c r="Y424" s="31"/>
      <c r="Z424" s="30"/>
      <c r="AA424" s="30"/>
      <c r="AB424" s="30"/>
      <c r="AC424" s="30"/>
      <c r="AD424" s="30"/>
      <c r="AE424" s="30"/>
      <c r="AF424" s="30"/>
      <c r="AG424" s="30"/>
      <c r="AH424" s="30"/>
      <c r="AI424" s="30"/>
      <c r="AJ424" s="31"/>
      <c r="AK424" s="30"/>
      <c r="AL424" s="30"/>
      <c r="AM424" s="30"/>
      <c r="AN424" s="30"/>
      <c r="AO424" s="30"/>
      <c r="AP424" s="30"/>
      <c r="AQ424" s="30"/>
      <c r="AR424" s="30"/>
      <c r="AS424" s="31"/>
      <c r="AT424" s="30"/>
      <c r="AU424" s="30"/>
      <c r="AV424" s="30"/>
      <c r="AW424" s="30"/>
      <c r="AX424" s="30"/>
      <c r="AY424" s="30"/>
      <c r="AZ424" s="30"/>
      <c r="BA424" s="31"/>
      <c r="BB424" s="30"/>
      <c r="BC424" s="30"/>
      <c r="BD424" s="30"/>
      <c r="BE424" s="31"/>
      <c r="BF424" s="30"/>
      <c r="BG424" s="30"/>
      <c r="BH424" s="30"/>
      <c r="BI424" s="30"/>
      <c r="BJ424" s="31"/>
      <c r="BK424" s="30"/>
      <c r="BL424" s="30"/>
      <c r="BM424" s="30"/>
      <c r="BN424" s="30"/>
      <c r="BO424" s="31"/>
      <c r="BP424" s="30"/>
      <c r="BQ424" s="30"/>
      <c r="BR424" s="30"/>
      <c r="BS424" s="30"/>
      <c r="BT424" s="31"/>
      <c r="BU424" s="30"/>
      <c r="BV424" s="30"/>
      <c r="BW424" s="30"/>
      <c r="BX424" s="31"/>
      <c r="BY424" s="30"/>
      <c r="BZ424" s="30"/>
      <c r="CA424" s="30"/>
      <c r="CB424" s="30"/>
      <c r="CC424" s="30"/>
      <c r="CD424" s="30"/>
      <c r="CE424" s="30"/>
      <c r="CF424" s="30"/>
      <c r="CG424" s="30"/>
      <c r="CH424" s="31"/>
      <c r="CI424" s="30"/>
      <c r="CJ424" s="30"/>
      <c r="CK424" s="30"/>
      <c r="CL424" s="30"/>
      <c r="CM424" s="30"/>
      <c r="CN424" s="30"/>
      <c r="CO424" s="30"/>
      <c r="CP424" s="30"/>
      <c r="CQ424" s="31"/>
      <c r="CR424" s="30"/>
      <c r="CS424" s="30"/>
      <c r="CT424" s="30"/>
      <c r="CU424" s="30"/>
      <c r="CV424" s="30"/>
      <c r="CW424" s="30"/>
    </row>
    <row r="425" spans="4:101" ht="13.5" x14ac:dyDescent="0.35">
      <c r="D425" s="31"/>
      <c r="E425" s="30"/>
      <c r="F425" s="30"/>
      <c r="G425" s="30"/>
      <c r="H425" s="30"/>
      <c r="I425" s="30"/>
      <c r="J425" s="30"/>
      <c r="K425" s="30"/>
      <c r="L425" s="30"/>
      <c r="M425" s="30"/>
      <c r="N425" s="30"/>
      <c r="O425" s="31"/>
      <c r="P425" s="30"/>
      <c r="Q425" s="30"/>
      <c r="R425" s="30"/>
      <c r="S425" s="30"/>
      <c r="T425" s="30"/>
      <c r="U425" s="30"/>
      <c r="V425" s="30"/>
      <c r="W425" s="30"/>
      <c r="X425" s="30"/>
      <c r="Y425" s="31"/>
      <c r="Z425" s="30"/>
      <c r="AA425" s="30"/>
      <c r="AB425" s="30"/>
      <c r="AC425" s="30"/>
      <c r="AD425" s="30"/>
      <c r="AE425" s="30"/>
      <c r="AF425" s="30"/>
      <c r="AG425" s="30"/>
      <c r="AH425" s="30"/>
      <c r="AI425" s="30"/>
      <c r="AJ425" s="31"/>
      <c r="AK425" s="30"/>
      <c r="AL425" s="30"/>
      <c r="AM425" s="30"/>
      <c r="AN425" s="30"/>
      <c r="AO425" s="30"/>
      <c r="AP425" s="30"/>
      <c r="AQ425" s="30"/>
      <c r="AR425" s="30"/>
      <c r="AS425" s="31"/>
      <c r="AT425" s="30"/>
      <c r="AU425" s="30"/>
      <c r="AV425" s="30"/>
      <c r="AW425" s="30"/>
      <c r="AX425" s="30"/>
      <c r="AY425" s="30"/>
      <c r="AZ425" s="30"/>
      <c r="BA425" s="31"/>
      <c r="BB425" s="30"/>
      <c r="BC425" s="30"/>
      <c r="BD425" s="30"/>
      <c r="BE425" s="31"/>
      <c r="BF425" s="30"/>
      <c r="BG425" s="30"/>
      <c r="BH425" s="30"/>
      <c r="BI425" s="30"/>
      <c r="BJ425" s="31"/>
      <c r="BK425" s="30"/>
      <c r="BL425" s="30"/>
      <c r="BM425" s="30"/>
      <c r="BN425" s="30"/>
      <c r="BO425" s="31"/>
      <c r="BP425" s="30"/>
      <c r="BQ425" s="30"/>
      <c r="BR425" s="30"/>
      <c r="BS425" s="30"/>
      <c r="BT425" s="31"/>
      <c r="BU425" s="30"/>
      <c r="BV425" s="30"/>
      <c r="BW425" s="30"/>
      <c r="BX425" s="31"/>
      <c r="BY425" s="30"/>
      <c r="BZ425" s="30"/>
      <c r="CA425" s="30"/>
      <c r="CB425" s="30"/>
      <c r="CC425" s="30"/>
      <c r="CD425" s="30"/>
      <c r="CE425" s="30"/>
      <c r="CF425" s="30"/>
      <c r="CG425" s="30"/>
      <c r="CH425" s="31"/>
      <c r="CI425" s="30"/>
      <c r="CJ425" s="30"/>
      <c r="CK425" s="30"/>
      <c r="CL425" s="30"/>
      <c r="CM425" s="30"/>
      <c r="CN425" s="30"/>
      <c r="CO425" s="30"/>
      <c r="CP425" s="30"/>
      <c r="CQ425" s="31"/>
      <c r="CR425" s="30"/>
      <c r="CS425" s="30"/>
      <c r="CT425" s="30"/>
      <c r="CU425" s="30"/>
      <c r="CV425" s="30"/>
      <c r="CW425" s="30"/>
    </row>
    <row r="426" spans="4:101" ht="13.5" x14ac:dyDescent="0.35">
      <c r="D426" s="31"/>
      <c r="E426" s="30"/>
      <c r="F426" s="30"/>
      <c r="G426" s="30"/>
      <c r="H426" s="30"/>
      <c r="I426" s="30"/>
      <c r="J426" s="30"/>
      <c r="K426" s="30"/>
      <c r="L426" s="30"/>
      <c r="M426" s="30"/>
      <c r="N426" s="30"/>
      <c r="O426" s="31"/>
      <c r="P426" s="30"/>
      <c r="Q426" s="30"/>
      <c r="R426" s="30"/>
      <c r="S426" s="30"/>
      <c r="T426" s="30"/>
      <c r="U426" s="30"/>
      <c r="V426" s="30"/>
      <c r="W426" s="30"/>
      <c r="X426" s="30"/>
      <c r="Y426" s="31"/>
      <c r="Z426" s="30"/>
      <c r="AA426" s="30"/>
      <c r="AB426" s="30"/>
      <c r="AC426" s="30"/>
      <c r="AD426" s="30"/>
      <c r="AE426" s="30"/>
      <c r="AF426" s="30"/>
      <c r="AG426" s="30"/>
      <c r="AH426" s="30"/>
      <c r="AI426" s="30"/>
      <c r="AJ426" s="31"/>
      <c r="AK426" s="30"/>
      <c r="AL426" s="30"/>
      <c r="AM426" s="30"/>
      <c r="AN426" s="30"/>
      <c r="AO426" s="30"/>
      <c r="AP426" s="30"/>
      <c r="AQ426" s="30"/>
      <c r="AR426" s="30"/>
      <c r="AS426" s="31"/>
      <c r="AT426" s="30"/>
      <c r="AU426" s="30"/>
      <c r="AV426" s="30"/>
      <c r="AW426" s="30"/>
      <c r="AX426" s="30"/>
      <c r="AY426" s="30"/>
      <c r="AZ426" s="30"/>
      <c r="BA426" s="31"/>
      <c r="BB426" s="30"/>
      <c r="BC426" s="30"/>
      <c r="BD426" s="30"/>
      <c r="BE426" s="31"/>
      <c r="BF426" s="30"/>
      <c r="BG426" s="30"/>
      <c r="BH426" s="30"/>
      <c r="BI426" s="30"/>
      <c r="BJ426" s="31"/>
      <c r="BK426" s="30"/>
      <c r="BL426" s="30"/>
      <c r="BM426" s="30"/>
      <c r="BN426" s="30"/>
      <c r="BO426" s="31"/>
      <c r="BP426" s="30"/>
      <c r="BQ426" s="30"/>
      <c r="BR426" s="30"/>
      <c r="BS426" s="30"/>
      <c r="BT426" s="31"/>
      <c r="BU426" s="30"/>
      <c r="BV426" s="30"/>
      <c r="BW426" s="30"/>
      <c r="BX426" s="31"/>
      <c r="BY426" s="30"/>
      <c r="BZ426" s="30"/>
      <c r="CA426" s="30"/>
      <c r="CB426" s="30"/>
      <c r="CC426" s="30"/>
      <c r="CD426" s="30"/>
      <c r="CE426" s="30"/>
      <c r="CF426" s="30"/>
      <c r="CG426" s="30"/>
      <c r="CH426" s="31"/>
      <c r="CI426" s="30"/>
      <c r="CJ426" s="30"/>
      <c r="CK426" s="30"/>
      <c r="CL426" s="30"/>
      <c r="CM426" s="30"/>
      <c r="CN426" s="30"/>
      <c r="CO426" s="30"/>
      <c r="CP426" s="30"/>
      <c r="CQ426" s="31"/>
      <c r="CR426" s="30"/>
      <c r="CS426" s="30"/>
      <c r="CT426" s="30"/>
      <c r="CU426" s="30"/>
      <c r="CV426" s="30"/>
      <c r="CW426" s="30"/>
    </row>
    <row r="427" spans="4:101" ht="13.5" x14ac:dyDescent="0.35">
      <c r="D427" s="31"/>
      <c r="E427" s="30"/>
      <c r="F427" s="30"/>
      <c r="G427" s="30"/>
      <c r="H427" s="30"/>
      <c r="I427" s="30"/>
      <c r="J427" s="30"/>
      <c r="K427" s="30"/>
      <c r="L427" s="30"/>
      <c r="M427" s="30"/>
      <c r="N427" s="30"/>
      <c r="O427" s="31"/>
      <c r="P427" s="30"/>
      <c r="Q427" s="30"/>
      <c r="R427" s="30"/>
      <c r="S427" s="30"/>
      <c r="T427" s="30"/>
      <c r="U427" s="30"/>
      <c r="V427" s="30"/>
      <c r="W427" s="30"/>
      <c r="X427" s="30"/>
      <c r="Y427" s="31"/>
      <c r="Z427" s="30"/>
      <c r="AA427" s="30"/>
      <c r="AB427" s="30"/>
      <c r="AC427" s="30"/>
      <c r="AD427" s="30"/>
      <c r="AE427" s="30"/>
      <c r="AF427" s="30"/>
      <c r="AG427" s="30"/>
      <c r="AH427" s="30"/>
      <c r="AI427" s="30"/>
      <c r="AJ427" s="31"/>
      <c r="AK427" s="30"/>
      <c r="AL427" s="30"/>
      <c r="AM427" s="30"/>
      <c r="AN427" s="30"/>
      <c r="AO427" s="30"/>
      <c r="AP427" s="30"/>
      <c r="AQ427" s="30"/>
      <c r="AR427" s="30"/>
      <c r="AS427" s="31"/>
      <c r="AT427" s="30"/>
      <c r="AU427" s="30"/>
      <c r="AV427" s="30"/>
      <c r="AW427" s="30"/>
      <c r="AX427" s="30"/>
      <c r="AY427" s="30"/>
      <c r="AZ427" s="30"/>
      <c r="BA427" s="31"/>
      <c r="BB427" s="30"/>
      <c r="BC427" s="30"/>
      <c r="BD427" s="30"/>
      <c r="BE427" s="31"/>
      <c r="BF427" s="30"/>
      <c r="BG427" s="30"/>
      <c r="BH427" s="30"/>
      <c r="BI427" s="30"/>
      <c r="BJ427" s="31"/>
      <c r="BK427" s="30"/>
      <c r="BL427" s="30"/>
      <c r="BM427" s="30"/>
      <c r="BN427" s="30"/>
      <c r="BO427" s="31"/>
      <c r="BP427" s="30"/>
      <c r="BQ427" s="30"/>
      <c r="BR427" s="30"/>
      <c r="BS427" s="30"/>
      <c r="BT427" s="31"/>
      <c r="BU427" s="30"/>
      <c r="BV427" s="30"/>
      <c r="BW427" s="30"/>
      <c r="BX427" s="31"/>
      <c r="BY427" s="30"/>
      <c r="BZ427" s="30"/>
      <c r="CA427" s="30"/>
      <c r="CB427" s="30"/>
      <c r="CC427" s="30"/>
      <c r="CD427" s="30"/>
      <c r="CE427" s="30"/>
      <c r="CF427" s="30"/>
      <c r="CG427" s="30"/>
      <c r="CH427" s="31"/>
      <c r="CI427" s="30"/>
      <c r="CJ427" s="30"/>
      <c r="CK427" s="30"/>
      <c r="CL427" s="30"/>
      <c r="CM427" s="30"/>
      <c r="CN427" s="30"/>
      <c r="CO427" s="30"/>
      <c r="CP427" s="30"/>
      <c r="CQ427" s="31"/>
      <c r="CR427" s="30"/>
      <c r="CS427" s="30"/>
      <c r="CT427" s="30"/>
      <c r="CU427" s="30"/>
      <c r="CV427" s="30"/>
      <c r="CW427" s="30"/>
    </row>
    <row r="428" spans="4:101" ht="13.5" x14ac:dyDescent="0.35">
      <c r="D428" s="31"/>
      <c r="E428" s="30"/>
      <c r="F428" s="30"/>
      <c r="G428" s="30"/>
      <c r="H428" s="30"/>
      <c r="I428" s="30"/>
      <c r="J428" s="30"/>
      <c r="K428" s="30"/>
      <c r="L428" s="30"/>
      <c r="M428" s="30"/>
      <c r="N428" s="30"/>
      <c r="O428" s="31"/>
      <c r="P428" s="30"/>
      <c r="Q428" s="30"/>
      <c r="R428" s="30"/>
      <c r="S428" s="30"/>
      <c r="T428" s="30"/>
      <c r="U428" s="30"/>
      <c r="V428" s="30"/>
      <c r="W428" s="30"/>
      <c r="X428" s="30"/>
      <c r="Y428" s="31"/>
      <c r="Z428" s="30"/>
      <c r="AA428" s="30"/>
      <c r="AB428" s="30"/>
      <c r="AC428" s="30"/>
      <c r="AD428" s="30"/>
      <c r="AE428" s="30"/>
      <c r="AF428" s="30"/>
      <c r="AG428" s="30"/>
      <c r="AH428" s="30"/>
      <c r="AI428" s="30"/>
      <c r="AJ428" s="31"/>
      <c r="AK428" s="30"/>
      <c r="AL428" s="30"/>
      <c r="AM428" s="30"/>
      <c r="AN428" s="30"/>
      <c r="AO428" s="30"/>
      <c r="AP428" s="30"/>
      <c r="AQ428" s="30"/>
      <c r="AR428" s="30"/>
      <c r="AS428" s="31"/>
      <c r="AT428" s="30"/>
      <c r="AU428" s="30"/>
      <c r="AV428" s="30"/>
      <c r="AW428" s="30"/>
      <c r="AX428" s="30"/>
      <c r="AY428" s="30"/>
      <c r="AZ428" s="30"/>
      <c r="BA428" s="31"/>
      <c r="BB428" s="30"/>
      <c r="BC428" s="30"/>
      <c r="BD428" s="30"/>
      <c r="BE428" s="31"/>
      <c r="BF428" s="30"/>
      <c r="BG428" s="30"/>
      <c r="BH428" s="30"/>
      <c r="BI428" s="30"/>
      <c r="BJ428" s="31"/>
      <c r="BK428" s="30"/>
      <c r="BL428" s="30"/>
      <c r="BM428" s="30"/>
      <c r="BN428" s="30"/>
      <c r="BO428" s="31"/>
      <c r="BP428" s="30"/>
      <c r="BQ428" s="30"/>
      <c r="BR428" s="30"/>
      <c r="BS428" s="30"/>
      <c r="BT428" s="31"/>
      <c r="BU428" s="30"/>
      <c r="BV428" s="30"/>
      <c r="BW428" s="30"/>
      <c r="BX428" s="31"/>
      <c r="BY428" s="30"/>
      <c r="BZ428" s="30"/>
      <c r="CA428" s="30"/>
      <c r="CB428" s="30"/>
      <c r="CC428" s="30"/>
      <c r="CD428" s="30"/>
      <c r="CE428" s="30"/>
      <c r="CF428" s="30"/>
      <c r="CG428" s="30"/>
      <c r="CH428" s="31"/>
      <c r="CI428" s="30"/>
      <c r="CJ428" s="30"/>
      <c r="CK428" s="30"/>
      <c r="CL428" s="30"/>
      <c r="CM428" s="30"/>
      <c r="CN428" s="30"/>
      <c r="CO428" s="30"/>
      <c r="CP428" s="30"/>
      <c r="CQ428" s="31"/>
      <c r="CR428" s="30"/>
      <c r="CS428" s="30"/>
      <c r="CT428" s="30"/>
      <c r="CU428" s="30"/>
      <c r="CV428" s="30"/>
      <c r="CW428" s="30"/>
    </row>
    <row r="429" spans="4:101" ht="13.5" x14ac:dyDescent="0.35">
      <c r="D429" s="31"/>
      <c r="E429" s="30"/>
      <c r="F429" s="30"/>
      <c r="G429" s="30"/>
      <c r="H429" s="30"/>
      <c r="I429" s="30"/>
      <c r="J429" s="30"/>
      <c r="K429" s="30"/>
      <c r="L429" s="30"/>
      <c r="M429" s="30"/>
      <c r="N429" s="30"/>
      <c r="O429" s="31"/>
      <c r="P429" s="30"/>
      <c r="Q429" s="30"/>
      <c r="R429" s="30"/>
      <c r="S429" s="30"/>
      <c r="T429" s="30"/>
      <c r="U429" s="30"/>
      <c r="V429" s="30"/>
      <c r="W429" s="30"/>
      <c r="X429" s="30"/>
      <c r="Y429" s="31"/>
      <c r="Z429" s="30"/>
      <c r="AA429" s="30"/>
      <c r="AB429" s="30"/>
      <c r="AC429" s="30"/>
      <c r="AD429" s="30"/>
      <c r="AE429" s="30"/>
      <c r="AF429" s="30"/>
      <c r="AG429" s="30"/>
      <c r="AH429" s="30"/>
      <c r="AI429" s="30"/>
      <c r="AJ429" s="31"/>
      <c r="AK429" s="30"/>
      <c r="AL429" s="30"/>
      <c r="AM429" s="30"/>
      <c r="AN429" s="30"/>
      <c r="AO429" s="30"/>
      <c r="AP429" s="30"/>
      <c r="AQ429" s="30"/>
      <c r="AR429" s="30"/>
      <c r="AS429" s="31"/>
      <c r="AT429" s="30"/>
      <c r="AU429" s="30"/>
      <c r="AV429" s="30"/>
      <c r="AW429" s="30"/>
      <c r="AX429" s="30"/>
      <c r="AY429" s="30"/>
      <c r="AZ429" s="30"/>
      <c r="BA429" s="31"/>
      <c r="BB429" s="30"/>
      <c r="BC429" s="30"/>
      <c r="BD429" s="30"/>
      <c r="BE429" s="31"/>
      <c r="BF429" s="30"/>
      <c r="BG429" s="30"/>
      <c r="BH429" s="30"/>
      <c r="BI429" s="30"/>
      <c r="BJ429" s="31"/>
      <c r="BK429" s="30"/>
      <c r="BL429" s="30"/>
      <c r="BM429" s="30"/>
      <c r="BN429" s="30"/>
      <c r="BO429" s="31"/>
      <c r="BP429" s="30"/>
      <c r="BQ429" s="30"/>
      <c r="BR429" s="30"/>
      <c r="BS429" s="30"/>
      <c r="BT429" s="31"/>
      <c r="BU429" s="30"/>
      <c r="BV429" s="30"/>
      <c r="BW429" s="30"/>
      <c r="BX429" s="31"/>
      <c r="BY429" s="30"/>
      <c r="BZ429" s="30"/>
      <c r="CA429" s="30"/>
      <c r="CB429" s="30"/>
      <c r="CC429" s="30"/>
      <c r="CD429" s="30"/>
      <c r="CE429" s="30"/>
      <c r="CF429" s="30"/>
      <c r="CG429" s="30"/>
      <c r="CH429" s="31"/>
      <c r="CI429" s="30"/>
      <c r="CJ429" s="30"/>
      <c r="CK429" s="30"/>
      <c r="CL429" s="30"/>
      <c r="CM429" s="30"/>
      <c r="CN429" s="30"/>
      <c r="CO429" s="30"/>
      <c r="CP429" s="30"/>
      <c r="CQ429" s="31"/>
      <c r="CR429" s="30"/>
      <c r="CS429" s="30"/>
      <c r="CT429" s="30"/>
      <c r="CU429" s="30"/>
      <c r="CV429" s="30"/>
      <c r="CW429" s="30"/>
    </row>
    <row r="430" spans="4:101" ht="13.5" x14ac:dyDescent="0.35">
      <c r="D430" s="31"/>
      <c r="E430" s="30"/>
      <c r="F430" s="30"/>
      <c r="G430" s="30"/>
      <c r="H430" s="30"/>
      <c r="I430" s="30"/>
      <c r="J430" s="30"/>
      <c r="K430" s="30"/>
      <c r="L430" s="30"/>
      <c r="M430" s="30"/>
      <c r="N430" s="30"/>
      <c r="O430" s="31"/>
      <c r="P430" s="30"/>
      <c r="Q430" s="30"/>
      <c r="R430" s="30"/>
      <c r="S430" s="30"/>
      <c r="T430" s="30"/>
      <c r="U430" s="30"/>
      <c r="V430" s="30"/>
      <c r="W430" s="30"/>
      <c r="X430" s="30"/>
      <c r="Y430" s="31"/>
      <c r="Z430" s="30"/>
      <c r="AA430" s="30"/>
      <c r="AB430" s="30"/>
      <c r="AC430" s="30"/>
      <c r="AD430" s="30"/>
      <c r="AE430" s="30"/>
      <c r="AF430" s="30"/>
      <c r="AG430" s="30"/>
      <c r="AH430" s="30"/>
      <c r="AI430" s="30"/>
      <c r="AJ430" s="31"/>
      <c r="AK430" s="30"/>
      <c r="AL430" s="30"/>
      <c r="AM430" s="30"/>
      <c r="AN430" s="30"/>
      <c r="AO430" s="30"/>
      <c r="AP430" s="30"/>
      <c r="AQ430" s="30"/>
      <c r="AR430" s="30"/>
      <c r="AS430" s="31"/>
      <c r="AT430" s="30"/>
      <c r="AU430" s="30"/>
      <c r="AV430" s="30"/>
      <c r="AW430" s="30"/>
      <c r="AX430" s="30"/>
      <c r="AY430" s="30"/>
      <c r="AZ430" s="30"/>
      <c r="BA430" s="31"/>
      <c r="BB430" s="30"/>
      <c r="BC430" s="30"/>
      <c r="BD430" s="30"/>
      <c r="BE430" s="31"/>
      <c r="BF430" s="30"/>
      <c r="BG430" s="30"/>
      <c r="BH430" s="30"/>
      <c r="BI430" s="30"/>
      <c r="BJ430" s="31"/>
      <c r="BK430" s="30"/>
      <c r="BL430" s="30"/>
      <c r="BM430" s="30"/>
      <c r="BN430" s="30"/>
      <c r="BO430" s="31"/>
      <c r="BP430" s="30"/>
      <c r="BQ430" s="30"/>
      <c r="BR430" s="30"/>
      <c r="BS430" s="30"/>
      <c r="BT430" s="31"/>
      <c r="BU430" s="30"/>
      <c r="BV430" s="30"/>
      <c r="BW430" s="30"/>
      <c r="BX430" s="31"/>
      <c r="BY430" s="30"/>
      <c r="BZ430" s="30"/>
      <c r="CA430" s="30"/>
      <c r="CB430" s="30"/>
      <c r="CC430" s="30"/>
      <c r="CD430" s="30"/>
      <c r="CE430" s="30"/>
      <c r="CF430" s="30"/>
      <c r="CG430" s="30"/>
      <c r="CH430" s="31"/>
      <c r="CI430" s="30"/>
      <c r="CJ430" s="30"/>
      <c r="CK430" s="30"/>
      <c r="CL430" s="30"/>
      <c r="CM430" s="30"/>
      <c r="CN430" s="30"/>
      <c r="CO430" s="30"/>
      <c r="CP430" s="30"/>
      <c r="CQ430" s="31"/>
      <c r="CR430" s="30"/>
      <c r="CS430" s="30"/>
      <c r="CT430" s="30"/>
      <c r="CU430" s="30"/>
      <c r="CV430" s="30"/>
      <c r="CW430" s="30"/>
    </row>
    <row r="431" spans="4:101" ht="13.5" x14ac:dyDescent="0.35">
      <c r="D431" s="31"/>
      <c r="E431" s="30"/>
      <c r="F431" s="30"/>
      <c r="G431" s="30"/>
      <c r="H431" s="30"/>
      <c r="I431" s="30"/>
      <c r="J431" s="30"/>
      <c r="K431" s="30"/>
      <c r="L431" s="30"/>
      <c r="M431" s="30"/>
      <c r="N431" s="30"/>
      <c r="O431" s="31"/>
      <c r="P431" s="30"/>
      <c r="Q431" s="30"/>
      <c r="R431" s="30"/>
      <c r="S431" s="30"/>
      <c r="T431" s="30"/>
      <c r="U431" s="30"/>
      <c r="V431" s="30"/>
      <c r="W431" s="30"/>
      <c r="X431" s="30"/>
      <c r="Y431" s="31"/>
      <c r="Z431" s="30"/>
      <c r="AA431" s="30"/>
      <c r="AB431" s="30"/>
      <c r="AC431" s="30"/>
      <c r="AD431" s="30"/>
      <c r="AE431" s="30"/>
      <c r="AF431" s="30"/>
      <c r="AG431" s="30"/>
      <c r="AH431" s="30"/>
      <c r="AI431" s="30"/>
      <c r="AJ431" s="31"/>
      <c r="AK431" s="30"/>
      <c r="AL431" s="30"/>
      <c r="AM431" s="30"/>
      <c r="AN431" s="30"/>
      <c r="AO431" s="30"/>
      <c r="AP431" s="30"/>
      <c r="AQ431" s="30"/>
      <c r="AR431" s="30"/>
      <c r="AS431" s="31"/>
      <c r="AT431" s="30"/>
      <c r="AU431" s="30"/>
      <c r="AV431" s="30"/>
      <c r="AW431" s="30"/>
      <c r="AX431" s="30"/>
      <c r="AY431" s="30"/>
      <c r="AZ431" s="30"/>
      <c r="BA431" s="31"/>
      <c r="BB431" s="30"/>
      <c r="BC431" s="30"/>
      <c r="BD431" s="30"/>
      <c r="BE431" s="31"/>
      <c r="BF431" s="30"/>
      <c r="BG431" s="30"/>
      <c r="BH431" s="30"/>
      <c r="BI431" s="30"/>
      <c r="BJ431" s="31"/>
      <c r="BK431" s="30"/>
      <c r="BL431" s="30"/>
      <c r="BM431" s="30"/>
      <c r="BN431" s="30"/>
      <c r="BO431" s="31"/>
      <c r="BP431" s="30"/>
      <c r="BQ431" s="30"/>
      <c r="BR431" s="30"/>
      <c r="BS431" s="30"/>
      <c r="BT431" s="31"/>
      <c r="BU431" s="30"/>
      <c r="BV431" s="30"/>
      <c r="BW431" s="30"/>
      <c r="BX431" s="31"/>
      <c r="BY431" s="30"/>
      <c r="BZ431" s="30"/>
      <c r="CA431" s="30"/>
      <c r="CB431" s="30"/>
      <c r="CC431" s="30"/>
      <c r="CD431" s="30"/>
      <c r="CE431" s="30"/>
      <c r="CF431" s="30"/>
      <c r="CG431" s="30"/>
      <c r="CH431" s="31"/>
      <c r="CI431" s="30"/>
      <c r="CJ431" s="30"/>
      <c r="CK431" s="30"/>
      <c r="CL431" s="30"/>
      <c r="CM431" s="30"/>
      <c r="CN431" s="30"/>
      <c r="CO431" s="30"/>
      <c r="CP431" s="30"/>
      <c r="CQ431" s="31"/>
      <c r="CR431" s="30"/>
      <c r="CS431" s="30"/>
      <c r="CT431" s="30"/>
      <c r="CU431" s="30"/>
      <c r="CV431" s="30"/>
      <c r="CW431" s="30"/>
    </row>
    <row r="432" spans="4:101" ht="13.5" x14ac:dyDescent="0.35">
      <c r="D432" s="31"/>
      <c r="E432" s="30"/>
      <c r="F432" s="30"/>
      <c r="G432" s="30"/>
      <c r="H432" s="30"/>
      <c r="I432" s="30"/>
      <c r="J432" s="30"/>
      <c r="K432" s="30"/>
      <c r="L432" s="30"/>
      <c r="M432" s="30"/>
      <c r="N432" s="30"/>
      <c r="O432" s="31"/>
      <c r="P432" s="30"/>
      <c r="Q432" s="30"/>
      <c r="R432" s="30"/>
      <c r="S432" s="30"/>
      <c r="T432" s="30"/>
      <c r="U432" s="30"/>
      <c r="V432" s="30"/>
      <c r="W432" s="30"/>
      <c r="X432" s="30"/>
      <c r="Y432" s="31"/>
      <c r="Z432" s="30"/>
      <c r="AA432" s="30"/>
      <c r="AB432" s="30"/>
      <c r="AC432" s="30"/>
      <c r="AD432" s="30"/>
      <c r="AE432" s="30"/>
      <c r="AF432" s="30"/>
      <c r="AG432" s="30"/>
      <c r="AH432" s="30"/>
      <c r="AI432" s="30"/>
      <c r="AJ432" s="31"/>
      <c r="AK432" s="30"/>
      <c r="AL432" s="30"/>
      <c r="AM432" s="30"/>
      <c r="AN432" s="30"/>
      <c r="AO432" s="30"/>
      <c r="AP432" s="30"/>
      <c r="AQ432" s="30"/>
      <c r="AR432" s="30"/>
      <c r="AS432" s="31"/>
      <c r="AT432" s="30"/>
      <c r="AU432" s="30"/>
      <c r="AV432" s="30"/>
      <c r="AW432" s="30"/>
      <c r="AX432" s="30"/>
      <c r="AY432" s="30"/>
      <c r="AZ432" s="30"/>
      <c r="BA432" s="31"/>
      <c r="BB432" s="30"/>
      <c r="BC432" s="30"/>
      <c r="BD432" s="30"/>
      <c r="BE432" s="31"/>
      <c r="BF432" s="30"/>
      <c r="BG432" s="30"/>
      <c r="BH432" s="30"/>
      <c r="BI432" s="30"/>
      <c r="BJ432" s="31"/>
      <c r="BK432" s="30"/>
      <c r="BL432" s="30"/>
      <c r="BM432" s="30"/>
      <c r="BN432" s="30"/>
      <c r="BO432" s="31"/>
      <c r="BP432" s="30"/>
      <c r="BQ432" s="30"/>
      <c r="BR432" s="30"/>
      <c r="BS432" s="30"/>
      <c r="BT432" s="31"/>
      <c r="BU432" s="30"/>
      <c r="BV432" s="30"/>
      <c r="BW432" s="30"/>
      <c r="BX432" s="31"/>
      <c r="BY432" s="30"/>
      <c r="BZ432" s="30"/>
      <c r="CA432" s="30"/>
      <c r="CB432" s="30"/>
      <c r="CC432" s="30"/>
      <c r="CD432" s="30"/>
      <c r="CE432" s="30"/>
      <c r="CF432" s="30"/>
      <c r="CG432" s="30"/>
      <c r="CH432" s="31"/>
      <c r="CI432" s="30"/>
      <c r="CJ432" s="30"/>
      <c r="CK432" s="30"/>
      <c r="CL432" s="30"/>
      <c r="CM432" s="30"/>
      <c r="CN432" s="30"/>
      <c r="CO432" s="30"/>
      <c r="CP432" s="30"/>
      <c r="CQ432" s="31"/>
      <c r="CR432" s="30"/>
      <c r="CS432" s="30"/>
      <c r="CT432" s="30"/>
      <c r="CU432" s="30"/>
      <c r="CV432" s="30"/>
      <c r="CW432" s="30"/>
    </row>
    <row r="433" spans="4:101" ht="13.5" x14ac:dyDescent="0.35">
      <c r="D433" s="31"/>
      <c r="E433" s="30"/>
      <c r="F433" s="30"/>
      <c r="G433" s="30"/>
      <c r="H433" s="30"/>
      <c r="I433" s="30"/>
      <c r="J433" s="30"/>
      <c r="K433" s="30"/>
      <c r="L433" s="30"/>
      <c r="M433" s="30"/>
      <c r="N433" s="30"/>
      <c r="O433" s="31"/>
      <c r="P433" s="30"/>
      <c r="Q433" s="30"/>
      <c r="R433" s="30"/>
      <c r="S433" s="30"/>
      <c r="T433" s="30"/>
      <c r="U433" s="30"/>
      <c r="V433" s="30"/>
      <c r="W433" s="30"/>
      <c r="X433" s="30"/>
      <c r="Y433" s="31"/>
      <c r="Z433" s="30"/>
      <c r="AA433" s="30"/>
      <c r="AB433" s="30"/>
      <c r="AC433" s="30"/>
      <c r="AD433" s="30"/>
      <c r="AE433" s="30"/>
      <c r="AF433" s="30"/>
      <c r="AG433" s="30"/>
      <c r="AH433" s="30"/>
      <c r="AI433" s="30"/>
      <c r="AJ433" s="31"/>
      <c r="AK433" s="30"/>
      <c r="AL433" s="30"/>
      <c r="AM433" s="30"/>
      <c r="AN433" s="30"/>
      <c r="AO433" s="30"/>
      <c r="AP433" s="30"/>
      <c r="AQ433" s="30"/>
      <c r="AR433" s="30"/>
      <c r="AS433" s="31"/>
      <c r="AT433" s="30"/>
      <c r="AU433" s="30"/>
      <c r="AV433" s="30"/>
      <c r="AW433" s="30"/>
      <c r="AX433" s="30"/>
      <c r="AY433" s="30"/>
      <c r="AZ433" s="30"/>
      <c r="BA433" s="31"/>
      <c r="BB433" s="30"/>
      <c r="BC433" s="30"/>
      <c r="BD433" s="30"/>
      <c r="BE433" s="31"/>
      <c r="BF433" s="30"/>
      <c r="BG433" s="30"/>
      <c r="BH433" s="30"/>
      <c r="BI433" s="30"/>
      <c r="BJ433" s="31"/>
      <c r="BK433" s="30"/>
      <c r="BL433" s="30"/>
      <c r="BM433" s="30"/>
      <c r="BN433" s="30"/>
      <c r="BO433" s="31"/>
      <c r="BP433" s="30"/>
      <c r="BQ433" s="30"/>
      <c r="BR433" s="30"/>
      <c r="BS433" s="30"/>
      <c r="BT433" s="31"/>
      <c r="BU433" s="30"/>
      <c r="BV433" s="30"/>
      <c r="BW433" s="30"/>
      <c r="BX433" s="31"/>
      <c r="BY433" s="30"/>
      <c r="BZ433" s="30"/>
      <c r="CA433" s="30"/>
      <c r="CB433" s="30"/>
      <c r="CC433" s="30"/>
      <c r="CD433" s="30"/>
      <c r="CE433" s="30"/>
      <c r="CF433" s="30"/>
      <c r="CG433" s="30"/>
      <c r="CH433" s="31"/>
      <c r="CI433" s="30"/>
      <c r="CJ433" s="30"/>
      <c r="CK433" s="30"/>
      <c r="CL433" s="30"/>
      <c r="CM433" s="30"/>
      <c r="CN433" s="30"/>
      <c r="CO433" s="30"/>
      <c r="CP433" s="30"/>
      <c r="CQ433" s="31"/>
      <c r="CR433" s="30"/>
      <c r="CS433" s="30"/>
      <c r="CT433" s="30"/>
      <c r="CU433" s="30"/>
      <c r="CV433" s="30"/>
      <c r="CW433" s="30"/>
    </row>
    <row r="434" spans="4:101" ht="13.5" x14ac:dyDescent="0.35">
      <c r="D434" s="31"/>
      <c r="E434" s="30"/>
      <c r="F434" s="30"/>
      <c r="G434" s="30"/>
      <c r="H434" s="30"/>
      <c r="I434" s="30"/>
      <c r="J434" s="30"/>
      <c r="K434" s="30"/>
      <c r="L434" s="30"/>
      <c r="M434" s="30"/>
      <c r="N434" s="30"/>
      <c r="O434" s="31"/>
      <c r="P434" s="30"/>
      <c r="Q434" s="30"/>
      <c r="R434" s="30"/>
      <c r="S434" s="30"/>
      <c r="T434" s="30"/>
      <c r="U434" s="30"/>
      <c r="V434" s="30"/>
      <c r="W434" s="30"/>
      <c r="X434" s="30"/>
      <c r="Y434" s="31"/>
      <c r="Z434" s="30"/>
      <c r="AA434" s="30"/>
      <c r="AB434" s="30"/>
      <c r="AC434" s="30"/>
      <c r="AD434" s="30"/>
      <c r="AE434" s="30"/>
      <c r="AF434" s="30"/>
      <c r="AG434" s="30"/>
      <c r="AH434" s="30"/>
      <c r="AI434" s="30"/>
      <c r="AJ434" s="31"/>
      <c r="AK434" s="30"/>
      <c r="AL434" s="30"/>
      <c r="AM434" s="30"/>
      <c r="AN434" s="30"/>
      <c r="AO434" s="30"/>
      <c r="AP434" s="30"/>
      <c r="AQ434" s="30"/>
      <c r="AR434" s="30"/>
      <c r="AS434" s="31"/>
      <c r="AT434" s="30"/>
      <c r="AU434" s="30"/>
      <c r="AV434" s="30"/>
      <c r="AW434" s="30"/>
      <c r="AX434" s="30"/>
      <c r="AY434" s="30"/>
      <c r="AZ434" s="30"/>
      <c r="BA434" s="31"/>
      <c r="BB434" s="30"/>
      <c r="BC434" s="30"/>
      <c r="BD434" s="30"/>
      <c r="BE434" s="31"/>
      <c r="BF434" s="30"/>
      <c r="BG434" s="30"/>
      <c r="BH434" s="30"/>
      <c r="BI434" s="30"/>
      <c r="BJ434" s="31"/>
      <c r="BK434" s="30"/>
      <c r="BL434" s="30"/>
      <c r="BM434" s="30"/>
      <c r="BN434" s="30"/>
      <c r="BO434" s="31"/>
      <c r="BP434" s="30"/>
      <c r="BQ434" s="30"/>
      <c r="BR434" s="30"/>
      <c r="BS434" s="30"/>
      <c r="BT434" s="31"/>
      <c r="BU434" s="30"/>
      <c r="BV434" s="30"/>
      <c r="BW434" s="30"/>
      <c r="BX434" s="31"/>
      <c r="BY434" s="30"/>
      <c r="BZ434" s="30"/>
      <c r="CA434" s="30"/>
      <c r="CB434" s="30"/>
      <c r="CC434" s="30"/>
      <c r="CD434" s="30"/>
      <c r="CE434" s="30"/>
      <c r="CF434" s="30"/>
      <c r="CG434" s="30"/>
      <c r="CH434" s="31"/>
      <c r="CI434" s="30"/>
      <c r="CJ434" s="30"/>
      <c r="CK434" s="30"/>
      <c r="CL434" s="30"/>
      <c r="CM434" s="30"/>
      <c r="CN434" s="30"/>
      <c r="CO434" s="30"/>
      <c r="CP434" s="30"/>
      <c r="CQ434" s="31"/>
      <c r="CR434" s="30"/>
      <c r="CS434" s="30"/>
      <c r="CT434" s="30"/>
      <c r="CU434" s="30"/>
      <c r="CV434" s="30"/>
      <c r="CW434" s="30"/>
    </row>
    <row r="435" spans="4:101" ht="13.5" x14ac:dyDescent="0.35">
      <c r="D435" s="31"/>
      <c r="E435" s="30"/>
      <c r="F435" s="30"/>
      <c r="G435" s="30"/>
      <c r="H435" s="30"/>
      <c r="I435" s="30"/>
      <c r="J435" s="30"/>
      <c r="K435" s="30"/>
      <c r="L435" s="30"/>
      <c r="M435" s="30"/>
      <c r="N435" s="30"/>
      <c r="O435" s="31"/>
      <c r="P435" s="30"/>
      <c r="Q435" s="30"/>
      <c r="R435" s="30"/>
      <c r="S435" s="30"/>
      <c r="T435" s="30"/>
      <c r="U435" s="30"/>
      <c r="V435" s="30"/>
      <c r="W435" s="30"/>
      <c r="X435" s="30"/>
      <c r="Y435" s="31"/>
      <c r="Z435" s="30"/>
      <c r="AA435" s="30"/>
      <c r="AB435" s="30"/>
      <c r="AC435" s="30"/>
      <c r="AD435" s="30"/>
      <c r="AE435" s="30"/>
      <c r="AF435" s="30"/>
      <c r="AG435" s="30"/>
      <c r="AH435" s="30"/>
      <c r="AI435" s="30"/>
      <c r="AJ435" s="31"/>
      <c r="AK435" s="30"/>
      <c r="AL435" s="30"/>
      <c r="AM435" s="30"/>
      <c r="AN435" s="30"/>
      <c r="AO435" s="30"/>
      <c r="AP435" s="30"/>
      <c r="AQ435" s="30"/>
      <c r="AR435" s="30"/>
      <c r="AS435" s="31"/>
      <c r="AT435" s="30"/>
      <c r="AU435" s="30"/>
      <c r="AV435" s="30"/>
      <c r="AW435" s="30"/>
      <c r="AX435" s="30"/>
      <c r="AY435" s="30"/>
      <c r="AZ435" s="30"/>
      <c r="BA435" s="31"/>
      <c r="BB435" s="30"/>
      <c r="BC435" s="30"/>
      <c r="BD435" s="30"/>
      <c r="BE435" s="31"/>
      <c r="BF435" s="30"/>
      <c r="BG435" s="30"/>
      <c r="BH435" s="30"/>
      <c r="BI435" s="30"/>
      <c r="BJ435" s="31"/>
      <c r="BK435" s="30"/>
      <c r="BL435" s="30"/>
      <c r="BM435" s="30"/>
      <c r="BN435" s="30"/>
      <c r="BO435" s="31"/>
      <c r="BP435" s="30"/>
      <c r="BQ435" s="30"/>
      <c r="BR435" s="30"/>
      <c r="BS435" s="30"/>
      <c r="BT435" s="31"/>
      <c r="BU435" s="30"/>
      <c r="BV435" s="30"/>
      <c r="BW435" s="30"/>
      <c r="BX435" s="31"/>
      <c r="BY435" s="30"/>
      <c r="BZ435" s="30"/>
      <c r="CA435" s="30"/>
      <c r="CB435" s="30"/>
      <c r="CC435" s="30"/>
      <c r="CD435" s="30"/>
      <c r="CE435" s="30"/>
      <c r="CF435" s="30"/>
      <c r="CG435" s="30"/>
      <c r="CH435" s="31"/>
      <c r="CI435" s="30"/>
      <c r="CJ435" s="30"/>
      <c r="CK435" s="30"/>
      <c r="CL435" s="30"/>
      <c r="CM435" s="30"/>
      <c r="CN435" s="30"/>
      <c r="CO435" s="30"/>
      <c r="CP435" s="30"/>
      <c r="CQ435" s="31"/>
      <c r="CR435" s="30"/>
      <c r="CS435" s="30"/>
      <c r="CT435" s="30"/>
      <c r="CU435" s="30"/>
      <c r="CV435" s="30"/>
      <c r="CW435" s="30"/>
    </row>
    <row r="436" spans="4:101" ht="13.5" x14ac:dyDescent="0.35">
      <c r="D436" s="31"/>
      <c r="E436" s="30"/>
      <c r="F436" s="30"/>
      <c r="G436" s="30"/>
      <c r="H436" s="30"/>
      <c r="I436" s="30"/>
      <c r="J436" s="30"/>
      <c r="K436" s="30"/>
      <c r="L436" s="30"/>
      <c r="M436" s="30"/>
      <c r="N436" s="30"/>
      <c r="O436" s="31"/>
      <c r="P436" s="30"/>
      <c r="Q436" s="30"/>
      <c r="R436" s="30"/>
      <c r="S436" s="30"/>
      <c r="T436" s="30"/>
      <c r="U436" s="30"/>
      <c r="V436" s="30"/>
      <c r="W436" s="30"/>
      <c r="X436" s="30"/>
      <c r="Y436" s="31"/>
      <c r="Z436" s="30"/>
      <c r="AA436" s="30"/>
      <c r="AB436" s="30"/>
      <c r="AC436" s="30"/>
      <c r="AD436" s="30"/>
      <c r="AE436" s="30"/>
      <c r="AF436" s="30"/>
      <c r="AG436" s="30"/>
      <c r="AH436" s="30"/>
      <c r="AI436" s="30"/>
      <c r="AJ436" s="31"/>
      <c r="AK436" s="30"/>
      <c r="AL436" s="30"/>
      <c r="AM436" s="30"/>
      <c r="AN436" s="30"/>
      <c r="AO436" s="30"/>
      <c r="AP436" s="30"/>
      <c r="AQ436" s="30"/>
      <c r="AR436" s="30"/>
      <c r="AS436" s="31"/>
      <c r="AT436" s="30"/>
      <c r="AU436" s="30"/>
      <c r="AV436" s="30"/>
      <c r="AW436" s="30"/>
      <c r="AX436" s="30"/>
      <c r="AY436" s="30"/>
      <c r="AZ436" s="30"/>
      <c r="BA436" s="31"/>
      <c r="BB436" s="30"/>
      <c r="BC436" s="30"/>
      <c r="BD436" s="30"/>
      <c r="BE436" s="31"/>
      <c r="BF436" s="30"/>
      <c r="BG436" s="30"/>
      <c r="BH436" s="30"/>
      <c r="BI436" s="30"/>
      <c r="BJ436" s="31"/>
      <c r="BK436" s="30"/>
      <c r="BL436" s="30"/>
      <c r="BM436" s="30"/>
      <c r="BN436" s="30"/>
      <c r="BO436" s="31"/>
      <c r="BP436" s="30"/>
      <c r="BQ436" s="30"/>
      <c r="BR436" s="30"/>
      <c r="BS436" s="30"/>
      <c r="BT436" s="31"/>
      <c r="BU436" s="30"/>
      <c r="BV436" s="30"/>
      <c r="BW436" s="30"/>
      <c r="BX436" s="31"/>
      <c r="BY436" s="30"/>
      <c r="BZ436" s="30"/>
      <c r="CA436" s="30"/>
      <c r="CB436" s="30"/>
      <c r="CC436" s="30"/>
      <c r="CD436" s="30"/>
      <c r="CE436" s="30"/>
      <c r="CF436" s="30"/>
      <c r="CG436" s="30"/>
      <c r="CH436" s="31"/>
      <c r="CI436" s="30"/>
      <c r="CJ436" s="30"/>
      <c r="CK436" s="30"/>
      <c r="CL436" s="30"/>
      <c r="CM436" s="30"/>
      <c r="CN436" s="30"/>
      <c r="CO436" s="30"/>
      <c r="CP436" s="30"/>
      <c r="CQ436" s="31"/>
      <c r="CR436" s="30"/>
      <c r="CS436" s="30"/>
      <c r="CT436" s="30"/>
      <c r="CU436" s="30"/>
      <c r="CV436" s="30"/>
      <c r="CW436" s="30"/>
    </row>
    <row r="437" spans="4:101" ht="13.5" x14ac:dyDescent="0.35">
      <c r="D437" s="31"/>
      <c r="E437" s="30"/>
      <c r="F437" s="30"/>
      <c r="G437" s="30"/>
      <c r="H437" s="30"/>
      <c r="I437" s="30"/>
      <c r="J437" s="30"/>
      <c r="K437" s="30"/>
      <c r="L437" s="30"/>
      <c r="M437" s="30"/>
      <c r="N437" s="30"/>
      <c r="O437" s="31"/>
      <c r="P437" s="30"/>
      <c r="Q437" s="30"/>
      <c r="R437" s="30"/>
      <c r="S437" s="30"/>
      <c r="T437" s="30"/>
      <c r="U437" s="30"/>
      <c r="V437" s="30"/>
      <c r="W437" s="30"/>
      <c r="X437" s="30"/>
      <c r="Y437" s="31"/>
      <c r="Z437" s="30"/>
      <c r="AA437" s="30"/>
      <c r="AB437" s="30"/>
      <c r="AC437" s="30"/>
      <c r="AD437" s="30"/>
      <c r="AE437" s="30"/>
      <c r="AF437" s="30"/>
      <c r="AG437" s="30"/>
      <c r="AH437" s="30"/>
      <c r="AI437" s="30"/>
      <c r="AJ437" s="31"/>
      <c r="AK437" s="30"/>
      <c r="AL437" s="30"/>
      <c r="AM437" s="30"/>
      <c r="AN437" s="30"/>
      <c r="AO437" s="30"/>
      <c r="AP437" s="30"/>
      <c r="AQ437" s="30"/>
      <c r="AR437" s="30"/>
      <c r="AS437" s="31"/>
      <c r="AT437" s="30"/>
      <c r="AU437" s="30"/>
      <c r="AV437" s="30"/>
      <c r="AW437" s="30"/>
      <c r="AX437" s="30"/>
      <c r="AY437" s="30"/>
      <c r="AZ437" s="30"/>
      <c r="BA437" s="31"/>
      <c r="BB437" s="30"/>
      <c r="BC437" s="30"/>
      <c r="BD437" s="30"/>
      <c r="BE437" s="31"/>
      <c r="BF437" s="30"/>
      <c r="BG437" s="30"/>
      <c r="BH437" s="30"/>
      <c r="BI437" s="30"/>
      <c r="BJ437" s="31"/>
      <c r="BK437" s="30"/>
      <c r="BL437" s="30"/>
      <c r="BM437" s="30"/>
      <c r="BN437" s="30"/>
      <c r="BO437" s="31"/>
      <c r="BP437" s="30"/>
      <c r="BQ437" s="30"/>
      <c r="BR437" s="30"/>
      <c r="BS437" s="30"/>
      <c r="BT437" s="31"/>
      <c r="BU437" s="30"/>
      <c r="BV437" s="30"/>
      <c r="BW437" s="30"/>
      <c r="BX437" s="31"/>
      <c r="BY437" s="30"/>
      <c r="BZ437" s="30"/>
      <c r="CA437" s="30"/>
      <c r="CB437" s="30"/>
      <c r="CC437" s="30"/>
      <c r="CD437" s="30"/>
      <c r="CE437" s="30"/>
      <c r="CF437" s="30"/>
      <c r="CG437" s="30"/>
      <c r="CH437" s="31"/>
      <c r="CI437" s="30"/>
      <c r="CJ437" s="30"/>
      <c r="CK437" s="30"/>
      <c r="CL437" s="30"/>
      <c r="CM437" s="30"/>
      <c r="CN437" s="30"/>
      <c r="CO437" s="30"/>
      <c r="CP437" s="30"/>
      <c r="CQ437" s="31"/>
      <c r="CR437" s="30"/>
      <c r="CS437" s="30"/>
      <c r="CT437" s="30"/>
      <c r="CU437" s="30"/>
      <c r="CV437" s="30"/>
      <c r="CW437" s="30"/>
    </row>
    <row r="438" spans="4:101" ht="13.5" x14ac:dyDescent="0.35">
      <c r="D438" s="31"/>
      <c r="E438" s="30"/>
      <c r="F438" s="30"/>
      <c r="G438" s="30"/>
      <c r="H438" s="30"/>
      <c r="I438" s="30"/>
      <c r="J438" s="30"/>
      <c r="K438" s="30"/>
      <c r="L438" s="30"/>
      <c r="M438" s="30"/>
      <c r="N438" s="30"/>
      <c r="O438" s="31"/>
      <c r="P438" s="30"/>
      <c r="Q438" s="30"/>
      <c r="R438" s="30"/>
      <c r="S438" s="30"/>
      <c r="T438" s="30"/>
      <c r="U438" s="30"/>
      <c r="V438" s="30"/>
      <c r="W438" s="30"/>
      <c r="X438" s="30"/>
      <c r="Y438" s="31"/>
      <c r="Z438" s="30"/>
      <c r="AA438" s="30"/>
      <c r="AB438" s="30"/>
      <c r="AC438" s="30"/>
      <c r="AD438" s="30"/>
      <c r="AE438" s="30"/>
      <c r="AF438" s="30"/>
      <c r="AG438" s="30"/>
      <c r="AH438" s="30"/>
      <c r="AI438" s="30"/>
      <c r="AJ438" s="31"/>
      <c r="AK438" s="30"/>
      <c r="AL438" s="30"/>
      <c r="AM438" s="30"/>
      <c r="AN438" s="30"/>
      <c r="AO438" s="30"/>
      <c r="AP438" s="30"/>
      <c r="AQ438" s="30"/>
      <c r="AR438" s="30"/>
      <c r="AS438" s="31"/>
      <c r="AT438" s="30"/>
      <c r="AU438" s="30"/>
      <c r="AV438" s="30"/>
      <c r="AW438" s="30"/>
      <c r="AX438" s="30"/>
      <c r="AY438" s="30"/>
      <c r="AZ438" s="30"/>
      <c r="BA438" s="31"/>
      <c r="BB438" s="30"/>
      <c r="BC438" s="30"/>
      <c r="BD438" s="30"/>
      <c r="BE438" s="31"/>
      <c r="BF438" s="30"/>
      <c r="BG438" s="30"/>
      <c r="BH438" s="30"/>
      <c r="BI438" s="30"/>
      <c r="BJ438" s="31"/>
      <c r="BK438" s="30"/>
      <c r="BL438" s="30"/>
      <c r="BM438" s="30"/>
      <c r="BN438" s="30"/>
      <c r="BO438" s="31"/>
      <c r="BP438" s="30"/>
      <c r="BQ438" s="30"/>
      <c r="BR438" s="30"/>
      <c r="BS438" s="30"/>
      <c r="BT438" s="31"/>
      <c r="BU438" s="30"/>
      <c r="BV438" s="30"/>
      <c r="BW438" s="30"/>
      <c r="BX438" s="31"/>
      <c r="BY438" s="30"/>
      <c r="BZ438" s="30"/>
      <c r="CA438" s="30"/>
      <c r="CB438" s="30"/>
      <c r="CC438" s="30"/>
      <c r="CD438" s="30"/>
      <c r="CE438" s="30"/>
      <c r="CF438" s="30"/>
      <c r="CG438" s="30"/>
      <c r="CH438" s="31"/>
      <c r="CI438" s="30"/>
      <c r="CJ438" s="30"/>
      <c r="CK438" s="30"/>
      <c r="CL438" s="30"/>
      <c r="CM438" s="30"/>
      <c r="CN438" s="30"/>
      <c r="CO438" s="30"/>
      <c r="CP438" s="30"/>
      <c r="CQ438" s="31"/>
      <c r="CR438" s="30"/>
      <c r="CS438" s="30"/>
      <c r="CT438" s="30"/>
      <c r="CU438" s="30"/>
      <c r="CV438" s="30"/>
      <c r="CW438" s="30"/>
    </row>
    <row r="439" spans="4:101" ht="13.5" x14ac:dyDescent="0.35">
      <c r="D439" s="31"/>
      <c r="E439" s="30"/>
      <c r="F439" s="30"/>
      <c r="G439" s="30"/>
      <c r="H439" s="30"/>
      <c r="I439" s="30"/>
      <c r="J439" s="30"/>
      <c r="K439" s="30"/>
      <c r="L439" s="30"/>
      <c r="M439" s="30"/>
      <c r="N439" s="30"/>
      <c r="O439" s="31"/>
      <c r="P439" s="30"/>
      <c r="Q439" s="30"/>
      <c r="R439" s="30"/>
      <c r="S439" s="30"/>
      <c r="T439" s="30"/>
      <c r="U439" s="30"/>
      <c r="V439" s="30"/>
      <c r="W439" s="30"/>
      <c r="X439" s="30"/>
      <c r="Y439" s="31"/>
      <c r="Z439" s="30"/>
      <c r="AA439" s="30"/>
      <c r="AB439" s="30"/>
      <c r="AC439" s="30"/>
      <c r="AD439" s="30"/>
      <c r="AE439" s="30"/>
      <c r="AF439" s="30"/>
      <c r="AG439" s="30"/>
      <c r="AH439" s="30"/>
      <c r="AI439" s="30"/>
      <c r="AJ439" s="31"/>
      <c r="AK439" s="30"/>
      <c r="AL439" s="30"/>
      <c r="AM439" s="30"/>
      <c r="AN439" s="30"/>
      <c r="AO439" s="30"/>
      <c r="AP439" s="30"/>
      <c r="AQ439" s="30"/>
      <c r="AR439" s="30"/>
      <c r="AS439" s="31"/>
      <c r="AT439" s="30"/>
      <c r="AU439" s="30"/>
      <c r="AV439" s="30"/>
      <c r="AW439" s="30"/>
      <c r="AX439" s="30"/>
      <c r="AY439" s="30"/>
      <c r="AZ439" s="30"/>
      <c r="BA439" s="31"/>
      <c r="BB439" s="30"/>
      <c r="BC439" s="30"/>
      <c r="BD439" s="30"/>
      <c r="BE439" s="31"/>
      <c r="BF439" s="30"/>
      <c r="BG439" s="30"/>
      <c r="BH439" s="30"/>
      <c r="BI439" s="30"/>
      <c r="BJ439" s="31"/>
      <c r="BK439" s="30"/>
      <c r="BL439" s="30"/>
      <c r="BM439" s="30"/>
      <c r="BN439" s="30"/>
      <c r="BO439" s="31"/>
      <c r="BP439" s="30"/>
      <c r="BQ439" s="30"/>
      <c r="BR439" s="30"/>
      <c r="BS439" s="30"/>
      <c r="BT439" s="31"/>
      <c r="BU439" s="30"/>
      <c r="BV439" s="30"/>
      <c r="BW439" s="30"/>
      <c r="BX439" s="31"/>
      <c r="BY439" s="30"/>
      <c r="BZ439" s="30"/>
      <c r="CA439" s="30"/>
      <c r="CB439" s="30"/>
      <c r="CC439" s="30"/>
      <c r="CD439" s="30"/>
      <c r="CE439" s="30"/>
      <c r="CF439" s="30"/>
      <c r="CG439" s="30"/>
      <c r="CH439" s="31"/>
      <c r="CI439" s="30"/>
      <c r="CJ439" s="30"/>
      <c r="CK439" s="30"/>
      <c r="CL439" s="30"/>
      <c r="CM439" s="30"/>
      <c r="CN439" s="30"/>
      <c r="CO439" s="30"/>
      <c r="CP439" s="30"/>
      <c r="CQ439" s="31"/>
      <c r="CR439" s="30"/>
      <c r="CS439" s="30"/>
      <c r="CT439" s="30"/>
      <c r="CU439" s="30"/>
      <c r="CV439" s="30"/>
      <c r="CW439" s="30"/>
    </row>
    <row r="440" spans="4:101" ht="13.5" x14ac:dyDescent="0.35">
      <c r="D440" s="31"/>
      <c r="E440" s="30"/>
      <c r="F440" s="30"/>
      <c r="G440" s="30"/>
      <c r="H440" s="30"/>
      <c r="I440" s="30"/>
      <c r="J440" s="30"/>
      <c r="K440" s="30"/>
      <c r="L440" s="30"/>
      <c r="M440" s="30"/>
      <c r="N440" s="30"/>
      <c r="O440" s="31"/>
      <c r="P440" s="30"/>
      <c r="Q440" s="30"/>
      <c r="R440" s="30"/>
      <c r="S440" s="30"/>
      <c r="T440" s="30"/>
      <c r="U440" s="30"/>
      <c r="V440" s="30"/>
      <c r="W440" s="30"/>
      <c r="X440" s="30"/>
      <c r="Y440" s="31"/>
      <c r="Z440" s="30"/>
      <c r="AA440" s="30"/>
      <c r="AB440" s="30"/>
      <c r="AC440" s="30"/>
      <c r="AD440" s="30"/>
      <c r="AE440" s="30"/>
      <c r="AF440" s="30"/>
      <c r="AG440" s="30"/>
      <c r="AH440" s="30"/>
      <c r="AI440" s="30"/>
      <c r="AJ440" s="31"/>
      <c r="AK440" s="30"/>
      <c r="AL440" s="30"/>
      <c r="AM440" s="30"/>
      <c r="AN440" s="30"/>
      <c r="AO440" s="30"/>
      <c r="AP440" s="30"/>
      <c r="AQ440" s="30"/>
      <c r="AR440" s="30"/>
      <c r="AS440" s="31"/>
      <c r="AT440" s="30"/>
      <c r="AU440" s="30"/>
      <c r="AV440" s="30"/>
      <c r="AW440" s="30"/>
      <c r="AX440" s="30"/>
      <c r="AY440" s="30"/>
      <c r="AZ440" s="30"/>
      <c r="BA440" s="31"/>
      <c r="BB440" s="30"/>
      <c r="BC440" s="30"/>
      <c r="BD440" s="30"/>
      <c r="BE440" s="31"/>
      <c r="BF440" s="30"/>
      <c r="BG440" s="30"/>
      <c r="BH440" s="30"/>
      <c r="BI440" s="30"/>
      <c r="BJ440" s="31"/>
      <c r="BK440" s="30"/>
      <c r="BL440" s="30"/>
      <c r="BM440" s="30"/>
      <c r="BN440" s="30"/>
      <c r="BO440" s="31"/>
      <c r="BP440" s="30"/>
      <c r="BQ440" s="30"/>
      <c r="BR440" s="30"/>
      <c r="BS440" s="30"/>
      <c r="BT440" s="31"/>
      <c r="BU440" s="30"/>
      <c r="BV440" s="30"/>
      <c r="BW440" s="30"/>
      <c r="BX440" s="31"/>
      <c r="BY440" s="30"/>
      <c r="BZ440" s="30"/>
      <c r="CA440" s="30"/>
      <c r="CB440" s="30"/>
      <c r="CC440" s="30"/>
      <c r="CD440" s="30"/>
      <c r="CE440" s="30"/>
      <c r="CF440" s="30"/>
      <c r="CG440" s="30"/>
      <c r="CH440" s="31"/>
      <c r="CI440" s="30"/>
      <c r="CJ440" s="30"/>
      <c r="CK440" s="30"/>
      <c r="CL440" s="30"/>
      <c r="CM440" s="30"/>
      <c r="CN440" s="30"/>
      <c r="CO440" s="30"/>
      <c r="CP440" s="30"/>
      <c r="CQ440" s="31"/>
      <c r="CR440" s="30"/>
      <c r="CS440" s="30"/>
      <c r="CT440" s="30"/>
      <c r="CU440" s="30"/>
      <c r="CV440" s="30"/>
      <c r="CW440" s="30"/>
    </row>
    <row r="441" spans="4:101" ht="13.5" x14ac:dyDescent="0.35">
      <c r="D441" s="31"/>
      <c r="E441" s="30"/>
      <c r="F441" s="30"/>
      <c r="G441" s="30"/>
      <c r="H441" s="30"/>
      <c r="I441" s="30"/>
      <c r="J441" s="30"/>
      <c r="K441" s="30"/>
      <c r="L441" s="30"/>
      <c r="M441" s="30"/>
      <c r="N441" s="30"/>
      <c r="O441" s="31"/>
      <c r="P441" s="30"/>
      <c r="Q441" s="30"/>
      <c r="R441" s="30"/>
      <c r="S441" s="30"/>
      <c r="T441" s="30"/>
      <c r="U441" s="30"/>
      <c r="V441" s="30"/>
      <c r="W441" s="30"/>
      <c r="X441" s="30"/>
      <c r="Y441" s="31"/>
      <c r="Z441" s="30"/>
      <c r="AA441" s="30"/>
      <c r="AB441" s="30"/>
      <c r="AC441" s="30"/>
      <c r="AD441" s="30"/>
      <c r="AE441" s="30"/>
      <c r="AF441" s="30"/>
      <c r="AG441" s="30"/>
      <c r="AH441" s="30"/>
      <c r="AI441" s="30"/>
      <c r="AJ441" s="31"/>
      <c r="AK441" s="30"/>
      <c r="AL441" s="30"/>
      <c r="AM441" s="30"/>
      <c r="AN441" s="30"/>
      <c r="AO441" s="30"/>
      <c r="AP441" s="30"/>
      <c r="AQ441" s="30"/>
      <c r="AR441" s="30"/>
      <c r="AS441" s="31"/>
      <c r="AT441" s="30"/>
      <c r="AU441" s="30"/>
      <c r="AV441" s="30"/>
      <c r="AW441" s="30"/>
      <c r="AX441" s="30"/>
      <c r="AY441" s="30"/>
      <c r="AZ441" s="30"/>
      <c r="BA441" s="31"/>
      <c r="BB441" s="30"/>
      <c r="BC441" s="30"/>
      <c r="BD441" s="30"/>
      <c r="BE441" s="31"/>
      <c r="BF441" s="30"/>
      <c r="BG441" s="30"/>
      <c r="BH441" s="30"/>
      <c r="BI441" s="30"/>
      <c r="BJ441" s="31"/>
      <c r="BK441" s="30"/>
      <c r="BL441" s="30"/>
      <c r="BM441" s="30"/>
      <c r="BN441" s="30"/>
      <c r="BO441" s="31"/>
      <c r="BP441" s="30"/>
      <c r="BQ441" s="30"/>
      <c r="BR441" s="30"/>
      <c r="BS441" s="30"/>
      <c r="BT441" s="31"/>
      <c r="BU441" s="30"/>
      <c r="BV441" s="30"/>
      <c r="BW441" s="30"/>
      <c r="BX441" s="31"/>
      <c r="BY441" s="30"/>
      <c r="BZ441" s="30"/>
      <c r="CA441" s="30"/>
      <c r="CB441" s="30"/>
      <c r="CC441" s="30"/>
      <c r="CD441" s="30"/>
      <c r="CE441" s="30"/>
      <c r="CF441" s="30"/>
      <c r="CG441" s="30"/>
      <c r="CH441" s="31"/>
      <c r="CI441" s="30"/>
      <c r="CJ441" s="30"/>
      <c r="CK441" s="30"/>
      <c r="CL441" s="30"/>
      <c r="CM441" s="30"/>
      <c r="CN441" s="30"/>
      <c r="CO441" s="30"/>
      <c r="CP441" s="30"/>
      <c r="CQ441" s="31"/>
      <c r="CR441" s="30"/>
      <c r="CS441" s="30"/>
      <c r="CT441" s="30"/>
      <c r="CU441" s="30"/>
      <c r="CV441" s="30"/>
      <c r="CW441" s="30"/>
    </row>
    <row r="442" spans="4:101" ht="13.5" x14ac:dyDescent="0.35">
      <c r="D442" s="31"/>
      <c r="E442" s="30"/>
      <c r="F442" s="30"/>
      <c r="G442" s="30"/>
      <c r="H442" s="30"/>
      <c r="I442" s="30"/>
      <c r="J442" s="30"/>
      <c r="K442" s="30"/>
      <c r="L442" s="30"/>
      <c r="M442" s="30"/>
      <c r="N442" s="30"/>
      <c r="O442" s="31"/>
      <c r="P442" s="30"/>
      <c r="Q442" s="30"/>
      <c r="R442" s="30"/>
      <c r="S442" s="30"/>
      <c r="T442" s="30"/>
      <c r="U442" s="30"/>
      <c r="V442" s="30"/>
      <c r="W442" s="30"/>
      <c r="X442" s="30"/>
      <c r="Y442" s="31"/>
      <c r="Z442" s="30"/>
      <c r="AA442" s="30"/>
      <c r="AB442" s="30"/>
      <c r="AC442" s="30"/>
      <c r="AD442" s="30"/>
      <c r="AE442" s="30"/>
      <c r="AF442" s="30"/>
      <c r="AG442" s="30"/>
      <c r="AH442" s="30"/>
      <c r="AI442" s="30"/>
      <c r="AJ442" s="31"/>
      <c r="AK442" s="30"/>
      <c r="AL442" s="30"/>
      <c r="AM442" s="30"/>
      <c r="AN442" s="30"/>
      <c r="AO442" s="30"/>
      <c r="AP442" s="30"/>
      <c r="AQ442" s="30"/>
      <c r="AR442" s="30"/>
      <c r="AS442" s="31"/>
      <c r="AT442" s="30"/>
      <c r="AU442" s="30"/>
      <c r="AV442" s="30"/>
      <c r="AW442" s="30"/>
      <c r="AX442" s="30"/>
      <c r="AY442" s="30"/>
      <c r="AZ442" s="30"/>
      <c r="BA442" s="31"/>
      <c r="BB442" s="30"/>
      <c r="BC442" s="30"/>
      <c r="BD442" s="30"/>
      <c r="BE442" s="31"/>
      <c r="BF442" s="30"/>
      <c r="BG442" s="30"/>
      <c r="BH442" s="30"/>
      <c r="BI442" s="30"/>
      <c r="BJ442" s="31"/>
      <c r="BK442" s="30"/>
      <c r="BL442" s="30"/>
      <c r="BM442" s="30"/>
      <c r="BN442" s="30"/>
      <c r="BO442" s="31"/>
      <c r="BP442" s="30"/>
      <c r="BQ442" s="30"/>
      <c r="BR442" s="30"/>
      <c r="BS442" s="30"/>
      <c r="BT442" s="31"/>
      <c r="BU442" s="30"/>
      <c r="BV442" s="30"/>
      <c r="BW442" s="30"/>
      <c r="BX442" s="31"/>
      <c r="BY442" s="30"/>
      <c r="BZ442" s="30"/>
      <c r="CA442" s="30"/>
      <c r="CB442" s="30"/>
      <c r="CC442" s="30"/>
      <c r="CD442" s="30"/>
      <c r="CE442" s="30"/>
      <c r="CF442" s="30"/>
      <c r="CG442" s="30"/>
      <c r="CH442" s="31"/>
      <c r="CI442" s="30"/>
      <c r="CJ442" s="30"/>
      <c r="CK442" s="30"/>
      <c r="CL442" s="30"/>
      <c r="CM442" s="30"/>
      <c r="CN442" s="30"/>
      <c r="CO442" s="30"/>
      <c r="CP442" s="30"/>
      <c r="CQ442" s="31"/>
      <c r="CR442" s="30"/>
      <c r="CS442" s="30"/>
      <c r="CT442" s="30"/>
      <c r="CU442" s="30"/>
      <c r="CV442" s="30"/>
      <c r="CW442" s="30"/>
    </row>
    <row r="443" spans="4:101" ht="13.5" x14ac:dyDescent="0.35">
      <c r="D443" s="31"/>
      <c r="E443" s="30"/>
      <c r="F443" s="30"/>
      <c r="G443" s="30"/>
      <c r="H443" s="30"/>
      <c r="I443" s="30"/>
      <c r="J443" s="30"/>
      <c r="K443" s="30"/>
      <c r="L443" s="30"/>
      <c r="M443" s="30"/>
      <c r="N443" s="30"/>
      <c r="O443" s="31"/>
      <c r="P443" s="30"/>
      <c r="Q443" s="30"/>
      <c r="R443" s="30"/>
      <c r="S443" s="30"/>
      <c r="T443" s="30"/>
      <c r="U443" s="30"/>
      <c r="V443" s="30"/>
      <c r="W443" s="30"/>
      <c r="X443" s="30"/>
      <c r="Y443" s="31"/>
      <c r="Z443" s="30"/>
      <c r="AA443" s="30"/>
      <c r="AB443" s="30"/>
      <c r="AC443" s="30"/>
      <c r="AD443" s="30"/>
      <c r="AE443" s="30"/>
      <c r="AF443" s="30"/>
      <c r="AG443" s="30"/>
      <c r="AH443" s="30"/>
      <c r="AI443" s="30"/>
      <c r="AJ443" s="31"/>
      <c r="AK443" s="30"/>
      <c r="AL443" s="30"/>
      <c r="AM443" s="30"/>
      <c r="AN443" s="30"/>
      <c r="AO443" s="30"/>
      <c r="AP443" s="30"/>
      <c r="AQ443" s="30"/>
      <c r="AR443" s="30"/>
      <c r="AS443" s="31"/>
      <c r="AT443" s="30"/>
      <c r="AU443" s="30"/>
      <c r="AV443" s="30"/>
      <c r="AW443" s="30"/>
      <c r="AX443" s="30"/>
      <c r="AY443" s="30"/>
      <c r="AZ443" s="30"/>
      <c r="BA443" s="31"/>
      <c r="BB443" s="30"/>
      <c r="BC443" s="30"/>
      <c r="BD443" s="30"/>
      <c r="BE443" s="31"/>
      <c r="BF443" s="30"/>
      <c r="BG443" s="30"/>
      <c r="BH443" s="30"/>
      <c r="BI443" s="30"/>
      <c r="BJ443" s="31"/>
      <c r="BK443" s="30"/>
      <c r="BL443" s="30"/>
      <c r="BM443" s="30"/>
      <c r="BN443" s="30"/>
      <c r="BO443" s="31"/>
      <c r="BP443" s="30"/>
      <c r="BQ443" s="30"/>
      <c r="BR443" s="30"/>
      <c r="BS443" s="30"/>
      <c r="BT443" s="31"/>
      <c r="BU443" s="30"/>
      <c r="BV443" s="30"/>
      <c r="BW443" s="30"/>
      <c r="BX443" s="31"/>
      <c r="BY443" s="30"/>
      <c r="BZ443" s="30"/>
      <c r="CA443" s="30"/>
      <c r="CB443" s="30"/>
      <c r="CC443" s="30"/>
      <c r="CD443" s="30"/>
      <c r="CE443" s="30"/>
      <c r="CF443" s="30"/>
      <c r="CG443" s="30"/>
      <c r="CH443" s="31"/>
      <c r="CI443" s="30"/>
      <c r="CJ443" s="30"/>
      <c r="CK443" s="30"/>
      <c r="CL443" s="30"/>
      <c r="CM443" s="30"/>
      <c r="CN443" s="30"/>
      <c r="CO443" s="30"/>
      <c r="CP443" s="30"/>
      <c r="CQ443" s="31"/>
      <c r="CR443" s="30"/>
      <c r="CS443" s="30"/>
      <c r="CT443" s="30"/>
      <c r="CU443" s="30"/>
      <c r="CV443" s="30"/>
      <c r="CW443" s="30"/>
    </row>
    <row r="444" spans="4:101" ht="13.5" x14ac:dyDescent="0.35">
      <c r="D444" s="31"/>
      <c r="E444" s="30"/>
      <c r="F444" s="30"/>
      <c r="G444" s="30"/>
      <c r="H444" s="30"/>
      <c r="I444" s="30"/>
      <c r="J444" s="30"/>
      <c r="K444" s="30"/>
      <c r="L444" s="30"/>
      <c r="M444" s="30"/>
      <c r="N444" s="30"/>
      <c r="O444" s="31"/>
      <c r="P444" s="30"/>
      <c r="Q444" s="30"/>
      <c r="R444" s="30"/>
      <c r="S444" s="30"/>
      <c r="T444" s="30"/>
      <c r="U444" s="30"/>
      <c r="V444" s="30"/>
      <c r="W444" s="30"/>
      <c r="X444" s="30"/>
      <c r="Y444" s="31"/>
      <c r="Z444" s="30"/>
      <c r="AA444" s="30"/>
      <c r="AB444" s="30"/>
      <c r="AC444" s="30"/>
      <c r="AD444" s="30"/>
      <c r="AE444" s="30"/>
      <c r="AF444" s="30"/>
      <c r="AG444" s="30"/>
      <c r="AH444" s="30"/>
      <c r="AI444" s="30"/>
      <c r="AJ444" s="31"/>
      <c r="AK444" s="30"/>
      <c r="AL444" s="30"/>
      <c r="AM444" s="30"/>
      <c r="AN444" s="30"/>
      <c r="AO444" s="30"/>
      <c r="AP444" s="30"/>
      <c r="AQ444" s="30"/>
      <c r="AR444" s="30"/>
      <c r="AS444" s="31"/>
      <c r="AT444" s="30"/>
      <c r="AU444" s="30"/>
      <c r="AV444" s="30"/>
      <c r="AW444" s="30"/>
      <c r="AX444" s="30"/>
      <c r="AY444" s="30"/>
      <c r="AZ444" s="30"/>
      <c r="BA444" s="31"/>
      <c r="BB444" s="30"/>
      <c r="BC444" s="30"/>
      <c r="BD444" s="30"/>
      <c r="BE444" s="31"/>
      <c r="BF444" s="30"/>
      <c r="BG444" s="30"/>
      <c r="BH444" s="30"/>
      <c r="BI444" s="30"/>
      <c r="BJ444" s="31"/>
      <c r="BK444" s="30"/>
      <c r="BL444" s="30"/>
      <c r="BM444" s="30"/>
      <c r="BN444" s="30"/>
      <c r="BO444" s="31"/>
      <c r="BP444" s="30"/>
      <c r="BQ444" s="30"/>
      <c r="BR444" s="30"/>
      <c r="BS444" s="30"/>
      <c r="BT444" s="31"/>
      <c r="BU444" s="30"/>
      <c r="BV444" s="30"/>
      <c r="BW444" s="30"/>
      <c r="BX444" s="31"/>
      <c r="BY444" s="30"/>
      <c r="BZ444" s="30"/>
      <c r="CA444" s="30"/>
      <c r="CB444" s="30"/>
      <c r="CC444" s="30"/>
      <c r="CD444" s="30"/>
      <c r="CE444" s="30"/>
      <c r="CF444" s="30"/>
      <c r="CG444" s="30"/>
      <c r="CH444" s="31"/>
      <c r="CI444" s="30"/>
      <c r="CJ444" s="30"/>
      <c r="CK444" s="30"/>
      <c r="CL444" s="30"/>
      <c r="CM444" s="30"/>
      <c r="CN444" s="30"/>
      <c r="CO444" s="30"/>
      <c r="CP444" s="30"/>
      <c r="CQ444" s="31"/>
      <c r="CR444" s="30"/>
      <c r="CS444" s="30"/>
      <c r="CT444" s="30"/>
      <c r="CU444" s="30"/>
      <c r="CV444" s="30"/>
      <c r="CW444" s="30"/>
    </row>
    <row r="445" spans="4:101" ht="13.5" x14ac:dyDescent="0.35">
      <c r="D445" s="31"/>
      <c r="E445" s="30"/>
      <c r="F445" s="30"/>
      <c r="G445" s="30"/>
      <c r="H445" s="30"/>
      <c r="I445" s="30"/>
      <c r="J445" s="30"/>
      <c r="K445" s="30"/>
      <c r="L445" s="30"/>
      <c r="M445" s="30"/>
      <c r="N445" s="30"/>
      <c r="O445" s="31"/>
      <c r="P445" s="30"/>
      <c r="Q445" s="30"/>
      <c r="R445" s="30"/>
      <c r="S445" s="30"/>
      <c r="T445" s="30"/>
      <c r="U445" s="30"/>
      <c r="V445" s="30"/>
      <c r="W445" s="30"/>
      <c r="X445" s="30"/>
      <c r="Y445" s="31"/>
      <c r="Z445" s="30"/>
      <c r="AA445" s="30"/>
      <c r="AB445" s="30"/>
      <c r="AC445" s="30"/>
      <c r="AD445" s="30"/>
      <c r="AE445" s="30"/>
      <c r="AF445" s="30"/>
      <c r="AG445" s="30"/>
      <c r="AH445" s="30"/>
      <c r="AI445" s="30"/>
      <c r="AJ445" s="31"/>
      <c r="AK445" s="30"/>
      <c r="AL445" s="30"/>
      <c r="AM445" s="30"/>
      <c r="AN445" s="30"/>
      <c r="AO445" s="30"/>
      <c r="AP445" s="30"/>
      <c r="AQ445" s="30"/>
      <c r="AR445" s="30"/>
      <c r="AS445" s="31"/>
      <c r="AT445" s="30"/>
      <c r="AU445" s="30"/>
      <c r="AV445" s="30"/>
      <c r="AW445" s="30"/>
      <c r="AX445" s="30"/>
      <c r="AY445" s="30"/>
      <c r="AZ445" s="30"/>
      <c r="BA445" s="31"/>
      <c r="BB445" s="30"/>
      <c r="BC445" s="30"/>
      <c r="BD445" s="30"/>
      <c r="BE445" s="31"/>
      <c r="BF445" s="30"/>
      <c r="BG445" s="30"/>
      <c r="BH445" s="30"/>
      <c r="BI445" s="30"/>
      <c r="BJ445" s="31"/>
      <c r="BK445" s="30"/>
      <c r="BL445" s="30"/>
      <c r="BM445" s="30"/>
      <c r="BN445" s="30"/>
      <c r="BO445" s="31"/>
      <c r="BP445" s="30"/>
      <c r="BQ445" s="30"/>
      <c r="BR445" s="30"/>
      <c r="BS445" s="30"/>
      <c r="BT445" s="31"/>
      <c r="BU445" s="30"/>
      <c r="BV445" s="30"/>
      <c r="BW445" s="30"/>
      <c r="BX445" s="31"/>
      <c r="BY445" s="30"/>
      <c r="BZ445" s="30"/>
      <c r="CA445" s="30"/>
      <c r="CB445" s="30"/>
      <c r="CC445" s="30"/>
      <c r="CD445" s="30"/>
      <c r="CE445" s="30"/>
      <c r="CF445" s="30"/>
      <c r="CG445" s="30"/>
      <c r="CH445" s="31"/>
      <c r="CI445" s="30"/>
      <c r="CJ445" s="30"/>
      <c r="CK445" s="30"/>
      <c r="CL445" s="30"/>
      <c r="CM445" s="30"/>
      <c r="CN445" s="30"/>
      <c r="CO445" s="30"/>
      <c r="CP445" s="30"/>
      <c r="CQ445" s="31"/>
      <c r="CR445" s="30"/>
      <c r="CS445" s="30"/>
      <c r="CT445" s="30"/>
      <c r="CU445" s="30"/>
      <c r="CV445" s="30"/>
      <c r="CW445" s="30"/>
    </row>
    <row r="446" spans="4:101" ht="13.5" x14ac:dyDescent="0.35">
      <c r="D446" s="31"/>
      <c r="E446" s="30"/>
      <c r="F446" s="30"/>
      <c r="G446" s="30"/>
      <c r="H446" s="30"/>
      <c r="I446" s="30"/>
      <c r="J446" s="30"/>
      <c r="K446" s="30"/>
      <c r="L446" s="30"/>
      <c r="M446" s="30"/>
      <c r="N446" s="30"/>
      <c r="O446" s="31"/>
      <c r="P446" s="30"/>
      <c r="Q446" s="30"/>
      <c r="R446" s="30"/>
      <c r="S446" s="30"/>
      <c r="T446" s="30"/>
      <c r="U446" s="30"/>
      <c r="V446" s="30"/>
      <c r="W446" s="30"/>
      <c r="X446" s="30"/>
      <c r="Y446" s="31"/>
      <c r="Z446" s="30"/>
      <c r="AA446" s="30"/>
      <c r="AB446" s="30"/>
      <c r="AC446" s="30"/>
      <c r="AD446" s="30"/>
      <c r="AE446" s="30"/>
      <c r="AF446" s="30"/>
      <c r="AG446" s="30"/>
      <c r="AH446" s="30"/>
      <c r="AI446" s="30"/>
      <c r="AJ446" s="31"/>
      <c r="AK446" s="30"/>
      <c r="AL446" s="30"/>
      <c r="AM446" s="30"/>
      <c r="AN446" s="30"/>
      <c r="AO446" s="30"/>
      <c r="AP446" s="30"/>
      <c r="AQ446" s="30"/>
      <c r="AR446" s="30"/>
      <c r="AS446" s="31"/>
      <c r="AT446" s="30"/>
      <c r="AU446" s="30"/>
      <c r="AV446" s="30"/>
      <c r="AW446" s="30"/>
      <c r="AX446" s="30"/>
      <c r="AY446" s="30"/>
      <c r="AZ446" s="30"/>
      <c r="BA446" s="31"/>
      <c r="BB446" s="30"/>
      <c r="BC446" s="30"/>
      <c r="BD446" s="30"/>
      <c r="BE446" s="31"/>
      <c r="BF446" s="30"/>
      <c r="BG446" s="30"/>
      <c r="BH446" s="30"/>
      <c r="BI446" s="30"/>
      <c r="BJ446" s="31"/>
      <c r="BK446" s="30"/>
      <c r="BL446" s="30"/>
      <c r="BM446" s="30"/>
      <c r="BN446" s="30"/>
      <c r="BO446" s="31"/>
      <c r="BP446" s="30"/>
      <c r="BQ446" s="30"/>
      <c r="BR446" s="30"/>
      <c r="BS446" s="30"/>
      <c r="BT446" s="31"/>
      <c r="BU446" s="30"/>
      <c r="BV446" s="30"/>
      <c r="BW446" s="30"/>
      <c r="BX446" s="31"/>
      <c r="BY446" s="30"/>
      <c r="BZ446" s="30"/>
      <c r="CA446" s="30"/>
      <c r="CB446" s="30"/>
      <c r="CC446" s="30"/>
      <c r="CD446" s="30"/>
      <c r="CE446" s="30"/>
      <c r="CF446" s="30"/>
      <c r="CG446" s="30"/>
      <c r="CH446" s="31"/>
      <c r="CI446" s="30"/>
      <c r="CJ446" s="30"/>
      <c r="CK446" s="30"/>
      <c r="CL446" s="30"/>
      <c r="CM446" s="30"/>
      <c r="CN446" s="30"/>
      <c r="CO446" s="30"/>
      <c r="CP446" s="30"/>
      <c r="CQ446" s="31"/>
      <c r="CR446" s="30"/>
      <c r="CS446" s="30"/>
      <c r="CT446" s="30"/>
      <c r="CU446" s="30"/>
      <c r="CV446" s="30"/>
      <c r="CW446" s="30"/>
    </row>
    <row r="447" spans="4:101" ht="13.5" x14ac:dyDescent="0.35">
      <c r="D447" s="31"/>
      <c r="E447" s="30"/>
      <c r="F447" s="30"/>
      <c r="G447" s="30"/>
      <c r="H447" s="30"/>
      <c r="I447" s="30"/>
      <c r="J447" s="30"/>
      <c r="K447" s="30"/>
      <c r="L447" s="30"/>
      <c r="M447" s="30"/>
      <c r="N447" s="30"/>
      <c r="O447" s="31"/>
      <c r="P447" s="30"/>
      <c r="Q447" s="30"/>
      <c r="R447" s="30"/>
      <c r="S447" s="30"/>
      <c r="T447" s="30"/>
      <c r="U447" s="30"/>
      <c r="V447" s="30"/>
      <c r="W447" s="30"/>
      <c r="X447" s="30"/>
      <c r="Y447" s="31"/>
      <c r="Z447" s="30"/>
      <c r="AA447" s="30"/>
      <c r="AB447" s="30"/>
      <c r="AC447" s="30"/>
      <c r="AD447" s="30"/>
      <c r="AE447" s="30"/>
      <c r="AF447" s="30"/>
      <c r="AG447" s="30"/>
      <c r="AH447" s="30"/>
      <c r="AI447" s="30"/>
      <c r="AJ447" s="31"/>
      <c r="AK447" s="30"/>
      <c r="AL447" s="30"/>
      <c r="AM447" s="30"/>
      <c r="AN447" s="30"/>
      <c r="AO447" s="30"/>
      <c r="AP447" s="30"/>
      <c r="AQ447" s="30"/>
      <c r="AR447" s="30"/>
      <c r="AS447" s="31"/>
      <c r="AT447" s="30"/>
      <c r="AU447" s="30"/>
      <c r="AV447" s="30"/>
      <c r="AW447" s="30"/>
      <c r="AX447" s="30"/>
      <c r="AY447" s="30"/>
      <c r="AZ447" s="30"/>
      <c r="BA447" s="31"/>
      <c r="BB447" s="30"/>
      <c r="BC447" s="30"/>
      <c r="BD447" s="30"/>
      <c r="BE447" s="31"/>
      <c r="BF447" s="30"/>
      <c r="BG447" s="30"/>
      <c r="BH447" s="30"/>
      <c r="BI447" s="30"/>
      <c r="BJ447" s="31"/>
      <c r="BK447" s="30"/>
      <c r="BL447" s="30"/>
      <c r="BM447" s="30"/>
      <c r="BN447" s="30"/>
      <c r="BO447" s="31"/>
      <c r="BP447" s="30"/>
      <c r="BQ447" s="30"/>
      <c r="BR447" s="30"/>
      <c r="BS447" s="30"/>
      <c r="BT447" s="31"/>
      <c r="BU447" s="30"/>
      <c r="BV447" s="30"/>
      <c r="BW447" s="30"/>
      <c r="BX447" s="31"/>
      <c r="BY447" s="30"/>
      <c r="BZ447" s="30"/>
      <c r="CA447" s="30"/>
      <c r="CB447" s="30"/>
      <c r="CC447" s="30"/>
      <c r="CD447" s="30"/>
      <c r="CE447" s="30"/>
      <c r="CF447" s="30"/>
      <c r="CG447" s="30"/>
      <c r="CH447" s="31"/>
      <c r="CI447" s="30"/>
      <c r="CJ447" s="30"/>
      <c r="CK447" s="30"/>
      <c r="CL447" s="30"/>
      <c r="CM447" s="30"/>
      <c r="CN447" s="30"/>
      <c r="CO447" s="30"/>
      <c r="CP447" s="30"/>
      <c r="CQ447" s="31"/>
      <c r="CR447" s="30"/>
      <c r="CS447" s="30"/>
      <c r="CT447" s="30"/>
      <c r="CU447" s="30"/>
      <c r="CV447" s="30"/>
      <c r="CW447" s="30"/>
    </row>
    <row r="448" spans="4:101" ht="13.5" x14ac:dyDescent="0.35">
      <c r="D448" s="31"/>
      <c r="E448" s="30"/>
      <c r="F448" s="30"/>
      <c r="G448" s="30"/>
      <c r="H448" s="30"/>
      <c r="I448" s="30"/>
      <c r="J448" s="30"/>
      <c r="K448" s="30"/>
      <c r="L448" s="30"/>
      <c r="M448" s="30"/>
      <c r="N448" s="30"/>
      <c r="O448" s="31"/>
      <c r="P448" s="30"/>
      <c r="Q448" s="30"/>
      <c r="R448" s="30"/>
      <c r="S448" s="30"/>
      <c r="T448" s="30"/>
      <c r="U448" s="30"/>
      <c r="V448" s="30"/>
      <c r="W448" s="30"/>
      <c r="X448" s="30"/>
      <c r="Y448" s="31"/>
      <c r="Z448" s="30"/>
      <c r="AA448" s="30"/>
      <c r="AB448" s="30"/>
      <c r="AC448" s="30"/>
      <c r="AD448" s="30"/>
      <c r="AE448" s="30"/>
      <c r="AF448" s="30"/>
      <c r="AG448" s="30"/>
      <c r="AH448" s="30"/>
      <c r="AI448" s="30"/>
      <c r="AJ448" s="31"/>
      <c r="AK448" s="30"/>
      <c r="AL448" s="30"/>
      <c r="AM448" s="30"/>
      <c r="AN448" s="30"/>
      <c r="AO448" s="30"/>
      <c r="AP448" s="30"/>
      <c r="AQ448" s="30"/>
      <c r="AR448" s="30"/>
      <c r="AS448" s="31"/>
      <c r="AT448" s="30"/>
      <c r="AU448" s="30"/>
      <c r="AV448" s="30"/>
      <c r="AW448" s="30"/>
      <c r="AX448" s="30"/>
      <c r="AY448" s="30"/>
      <c r="AZ448" s="30"/>
      <c r="BA448" s="31"/>
      <c r="BB448" s="30"/>
      <c r="BC448" s="30"/>
      <c r="BD448" s="30"/>
      <c r="BE448" s="31"/>
      <c r="BF448" s="30"/>
      <c r="BG448" s="30"/>
      <c r="BH448" s="30"/>
      <c r="BI448" s="30"/>
      <c r="BJ448" s="31"/>
      <c r="BK448" s="30"/>
      <c r="BL448" s="30"/>
      <c r="BM448" s="30"/>
      <c r="BN448" s="30"/>
      <c r="BO448" s="31"/>
      <c r="BP448" s="30"/>
      <c r="BQ448" s="30"/>
      <c r="BR448" s="30"/>
      <c r="BS448" s="30"/>
      <c r="BT448" s="31"/>
      <c r="BU448" s="30"/>
      <c r="BV448" s="30"/>
      <c r="BW448" s="30"/>
      <c r="BX448" s="31"/>
      <c r="BY448" s="30"/>
      <c r="BZ448" s="30"/>
      <c r="CA448" s="30"/>
      <c r="CB448" s="30"/>
      <c r="CC448" s="30"/>
      <c r="CD448" s="30"/>
      <c r="CE448" s="30"/>
      <c r="CF448" s="30"/>
      <c r="CG448" s="30"/>
      <c r="CH448" s="31"/>
      <c r="CI448" s="30"/>
      <c r="CJ448" s="30"/>
      <c r="CK448" s="30"/>
      <c r="CL448" s="30"/>
      <c r="CM448" s="30"/>
      <c r="CN448" s="30"/>
      <c r="CO448" s="30"/>
      <c r="CP448" s="30"/>
      <c r="CQ448" s="31"/>
      <c r="CR448" s="30"/>
      <c r="CS448" s="30"/>
      <c r="CT448" s="30"/>
      <c r="CU448" s="30"/>
      <c r="CV448" s="30"/>
      <c r="CW448" s="30"/>
    </row>
    <row r="449" spans="4:101" ht="13.5" x14ac:dyDescent="0.35">
      <c r="D449" s="31"/>
      <c r="E449" s="30"/>
      <c r="F449" s="30"/>
      <c r="G449" s="30"/>
      <c r="H449" s="30"/>
      <c r="I449" s="30"/>
      <c r="J449" s="30"/>
      <c r="K449" s="30"/>
      <c r="L449" s="30"/>
      <c r="M449" s="30"/>
      <c r="N449" s="30"/>
      <c r="O449" s="31"/>
      <c r="P449" s="30"/>
      <c r="Q449" s="30"/>
      <c r="R449" s="30"/>
      <c r="S449" s="30"/>
      <c r="T449" s="30"/>
      <c r="U449" s="30"/>
      <c r="V449" s="30"/>
      <c r="W449" s="30"/>
      <c r="X449" s="30"/>
      <c r="Y449" s="31"/>
      <c r="Z449" s="30"/>
      <c r="AA449" s="30"/>
      <c r="AB449" s="30"/>
      <c r="AC449" s="30"/>
      <c r="AD449" s="30"/>
      <c r="AE449" s="30"/>
      <c r="AF449" s="30"/>
      <c r="AG449" s="30"/>
      <c r="AH449" s="30"/>
      <c r="AI449" s="30"/>
      <c r="AJ449" s="31"/>
      <c r="AK449" s="30"/>
      <c r="AL449" s="30"/>
      <c r="AM449" s="30"/>
      <c r="AN449" s="30"/>
      <c r="AO449" s="30"/>
      <c r="AP449" s="30"/>
      <c r="AQ449" s="30"/>
      <c r="AR449" s="30"/>
      <c r="AS449" s="31"/>
      <c r="AT449" s="30"/>
      <c r="AU449" s="30"/>
      <c r="AV449" s="30"/>
      <c r="AW449" s="30"/>
      <c r="AX449" s="30"/>
      <c r="AY449" s="30"/>
      <c r="AZ449" s="30"/>
      <c r="BA449" s="31"/>
      <c r="BB449" s="30"/>
      <c r="BC449" s="30"/>
      <c r="BD449" s="30"/>
      <c r="BE449" s="31"/>
      <c r="BF449" s="30"/>
      <c r="BG449" s="30"/>
      <c r="BH449" s="30"/>
      <c r="BI449" s="30"/>
      <c r="BJ449" s="31"/>
      <c r="BK449" s="30"/>
      <c r="BL449" s="30"/>
      <c r="BM449" s="30"/>
      <c r="BN449" s="30"/>
      <c r="BO449" s="31"/>
      <c r="BP449" s="30"/>
      <c r="BQ449" s="30"/>
      <c r="BR449" s="30"/>
      <c r="BS449" s="30"/>
      <c r="BT449" s="31"/>
      <c r="BU449" s="30"/>
      <c r="BV449" s="30"/>
      <c r="BW449" s="30"/>
      <c r="BX449" s="31"/>
      <c r="BY449" s="30"/>
      <c r="BZ449" s="30"/>
      <c r="CA449" s="30"/>
      <c r="CB449" s="30"/>
      <c r="CC449" s="30"/>
      <c r="CD449" s="30"/>
      <c r="CE449" s="30"/>
      <c r="CF449" s="30"/>
      <c r="CG449" s="30"/>
      <c r="CH449" s="31"/>
      <c r="CI449" s="30"/>
      <c r="CJ449" s="30"/>
      <c r="CK449" s="30"/>
      <c r="CL449" s="30"/>
      <c r="CM449" s="30"/>
      <c r="CN449" s="30"/>
      <c r="CO449" s="30"/>
      <c r="CP449" s="30"/>
      <c r="CQ449" s="31"/>
      <c r="CR449" s="30"/>
      <c r="CS449" s="30"/>
      <c r="CT449" s="30"/>
      <c r="CU449" s="30"/>
      <c r="CV449" s="30"/>
      <c r="CW449" s="30"/>
    </row>
    <row r="450" spans="4:101" ht="13.5" x14ac:dyDescent="0.35">
      <c r="D450" s="31"/>
      <c r="E450" s="30"/>
      <c r="F450" s="30"/>
      <c r="G450" s="30"/>
      <c r="H450" s="30"/>
      <c r="I450" s="30"/>
      <c r="J450" s="30"/>
      <c r="K450" s="30"/>
      <c r="L450" s="30"/>
      <c r="M450" s="30"/>
      <c r="N450" s="30"/>
      <c r="O450" s="31"/>
      <c r="P450" s="30"/>
      <c r="Q450" s="30"/>
      <c r="R450" s="30"/>
      <c r="S450" s="30"/>
      <c r="T450" s="30"/>
      <c r="U450" s="30"/>
      <c r="V450" s="30"/>
      <c r="W450" s="30"/>
      <c r="X450" s="30"/>
      <c r="Y450" s="31"/>
      <c r="Z450" s="30"/>
      <c r="AA450" s="30"/>
      <c r="AB450" s="30"/>
      <c r="AC450" s="30"/>
      <c r="AD450" s="30"/>
      <c r="AE450" s="30"/>
      <c r="AF450" s="30"/>
      <c r="AG450" s="30"/>
      <c r="AH450" s="30"/>
      <c r="AI450" s="30"/>
      <c r="AJ450" s="31"/>
      <c r="AK450" s="30"/>
      <c r="AL450" s="30"/>
      <c r="AM450" s="30"/>
      <c r="AN450" s="30"/>
      <c r="AO450" s="30"/>
      <c r="AP450" s="30"/>
      <c r="AQ450" s="30"/>
      <c r="AR450" s="30"/>
      <c r="AS450" s="31"/>
      <c r="AT450" s="30"/>
      <c r="AU450" s="30"/>
      <c r="AV450" s="30"/>
      <c r="AW450" s="30"/>
      <c r="AX450" s="30"/>
      <c r="AY450" s="30"/>
      <c r="AZ450" s="30"/>
      <c r="BA450" s="31"/>
      <c r="BB450" s="30"/>
      <c r="BC450" s="30"/>
      <c r="BD450" s="30"/>
      <c r="BE450" s="31"/>
      <c r="BF450" s="30"/>
      <c r="BG450" s="30"/>
      <c r="BH450" s="30"/>
      <c r="BI450" s="30"/>
      <c r="BJ450" s="31"/>
      <c r="BK450" s="30"/>
      <c r="BL450" s="30"/>
      <c r="BM450" s="30"/>
      <c r="BN450" s="30"/>
      <c r="BO450" s="31"/>
      <c r="BP450" s="30"/>
      <c r="BQ450" s="30"/>
      <c r="BR450" s="30"/>
      <c r="BS450" s="30"/>
      <c r="BT450" s="31"/>
      <c r="BU450" s="30"/>
      <c r="BV450" s="30"/>
      <c r="BW450" s="30"/>
      <c r="BX450" s="31"/>
      <c r="BY450" s="30"/>
      <c r="BZ450" s="30"/>
      <c r="CA450" s="30"/>
      <c r="CB450" s="30"/>
      <c r="CC450" s="30"/>
      <c r="CD450" s="30"/>
      <c r="CE450" s="30"/>
      <c r="CF450" s="30"/>
      <c r="CG450" s="30"/>
      <c r="CH450" s="31"/>
      <c r="CI450" s="30"/>
      <c r="CJ450" s="30"/>
      <c r="CK450" s="30"/>
      <c r="CL450" s="30"/>
      <c r="CM450" s="30"/>
      <c r="CN450" s="30"/>
      <c r="CO450" s="30"/>
      <c r="CP450" s="30"/>
      <c r="CQ450" s="31"/>
      <c r="CR450" s="30"/>
      <c r="CS450" s="30"/>
      <c r="CT450" s="30"/>
      <c r="CU450" s="30"/>
      <c r="CV450" s="30"/>
      <c r="CW450" s="30"/>
    </row>
    <row r="451" spans="4:101" ht="13.5" x14ac:dyDescent="0.35">
      <c r="D451" s="31"/>
      <c r="E451" s="30"/>
      <c r="F451" s="30"/>
      <c r="G451" s="30"/>
      <c r="H451" s="30"/>
      <c r="I451" s="30"/>
      <c r="J451" s="30"/>
      <c r="K451" s="30"/>
      <c r="L451" s="30"/>
      <c r="M451" s="30"/>
      <c r="N451" s="30"/>
      <c r="O451" s="31"/>
      <c r="P451" s="30"/>
      <c r="Q451" s="30"/>
      <c r="R451" s="30"/>
      <c r="S451" s="30"/>
      <c r="T451" s="30"/>
      <c r="U451" s="30"/>
      <c r="V451" s="30"/>
      <c r="W451" s="30"/>
      <c r="X451" s="30"/>
      <c r="Y451" s="31"/>
      <c r="Z451" s="30"/>
      <c r="AA451" s="30"/>
      <c r="AB451" s="30"/>
      <c r="AC451" s="30"/>
      <c r="AD451" s="30"/>
      <c r="AE451" s="30"/>
      <c r="AF451" s="30"/>
      <c r="AG451" s="30"/>
      <c r="AH451" s="30"/>
      <c r="AI451" s="30"/>
      <c r="AJ451" s="31"/>
      <c r="AK451" s="30"/>
      <c r="AL451" s="30"/>
      <c r="AM451" s="30"/>
      <c r="AN451" s="30"/>
      <c r="AO451" s="30"/>
      <c r="AP451" s="30"/>
      <c r="AQ451" s="30"/>
      <c r="AR451" s="30"/>
      <c r="AS451" s="31"/>
      <c r="AT451" s="30"/>
      <c r="AU451" s="30"/>
      <c r="AV451" s="30"/>
      <c r="AW451" s="30"/>
      <c r="AX451" s="30"/>
      <c r="AY451" s="30"/>
      <c r="AZ451" s="30"/>
      <c r="BA451" s="31"/>
      <c r="BB451" s="30"/>
      <c r="BC451" s="30"/>
      <c r="BD451" s="30"/>
      <c r="BE451" s="31"/>
      <c r="BF451" s="30"/>
      <c r="BG451" s="30"/>
      <c r="BH451" s="30"/>
      <c r="BI451" s="30"/>
      <c r="BJ451" s="31"/>
      <c r="BK451" s="30"/>
      <c r="BL451" s="30"/>
      <c r="BM451" s="30"/>
      <c r="BN451" s="30"/>
      <c r="BO451" s="31"/>
      <c r="BP451" s="30"/>
      <c r="BQ451" s="30"/>
      <c r="BR451" s="30"/>
      <c r="BS451" s="30"/>
      <c r="BT451" s="31"/>
      <c r="BU451" s="30"/>
      <c r="BV451" s="30"/>
      <c r="BW451" s="30"/>
      <c r="BX451" s="31"/>
      <c r="BY451" s="30"/>
      <c r="BZ451" s="30"/>
      <c r="CA451" s="30"/>
      <c r="CB451" s="30"/>
      <c r="CC451" s="30"/>
      <c r="CD451" s="30"/>
      <c r="CE451" s="30"/>
      <c r="CF451" s="30"/>
      <c r="CG451" s="30"/>
      <c r="CH451" s="31"/>
      <c r="CI451" s="30"/>
      <c r="CJ451" s="30"/>
      <c r="CK451" s="30"/>
      <c r="CL451" s="30"/>
      <c r="CM451" s="30"/>
      <c r="CN451" s="30"/>
      <c r="CO451" s="30"/>
      <c r="CP451" s="30"/>
      <c r="CQ451" s="31"/>
      <c r="CR451" s="30"/>
      <c r="CS451" s="30"/>
      <c r="CT451" s="30"/>
      <c r="CU451" s="30"/>
      <c r="CV451" s="30"/>
      <c r="CW451" s="30"/>
    </row>
    <row r="452" spans="4:101" ht="13.5" x14ac:dyDescent="0.35">
      <c r="D452" s="31"/>
      <c r="E452" s="30"/>
      <c r="F452" s="30"/>
      <c r="G452" s="30"/>
      <c r="H452" s="30"/>
      <c r="I452" s="30"/>
      <c r="J452" s="30"/>
      <c r="K452" s="30"/>
      <c r="L452" s="30"/>
      <c r="M452" s="30"/>
      <c r="N452" s="30"/>
      <c r="O452" s="31"/>
      <c r="P452" s="30"/>
      <c r="Q452" s="30"/>
      <c r="R452" s="30"/>
      <c r="S452" s="30"/>
      <c r="T452" s="30"/>
      <c r="U452" s="30"/>
      <c r="V452" s="30"/>
      <c r="W452" s="30"/>
      <c r="X452" s="30"/>
      <c r="Y452" s="31"/>
      <c r="Z452" s="30"/>
      <c r="AA452" s="30"/>
      <c r="AB452" s="30"/>
      <c r="AC452" s="30"/>
      <c r="AD452" s="30"/>
      <c r="AE452" s="30"/>
      <c r="AF452" s="30"/>
      <c r="AG452" s="30"/>
      <c r="AH452" s="30"/>
      <c r="AI452" s="30"/>
      <c r="AJ452" s="31"/>
      <c r="AK452" s="30"/>
      <c r="AL452" s="30"/>
      <c r="AM452" s="30"/>
      <c r="AN452" s="30"/>
      <c r="AO452" s="30"/>
      <c r="AP452" s="30"/>
      <c r="AQ452" s="30"/>
      <c r="AR452" s="30"/>
      <c r="AS452" s="31"/>
      <c r="AT452" s="30"/>
      <c r="AU452" s="30"/>
      <c r="AV452" s="30"/>
      <c r="AW452" s="30"/>
      <c r="AX452" s="30"/>
      <c r="AY452" s="30"/>
      <c r="AZ452" s="30"/>
      <c r="BA452" s="31"/>
      <c r="BB452" s="30"/>
      <c r="BC452" s="30"/>
      <c r="BD452" s="30"/>
      <c r="BE452" s="31"/>
      <c r="BF452" s="30"/>
      <c r="BG452" s="30"/>
      <c r="BH452" s="30"/>
      <c r="BI452" s="30"/>
      <c r="BJ452" s="31"/>
      <c r="BK452" s="30"/>
      <c r="BL452" s="30"/>
      <c r="BM452" s="30"/>
      <c r="BN452" s="30"/>
      <c r="BO452" s="31"/>
      <c r="BP452" s="30"/>
      <c r="BQ452" s="30"/>
      <c r="BR452" s="30"/>
      <c r="BS452" s="30"/>
      <c r="BT452" s="31"/>
      <c r="BU452" s="30"/>
      <c r="BV452" s="30"/>
      <c r="BW452" s="30"/>
      <c r="BX452" s="31"/>
      <c r="BY452" s="30"/>
      <c r="BZ452" s="30"/>
      <c r="CA452" s="30"/>
      <c r="CB452" s="30"/>
      <c r="CC452" s="30"/>
      <c r="CD452" s="30"/>
      <c r="CE452" s="30"/>
      <c r="CF452" s="30"/>
      <c r="CG452" s="30"/>
      <c r="CH452" s="31"/>
      <c r="CI452" s="30"/>
      <c r="CJ452" s="30"/>
      <c r="CK452" s="30"/>
      <c r="CL452" s="30"/>
      <c r="CM452" s="30"/>
      <c r="CN452" s="30"/>
      <c r="CO452" s="30"/>
      <c r="CP452" s="30"/>
      <c r="CQ452" s="31"/>
      <c r="CR452" s="30"/>
      <c r="CS452" s="30"/>
      <c r="CT452" s="30"/>
      <c r="CU452" s="30"/>
      <c r="CV452" s="30"/>
      <c r="CW452" s="30"/>
    </row>
    <row r="453" spans="4:101" ht="13.5" x14ac:dyDescent="0.35">
      <c r="D453" s="31"/>
      <c r="E453" s="30"/>
      <c r="F453" s="30"/>
      <c r="G453" s="30"/>
      <c r="H453" s="30"/>
      <c r="I453" s="30"/>
      <c r="J453" s="30"/>
      <c r="K453" s="30"/>
      <c r="L453" s="30"/>
      <c r="M453" s="30"/>
      <c r="N453" s="30"/>
      <c r="O453" s="31"/>
      <c r="P453" s="30"/>
      <c r="Q453" s="30"/>
      <c r="R453" s="30"/>
      <c r="S453" s="30"/>
      <c r="T453" s="30"/>
      <c r="U453" s="30"/>
      <c r="V453" s="30"/>
      <c r="W453" s="30"/>
      <c r="X453" s="30"/>
      <c r="Y453" s="31"/>
      <c r="Z453" s="30"/>
      <c r="AA453" s="30"/>
      <c r="AB453" s="30"/>
      <c r="AC453" s="30"/>
      <c r="AD453" s="30"/>
      <c r="AE453" s="30"/>
      <c r="AF453" s="30"/>
      <c r="AG453" s="30"/>
      <c r="AH453" s="30"/>
      <c r="AI453" s="30"/>
      <c r="AJ453" s="31"/>
      <c r="AK453" s="30"/>
      <c r="AL453" s="30"/>
      <c r="AM453" s="30"/>
      <c r="AN453" s="30"/>
      <c r="AO453" s="30"/>
      <c r="AP453" s="30"/>
      <c r="AQ453" s="30"/>
      <c r="AR453" s="30"/>
      <c r="AS453" s="31"/>
      <c r="AT453" s="30"/>
      <c r="AU453" s="30"/>
      <c r="AV453" s="30"/>
      <c r="AW453" s="30"/>
      <c r="AX453" s="30"/>
      <c r="AY453" s="30"/>
      <c r="AZ453" s="30"/>
      <c r="BA453" s="31"/>
      <c r="BB453" s="30"/>
      <c r="BC453" s="30"/>
      <c r="BD453" s="30"/>
      <c r="BE453" s="31"/>
      <c r="BF453" s="30"/>
      <c r="BG453" s="30"/>
      <c r="BH453" s="30"/>
      <c r="BI453" s="30"/>
      <c r="BJ453" s="31"/>
      <c r="BK453" s="30"/>
      <c r="BL453" s="30"/>
      <c r="BM453" s="30"/>
      <c r="BN453" s="30"/>
      <c r="BO453" s="31"/>
      <c r="BP453" s="30"/>
      <c r="BQ453" s="30"/>
      <c r="BR453" s="30"/>
      <c r="BS453" s="30"/>
      <c r="BT453" s="31"/>
      <c r="BU453" s="30"/>
      <c r="BV453" s="30"/>
      <c r="BW453" s="30"/>
      <c r="BX453" s="31"/>
      <c r="BY453" s="30"/>
      <c r="BZ453" s="30"/>
      <c r="CA453" s="30"/>
      <c r="CB453" s="30"/>
      <c r="CC453" s="30"/>
      <c r="CD453" s="30"/>
      <c r="CE453" s="30"/>
      <c r="CF453" s="30"/>
      <c r="CG453" s="30"/>
      <c r="CH453" s="31"/>
      <c r="CI453" s="30"/>
      <c r="CJ453" s="30"/>
      <c r="CK453" s="30"/>
      <c r="CL453" s="30"/>
      <c r="CM453" s="30"/>
      <c r="CN453" s="30"/>
      <c r="CO453" s="30"/>
      <c r="CP453" s="30"/>
      <c r="CQ453" s="31"/>
      <c r="CR453" s="30"/>
      <c r="CS453" s="30"/>
      <c r="CT453" s="30"/>
      <c r="CU453" s="30"/>
      <c r="CV453" s="30"/>
      <c r="CW453" s="30"/>
    </row>
    <row r="454" spans="4:101" ht="13.5" x14ac:dyDescent="0.35">
      <c r="D454" s="31"/>
      <c r="E454" s="30"/>
      <c r="F454" s="30"/>
      <c r="G454" s="30"/>
      <c r="H454" s="30"/>
      <c r="I454" s="30"/>
      <c r="J454" s="30"/>
      <c r="K454" s="30"/>
      <c r="L454" s="30"/>
      <c r="M454" s="30"/>
      <c r="N454" s="30"/>
      <c r="O454" s="31"/>
      <c r="P454" s="30"/>
      <c r="Q454" s="30"/>
      <c r="R454" s="30"/>
      <c r="S454" s="30"/>
      <c r="T454" s="30"/>
      <c r="U454" s="30"/>
      <c r="V454" s="30"/>
      <c r="W454" s="30"/>
      <c r="X454" s="30"/>
      <c r="Y454" s="31"/>
      <c r="Z454" s="30"/>
      <c r="AA454" s="30"/>
      <c r="AB454" s="30"/>
      <c r="AC454" s="30"/>
      <c r="AD454" s="30"/>
      <c r="AE454" s="30"/>
      <c r="AF454" s="30"/>
      <c r="AG454" s="30"/>
      <c r="AH454" s="30"/>
      <c r="AI454" s="30"/>
      <c r="AJ454" s="31"/>
      <c r="AK454" s="30"/>
      <c r="AL454" s="30"/>
      <c r="AM454" s="30"/>
      <c r="AN454" s="30"/>
      <c r="AO454" s="30"/>
      <c r="AP454" s="30"/>
      <c r="AQ454" s="30"/>
      <c r="AR454" s="30"/>
      <c r="AS454" s="31"/>
      <c r="AT454" s="30"/>
      <c r="AU454" s="30"/>
      <c r="AV454" s="30"/>
      <c r="AW454" s="30"/>
      <c r="AX454" s="30"/>
      <c r="AY454" s="30"/>
      <c r="AZ454" s="30"/>
      <c r="BA454" s="31"/>
      <c r="BB454" s="30"/>
      <c r="BC454" s="30"/>
      <c r="BD454" s="30"/>
      <c r="BE454" s="31"/>
      <c r="BF454" s="30"/>
      <c r="BG454" s="30"/>
      <c r="BH454" s="30"/>
      <c r="BI454" s="30"/>
      <c r="BJ454" s="31"/>
      <c r="BK454" s="30"/>
      <c r="BL454" s="30"/>
      <c r="BM454" s="30"/>
      <c r="BN454" s="30"/>
      <c r="BO454" s="31"/>
      <c r="BP454" s="30"/>
      <c r="BQ454" s="30"/>
      <c r="BR454" s="30"/>
      <c r="BS454" s="30"/>
      <c r="BT454" s="31"/>
      <c r="BU454" s="30"/>
      <c r="BV454" s="30"/>
      <c r="BW454" s="30"/>
      <c r="BX454" s="31"/>
      <c r="BY454" s="30"/>
      <c r="BZ454" s="30"/>
      <c r="CA454" s="30"/>
      <c r="CB454" s="30"/>
      <c r="CC454" s="30"/>
      <c r="CD454" s="30"/>
      <c r="CE454" s="30"/>
      <c r="CF454" s="30"/>
      <c r="CG454" s="30"/>
      <c r="CH454" s="31"/>
      <c r="CI454" s="30"/>
      <c r="CJ454" s="30"/>
      <c r="CK454" s="30"/>
      <c r="CL454" s="30"/>
      <c r="CM454" s="30"/>
      <c r="CN454" s="30"/>
      <c r="CO454" s="30"/>
      <c r="CP454" s="30"/>
      <c r="CQ454" s="31"/>
      <c r="CR454" s="30"/>
      <c r="CS454" s="30"/>
      <c r="CT454" s="30"/>
      <c r="CU454" s="30"/>
      <c r="CV454" s="30"/>
      <c r="CW454" s="30"/>
    </row>
    <row r="455" spans="4:101" ht="13.5" x14ac:dyDescent="0.35">
      <c r="D455" s="31"/>
      <c r="E455" s="30"/>
      <c r="F455" s="30"/>
      <c r="G455" s="30"/>
      <c r="H455" s="30"/>
      <c r="I455" s="30"/>
      <c r="J455" s="30"/>
      <c r="K455" s="30"/>
      <c r="L455" s="30"/>
      <c r="M455" s="30"/>
      <c r="N455" s="30"/>
      <c r="O455" s="31"/>
      <c r="P455" s="30"/>
      <c r="Q455" s="30"/>
      <c r="R455" s="30"/>
      <c r="S455" s="30"/>
      <c r="T455" s="30"/>
      <c r="U455" s="30"/>
      <c r="V455" s="30"/>
      <c r="W455" s="30"/>
      <c r="X455" s="30"/>
      <c r="Y455" s="31"/>
      <c r="Z455" s="30"/>
      <c r="AA455" s="30"/>
      <c r="AB455" s="30"/>
      <c r="AC455" s="30"/>
      <c r="AD455" s="30"/>
      <c r="AE455" s="30"/>
      <c r="AF455" s="30"/>
      <c r="AG455" s="30"/>
      <c r="AH455" s="30"/>
      <c r="AI455" s="30"/>
      <c r="AJ455" s="31"/>
      <c r="AK455" s="30"/>
      <c r="AL455" s="30"/>
      <c r="AM455" s="30"/>
      <c r="AN455" s="30"/>
      <c r="AO455" s="30"/>
      <c r="AP455" s="30"/>
      <c r="AQ455" s="30"/>
      <c r="AR455" s="30"/>
      <c r="AS455" s="31"/>
      <c r="AT455" s="30"/>
      <c r="AU455" s="30"/>
      <c r="AV455" s="30"/>
      <c r="AW455" s="30"/>
      <c r="AX455" s="30"/>
      <c r="AY455" s="30"/>
      <c r="AZ455" s="30"/>
      <c r="BA455" s="31"/>
      <c r="BB455" s="30"/>
      <c r="BC455" s="30"/>
      <c r="BD455" s="30"/>
      <c r="BE455" s="31"/>
      <c r="BF455" s="30"/>
      <c r="BG455" s="30"/>
      <c r="BH455" s="30"/>
      <c r="BI455" s="30"/>
      <c r="BJ455" s="31"/>
      <c r="BK455" s="30"/>
      <c r="BL455" s="30"/>
      <c r="BM455" s="30"/>
      <c r="BN455" s="30"/>
      <c r="BO455" s="31"/>
      <c r="BP455" s="30"/>
      <c r="BQ455" s="30"/>
      <c r="BR455" s="30"/>
      <c r="BS455" s="30"/>
      <c r="BT455" s="31"/>
      <c r="BU455" s="30"/>
      <c r="BV455" s="30"/>
      <c r="BW455" s="30"/>
      <c r="BX455" s="31"/>
      <c r="BY455" s="30"/>
      <c r="BZ455" s="30"/>
      <c r="CA455" s="30"/>
      <c r="CB455" s="30"/>
      <c r="CC455" s="30"/>
      <c r="CD455" s="30"/>
      <c r="CE455" s="30"/>
      <c r="CF455" s="30"/>
      <c r="CG455" s="30"/>
      <c r="CH455" s="31"/>
      <c r="CI455" s="30"/>
      <c r="CJ455" s="30"/>
      <c r="CK455" s="30"/>
      <c r="CL455" s="30"/>
      <c r="CM455" s="30"/>
      <c r="CN455" s="30"/>
      <c r="CO455" s="30"/>
      <c r="CP455" s="30"/>
      <c r="CQ455" s="31"/>
      <c r="CR455" s="30"/>
      <c r="CS455" s="30"/>
      <c r="CT455" s="30"/>
      <c r="CU455" s="30"/>
      <c r="CV455" s="30"/>
      <c r="CW455" s="30"/>
    </row>
    <row r="456" spans="4:101" ht="13.5" x14ac:dyDescent="0.35">
      <c r="D456" s="31"/>
      <c r="E456" s="30"/>
      <c r="F456" s="30"/>
      <c r="G456" s="30"/>
      <c r="H456" s="30"/>
      <c r="I456" s="30"/>
      <c r="J456" s="30"/>
      <c r="K456" s="30"/>
      <c r="L456" s="30"/>
      <c r="M456" s="30"/>
      <c r="N456" s="30"/>
      <c r="O456" s="31"/>
      <c r="P456" s="30"/>
      <c r="Q456" s="30"/>
      <c r="R456" s="30"/>
      <c r="S456" s="30"/>
      <c r="T456" s="30"/>
      <c r="U456" s="30"/>
      <c r="V456" s="30"/>
      <c r="W456" s="30"/>
      <c r="X456" s="30"/>
      <c r="Y456" s="31"/>
      <c r="Z456" s="30"/>
      <c r="AA456" s="30"/>
      <c r="AB456" s="30"/>
      <c r="AC456" s="30"/>
      <c r="AD456" s="30"/>
      <c r="AE456" s="30"/>
      <c r="AF456" s="30"/>
      <c r="AG456" s="30"/>
      <c r="AH456" s="30"/>
      <c r="AI456" s="30"/>
      <c r="AJ456" s="31"/>
      <c r="AK456" s="30"/>
      <c r="AL456" s="30"/>
      <c r="AM456" s="30"/>
      <c r="AN456" s="30"/>
      <c r="AO456" s="30"/>
      <c r="AP456" s="30"/>
      <c r="AQ456" s="30"/>
      <c r="AR456" s="30"/>
      <c r="AS456" s="31"/>
      <c r="AT456" s="30"/>
      <c r="AU456" s="30"/>
      <c r="AV456" s="30"/>
      <c r="AW456" s="30"/>
      <c r="AX456" s="30"/>
      <c r="AY456" s="30"/>
      <c r="AZ456" s="30"/>
      <c r="BA456" s="31"/>
      <c r="BB456" s="30"/>
      <c r="BC456" s="30"/>
      <c r="BD456" s="30"/>
      <c r="BE456" s="31"/>
      <c r="BF456" s="30"/>
      <c r="BG456" s="30"/>
      <c r="BH456" s="30"/>
      <c r="BI456" s="30"/>
      <c r="BJ456" s="31"/>
      <c r="BK456" s="30"/>
      <c r="BL456" s="30"/>
      <c r="BM456" s="30"/>
      <c r="BN456" s="30"/>
      <c r="BO456" s="31"/>
      <c r="BP456" s="30"/>
      <c r="BQ456" s="30"/>
      <c r="BR456" s="30"/>
      <c r="BS456" s="30"/>
      <c r="BT456" s="31"/>
      <c r="BU456" s="30"/>
      <c r="BV456" s="30"/>
      <c r="BW456" s="30"/>
      <c r="BX456" s="31"/>
      <c r="BY456" s="30"/>
      <c r="BZ456" s="30"/>
      <c r="CA456" s="30"/>
      <c r="CB456" s="30"/>
      <c r="CC456" s="30"/>
      <c r="CD456" s="30"/>
      <c r="CE456" s="30"/>
      <c r="CF456" s="30"/>
      <c r="CG456" s="30"/>
      <c r="CH456" s="31"/>
      <c r="CI456" s="30"/>
      <c r="CJ456" s="30"/>
      <c r="CK456" s="30"/>
      <c r="CL456" s="30"/>
      <c r="CM456" s="30"/>
      <c r="CN456" s="30"/>
      <c r="CO456" s="30"/>
      <c r="CP456" s="30"/>
      <c r="CQ456" s="31"/>
      <c r="CR456" s="30"/>
      <c r="CS456" s="30"/>
      <c r="CT456" s="30"/>
      <c r="CU456" s="30"/>
      <c r="CV456" s="30"/>
      <c r="CW456" s="30"/>
    </row>
    <row r="457" spans="4:101" ht="13.5" x14ac:dyDescent="0.35">
      <c r="D457" s="31"/>
      <c r="E457" s="30"/>
      <c r="F457" s="30"/>
      <c r="G457" s="30"/>
      <c r="H457" s="30"/>
      <c r="I457" s="30"/>
      <c r="J457" s="30"/>
      <c r="K457" s="30"/>
      <c r="L457" s="30"/>
      <c r="M457" s="30"/>
      <c r="N457" s="30"/>
      <c r="O457" s="31"/>
      <c r="P457" s="30"/>
      <c r="Q457" s="30"/>
      <c r="R457" s="30"/>
      <c r="S457" s="30"/>
      <c r="T457" s="30"/>
      <c r="U457" s="30"/>
      <c r="V457" s="30"/>
      <c r="W457" s="30"/>
      <c r="X457" s="30"/>
      <c r="Y457" s="31"/>
      <c r="Z457" s="30"/>
      <c r="AA457" s="30"/>
      <c r="AB457" s="30"/>
      <c r="AC457" s="30"/>
      <c r="AD457" s="30"/>
      <c r="AE457" s="30"/>
      <c r="AF457" s="30"/>
      <c r="AG457" s="30"/>
      <c r="AH457" s="30"/>
      <c r="AI457" s="30"/>
      <c r="AJ457" s="31"/>
      <c r="AK457" s="30"/>
      <c r="AL457" s="30"/>
      <c r="AM457" s="30"/>
      <c r="AN457" s="30"/>
      <c r="AO457" s="30"/>
      <c r="AP457" s="30"/>
      <c r="AQ457" s="30"/>
      <c r="AR457" s="30"/>
      <c r="AS457" s="31"/>
      <c r="AT457" s="30"/>
      <c r="AU457" s="30"/>
      <c r="AV457" s="30"/>
      <c r="AW457" s="30"/>
      <c r="AX457" s="30"/>
      <c r="AY457" s="30"/>
      <c r="AZ457" s="30"/>
      <c r="BA457" s="31"/>
      <c r="BB457" s="30"/>
      <c r="BC457" s="30"/>
      <c r="BD457" s="30"/>
      <c r="BE457" s="31"/>
      <c r="BF457" s="30"/>
      <c r="BG457" s="30"/>
      <c r="BH457" s="30"/>
      <c r="BI457" s="30"/>
      <c r="BJ457" s="31"/>
      <c r="BK457" s="30"/>
      <c r="BL457" s="30"/>
      <c r="BM457" s="30"/>
      <c r="BN457" s="30"/>
      <c r="BO457" s="31"/>
      <c r="BP457" s="30"/>
      <c r="BQ457" s="30"/>
      <c r="BR457" s="30"/>
      <c r="BS457" s="30"/>
      <c r="BT457" s="31"/>
      <c r="BU457" s="30"/>
      <c r="BV457" s="30"/>
      <c r="BW457" s="30"/>
      <c r="BX457" s="31"/>
      <c r="BY457" s="30"/>
      <c r="BZ457" s="30"/>
      <c r="CA457" s="30"/>
      <c r="CB457" s="30"/>
      <c r="CC457" s="30"/>
      <c r="CD457" s="30"/>
      <c r="CE457" s="30"/>
      <c r="CF457" s="30"/>
      <c r="CG457" s="30"/>
      <c r="CH457" s="31"/>
      <c r="CI457" s="30"/>
      <c r="CJ457" s="30"/>
      <c r="CK457" s="30"/>
      <c r="CL457" s="30"/>
      <c r="CM457" s="30"/>
      <c r="CN457" s="30"/>
      <c r="CO457" s="30"/>
      <c r="CP457" s="30"/>
      <c r="CQ457" s="31"/>
      <c r="CR457" s="30"/>
      <c r="CS457" s="30"/>
      <c r="CT457" s="30"/>
      <c r="CU457" s="30"/>
      <c r="CV457" s="30"/>
      <c r="CW457" s="30"/>
    </row>
    <row r="458" spans="4:101" ht="13.5" x14ac:dyDescent="0.35">
      <c r="D458" s="31"/>
      <c r="E458" s="30"/>
      <c r="F458" s="30"/>
      <c r="G458" s="30"/>
      <c r="H458" s="30"/>
      <c r="I458" s="30"/>
      <c r="J458" s="30"/>
      <c r="K458" s="30"/>
      <c r="L458" s="30"/>
      <c r="M458" s="30"/>
      <c r="N458" s="30"/>
      <c r="O458" s="31"/>
      <c r="P458" s="30"/>
      <c r="Q458" s="30"/>
      <c r="R458" s="30"/>
      <c r="S458" s="30"/>
      <c r="T458" s="30"/>
      <c r="U458" s="30"/>
      <c r="V458" s="30"/>
      <c r="W458" s="30"/>
      <c r="X458" s="30"/>
      <c r="Y458" s="31"/>
      <c r="Z458" s="30"/>
      <c r="AA458" s="30"/>
      <c r="AB458" s="30"/>
      <c r="AC458" s="30"/>
      <c r="AD458" s="30"/>
      <c r="AE458" s="30"/>
      <c r="AF458" s="30"/>
      <c r="AG458" s="30"/>
      <c r="AH458" s="30"/>
      <c r="AI458" s="30"/>
      <c r="AJ458" s="31"/>
      <c r="AK458" s="30"/>
      <c r="AL458" s="30"/>
      <c r="AM458" s="30"/>
      <c r="AN458" s="30"/>
      <c r="AO458" s="30"/>
      <c r="AP458" s="30"/>
      <c r="AQ458" s="30"/>
      <c r="AR458" s="30"/>
      <c r="AS458" s="31"/>
      <c r="AT458" s="30"/>
      <c r="AU458" s="30"/>
      <c r="AV458" s="30"/>
      <c r="AW458" s="30"/>
      <c r="AX458" s="30"/>
      <c r="AY458" s="30"/>
      <c r="AZ458" s="30"/>
      <c r="BA458" s="31"/>
      <c r="BB458" s="30"/>
      <c r="BC458" s="30"/>
      <c r="BD458" s="30"/>
      <c r="BE458" s="31"/>
      <c r="BF458" s="30"/>
      <c r="BG458" s="30"/>
      <c r="BH458" s="30"/>
      <c r="BI458" s="30"/>
      <c r="BJ458" s="31"/>
      <c r="BK458" s="30"/>
      <c r="BL458" s="30"/>
      <c r="BM458" s="30"/>
      <c r="BN458" s="30"/>
      <c r="BO458" s="31"/>
      <c r="BP458" s="30"/>
      <c r="BQ458" s="30"/>
      <c r="BR458" s="30"/>
      <c r="BS458" s="30"/>
      <c r="BT458" s="31"/>
      <c r="BU458" s="30"/>
      <c r="BV458" s="30"/>
      <c r="BW458" s="30"/>
      <c r="BX458" s="31"/>
      <c r="BY458" s="30"/>
      <c r="BZ458" s="30"/>
      <c r="CA458" s="30"/>
      <c r="CB458" s="30"/>
      <c r="CC458" s="30"/>
      <c r="CD458" s="30"/>
      <c r="CE458" s="30"/>
      <c r="CF458" s="30"/>
      <c r="CG458" s="30"/>
      <c r="CH458" s="31"/>
      <c r="CI458" s="30"/>
      <c r="CJ458" s="30"/>
      <c r="CK458" s="30"/>
      <c r="CL458" s="30"/>
      <c r="CM458" s="30"/>
      <c r="CN458" s="30"/>
      <c r="CO458" s="30"/>
      <c r="CP458" s="30"/>
      <c r="CQ458" s="31"/>
      <c r="CR458" s="30"/>
      <c r="CS458" s="30"/>
      <c r="CT458" s="30"/>
      <c r="CU458" s="30"/>
      <c r="CV458" s="30"/>
      <c r="CW458" s="30"/>
    </row>
    <row r="459" spans="4:101" ht="13.5" x14ac:dyDescent="0.35">
      <c r="D459" s="31"/>
      <c r="E459" s="30"/>
      <c r="F459" s="30"/>
      <c r="G459" s="30"/>
      <c r="H459" s="30"/>
      <c r="I459" s="30"/>
      <c r="J459" s="30"/>
      <c r="K459" s="30"/>
      <c r="L459" s="30"/>
      <c r="M459" s="30"/>
      <c r="N459" s="30"/>
      <c r="O459" s="31"/>
      <c r="P459" s="30"/>
      <c r="Q459" s="30"/>
      <c r="R459" s="30"/>
      <c r="S459" s="30"/>
      <c r="T459" s="30"/>
      <c r="U459" s="30"/>
      <c r="V459" s="30"/>
      <c r="W459" s="30"/>
      <c r="X459" s="30"/>
      <c r="Y459" s="31"/>
      <c r="Z459" s="30"/>
      <c r="AA459" s="30"/>
      <c r="AB459" s="30"/>
      <c r="AC459" s="30"/>
      <c r="AD459" s="30"/>
      <c r="AE459" s="30"/>
      <c r="AF459" s="30"/>
      <c r="AG459" s="30"/>
      <c r="AH459" s="30"/>
      <c r="AI459" s="30"/>
      <c r="AJ459" s="31"/>
      <c r="AK459" s="30"/>
      <c r="AL459" s="30"/>
      <c r="AM459" s="30"/>
      <c r="AN459" s="30"/>
      <c r="AO459" s="30"/>
      <c r="AP459" s="30"/>
      <c r="AQ459" s="30"/>
      <c r="AR459" s="30"/>
      <c r="AS459" s="31"/>
      <c r="AT459" s="30"/>
      <c r="AU459" s="30"/>
      <c r="AV459" s="30"/>
      <c r="AW459" s="30"/>
      <c r="AX459" s="30"/>
      <c r="AY459" s="30"/>
      <c r="AZ459" s="30"/>
      <c r="BA459" s="31"/>
      <c r="BB459" s="30"/>
      <c r="BC459" s="30"/>
      <c r="BD459" s="30"/>
      <c r="BE459" s="31"/>
      <c r="BF459" s="30"/>
      <c r="BG459" s="30"/>
      <c r="BH459" s="30"/>
      <c r="BI459" s="30"/>
      <c r="BJ459" s="31"/>
      <c r="BK459" s="30"/>
      <c r="BL459" s="30"/>
      <c r="BM459" s="30"/>
      <c r="BN459" s="30"/>
      <c r="BO459" s="31"/>
      <c r="BP459" s="30"/>
      <c r="BQ459" s="30"/>
      <c r="BR459" s="30"/>
      <c r="BS459" s="30"/>
      <c r="BT459" s="31"/>
      <c r="BU459" s="30"/>
      <c r="BV459" s="30"/>
      <c r="BW459" s="30"/>
      <c r="BX459" s="31"/>
      <c r="BY459" s="30"/>
      <c r="BZ459" s="30"/>
      <c r="CA459" s="30"/>
      <c r="CB459" s="30"/>
      <c r="CC459" s="30"/>
      <c r="CD459" s="30"/>
      <c r="CE459" s="30"/>
      <c r="CF459" s="30"/>
      <c r="CG459" s="30"/>
      <c r="CH459" s="31"/>
      <c r="CI459" s="30"/>
      <c r="CJ459" s="30"/>
      <c r="CK459" s="30"/>
      <c r="CL459" s="30"/>
      <c r="CM459" s="30"/>
      <c r="CN459" s="30"/>
      <c r="CO459" s="30"/>
      <c r="CP459" s="30"/>
      <c r="CQ459" s="31"/>
      <c r="CR459" s="30"/>
      <c r="CS459" s="30"/>
      <c r="CT459" s="30"/>
      <c r="CU459" s="30"/>
      <c r="CV459" s="30"/>
      <c r="CW459" s="30"/>
    </row>
    <row r="460" spans="4:101" ht="13.5" x14ac:dyDescent="0.35">
      <c r="D460" s="31"/>
      <c r="E460" s="30"/>
      <c r="F460" s="30"/>
      <c r="G460" s="30"/>
      <c r="H460" s="30"/>
      <c r="I460" s="30"/>
      <c r="J460" s="30"/>
      <c r="K460" s="30"/>
      <c r="L460" s="30"/>
      <c r="M460" s="30"/>
      <c r="N460" s="30"/>
      <c r="O460" s="31"/>
      <c r="P460" s="30"/>
      <c r="Q460" s="30"/>
      <c r="R460" s="30"/>
      <c r="S460" s="30"/>
      <c r="T460" s="30"/>
      <c r="U460" s="30"/>
      <c r="V460" s="30"/>
      <c r="W460" s="30"/>
      <c r="X460" s="30"/>
      <c r="Y460" s="31"/>
      <c r="Z460" s="30"/>
      <c r="AA460" s="30"/>
      <c r="AB460" s="30"/>
      <c r="AC460" s="30"/>
      <c r="AD460" s="30"/>
      <c r="AE460" s="30"/>
      <c r="AF460" s="30"/>
      <c r="AG460" s="30"/>
      <c r="AH460" s="30"/>
      <c r="AI460" s="30"/>
      <c r="AJ460" s="31"/>
      <c r="AK460" s="30"/>
      <c r="AL460" s="30"/>
      <c r="AM460" s="30"/>
      <c r="AN460" s="30"/>
      <c r="AO460" s="30"/>
      <c r="AP460" s="30"/>
      <c r="AQ460" s="30"/>
      <c r="AR460" s="30"/>
      <c r="AS460" s="31"/>
      <c r="AT460" s="30"/>
      <c r="AU460" s="30"/>
      <c r="AV460" s="30"/>
      <c r="AW460" s="30"/>
      <c r="AX460" s="30"/>
      <c r="AY460" s="30"/>
      <c r="AZ460" s="30"/>
      <c r="BA460" s="31"/>
      <c r="BB460" s="30"/>
      <c r="BC460" s="30"/>
      <c r="BD460" s="30"/>
      <c r="BE460" s="31"/>
      <c r="BF460" s="30"/>
      <c r="BG460" s="30"/>
      <c r="BH460" s="30"/>
      <c r="BI460" s="30"/>
      <c r="BJ460" s="31"/>
      <c r="BK460" s="30"/>
      <c r="BL460" s="30"/>
      <c r="BM460" s="30"/>
      <c r="BN460" s="30"/>
      <c r="BO460" s="31"/>
      <c r="BP460" s="30"/>
      <c r="BQ460" s="30"/>
      <c r="BR460" s="30"/>
      <c r="BS460" s="30"/>
      <c r="BT460" s="31"/>
      <c r="BU460" s="30"/>
      <c r="BV460" s="30"/>
      <c r="BW460" s="30"/>
      <c r="BX460" s="31"/>
      <c r="BY460" s="30"/>
      <c r="BZ460" s="30"/>
      <c r="CA460" s="30"/>
      <c r="CB460" s="30"/>
      <c r="CC460" s="30"/>
      <c r="CD460" s="30"/>
      <c r="CE460" s="30"/>
      <c r="CF460" s="30"/>
      <c r="CG460" s="30"/>
      <c r="CH460" s="31"/>
      <c r="CI460" s="30"/>
      <c r="CJ460" s="30"/>
      <c r="CK460" s="30"/>
      <c r="CL460" s="30"/>
      <c r="CM460" s="30"/>
      <c r="CN460" s="30"/>
      <c r="CO460" s="30"/>
      <c r="CP460" s="30"/>
      <c r="CQ460" s="31"/>
      <c r="CR460" s="30"/>
      <c r="CS460" s="30"/>
      <c r="CT460" s="30"/>
      <c r="CU460" s="30"/>
      <c r="CV460" s="30"/>
      <c r="CW460" s="30"/>
    </row>
    <row r="461" spans="4:101" ht="13.5" x14ac:dyDescent="0.35">
      <c r="D461" s="31"/>
      <c r="E461" s="30"/>
      <c r="F461" s="30"/>
      <c r="G461" s="30"/>
      <c r="H461" s="30"/>
      <c r="I461" s="30"/>
      <c r="J461" s="30"/>
      <c r="K461" s="30"/>
      <c r="L461" s="30"/>
      <c r="M461" s="30"/>
      <c r="N461" s="30"/>
      <c r="O461" s="31"/>
      <c r="P461" s="30"/>
      <c r="Q461" s="30"/>
      <c r="R461" s="30"/>
      <c r="S461" s="30"/>
      <c r="T461" s="30"/>
      <c r="U461" s="30"/>
      <c r="V461" s="30"/>
      <c r="W461" s="30"/>
      <c r="X461" s="30"/>
      <c r="Y461" s="31"/>
      <c r="Z461" s="30"/>
      <c r="AA461" s="30"/>
      <c r="AB461" s="30"/>
      <c r="AC461" s="30"/>
      <c r="AD461" s="30"/>
      <c r="AE461" s="30"/>
      <c r="AF461" s="30"/>
      <c r="AG461" s="30"/>
      <c r="AH461" s="30"/>
      <c r="AI461" s="30"/>
      <c r="AJ461" s="31"/>
      <c r="AK461" s="30"/>
      <c r="AL461" s="30"/>
      <c r="AM461" s="30"/>
      <c r="AN461" s="30"/>
      <c r="AO461" s="30"/>
      <c r="AP461" s="30"/>
      <c r="AQ461" s="30"/>
      <c r="AR461" s="30"/>
      <c r="AS461" s="31"/>
      <c r="AT461" s="30"/>
      <c r="AU461" s="30"/>
      <c r="AV461" s="30"/>
      <c r="AW461" s="30"/>
      <c r="AX461" s="30"/>
      <c r="AY461" s="30"/>
      <c r="AZ461" s="30"/>
      <c r="BA461" s="31"/>
      <c r="BB461" s="30"/>
      <c r="BC461" s="30"/>
      <c r="BD461" s="30"/>
      <c r="BE461" s="31"/>
      <c r="BF461" s="30"/>
      <c r="BG461" s="30"/>
      <c r="BH461" s="30"/>
      <c r="BI461" s="30"/>
      <c r="BJ461" s="31"/>
      <c r="BK461" s="30"/>
      <c r="BL461" s="30"/>
      <c r="BM461" s="30"/>
      <c r="BN461" s="30"/>
      <c r="BO461" s="31"/>
      <c r="BP461" s="30"/>
      <c r="BQ461" s="30"/>
      <c r="BR461" s="30"/>
      <c r="BS461" s="30"/>
      <c r="BT461" s="31"/>
      <c r="BU461" s="30"/>
      <c r="BV461" s="30"/>
      <c r="BW461" s="30"/>
      <c r="BX461" s="31"/>
      <c r="BY461" s="30"/>
      <c r="BZ461" s="30"/>
      <c r="CA461" s="30"/>
      <c r="CB461" s="30"/>
      <c r="CC461" s="30"/>
      <c r="CD461" s="30"/>
      <c r="CE461" s="30"/>
      <c r="CF461" s="30"/>
      <c r="CG461" s="30"/>
      <c r="CH461" s="31"/>
      <c r="CI461" s="30"/>
      <c r="CJ461" s="30"/>
      <c r="CK461" s="30"/>
      <c r="CL461" s="30"/>
      <c r="CM461" s="30"/>
      <c r="CN461" s="30"/>
      <c r="CO461" s="30"/>
      <c r="CP461" s="30"/>
      <c r="CQ461" s="31"/>
      <c r="CR461" s="30"/>
      <c r="CS461" s="30"/>
      <c r="CT461" s="30"/>
      <c r="CU461" s="30"/>
      <c r="CV461" s="30"/>
      <c r="CW461" s="30"/>
    </row>
    <row r="462" spans="4:101" ht="13.5" x14ac:dyDescent="0.35">
      <c r="D462" s="31"/>
      <c r="E462" s="30"/>
      <c r="F462" s="30"/>
      <c r="G462" s="30"/>
      <c r="H462" s="30"/>
      <c r="I462" s="30"/>
      <c r="J462" s="30"/>
      <c r="K462" s="30"/>
      <c r="L462" s="30"/>
      <c r="M462" s="30"/>
      <c r="N462" s="30"/>
      <c r="O462" s="31"/>
      <c r="P462" s="30"/>
      <c r="Q462" s="30"/>
      <c r="R462" s="30"/>
      <c r="S462" s="30"/>
      <c r="T462" s="30"/>
      <c r="U462" s="30"/>
      <c r="V462" s="30"/>
      <c r="W462" s="30"/>
      <c r="X462" s="30"/>
      <c r="Y462" s="31"/>
      <c r="Z462" s="30"/>
      <c r="AA462" s="30"/>
      <c r="AB462" s="30"/>
      <c r="AC462" s="30"/>
      <c r="AD462" s="30"/>
      <c r="AE462" s="30"/>
      <c r="AF462" s="30"/>
      <c r="AG462" s="30"/>
      <c r="AH462" s="30"/>
      <c r="AI462" s="30"/>
      <c r="AJ462" s="31"/>
      <c r="AK462" s="30"/>
      <c r="AL462" s="30"/>
      <c r="AM462" s="30"/>
      <c r="AN462" s="30"/>
      <c r="AO462" s="30"/>
      <c r="AP462" s="30"/>
      <c r="AQ462" s="30"/>
      <c r="AR462" s="30"/>
      <c r="AS462" s="31"/>
      <c r="AT462" s="30"/>
      <c r="AU462" s="30"/>
      <c r="AV462" s="30"/>
      <c r="AW462" s="30"/>
      <c r="AX462" s="30"/>
      <c r="AY462" s="30"/>
      <c r="AZ462" s="30"/>
      <c r="BA462" s="31"/>
      <c r="BB462" s="30"/>
      <c r="BC462" s="30"/>
      <c r="BD462" s="30"/>
      <c r="BE462" s="31"/>
      <c r="BF462" s="30"/>
      <c r="BG462" s="30"/>
      <c r="BH462" s="30"/>
      <c r="BI462" s="30"/>
      <c r="BJ462" s="31"/>
      <c r="BK462" s="30"/>
      <c r="BL462" s="30"/>
      <c r="BM462" s="30"/>
      <c r="BN462" s="30"/>
      <c r="BO462" s="31"/>
      <c r="BP462" s="30"/>
      <c r="BQ462" s="30"/>
      <c r="BR462" s="30"/>
      <c r="BS462" s="30"/>
      <c r="BT462" s="31"/>
      <c r="BU462" s="30"/>
      <c r="BV462" s="30"/>
      <c r="BW462" s="30"/>
      <c r="BX462" s="31"/>
      <c r="BY462" s="30"/>
      <c r="BZ462" s="30"/>
      <c r="CA462" s="30"/>
      <c r="CB462" s="30"/>
      <c r="CC462" s="30"/>
      <c r="CD462" s="30"/>
      <c r="CE462" s="30"/>
      <c r="CF462" s="30"/>
      <c r="CG462" s="30"/>
      <c r="CH462" s="31"/>
      <c r="CI462" s="30"/>
      <c r="CJ462" s="30"/>
      <c r="CK462" s="30"/>
      <c r="CL462" s="30"/>
      <c r="CM462" s="30"/>
      <c r="CN462" s="30"/>
      <c r="CO462" s="30"/>
      <c r="CP462" s="30"/>
      <c r="CQ462" s="31"/>
      <c r="CR462" s="30"/>
      <c r="CS462" s="30"/>
      <c r="CT462" s="30"/>
      <c r="CU462" s="30"/>
      <c r="CV462" s="30"/>
      <c r="CW462" s="30"/>
    </row>
    <row r="463" spans="4:101" ht="13.5" x14ac:dyDescent="0.35">
      <c r="D463" s="31"/>
      <c r="E463" s="30"/>
      <c r="F463" s="30"/>
      <c r="G463" s="30"/>
      <c r="H463" s="30"/>
      <c r="I463" s="30"/>
      <c r="J463" s="30"/>
      <c r="K463" s="30"/>
      <c r="L463" s="30"/>
      <c r="M463" s="30"/>
      <c r="N463" s="30"/>
      <c r="O463" s="31"/>
      <c r="P463" s="30"/>
      <c r="Q463" s="30"/>
      <c r="R463" s="30"/>
      <c r="S463" s="30"/>
      <c r="T463" s="30"/>
      <c r="U463" s="30"/>
      <c r="V463" s="30"/>
      <c r="W463" s="30"/>
      <c r="X463" s="30"/>
      <c r="Y463" s="31"/>
      <c r="Z463" s="30"/>
      <c r="AA463" s="30"/>
      <c r="AB463" s="30"/>
      <c r="AC463" s="30"/>
      <c r="AD463" s="30"/>
      <c r="AE463" s="30"/>
      <c r="AF463" s="30"/>
      <c r="AG463" s="30"/>
      <c r="AH463" s="30"/>
      <c r="AI463" s="30"/>
      <c r="AJ463" s="31"/>
      <c r="AK463" s="30"/>
      <c r="AL463" s="30"/>
      <c r="AM463" s="30"/>
      <c r="AN463" s="30"/>
      <c r="AO463" s="30"/>
      <c r="AP463" s="30"/>
      <c r="AQ463" s="30"/>
      <c r="AR463" s="30"/>
      <c r="AS463" s="31"/>
      <c r="AT463" s="30"/>
      <c r="AU463" s="30"/>
      <c r="AV463" s="30"/>
      <c r="AW463" s="30"/>
      <c r="AX463" s="30"/>
      <c r="AY463" s="30"/>
      <c r="AZ463" s="30"/>
      <c r="BA463" s="31"/>
      <c r="BB463" s="30"/>
      <c r="BC463" s="30"/>
      <c r="BD463" s="30"/>
      <c r="BE463" s="31"/>
      <c r="BF463" s="30"/>
      <c r="BG463" s="30"/>
      <c r="BH463" s="30"/>
      <c r="BI463" s="30"/>
      <c r="BJ463" s="31"/>
      <c r="BK463" s="30"/>
      <c r="BL463" s="30"/>
      <c r="BM463" s="30"/>
      <c r="BN463" s="30"/>
      <c r="BO463" s="31"/>
      <c r="BP463" s="30"/>
      <c r="BQ463" s="30"/>
      <c r="BR463" s="30"/>
      <c r="BS463" s="30"/>
      <c r="BT463" s="31"/>
      <c r="BU463" s="30"/>
      <c r="BV463" s="30"/>
      <c r="BW463" s="30"/>
      <c r="BX463" s="31"/>
      <c r="BY463" s="30"/>
      <c r="BZ463" s="30"/>
      <c r="CA463" s="30"/>
      <c r="CB463" s="30"/>
      <c r="CC463" s="30"/>
      <c r="CD463" s="30"/>
      <c r="CE463" s="30"/>
      <c r="CF463" s="30"/>
      <c r="CG463" s="30"/>
      <c r="CH463" s="31"/>
      <c r="CI463" s="30"/>
      <c r="CJ463" s="30"/>
      <c r="CK463" s="30"/>
      <c r="CL463" s="30"/>
      <c r="CM463" s="30"/>
      <c r="CN463" s="30"/>
      <c r="CO463" s="30"/>
      <c r="CP463" s="30"/>
      <c r="CQ463" s="31"/>
      <c r="CR463" s="30"/>
      <c r="CS463" s="30"/>
      <c r="CT463" s="30"/>
      <c r="CU463" s="30"/>
      <c r="CV463" s="30"/>
      <c r="CW463" s="30"/>
    </row>
    <row r="464" spans="4:101" ht="13.5" x14ac:dyDescent="0.35">
      <c r="D464" s="31"/>
      <c r="E464" s="30"/>
      <c r="F464" s="30"/>
      <c r="G464" s="30"/>
      <c r="H464" s="30"/>
      <c r="I464" s="30"/>
      <c r="J464" s="30"/>
      <c r="K464" s="30"/>
      <c r="L464" s="30"/>
      <c r="M464" s="30"/>
      <c r="N464" s="30"/>
      <c r="O464" s="31"/>
      <c r="P464" s="30"/>
      <c r="Q464" s="30"/>
      <c r="R464" s="30"/>
      <c r="S464" s="30"/>
      <c r="T464" s="30"/>
      <c r="U464" s="30"/>
      <c r="V464" s="30"/>
      <c r="W464" s="30"/>
      <c r="X464" s="30"/>
      <c r="Y464" s="31"/>
      <c r="Z464" s="30"/>
      <c r="AA464" s="30"/>
      <c r="AB464" s="30"/>
      <c r="AC464" s="30"/>
      <c r="AD464" s="30"/>
      <c r="AE464" s="30"/>
      <c r="AF464" s="30"/>
      <c r="AG464" s="30"/>
      <c r="AH464" s="30"/>
      <c r="AI464" s="30"/>
      <c r="AJ464" s="31"/>
      <c r="AK464" s="30"/>
      <c r="AL464" s="30"/>
      <c r="AM464" s="30"/>
      <c r="AN464" s="30"/>
      <c r="AO464" s="30"/>
      <c r="AP464" s="30"/>
      <c r="AQ464" s="30"/>
      <c r="AR464" s="30"/>
      <c r="AS464" s="31"/>
      <c r="AT464" s="30"/>
      <c r="AU464" s="30"/>
      <c r="AV464" s="30"/>
      <c r="AW464" s="30"/>
      <c r="AX464" s="30"/>
      <c r="AY464" s="30"/>
      <c r="AZ464" s="30"/>
      <c r="BA464" s="31"/>
      <c r="BB464" s="30"/>
      <c r="BC464" s="30"/>
      <c r="BD464" s="30"/>
      <c r="BE464" s="31"/>
      <c r="BF464" s="30"/>
      <c r="BG464" s="30"/>
      <c r="BH464" s="30"/>
      <c r="BI464" s="30"/>
      <c r="BJ464" s="31"/>
      <c r="BK464" s="30"/>
      <c r="BL464" s="30"/>
      <c r="BM464" s="30"/>
      <c r="BN464" s="30"/>
      <c r="BO464" s="31"/>
      <c r="BP464" s="30"/>
      <c r="BQ464" s="30"/>
      <c r="BR464" s="30"/>
      <c r="BS464" s="30"/>
      <c r="BT464" s="31"/>
      <c r="BU464" s="30"/>
      <c r="BV464" s="30"/>
      <c r="BW464" s="30"/>
      <c r="BX464" s="31"/>
      <c r="BY464" s="30"/>
      <c r="BZ464" s="30"/>
      <c r="CA464" s="30"/>
      <c r="CB464" s="30"/>
      <c r="CC464" s="30"/>
      <c r="CD464" s="30"/>
      <c r="CE464" s="30"/>
      <c r="CF464" s="30"/>
      <c r="CG464" s="30"/>
      <c r="CH464" s="31"/>
      <c r="CI464" s="30"/>
      <c r="CJ464" s="30"/>
      <c r="CK464" s="30"/>
      <c r="CL464" s="30"/>
      <c r="CM464" s="30"/>
      <c r="CN464" s="30"/>
      <c r="CO464" s="30"/>
      <c r="CP464" s="30"/>
      <c r="CQ464" s="31"/>
      <c r="CR464" s="30"/>
      <c r="CS464" s="30"/>
      <c r="CT464" s="30"/>
      <c r="CU464" s="30"/>
      <c r="CV464" s="30"/>
      <c r="CW464" s="30"/>
    </row>
    <row r="465" spans="4:101" ht="13.5" x14ac:dyDescent="0.35">
      <c r="D465" s="31"/>
      <c r="E465" s="30"/>
      <c r="F465" s="30"/>
      <c r="G465" s="30"/>
      <c r="H465" s="30"/>
      <c r="I465" s="30"/>
      <c r="J465" s="30"/>
      <c r="K465" s="30"/>
      <c r="L465" s="30"/>
      <c r="M465" s="30"/>
      <c r="N465" s="30"/>
      <c r="O465" s="31"/>
      <c r="P465" s="30"/>
      <c r="Q465" s="30"/>
      <c r="R465" s="30"/>
      <c r="S465" s="30"/>
      <c r="T465" s="30"/>
      <c r="U465" s="30"/>
      <c r="V465" s="30"/>
      <c r="W465" s="30"/>
      <c r="X465" s="30"/>
      <c r="Y465" s="31"/>
      <c r="Z465" s="30"/>
      <c r="AA465" s="30"/>
      <c r="AB465" s="30"/>
      <c r="AC465" s="30"/>
      <c r="AD465" s="30"/>
      <c r="AE465" s="30"/>
      <c r="AF465" s="30"/>
      <c r="AG465" s="30"/>
      <c r="AH465" s="30"/>
      <c r="AI465" s="30"/>
      <c r="AJ465" s="31"/>
      <c r="AK465" s="30"/>
      <c r="AL465" s="30"/>
      <c r="AM465" s="30"/>
      <c r="AN465" s="30"/>
      <c r="AO465" s="30"/>
      <c r="AP465" s="30"/>
      <c r="AQ465" s="30"/>
      <c r="AR465" s="30"/>
      <c r="AS465" s="31"/>
      <c r="AT465" s="30"/>
      <c r="AU465" s="30"/>
      <c r="AV465" s="30"/>
      <c r="AW465" s="30"/>
      <c r="AX465" s="30"/>
      <c r="AY465" s="30"/>
      <c r="AZ465" s="30"/>
      <c r="BA465" s="31"/>
      <c r="BB465" s="30"/>
      <c r="BC465" s="30"/>
      <c r="BD465" s="30"/>
      <c r="BE465" s="31"/>
      <c r="BF465" s="30"/>
      <c r="BG465" s="30"/>
      <c r="BH465" s="30"/>
      <c r="BI465" s="30"/>
      <c r="BJ465" s="31"/>
      <c r="BK465" s="30"/>
      <c r="BL465" s="30"/>
      <c r="BM465" s="30"/>
      <c r="BN465" s="30"/>
      <c r="BO465" s="31"/>
      <c r="BP465" s="30"/>
      <c r="BQ465" s="30"/>
      <c r="BR465" s="30"/>
      <c r="BS465" s="30"/>
      <c r="BT465" s="31"/>
      <c r="BU465" s="30"/>
      <c r="BV465" s="30"/>
      <c r="BW465" s="30"/>
      <c r="BX465" s="31"/>
      <c r="BY465" s="30"/>
      <c r="BZ465" s="30"/>
      <c r="CA465" s="30"/>
      <c r="CB465" s="30"/>
      <c r="CC465" s="30"/>
      <c r="CD465" s="30"/>
      <c r="CE465" s="30"/>
      <c r="CF465" s="30"/>
      <c r="CG465" s="30"/>
      <c r="CH465" s="31"/>
      <c r="CI465" s="30"/>
      <c r="CJ465" s="30"/>
      <c r="CK465" s="30"/>
      <c r="CL465" s="30"/>
      <c r="CM465" s="30"/>
      <c r="CN465" s="30"/>
      <c r="CO465" s="30"/>
      <c r="CP465" s="30"/>
      <c r="CQ465" s="31"/>
      <c r="CR465" s="30"/>
      <c r="CS465" s="30"/>
      <c r="CT465" s="30"/>
      <c r="CU465" s="30"/>
      <c r="CV465" s="30"/>
      <c r="CW465" s="30"/>
    </row>
    <row r="466" spans="4:101" ht="13.5" x14ac:dyDescent="0.35">
      <c r="D466" s="31"/>
      <c r="E466" s="30"/>
      <c r="F466" s="30"/>
      <c r="G466" s="30"/>
      <c r="H466" s="30"/>
      <c r="I466" s="30"/>
      <c r="J466" s="30"/>
      <c r="K466" s="30"/>
      <c r="L466" s="30"/>
      <c r="M466" s="30"/>
      <c r="N466" s="30"/>
      <c r="O466" s="31"/>
      <c r="P466" s="30"/>
      <c r="Q466" s="30"/>
      <c r="R466" s="30"/>
      <c r="S466" s="30"/>
      <c r="T466" s="30"/>
      <c r="U466" s="30"/>
      <c r="V466" s="30"/>
      <c r="W466" s="30"/>
      <c r="X466" s="30"/>
      <c r="Y466" s="31"/>
      <c r="Z466" s="30"/>
      <c r="AA466" s="30"/>
      <c r="AB466" s="30"/>
      <c r="AC466" s="30"/>
      <c r="AD466" s="30"/>
      <c r="AE466" s="30"/>
      <c r="AF466" s="30"/>
      <c r="AG466" s="30"/>
      <c r="AH466" s="30"/>
      <c r="AI466" s="30"/>
      <c r="AJ466" s="31"/>
      <c r="AK466" s="30"/>
      <c r="AL466" s="30"/>
      <c r="AM466" s="30"/>
      <c r="AN466" s="30"/>
      <c r="AO466" s="30"/>
      <c r="AP466" s="30"/>
      <c r="AQ466" s="30"/>
      <c r="AR466" s="30"/>
      <c r="AS466" s="31"/>
      <c r="AT466" s="30"/>
      <c r="AU466" s="30"/>
      <c r="AV466" s="30"/>
      <c r="AW466" s="30"/>
      <c r="AX466" s="30"/>
      <c r="AY466" s="30"/>
      <c r="AZ466" s="30"/>
      <c r="BA466" s="31"/>
      <c r="BB466" s="30"/>
      <c r="BC466" s="30"/>
      <c r="BD466" s="30"/>
      <c r="BE466" s="31"/>
      <c r="BF466" s="30"/>
      <c r="BG466" s="30"/>
      <c r="BH466" s="30"/>
      <c r="BI466" s="30"/>
      <c r="BJ466" s="31"/>
      <c r="BK466" s="30"/>
      <c r="BL466" s="30"/>
      <c r="BM466" s="30"/>
      <c r="BN466" s="30"/>
      <c r="BO466" s="31"/>
      <c r="BP466" s="30"/>
      <c r="BQ466" s="30"/>
      <c r="BR466" s="30"/>
      <c r="BS466" s="30"/>
      <c r="BT466" s="31"/>
      <c r="BU466" s="30"/>
      <c r="BV466" s="30"/>
      <c r="BW466" s="30"/>
      <c r="BX466" s="31"/>
      <c r="BY466" s="30"/>
      <c r="BZ466" s="30"/>
      <c r="CA466" s="30"/>
      <c r="CB466" s="30"/>
      <c r="CC466" s="30"/>
      <c r="CD466" s="30"/>
      <c r="CE466" s="30"/>
      <c r="CF466" s="30"/>
      <c r="CG466" s="30"/>
      <c r="CH466" s="31"/>
      <c r="CI466" s="30"/>
      <c r="CJ466" s="30"/>
      <c r="CK466" s="30"/>
      <c r="CL466" s="30"/>
      <c r="CM466" s="30"/>
      <c r="CN466" s="30"/>
      <c r="CO466" s="30"/>
      <c r="CP466" s="30"/>
      <c r="CQ466" s="31"/>
      <c r="CR466" s="30"/>
      <c r="CS466" s="30"/>
      <c r="CT466" s="30"/>
      <c r="CU466" s="30"/>
      <c r="CV466" s="30"/>
      <c r="CW466" s="30"/>
    </row>
    <row r="467" spans="4:101" ht="13.5" x14ac:dyDescent="0.35">
      <c r="D467" s="31"/>
      <c r="E467" s="30"/>
      <c r="F467" s="30"/>
      <c r="G467" s="30"/>
      <c r="H467" s="30"/>
      <c r="I467" s="30"/>
      <c r="J467" s="30"/>
      <c r="K467" s="30"/>
      <c r="L467" s="30"/>
      <c r="M467" s="30"/>
      <c r="N467" s="30"/>
      <c r="O467" s="31"/>
      <c r="P467" s="30"/>
      <c r="Q467" s="30"/>
      <c r="R467" s="30"/>
      <c r="S467" s="30"/>
      <c r="T467" s="30"/>
      <c r="U467" s="30"/>
      <c r="V467" s="30"/>
      <c r="W467" s="30"/>
      <c r="X467" s="30"/>
      <c r="Y467" s="31"/>
      <c r="Z467" s="30"/>
      <c r="AA467" s="30"/>
      <c r="AB467" s="30"/>
      <c r="AC467" s="30"/>
      <c r="AD467" s="30"/>
      <c r="AE467" s="30"/>
      <c r="AF467" s="30"/>
      <c r="AG467" s="30"/>
      <c r="AH467" s="30"/>
      <c r="AI467" s="30"/>
      <c r="AJ467" s="31"/>
      <c r="AK467" s="30"/>
      <c r="AL467" s="30"/>
      <c r="AM467" s="30"/>
      <c r="AN467" s="30"/>
      <c r="AO467" s="30"/>
      <c r="AP467" s="30"/>
      <c r="AQ467" s="30"/>
      <c r="AR467" s="30"/>
      <c r="AS467" s="31"/>
      <c r="AT467" s="30"/>
      <c r="AU467" s="30"/>
      <c r="AV467" s="30"/>
      <c r="AW467" s="30"/>
      <c r="AX467" s="30"/>
      <c r="AY467" s="30"/>
      <c r="AZ467" s="30"/>
      <c r="BA467" s="31"/>
      <c r="BB467" s="30"/>
      <c r="BC467" s="30"/>
      <c r="BD467" s="30"/>
      <c r="BE467" s="31"/>
      <c r="BF467" s="30"/>
      <c r="BG467" s="30"/>
      <c r="BH467" s="30"/>
      <c r="BI467" s="30"/>
      <c r="BJ467" s="31"/>
      <c r="BK467" s="30"/>
      <c r="BL467" s="30"/>
      <c r="BM467" s="30"/>
      <c r="BN467" s="30"/>
      <c r="BO467" s="31"/>
      <c r="BP467" s="30"/>
      <c r="BQ467" s="30"/>
      <c r="BR467" s="30"/>
      <c r="BS467" s="30"/>
      <c r="BT467" s="31"/>
      <c r="BU467" s="30"/>
      <c r="BV467" s="30"/>
      <c r="BW467" s="30"/>
      <c r="BX467" s="31"/>
      <c r="BY467" s="30"/>
      <c r="BZ467" s="30"/>
      <c r="CA467" s="30"/>
      <c r="CB467" s="30"/>
      <c r="CC467" s="30"/>
      <c r="CD467" s="30"/>
      <c r="CE467" s="30"/>
      <c r="CF467" s="30"/>
      <c r="CG467" s="30"/>
      <c r="CH467" s="31"/>
      <c r="CI467" s="30"/>
      <c r="CJ467" s="30"/>
      <c r="CK467" s="30"/>
      <c r="CL467" s="30"/>
      <c r="CM467" s="30"/>
      <c r="CN467" s="30"/>
      <c r="CO467" s="30"/>
      <c r="CP467" s="30"/>
      <c r="CQ467" s="31"/>
      <c r="CR467" s="30"/>
      <c r="CS467" s="30"/>
      <c r="CT467" s="30"/>
      <c r="CU467" s="30"/>
      <c r="CV467" s="30"/>
      <c r="CW467" s="30"/>
    </row>
    <row r="468" spans="4:101" ht="13.5" x14ac:dyDescent="0.35">
      <c r="D468" s="31"/>
      <c r="E468" s="30"/>
      <c r="F468" s="30"/>
      <c r="G468" s="30"/>
      <c r="H468" s="30"/>
      <c r="I468" s="30"/>
      <c r="J468" s="30"/>
      <c r="K468" s="30"/>
      <c r="L468" s="30"/>
      <c r="M468" s="30"/>
      <c r="N468" s="30"/>
      <c r="O468" s="31"/>
      <c r="P468" s="30"/>
      <c r="Q468" s="30"/>
      <c r="R468" s="30"/>
      <c r="S468" s="30"/>
      <c r="T468" s="30"/>
      <c r="U468" s="30"/>
      <c r="V468" s="30"/>
      <c r="W468" s="30"/>
      <c r="X468" s="30"/>
      <c r="Y468" s="31"/>
      <c r="Z468" s="30"/>
      <c r="AA468" s="30"/>
      <c r="AB468" s="30"/>
      <c r="AC468" s="30"/>
      <c r="AD468" s="30"/>
      <c r="AE468" s="30"/>
      <c r="AF468" s="30"/>
      <c r="AG468" s="30"/>
      <c r="AH468" s="30"/>
      <c r="AI468" s="30"/>
      <c r="AJ468" s="31"/>
      <c r="AK468" s="30"/>
      <c r="AL468" s="30"/>
      <c r="AM468" s="30"/>
      <c r="AN468" s="30"/>
      <c r="AO468" s="30"/>
      <c r="AP468" s="30"/>
      <c r="AQ468" s="30"/>
      <c r="AR468" s="30"/>
      <c r="AS468" s="31"/>
      <c r="AT468" s="30"/>
      <c r="AU468" s="30"/>
      <c r="AV468" s="30"/>
      <c r="AW468" s="30"/>
      <c r="AX468" s="30"/>
      <c r="AY468" s="30"/>
      <c r="AZ468" s="30"/>
      <c r="BA468" s="31"/>
      <c r="BB468" s="30"/>
      <c r="BC468" s="30"/>
      <c r="BD468" s="30"/>
      <c r="BE468" s="31"/>
      <c r="BF468" s="30"/>
      <c r="BG468" s="30"/>
      <c r="BH468" s="30"/>
      <c r="BI468" s="30"/>
      <c r="BJ468" s="31"/>
      <c r="BK468" s="30"/>
      <c r="BL468" s="30"/>
      <c r="BM468" s="30"/>
      <c r="BN468" s="30"/>
      <c r="BO468" s="31"/>
      <c r="BP468" s="30"/>
      <c r="BQ468" s="30"/>
      <c r="BR468" s="30"/>
      <c r="BS468" s="30"/>
      <c r="BT468" s="31"/>
      <c r="BU468" s="30"/>
      <c r="BV468" s="30"/>
      <c r="BW468" s="30"/>
      <c r="BX468" s="31"/>
      <c r="BY468" s="30"/>
      <c r="BZ468" s="30"/>
      <c r="CA468" s="30"/>
      <c r="CB468" s="30"/>
      <c r="CC468" s="30"/>
      <c r="CD468" s="30"/>
      <c r="CE468" s="30"/>
      <c r="CF468" s="30"/>
      <c r="CG468" s="30"/>
      <c r="CH468" s="31"/>
      <c r="CI468" s="30"/>
      <c r="CJ468" s="30"/>
      <c r="CK468" s="30"/>
      <c r="CL468" s="30"/>
      <c r="CM468" s="30"/>
      <c r="CN468" s="30"/>
      <c r="CO468" s="30"/>
      <c r="CP468" s="30"/>
      <c r="CQ468" s="31"/>
      <c r="CR468" s="30"/>
      <c r="CS468" s="30"/>
      <c r="CT468" s="30"/>
      <c r="CU468" s="30"/>
      <c r="CV468" s="30"/>
      <c r="CW468" s="30"/>
    </row>
    <row r="469" spans="4:101" ht="13.5" x14ac:dyDescent="0.35">
      <c r="D469" s="31"/>
      <c r="E469" s="30"/>
      <c r="F469" s="30"/>
      <c r="G469" s="30"/>
      <c r="H469" s="30"/>
      <c r="I469" s="30"/>
      <c r="J469" s="30"/>
      <c r="K469" s="30"/>
      <c r="L469" s="30"/>
      <c r="M469" s="30"/>
      <c r="N469" s="30"/>
      <c r="O469" s="31"/>
      <c r="P469" s="30"/>
      <c r="Q469" s="30"/>
      <c r="R469" s="30"/>
      <c r="S469" s="30"/>
      <c r="T469" s="30"/>
      <c r="U469" s="30"/>
      <c r="V469" s="30"/>
      <c r="W469" s="30"/>
      <c r="X469" s="30"/>
      <c r="Y469" s="31"/>
      <c r="Z469" s="30"/>
      <c r="AA469" s="30"/>
      <c r="AB469" s="30"/>
      <c r="AC469" s="30"/>
      <c r="AD469" s="30"/>
      <c r="AE469" s="30"/>
      <c r="AF469" s="30"/>
      <c r="AG469" s="30"/>
      <c r="AH469" s="30"/>
      <c r="AI469" s="30"/>
      <c r="AJ469" s="31"/>
      <c r="AK469" s="30"/>
      <c r="AL469" s="30"/>
      <c r="AM469" s="30"/>
      <c r="AN469" s="30"/>
      <c r="AO469" s="30"/>
      <c r="AP469" s="30"/>
      <c r="AQ469" s="30"/>
      <c r="AR469" s="30"/>
      <c r="AS469" s="31"/>
      <c r="AT469" s="30"/>
      <c r="AU469" s="30"/>
      <c r="AV469" s="30"/>
      <c r="AW469" s="30"/>
      <c r="AX469" s="30"/>
      <c r="AY469" s="30"/>
      <c r="AZ469" s="30"/>
      <c r="BA469" s="31"/>
      <c r="BB469" s="30"/>
      <c r="BC469" s="30"/>
      <c r="BD469" s="30"/>
      <c r="BE469" s="31"/>
      <c r="BF469" s="30"/>
      <c r="BG469" s="30"/>
      <c r="BH469" s="30"/>
      <c r="BI469" s="30"/>
      <c r="BJ469" s="31"/>
      <c r="BK469" s="30"/>
      <c r="BL469" s="30"/>
      <c r="BM469" s="30"/>
      <c r="BN469" s="30"/>
      <c r="BO469" s="31"/>
      <c r="BP469" s="30"/>
      <c r="BQ469" s="30"/>
      <c r="BR469" s="30"/>
      <c r="BS469" s="30"/>
      <c r="BT469" s="31"/>
      <c r="BU469" s="30"/>
      <c r="BV469" s="30"/>
      <c r="BW469" s="30"/>
      <c r="BX469" s="31"/>
      <c r="BY469" s="30"/>
      <c r="BZ469" s="30"/>
      <c r="CA469" s="30"/>
      <c r="CB469" s="30"/>
      <c r="CC469" s="30"/>
      <c r="CD469" s="30"/>
      <c r="CE469" s="30"/>
      <c r="CF469" s="30"/>
      <c r="CG469" s="30"/>
      <c r="CH469" s="31"/>
      <c r="CI469" s="30"/>
      <c r="CJ469" s="30"/>
      <c r="CK469" s="30"/>
      <c r="CL469" s="30"/>
      <c r="CM469" s="30"/>
      <c r="CN469" s="30"/>
      <c r="CO469" s="30"/>
      <c r="CP469" s="30"/>
      <c r="CQ469" s="31"/>
      <c r="CR469" s="30"/>
      <c r="CS469" s="30"/>
      <c r="CT469" s="30"/>
      <c r="CU469" s="30"/>
      <c r="CV469" s="30"/>
      <c r="CW469" s="30"/>
    </row>
    <row r="470" spans="4:101" ht="13.5" x14ac:dyDescent="0.35">
      <c r="D470" s="31"/>
      <c r="E470" s="30"/>
      <c r="F470" s="30"/>
      <c r="G470" s="30"/>
      <c r="H470" s="30"/>
      <c r="I470" s="30"/>
      <c r="J470" s="30"/>
      <c r="K470" s="30"/>
      <c r="L470" s="30"/>
      <c r="M470" s="30"/>
      <c r="N470" s="30"/>
      <c r="O470" s="31"/>
      <c r="P470" s="30"/>
      <c r="Q470" s="30"/>
      <c r="R470" s="30"/>
      <c r="S470" s="30"/>
      <c r="T470" s="30"/>
      <c r="U470" s="30"/>
      <c r="V470" s="30"/>
      <c r="W470" s="30"/>
      <c r="X470" s="30"/>
      <c r="Y470" s="31"/>
      <c r="Z470" s="30"/>
      <c r="AA470" s="30"/>
      <c r="AB470" s="30"/>
      <c r="AC470" s="30"/>
      <c r="AD470" s="30"/>
      <c r="AE470" s="30"/>
      <c r="AF470" s="30"/>
      <c r="AG470" s="30"/>
      <c r="AH470" s="30"/>
      <c r="AI470" s="30"/>
      <c r="AJ470" s="31"/>
      <c r="AK470" s="30"/>
      <c r="AL470" s="30"/>
      <c r="AM470" s="30"/>
      <c r="AN470" s="30"/>
      <c r="AO470" s="30"/>
      <c r="AP470" s="30"/>
      <c r="AQ470" s="30"/>
      <c r="AR470" s="30"/>
      <c r="AS470" s="31"/>
      <c r="AT470" s="30"/>
      <c r="AU470" s="30"/>
      <c r="AV470" s="30"/>
      <c r="AW470" s="30"/>
      <c r="AX470" s="30"/>
      <c r="AY470" s="30"/>
      <c r="AZ470" s="30"/>
      <c r="BA470" s="31"/>
      <c r="BB470" s="30"/>
      <c r="BC470" s="30"/>
      <c r="BD470" s="30"/>
      <c r="BE470" s="31"/>
      <c r="BF470" s="30"/>
      <c r="BG470" s="30"/>
      <c r="BH470" s="30"/>
      <c r="BI470" s="30"/>
      <c r="BJ470" s="31"/>
      <c r="BK470" s="30"/>
      <c r="BL470" s="30"/>
      <c r="BM470" s="30"/>
      <c r="BN470" s="30"/>
      <c r="BO470" s="31"/>
      <c r="BP470" s="30"/>
      <c r="BQ470" s="30"/>
      <c r="BR470" s="30"/>
      <c r="BS470" s="30"/>
      <c r="BT470" s="31"/>
      <c r="BU470" s="30"/>
      <c r="BV470" s="30"/>
      <c r="BW470" s="30"/>
      <c r="BX470" s="31"/>
      <c r="BY470" s="30"/>
      <c r="BZ470" s="30"/>
      <c r="CA470" s="30"/>
      <c r="CB470" s="30"/>
      <c r="CC470" s="30"/>
      <c r="CD470" s="30"/>
      <c r="CE470" s="30"/>
      <c r="CF470" s="30"/>
      <c r="CG470" s="30"/>
      <c r="CH470" s="31"/>
      <c r="CI470" s="30"/>
      <c r="CJ470" s="30"/>
      <c r="CK470" s="30"/>
      <c r="CL470" s="30"/>
      <c r="CM470" s="30"/>
      <c r="CN470" s="30"/>
      <c r="CO470" s="30"/>
      <c r="CP470" s="30"/>
      <c r="CQ470" s="31"/>
      <c r="CR470" s="30"/>
      <c r="CS470" s="30"/>
      <c r="CT470" s="30"/>
      <c r="CU470" s="30"/>
      <c r="CV470" s="30"/>
      <c r="CW470" s="30"/>
    </row>
    <row r="471" spans="4:101" ht="13.5" x14ac:dyDescent="0.35">
      <c r="D471" s="31"/>
      <c r="E471" s="30"/>
      <c r="F471" s="30"/>
      <c r="G471" s="30"/>
      <c r="H471" s="30"/>
      <c r="I471" s="30"/>
      <c r="J471" s="30"/>
      <c r="K471" s="30"/>
      <c r="L471" s="30"/>
      <c r="M471" s="30"/>
      <c r="N471" s="30"/>
      <c r="O471" s="31"/>
      <c r="P471" s="30"/>
      <c r="Q471" s="30"/>
      <c r="R471" s="30"/>
      <c r="S471" s="30"/>
      <c r="T471" s="30"/>
      <c r="U471" s="30"/>
      <c r="V471" s="30"/>
      <c r="W471" s="30"/>
      <c r="X471" s="30"/>
      <c r="Y471" s="31"/>
      <c r="Z471" s="30"/>
      <c r="AA471" s="30"/>
      <c r="AB471" s="30"/>
      <c r="AC471" s="30"/>
      <c r="AD471" s="30"/>
      <c r="AE471" s="30"/>
      <c r="AF471" s="30"/>
      <c r="AG471" s="30"/>
      <c r="AH471" s="30"/>
      <c r="AI471" s="30"/>
      <c r="AJ471" s="31"/>
      <c r="AK471" s="30"/>
      <c r="AL471" s="30"/>
      <c r="AM471" s="30"/>
      <c r="AN471" s="30"/>
      <c r="AO471" s="30"/>
      <c r="AP471" s="30"/>
      <c r="AQ471" s="30"/>
      <c r="AR471" s="30"/>
      <c r="AS471" s="31"/>
      <c r="AT471" s="30"/>
      <c r="AU471" s="30"/>
      <c r="AV471" s="30"/>
      <c r="AW471" s="30"/>
      <c r="AX471" s="30"/>
      <c r="AY471" s="30"/>
      <c r="AZ471" s="30"/>
      <c r="BA471" s="31"/>
      <c r="BB471" s="30"/>
      <c r="BC471" s="30"/>
      <c r="BD471" s="30"/>
      <c r="BE471" s="31"/>
      <c r="BF471" s="30"/>
      <c r="BG471" s="30"/>
      <c r="BH471" s="30"/>
      <c r="BI471" s="30"/>
      <c r="BJ471" s="31"/>
      <c r="BK471" s="30"/>
      <c r="BL471" s="30"/>
      <c r="BM471" s="30"/>
      <c r="BN471" s="30"/>
      <c r="BO471" s="31"/>
      <c r="BP471" s="30"/>
      <c r="BQ471" s="30"/>
      <c r="BR471" s="30"/>
      <c r="BS471" s="30"/>
      <c r="BT471" s="31"/>
      <c r="BU471" s="30"/>
      <c r="BV471" s="30"/>
      <c r="BW471" s="30"/>
      <c r="BX471" s="31"/>
      <c r="BY471" s="30"/>
      <c r="BZ471" s="30"/>
      <c r="CA471" s="30"/>
      <c r="CB471" s="30"/>
      <c r="CC471" s="30"/>
      <c r="CD471" s="30"/>
      <c r="CE471" s="30"/>
      <c r="CF471" s="30"/>
      <c r="CG471" s="30"/>
      <c r="CH471" s="31"/>
      <c r="CI471" s="30"/>
      <c r="CJ471" s="30"/>
      <c r="CK471" s="30"/>
      <c r="CL471" s="30"/>
      <c r="CM471" s="30"/>
      <c r="CN471" s="30"/>
      <c r="CO471" s="30"/>
      <c r="CP471" s="30"/>
      <c r="CQ471" s="31"/>
      <c r="CR471" s="30"/>
      <c r="CS471" s="30"/>
      <c r="CT471" s="30"/>
      <c r="CU471" s="30"/>
      <c r="CV471" s="30"/>
      <c r="CW471" s="30"/>
    </row>
    <row r="472" spans="4:101" ht="13.5" x14ac:dyDescent="0.35">
      <c r="D472" s="31"/>
      <c r="E472" s="30"/>
      <c r="F472" s="30"/>
      <c r="G472" s="30"/>
      <c r="H472" s="30"/>
      <c r="I472" s="30"/>
      <c r="J472" s="30"/>
      <c r="K472" s="30"/>
      <c r="L472" s="30"/>
      <c r="M472" s="30"/>
      <c r="N472" s="30"/>
      <c r="O472" s="31"/>
      <c r="P472" s="30"/>
      <c r="Q472" s="30"/>
      <c r="R472" s="30"/>
      <c r="S472" s="30"/>
      <c r="T472" s="30"/>
      <c r="U472" s="30"/>
      <c r="V472" s="30"/>
      <c r="W472" s="30"/>
      <c r="X472" s="30"/>
      <c r="Y472" s="31"/>
      <c r="Z472" s="30"/>
      <c r="AA472" s="30"/>
      <c r="AB472" s="30"/>
      <c r="AC472" s="30"/>
      <c r="AD472" s="30"/>
      <c r="AE472" s="30"/>
      <c r="AF472" s="30"/>
      <c r="AG472" s="30"/>
      <c r="AH472" s="30"/>
      <c r="AI472" s="30"/>
      <c r="AJ472" s="31"/>
      <c r="AK472" s="30"/>
      <c r="AL472" s="30"/>
      <c r="AM472" s="30"/>
      <c r="AN472" s="30"/>
      <c r="AO472" s="30"/>
      <c r="AP472" s="30"/>
      <c r="AQ472" s="30"/>
      <c r="AR472" s="30"/>
      <c r="AS472" s="31"/>
      <c r="AT472" s="30"/>
      <c r="AU472" s="30"/>
      <c r="AV472" s="30"/>
      <c r="AW472" s="30"/>
      <c r="AX472" s="30"/>
      <c r="AY472" s="30"/>
      <c r="AZ472" s="30"/>
      <c r="BA472" s="31"/>
      <c r="BB472" s="30"/>
      <c r="BC472" s="30"/>
      <c r="BD472" s="30"/>
      <c r="BE472" s="31"/>
      <c r="BF472" s="30"/>
      <c r="BG472" s="30"/>
      <c r="BH472" s="30"/>
      <c r="BI472" s="30"/>
      <c r="BJ472" s="31"/>
      <c r="BK472" s="30"/>
      <c r="BL472" s="30"/>
      <c r="BM472" s="30"/>
      <c r="BN472" s="30"/>
      <c r="BO472" s="31"/>
      <c r="BP472" s="30"/>
      <c r="BQ472" s="30"/>
      <c r="BR472" s="30"/>
      <c r="BS472" s="30"/>
      <c r="BT472" s="31"/>
      <c r="BU472" s="30"/>
      <c r="BV472" s="30"/>
      <c r="BW472" s="30"/>
      <c r="BX472" s="31"/>
      <c r="BY472" s="30"/>
      <c r="BZ472" s="30"/>
      <c r="CA472" s="30"/>
      <c r="CB472" s="30"/>
      <c r="CC472" s="30"/>
      <c r="CD472" s="30"/>
      <c r="CE472" s="30"/>
      <c r="CF472" s="30"/>
      <c r="CG472" s="30"/>
      <c r="CH472" s="31"/>
      <c r="CI472" s="30"/>
      <c r="CJ472" s="30"/>
      <c r="CK472" s="30"/>
      <c r="CL472" s="30"/>
      <c r="CM472" s="30"/>
      <c r="CN472" s="30"/>
      <c r="CO472" s="30"/>
      <c r="CP472" s="30"/>
      <c r="CQ472" s="31"/>
      <c r="CR472" s="30"/>
      <c r="CS472" s="30"/>
      <c r="CT472" s="30"/>
      <c r="CU472" s="30"/>
      <c r="CV472" s="30"/>
      <c r="CW472" s="30"/>
    </row>
    <row r="473" spans="4:101" ht="13.5" x14ac:dyDescent="0.35">
      <c r="D473" s="31"/>
      <c r="E473" s="30"/>
      <c r="F473" s="30"/>
      <c r="G473" s="30"/>
      <c r="H473" s="30"/>
      <c r="I473" s="30"/>
      <c r="J473" s="30"/>
      <c r="K473" s="30"/>
      <c r="L473" s="30"/>
      <c r="M473" s="30"/>
      <c r="N473" s="30"/>
      <c r="O473" s="31"/>
      <c r="P473" s="30"/>
      <c r="Q473" s="30"/>
      <c r="R473" s="30"/>
      <c r="S473" s="30"/>
      <c r="T473" s="30"/>
      <c r="U473" s="30"/>
      <c r="V473" s="30"/>
      <c r="W473" s="30"/>
      <c r="X473" s="30"/>
      <c r="Y473" s="31"/>
      <c r="Z473" s="30"/>
      <c r="AA473" s="30"/>
      <c r="AB473" s="30"/>
      <c r="AC473" s="30"/>
      <c r="AD473" s="30"/>
      <c r="AE473" s="30"/>
      <c r="AF473" s="30"/>
      <c r="AG473" s="30"/>
      <c r="AH473" s="30"/>
      <c r="AI473" s="30"/>
      <c r="AJ473" s="31"/>
      <c r="AK473" s="30"/>
      <c r="AL473" s="30"/>
      <c r="AM473" s="30"/>
      <c r="AN473" s="30"/>
      <c r="AO473" s="30"/>
      <c r="AP473" s="30"/>
      <c r="AQ473" s="30"/>
      <c r="AR473" s="30"/>
      <c r="AS473" s="31"/>
      <c r="AT473" s="30"/>
      <c r="AU473" s="30"/>
      <c r="AV473" s="30"/>
      <c r="AW473" s="30"/>
      <c r="AX473" s="30"/>
      <c r="AY473" s="30"/>
      <c r="AZ473" s="30"/>
      <c r="BA473" s="31"/>
      <c r="BB473" s="30"/>
      <c r="BC473" s="30"/>
      <c r="BD473" s="30"/>
      <c r="BE473" s="31"/>
      <c r="BF473" s="30"/>
      <c r="BG473" s="30"/>
      <c r="BH473" s="30"/>
      <c r="BI473" s="30"/>
      <c r="BJ473" s="31"/>
      <c r="BK473" s="30"/>
      <c r="BL473" s="30"/>
      <c r="BM473" s="30"/>
      <c r="BN473" s="30"/>
      <c r="BO473" s="31"/>
      <c r="BP473" s="30"/>
      <c r="BQ473" s="30"/>
      <c r="BR473" s="30"/>
      <c r="BS473" s="30"/>
      <c r="BT473" s="31"/>
      <c r="BU473" s="30"/>
      <c r="BV473" s="30"/>
      <c r="BW473" s="30"/>
      <c r="BX473" s="31"/>
      <c r="BY473" s="30"/>
      <c r="BZ473" s="30"/>
      <c r="CA473" s="30"/>
      <c r="CB473" s="30"/>
      <c r="CC473" s="30"/>
      <c r="CD473" s="30"/>
      <c r="CE473" s="30"/>
      <c r="CF473" s="30"/>
      <c r="CG473" s="30"/>
      <c r="CH473" s="31"/>
      <c r="CI473" s="30"/>
      <c r="CJ473" s="30"/>
      <c r="CK473" s="30"/>
      <c r="CL473" s="30"/>
      <c r="CM473" s="30"/>
      <c r="CN473" s="30"/>
      <c r="CO473" s="30"/>
      <c r="CP473" s="30"/>
      <c r="CQ473" s="31"/>
      <c r="CR473" s="30"/>
      <c r="CS473" s="30"/>
      <c r="CT473" s="30"/>
      <c r="CU473" s="30"/>
      <c r="CV473" s="30"/>
      <c r="CW473" s="30"/>
    </row>
    <row r="474" spans="4:101" ht="13.5" x14ac:dyDescent="0.35">
      <c r="D474" s="31"/>
      <c r="E474" s="30"/>
      <c r="F474" s="30"/>
      <c r="G474" s="30"/>
      <c r="H474" s="30"/>
      <c r="I474" s="30"/>
      <c r="J474" s="30"/>
      <c r="K474" s="30"/>
      <c r="L474" s="30"/>
      <c r="M474" s="30"/>
      <c r="N474" s="30"/>
      <c r="O474" s="31"/>
      <c r="P474" s="30"/>
      <c r="Q474" s="30"/>
      <c r="R474" s="30"/>
      <c r="S474" s="30"/>
      <c r="T474" s="30"/>
      <c r="U474" s="30"/>
      <c r="V474" s="30"/>
      <c r="W474" s="30"/>
      <c r="X474" s="30"/>
      <c r="Y474" s="31"/>
      <c r="Z474" s="30"/>
      <c r="AA474" s="30"/>
      <c r="AB474" s="30"/>
      <c r="AC474" s="30"/>
      <c r="AD474" s="30"/>
      <c r="AE474" s="30"/>
      <c r="AF474" s="30"/>
      <c r="AG474" s="30"/>
      <c r="AH474" s="30"/>
      <c r="AI474" s="30"/>
      <c r="AJ474" s="31"/>
      <c r="AK474" s="30"/>
      <c r="AL474" s="30"/>
      <c r="AM474" s="30"/>
      <c r="AN474" s="30"/>
      <c r="AO474" s="30"/>
      <c r="AP474" s="30"/>
      <c r="AQ474" s="30"/>
      <c r="AR474" s="30"/>
      <c r="AS474" s="31"/>
      <c r="AT474" s="30"/>
      <c r="AU474" s="30"/>
      <c r="AV474" s="30"/>
      <c r="AW474" s="30"/>
      <c r="AX474" s="30"/>
      <c r="AY474" s="30"/>
      <c r="AZ474" s="30"/>
      <c r="BA474" s="31"/>
      <c r="BB474" s="30"/>
      <c r="BC474" s="30"/>
      <c r="BD474" s="30"/>
      <c r="BE474" s="31"/>
      <c r="BF474" s="30"/>
      <c r="BG474" s="30"/>
      <c r="BH474" s="30"/>
      <c r="BI474" s="30"/>
      <c r="BJ474" s="31"/>
      <c r="BK474" s="30"/>
      <c r="BL474" s="30"/>
      <c r="BM474" s="30"/>
      <c r="BN474" s="30"/>
      <c r="BO474" s="31"/>
      <c r="BP474" s="30"/>
      <c r="BQ474" s="30"/>
      <c r="BR474" s="30"/>
      <c r="BS474" s="30"/>
      <c r="BT474" s="31"/>
      <c r="BU474" s="30"/>
      <c r="BV474" s="30"/>
      <c r="BW474" s="30"/>
      <c r="BX474" s="31"/>
      <c r="BY474" s="30"/>
      <c r="BZ474" s="30"/>
      <c r="CA474" s="30"/>
      <c r="CB474" s="30"/>
      <c r="CC474" s="30"/>
      <c r="CD474" s="30"/>
      <c r="CE474" s="30"/>
      <c r="CF474" s="30"/>
      <c r="CG474" s="30"/>
      <c r="CH474" s="31"/>
      <c r="CI474" s="30"/>
      <c r="CJ474" s="30"/>
      <c r="CK474" s="30"/>
      <c r="CL474" s="30"/>
      <c r="CM474" s="30"/>
      <c r="CN474" s="30"/>
      <c r="CO474" s="30"/>
      <c r="CP474" s="30"/>
      <c r="CQ474" s="31"/>
      <c r="CR474" s="30"/>
      <c r="CS474" s="30"/>
      <c r="CT474" s="30"/>
      <c r="CU474" s="30"/>
      <c r="CV474" s="30"/>
      <c r="CW474" s="30"/>
    </row>
    <row r="475" spans="4:101" ht="13.5" x14ac:dyDescent="0.35">
      <c r="D475" s="31"/>
      <c r="E475" s="30"/>
      <c r="F475" s="30"/>
      <c r="G475" s="30"/>
      <c r="H475" s="30"/>
      <c r="I475" s="30"/>
      <c r="J475" s="30"/>
      <c r="K475" s="30"/>
      <c r="L475" s="30"/>
      <c r="M475" s="30"/>
      <c r="N475" s="30"/>
      <c r="O475" s="31"/>
      <c r="P475" s="30"/>
      <c r="Q475" s="30"/>
      <c r="R475" s="30"/>
      <c r="S475" s="30"/>
      <c r="T475" s="30"/>
      <c r="U475" s="30"/>
      <c r="V475" s="30"/>
      <c r="W475" s="30"/>
      <c r="X475" s="30"/>
      <c r="Y475" s="31"/>
      <c r="Z475" s="30"/>
      <c r="AA475" s="30"/>
      <c r="AB475" s="30"/>
      <c r="AC475" s="30"/>
      <c r="AD475" s="30"/>
      <c r="AE475" s="30"/>
      <c r="AF475" s="30"/>
      <c r="AG475" s="30"/>
      <c r="AH475" s="30"/>
      <c r="AI475" s="30"/>
      <c r="AJ475" s="31"/>
      <c r="AK475" s="30"/>
      <c r="AL475" s="30"/>
      <c r="AM475" s="30"/>
      <c r="AN475" s="30"/>
      <c r="AO475" s="30"/>
      <c r="AP475" s="30"/>
      <c r="AQ475" s="30"/>
      <c r="AR475" s="30"/>
      <c r="AS475" s="31"/>
      <c r="AT475" s="30"/>
      <c r="AU475" s="30"/>
      <c r="AV475" s="30"/>
      <c r="AW475" s="30"/>
      <c r="AX475" s="30"/>
      <c r="AY475" s="30"/>
      <c r="AZ475" s="30"/>
      <c r="BA475" s="31"/>
      <c r="BB475" s="30"/>
      <c r="BC475" s="30"/>
      <c r="BD475" s="30"/>
      <c r="BE475" s="31"/>
      <c r="BF475" s="30"/>
      <c r="BG475" s="30"/>
      <c r="BH475" s="30"/>
      <c r="BI475" s="30"/>
      <c r="BJ475" s="31"/>
      <c r="BK475" s="30"/>
      <c r="BL475" s="30"/>
      <c r="BM475" s="30"/>
      <c r="BN475" s="30"/>
      <c r="BO475" s="31"/>
      <c r="BP475" s="30"/>
      <c r="BQ475" s="30"/>
      <c r="BR475" s="30"/>
      <c r="BS475" s="30"/>
      <c r="BT475" s="31"/>
      <c r="BU475" s="30"/>
      <c r="BV475" s="30"/>
      <c r="BW475" s="30"/>
      <c r="BX475" s="31"/>
      <c r="BY475" s="30"/>
      <c r="BZ475" s="30"/>
      <c r="CA475" s="30"/>
      <c r="CB475" s="30"/>
      <c r="CC475" s="30"/>
      <c r="CD475" s="30"/>
      <c r="CE475" s="30"/>
      <c r="CF475" s="30"/>
      <c r="CG475" s="30"/>
      <c r="CH475" s="31"/>
      <c r="CI475" s="30"/>
      <c r="CJ475" s="30"/>
      <c r="CK475" s="30"/>
      <c r="CL475" s="30"/>
      <c r="CM475" s="30"/>
      <c r="CN475" s="30"/>
      <c r="CO475" s="30"/>
      <c r="CP475" s="30"/>
      <c r="CQ475" s="31"/>
      <c r="CR475" s="30"/>
      <c r="CS475" s="30"/>
      <c r="CT475" s="30"/>
      <c r="CU475" s="30"/>
      <c r="CV475" s="30"/>
      <c r="CW475" s="30"/>
    </row>
    <row r="476" spans="4:101" ht="13.5" x14ac:dyDescent="0.35">
      <c r="D476" s="31"/>
      <c r="E476" s="30"/>
      <c r="F476" s="30"/>
      <c r="G476" s="30"/>
      <c r="H476" s="30"/>
      <c r="I476" s="30"/>
      <c r="J476" s="30"/>
      <c r="K476" s="30"/>
      <c r="L476" s="30"/>
      <c r="M476" s="30"/>
      <c r="N476" s="30"/>
      <c r="O476" s="31"/>
      <c r="P476" s="30"/>
      <c r="Q476" s="30"/>
      <c r="R476" s="30"/>
      <c r="S476" s="30"/>
      <c r="T476" s="30"/>
      <c r="U476" s="30"/>
      <c r="V476" s="30"/>
      <c r="W476" s="30"/>
      <c r="X476" s="30"/>
      <c r="Y476" s="31"/>
      <c r="Z476" s="30"/>
      <c r="AA476" s="30"/>
      <c r="AB476" s="30"/>
      <c r="AC476" s="30"/>
      <c r="AD476" s="30"/>
      <c r="AE476" s="30"/>
      <c r="AF476" s="30"/>
      <c r="AG476" s="30"/>
      <c r="AH476" s="30"/>
      <c r="AI476" s="30"/>
      <c r="AJ476" s="31"/>
      <c r="AK476" s="30"/>
      <c r="AL476" s="30"/>
      <c r="AM476" s="30"/>
      <c r="AN476" s="30"/>
      <c r="AO476" s="30"/>
      <c r="AP476" s="30"/>
      <c r="AQ476" s="30"/>
      <c r="AR476" s="30"/>
      <c r="AS476" s="31"/>
      <c r="AT476" s="30"/>
      <c r="AU476" s="30"/>
      <c r="AV476" s="30"/>
      <c r="AW476" s="30"/>
      <c r="AX476" s="30"/>
      <c r="AY476" s="30"/>
      <c r="AZ476" s="30"/>
      <c r="BA476" s="31"/>
      <c r="BB476" s="30"/>
      <c r="BC476" s="30"/>
      <c r="BD476" s="30"/>
      <c r="BE476" s="31"/>
      <c r="BF476" s="30"/>
      <c r="BG476" s="30"/>
      <c r="BH476" s="30"/>
      <c r="BI476" s="30"/>
      <c r="BJ476" s="31"/>
      <c r="BK476" s="30"/>
      <c r="BL476" s="30"/>
      <c r="BM476" s="30"/>
      <c r="BN476" s="30"/>
      <c r="BO476" s="31"/>
      <c r="BP476" s="30"/>
      <c r="BQ476" s="30"/>
      <c r="BR476" s="30"/>
      <c r="BS476" s="30"/>
      <c r="BT476" s="31"/>
      <c r="BU476" s="30"/>
      <c r="BV476" s="30"/>
      <c r="BW476" s="30"/>
      <c r="BX476" s="31"/>
      <c r="BY476" s="30"/>
      <c r="BZ476" s="30"/>
      <c r="CA476" s="30"/>
      <c r="CB476" s="30"/>
      <c r="CC476" s="30"/>
      <c r="CD476" s="30"/>
      <c r="CE476" s="30"/>
      <c r="CF476" s="30"/>
      <c r="CG476" s="30"/>
      <c r="CH476" s="31"/>
      <c r="CI476" s="30"/>
      <c r="CJ476" s="30"/>
      <c r="CK476" s="30"/>
      <c r="CL476" s="30"/>
      <c r="CM476" s="30"/>
      <c r="CN476" s="30"/>
      <c r="CO476" s="30"/>
      <c r="CP476" s="30"/>
      <c r="CQ476" s="31"/>
      <c r="CR476" s="30"/>
      <c r="CS476" s="30"/>
      <c r="CT476" s="30"/>
      <c r="CU476" s="30"/>
      <c r="CV476" s="30"/>
      <c r="CW476" s="30"/>
    </row>
    <row r="477" spans="4:101" ht="13.5" x14ac:dyDescent="0.35">
      <c r="D477" s="31"/>
      <c r="E477" s="30"/>
      <c r="F477" s="30"/>
      <c r="G477" s="30"/>
      <c r="H477" s="30"/>
      <c r="I477" s="30"/>
      <c r="J477" s="30"/>
      <c r="K477" s="30"/>
      <c r="L477" s="30"/>
      <c r="M477" s="30"/>
      <c r="N477" s="30"/>
      <c r="O477" s="31"/>
      <c r="P477" s="30"/>
      <c r="Q477" s="30"/>
      <c r="R477" s="30"/>
      <c r="S477" s="30"/>
      <c r="T477" s="30"/>
      <c r="U477" s="30"/>
      <c r="V477" s="30"/>
      <c r="W477" s="30"/>
      <c r="X477" s="30"/>
      <c r="Y477" s="31"/>
      <c r="Z477" s="30"/>
      <c r="AA477" s="30"/>
      <c r="AB477" s="30"/>
      <c r="AC477" s="30"/>
      <c r="AD477" s="30"/>
      <c r="AE477" s="30"/>
      <c r="AF477" s="30"/>
      <c r="AG477" s="30"/>
      <c r="AH477" s="30"/>
      <c r="AI477" s="30"/>
      <c r="AJ477" s="31"/>
      <c r="AK477" s="30"/>
      <c r="AL477" s="30"/>
      <c r="AM477" s="30"/>
      <c r="AN477" s="30"/>
      <c r="AO477" s="30"/>
      <c r="AP477" s="30"/>
      <c r="AQ477" s="30"/>
      <c r="AR477" s="30"/>
      <c r="AS477" s="31"/>
      <c r="AT477" s="30"/>
      <c r="AU477" s="30"/>
      <c r="AV477" s="30"/>
      <c r="AW477" s="30"/>
      <c r="AX477" s="30"/>
      <c r="AY477" s="30"/>
      <c r="AZ477" s="30"/>
      <c r="BA477" s="31"/>
      <c r="BB477" s="30"/>
      <c r="BC477" s="30"/>
      <c r="BD477" s="30"/>
      <c r="BE477" s="31"/>
      <c r="BF477" s="30"/>
      <c r="BG477" s="30"/>
      <c r="BH477" s="30"/>
      <c r="BI477" s="30"/>
      <c r="BJ477" s="31"/>
      <c r="BK477" s="30"/>
      <c r="BL477" s="30"/>
      <c r="BM477" s="30"/>
      <c r="BN477" s="30"/>
      <c r="BO477" s="31"/>
      <c r="BP477" s="30"/>
      <c r="BQ477" s="30"/>
      <c r="BR477" s="30"/>
      <c r="BS477" s="30"/>
      <c r="BT477" s="31"/>
      <c r="BU477" s="30"/>
      <c r="BV477" s="30"/>
      <c r="BW477" s="30"/>
      <c r="BX477" s="31"/>
      <c r="BY477" s="30"/>
      <c r="BZ477" s="30"/>
      <c r="CA477" s="30"/>
      <c r="CB477" s="30"/>
      <c r="CC477" s="30"/>
      <c r="CD477" s="30"/>
      <c r="CE477" s="30"/>
      <c r="CF477" s="30"/>
      <c r="CG477" s="30"/>
      <c r="CH477" s="31"/>
      <c r="CI477" s="30"/>
      <c r="CJ477" s="30"/>
      <c r="CK477" s="30"/>
      <c r="CL477" s="30"/>
      <c r="CM477" s="30"/>
      <c r="CN477" s="30"/>
      <c r="CO477" s="30"/>
      <c r="CP477" s="30"/>
      <c r="CQ477" s="31"/>
      <c r="CR477" s="30"/>
      <c r="CS477" s="30"/>
      <c r="CT477" s="30"/>
      <c r="CU477" s="30"/>
      <c r="CV477" s="30"/>
      <c r="CW477" s="30"/>
    </row>
    <row r="478" spans="4:101" ht="13.5" x14ac:dyDescent="0.35">
      <c r="D478" s="31"/>
      <c r="E478" s="30"/>
      <c r="F478" s="30"/>
      <c r="G478" s="30"/>
      <c r="H478" s="30"/>
      <c r="I478" s="30"/>
      <c r="J478" s="30"/>
      <c r="K478" s="30"/>
      <c r="L478" s="30"/>
      <c r="M478" s="30"/>
      <c r="N478" s="30"/>
      <c r="O478" s="31"/>
      <c r="P478" s="30"/>
      <c r="Q478" s="30"/>
      <c r="R478" s="30"/>
      <c r="S478" s="30"/>
      <c r="T478" s="30"/>
      <c r="U478" s="30"/>
      <c r="V478" s="30"/>
      <c r="W478" s="30"/>
      <c r="X478" s="30"/>
      <c r="Y478" s="31"/>
      <c r="Z478" s="30"/>
      <c r="AA478" s="30"/>
      <c r="AB478" s="30"/>
      <c r="AC478" s="30"/>
      <c r="AD478" s="30"/>
      <c r="AE478" s="30"/>
      <c r="AF478" s="30"/>
      <c r="AG478" s="30"/>
      <c r="AH478" s="30"/>
      <c r="AI478" s="30"/>
      <c r="AJ478" s="31"/>
      <c r="AK478" s="30"/>
      <c r="AL478" s="30"/>
      <c r="AM478" s="30"/>
      <c r="AN478" s="30"/>
      <c r="AO478" s="30"/>
      <c r="AP478" s="30"/>
      <c r="AQ478" s="30"/>
      <c r="AR478" s="30"/>
      <c r="AS478" s="31"/>
      <c r="AT478" s="30"/>
      <c r="AU478" s="30"/>
      <c r="AV478" s="30"/>
      <c r="AW478" s="30"/>
      <c r="AX478" s="30"/>
      <c r="AY478" s="30"/>
      <c r="AZ478" s="30"/>
      <c r="BA478" s="31"/>
      <c r="BB478" s="30"/>
      <c r="BC478" s="30"/>
      <c r="BD478" s="30"/>
      <c r="BE478" s="31"/>
      <c r="BF478" s="30"/>
      <c r="BG478" s="30"/>
      <c r="BH478" s="30"/>
      <c r="BI478" s="30"/>
      <c r="BJ478" s="31"/>
      <c r="BK478" s="30"/>
      <c r="BL478" s="30"/>
      <c r="BM478" s="30"/>
      <c r="BN478" s="30"/>
      <c r="BO478" s="31"/>
      <c r="BP478" s="30"/>
      <c r="BQ478" s="30"/>
      <c r="BR478" s="30"/>
      <c r="BS478" s="30"/>
      <c r="BT478" s="31"/>
      <c r="BU478" s="30"/>
      <c r="BV478" s="30"/>
      <c r="BW478" s="30"/>
      <c r="BX478" s="31"/>
      <c r="BY478" s="30"/>
      <c r="BZ478" s="30"/>
      <c r="CA478" s="30"/>
      <c r="CB478" s="30"/>
      <c r="CC478" s="30"/>
      <c r="CD478" s="30"/>
      <c r="CE478" s="30"/>
      <c r="CF478" s="30"/>
      <c r="CG478" s="30"/>
      <c r="CH478" s="31"/>
      <c r="CI478" s="30"/>
      <c r="CJ478" s="30"/>
      <c r="CK478" s="30"/>
      <c r="CL478" s="30"/>
      <c r="CM478" s="30"/>
      <c r="CN478" s="30"/>
      <c r="CO478" s="30"/>
      <c r="CP478" s="30"/>
      <c r="CQ478" s="31"/>
      <c r="CR478" s="30"/>
      <c r="CS478" s="30"/>
      <c r="CT478" s="30"/>
      <c r="CU478" s="30"/>
      <c r="CV478" s="30"/>
      <c r="CW478" s="30"/>
    </row>
    <row r="479" spans="4:101" ht="13.5" x14ac:dyDescent="0.35">
      <c r="D479" s="31"/>
      <c r="E479" s="30"/>
      <c r="F479" s="30"/>
      <c r="G479" s="30"/>
      <c r="H479" s="30"/>
      <c r="I479" s="30"/>
      <c r="J479" s="30"/>
      <c r="K479" s="30"/>
      <c r="L479" s="30"/>
      <c r="M479" s="30"/>
      <c r="N479" s="30"/>
      <c r="O479" s="31"/>
      <c r="P479" s="30"/>
      <c r="Q479" s="30"/>
      <c r="R479" s="30"/>
      <c r="S479" s="30"/>
      <c r="T479" s="30"/>
      <c r="U479" s="30"/>
      <c r="V479" s="30"/>
      <c r="W479" s="30"/>
      <c r="X479" s="30"/>
      <c r="Y479" s="31"/>
      <c r="Z479" s="30"/>
      <c r="AA479" s="30"/>
      <c r="AB479" s="30"/>
      <c r="AC479" s="30"/>
      <c r="AD479" s="30"/>
      <c r="AE479" s="30"/>
      <c r="AF479" s="30"/>
      <c r="AG479" s="30"/>
      <c r="AH479" s="30"/>
      <c r="AI479" s="30"/>
      <c r="AJ479" s="31"/>
      <c r="AK479" s="30"/>
      <c r="AL479" s="30"/>
      <c r="AM479" s="30"/>
      <c r="AN479" s="30"/>
      <c r="AO479" s="30"/>
      <c r="AP479" s="30"/>
      <c r="AQ479" s="30"/>
      <c r="AR479" s="30"/>
      <c r="AS479" s="31"/>
      <c r="AT479" s="30"/>
      <c r="AU479" s="30"/>
      <c r="AV479" s="30"/>
      <c r="AW479" s="30"/>
      <c r="AX479" s="30"/>
      <c r="AY479" s="30"/>
      <c r="AZ479" s="30"/>
      <c r="BA479" s="31"/>
      <c r="BB479" s="30"/>
      <c r="BC479" s="30"/>
      <c r="BD479" s="30"/>
      <c r="BE479" s="31"/>
      <c r="BF479" s="30"/>
      <c r="BG479" s="30"/>
      <c r="BH479" s="30"/>
      <c r="BI479" s="30"/>
      <c r="BJ479" s="31"/>
      <c r="BK479" s="30"/>
      <c r="BL479" s="30"/>
      <c r="BM479" s="30"/>
      <c r="BN479" s="30"/>
      <c r="BO479" s="31"/>
      <c r="BP479" s="30"/>
      <c r="BQ479" s="30"/>
      <c r="BR479" s="30"/>
      <c r="BS479" s="30"/>
      <c r="BT479" s="31"/>
      <c r="BU479" s="30"/>
      <c r="BV479" s="30"/>
      <c r="BW479" s="30"/>
      <c r="BX479" s="31"/>
      <c r="BY479" s="30"/>
      <c r="BZ479" s="30"/>
      <c r="CA479" s="30"/>
      <c r="CB479" s="30"/>
      <c r="CC479" s="30"/>
      <c r="CD479" s="30"/>
      <c r="CE479" s="30"/>
      <c r="CF479" s="30"/>
      <c r="CG479" s="30"/>
      <c r="CH479" s="31"/>
      <c r="CI479" s="30"/>
      <c r="CJ479" s="30"/>
      <c r="CK479" s="30"/>
      <c r="CL479" s="30"/>
      <c r="CM479" s="30"/>
      <c r="CN479" s="30"/>
      <c r="CO479" s="30"/>
      <c r="CP479" s="30"/>
      <c r="CQ479" s="31"/>
      <c r="CR479" s="30"/>
      <c r="CS479" s="30"/>
      <c r="CT479" s="30"/>
      <c r="CU479" s="30"/>
      <c r="CV479" s="30"/>
      <c r="CW479" s="30"/>
    </row>
    <row r="480" spans="4:101" ht="13.5" x14ac:dyDescent="0.35">
      <c r="D480" s="31"/>
      <c r="E480" s="30"/>
      <c r="F480" s="30"/>
      <c r="G480" s="30"/>
      <c r="H480" s="30"/>
      <c r="I480" s="30"/>
      <c r="J480" s="30"/>
      <c r="K480" s="30"/>
      <c r="L480" s="30"/>
      <c r="M480" s="30"/>
      <c r="N480" s="30"/>
      <c r="O480" s="31"/>
      <c r="P480" s="30"/>
      <c r="Q480" s="30"/>
      <c r="R480" s="30"/>
      <c r="S480" s="30"/>
      <c r="T480" s="30"/>
      <c r="U480" s="30"/>
      <c r="V480" s="30"/>
      <c r="W480" s="30"/>
      <c r="X480" s="30"/>
      <c r="Y480" s="31"/>
      <c r="Z480" s="30"/>
      <c r="AA480" s="30"/>
      <c r="AB480" s="30"/>
      <c r="AC480" s="30"/>
      <c r="AD480" s="30"/>
      <c r="AE480" s="30"/>
      <c r="AF480" s="30"/>
      <c r="AG480" s="30"/>
      <c r="AH480" s="30"/>
      <c r="AI480" s="30"/>
      <c r="AJ480" s="31"/>
      <c r="AK480" s="30"/>
      <c r="AL480" s="30"/>
      <c r="AM480" s="30"/>
      <c r="AN480" s="30"/>
      <c r="AO480" s="30"/>
      <c r="AP480" s="30"/>
      <c r="AQ480" s="30"/>
      <c r="AR480" s="30"/>
      <c r="AS480" s="31"/>
      <c r="AT480" s="30"/>
      <c r="AU480" s="30"/>
      <c r="AV480" s="30"/>
      <c r="AW480" s="30"/>
      <c r="AX480" s="30"/>
      <c r="AY480" s="30"/>
      <c r="AZ480" s="30"/>
      <c r="BA480" s="31"/>
      <c r="BB480" s="30"/>
      <c r="BC480" s="30"/>
      <c r="BD480" s="30"/>
      <c r="BE480" s="31"/>
      <c r="BF480" s="30"/>
      <c r="BG480" s="30"/>
      <c r="BH480" s="30"/>
      <c r="BI480" s="30"/>
      <c r="BJ480" s="31"/>
      <c r="BK480" s="30"/>
      <c r="BL480" s="30"/>
      <c r="BM480" s="30"/>
      <c r="BN480" s="30"/>
      <c r="BO480" s="31"/>
      <c r="BP480" s="30"/>
      <c r="BQ480" s="30"/>
      <c r="BR480" s="30"/>
      <c r="BS480" s="30"/>
      <c r="BT480" s="31"/>
      <c r="BU480" s="30"/>
      <c r="BV480" s="30"/>
      <c r="BW480" s="30"/>
      <c r="BX480" s="31"/>
      <c r="BY480" s="30"/>
      <c r="BZ480" s="30"/>
      <c r="CA480" s="30"/>
      <c r="CB480" s="30"/>
      <c r="CC480" s="30"/>
      <c r="CD480" s="30"/>
      <c r="CE480" s="30"/>
      <c r="CF480" s="30"/>
      <c r="CG480" s="30"/>
      <c r="CH480" s="31"/>
      <c r="CI480" s="30"/>
      <c r="CJ480" s="30"/>
      <c r="CK480" s="30"/>
      <c r="CL480" s="30"/>
      <c r="CM480" s="30"/>
      <c r="CN480" s="30"/>
      <c r="CO480" s="30"/>
      <c r="CP480" s="30"/>
      <c r="CQ480" s="31"/>
      <c r="CR480" s="30"/>
      <c r="CS480" s="30"/>
      <c r="CT480" s="30"/>
      <c r="CU480" s="30"/>
      <c r="CV480" s="30"/>
      <c r="CW480" s="30"/>
    </row>
    <row r="481" spans="4:101" ht="13.5" x14ac:dyDescent="0.35">
      <c r="D481" s="31"/>
      <c r="E481" s="30"/>
      <c r="F481" s="30"/>
      <c r="G481" s="30"/>
      <c r="H481" s="30"/>
      <c r="I481" s="30"/>
      <c r="J481" s="30"/>
      <c r="K481" s="30"/>
      <c r="L481" s="30"/>
      <c r="M481" s="30"/>
      <c r="N481" s="30"/>
      <c r="O481" s="31"/>
      <c r="P481" s="30"/>
      <c r="Q481" s="30"/>
      <c r="R481" s="30"/>
      <c r="S481" s="30"/>
      <c r="T481" s="30"/>
      <c r="U481" s="30"/>
      <c r="V481" s="30"/>
      <c r="W481" s="30"/>
      <c r="X481" s="30"/>
      <c r="Y481" s="31"/>
      <c r="Z481" s="30"/>
      <c r="AA481" s="30"/>
      <c r="AB481" s="30"/>
      <c r="AC481" s="30"/>
      <c r="AD481" s="30"/>
      <c r="AE481" s="30"/>
      <c r="AF481" s="30"/>
      <c r="AG481" s="30"/>
      <c r="AH481" s="30"/>
      <c r="AI481" s="30"/>
      <c r="AJ481" s="31"/>
      <c r="AK481" s="30"/>
      <c r="AL481" s="30"/>
      <c r="AM481" s="30"/>
      <c r="AN481" s="30"/>
      <c r="AO481" s="30"/>
      <c r="AP481" s="30"/>
      <c r="AQ481" s="30"/>
      <c r="AR481" s="30"/>
      <c r="AS481" s="31"/>
      <c r="AT481" s="30"/>
      <c r="AU481" s="30"/>
      <c r="AV481" s="30"/>
      <c r="AW481" s="30"/>
      <c r="AX481" s="30"/>
      <c r="AY481" s="30"/>
      <c r="AZ481" s="30"/>
      <c r="BA481" s="31"/>
      <c r="BB481" s="30"/>
      <c r="BC481" s="30"/>
      <c r="BD481" s="30"/>
      <c r="BE481" s="31"/>
      <c r="BF481" s="30"/>
      <c r="BG481" s="30"/>
      <c r="BH481" s="30"/>
      <c r="BI481" s="30"/>
      <c r="BJ481" s="31"/>
      <c r="BK481" s="30"/>
      <c r="BL481" s="30"/>
      <c r="BM481" s="30"/>
      <c r="BN481" s="30"/>
      <c r="BO481" s="31"/>
      <c r="BP481" s="30"/>
      <c r="BQ481" s="30"/>
      <c r="BR481" s="30"/>
      <c r="BS481" s="30"/>
      <c r="BT481" s="31"/>
      <c r="BU481" s="30"/>
      <c r="BV481" s="30"/>
      <c r="BW481" s="30"/>
      <c r="BX481" s="31"/>
      <c r="BY481" s="30"/>
      <c r="BZ481" s="30"/>
      <c r="CA481" s="30"/>
      <c r="CB481" s="30"/>
      <c r="CC481" s="30"/>
      <c r="CD481" s="30"/>
      <c r="CE481" s="30"/>
      <c r="CF481" s="30"/>
      <c r="CG481" s="30"/>
      <c r="CH481" s="31"/>
      <c r="CI481" s="30"/>
      <c r="CJ481" s="30"/>
      <c r="CK481" s="30"/>
      <c r="CL481" s="30"/>
      <c r="CM481" s="30"/>
      <c r="CN481" s="30"/>
      <c r="CO481" s="30"/>
      <c r="CP481" s="30"/>
      <c r="CQ481" s="31"/>
      <c r="CR481" s="30"/>
      <c r="CS481" s="30"/>
      <c r="CT481" s="30"/>
      <c r="CU481" s="30"/>
      <c r="CV481" s="30"/>
      <c r="CW481" s="30"/>
    </row>
    <row r="482" spans="4:101" ht="13.5" x14ac:dyDescent="0.35">
      <c r="D482" s="31"/>
      <c r="E482" s="30"/>
      <c r="F482" s="30"/>
      <c r="G482" s="30"/>
      <c r="H482" s="30"/>
      <c r="I482" s="30"/>
      <c r="J482" s="30"/>
      <c r="K482" s="30"/>
      <c r="L482" s="30"/>
      <c r="M482" s="30"/>
      <c r="N482" s="30"/>
      <c r="O482" s="31"/>
      <c r="P482" s="30"/>
      <c r="Q482" s="30"/>
      <c r="R482" s="30"/>
      <c r="S482" s="30"/>
      <c r="T482" s="30"/>
      <c r="U482" s="30"/>
      <c r="V482" s="30"/>
      <c r="W482" s="30"/>
      <c r="X482" s="30"/>
      <c r="Y482" s="31"/>
      <c r="Z482" s="30"/>
      <c r="AA482" s="30"/>
      <c r="AB482" s="30"/>
      <c r="AC482" s="30"/>
      <c r="AD482" s="30"/>
      <c r="AE482" s="30"/>
      <c r="AF482" s="30"/>
      <c r="AG482" s="30"/>
      <c r="AH482" s="30"/>
      <c r="AI482" s="30"/>
      <c r="AJ482" s="31"/>
      <c r="AK482" s="30"/>
      <c r="AL482" s="30"/>
      <c r="AM482" s="30"/>
      <c r="AN482" s="30"/>
      <c r="AO482" s="30"/>
      <c r="AP482" s="30"/>
      <c r="AQ482" s="30"/>
      <c r="AR482" s="30"/>
      <c r="AS482" s="31"/>
      <c r="AT482" s="30"/>
      <c r="AU482" s="30"/>
      <c r="AV482" s="30"/>
      <c r="AW482" s="30"/>
      <c r="AX482" s="30"/>
      <c r="AY482" s="30"/>
      <c r="AZ482" s="30"/>
      <c r="BA482" s="31"/>
      <c r="BB482" s="30"/>
      <c r="BC482" s="30"/>
      <c r="BD482" s="30"/>
      <c r="BE482" s="31"/>
      <c r="BF482" s="30"/>
      <c r="BG482" s="30"/>
      <c r="BH482" s="30"/>
      <c r="BI482" s="30"/>
      <c r="BJ482" s="31"/>
      <c r="BK482" s="30"/>
      <c r="BL482" s="30"/>
      <c r="BM482" s="30"/>
      <c r="BN482" s="30"/>
      <c r="BO482" s="31"/>
      <c r="BP482" s="30"/>
      <c r="BQ482" s="30"/>
      <c r="BR482" s="30"/>
      <c r="BS482" s="30"/>
      <c r="BT482" s="31"/>
      <c r="BU482" s="30"/>
      <c r="BV482" s="30"/>
      <c r="BW482" s="30"/>
      <c r="BX482" s="31"/>
      <c r="BY482" s="30"/>
      <c r="BZ482" s="30"/>
      <c r="CA482" s="30"/>
      <c r="CB482" s="30"/>
      <c r="CC482" s="30"/>
      <c r="CD482" s="30"/>
      <c r="CE482" s="30"/>
      <c r="CF482" s="30"/>
      <c r="CG482" s="30"/>
      <c r="CH482" s="31"/>
      <c r="CI482" s="30"/>
      <c r="CJ482" s="30"/>
      <c r="CK482" s="30"/>
      <c r="CL482" s="30"/>
      <c r="CM482" s="30"/>
      <c r="CN482" s="30"/>
      <c r="CO482" s="30"/>
      <c r="CP482" s="30"/>
      <c r="CQ482" s="31"/>
      <c r="CR482" s="30"/>
      <c r="CS482" s="30"/>
      <c r="CT482" s="30"/>
      <c r="CU482" s="30"/>
      <c r="CV482" s="30"/>
      <c r="CW482" s="30"/>
    </row>
    <row r="483" spans="4:101" ht="13.5" x14ac:dyDescent="0.35">
      <c r="D483" s="31"/>
      <c r="E483" s="30"/>
      <c r="F483" s="30"/>
      <c r="G483" s="30"/>
      <c r="H483" s="30"/>
      <c r="I483" s="30"/>
      <c r="J483" s="30"/>
      <c r="K483" s="30"/>
      <c r="L483" s="30"/>
      <c r="M483" s="30"/>
      <c r="N483" s="30"/>
      <c r="O483" s="31"/>
      <c r="P483" s="30"/>
      <c r="Q483" s="30"/>
      <c r="R483" s="30"/>
      <c r="S483" s="30"/>
      <c r="T483" s="30"/>
      <c r="U483" s="30"/>
      <c r="V483" s="30"/>
      <c r="W483" s="30"/>
      <c r="X483" s="30"/>
      <c r="Y483" s="31"/>
      <c r="Z483" s="30"/>
      <c r="AA483" s="30"/>
      <c r="AB483" s="30"/>
      <c r="AC483" s="30"/>
      <c r="AD483" s="30"/>
      <c r="AE483" s="30"/>
      <c r="AF483" s="30"/>
      <c r="AG483" s="30"/>
      <c r="AH483" s="30"/>
      <c r="AI483" s="30"/>
      <c r="AJ483" s="31"/>
      <c r="AK483" s="30"/>
      <c r="AL483" s="30"/>
      <c r="AM483" s="30"/>
      <c r="AN483" s="30"/>
      <c r="AO483" s="30"/>
      <c r="AP483" s="30"/>
      <c r="AQ483" s="30"/>
      <c r="AR483" s="30"/>
      <c r="AS483" s="31"/>
      <c r="AT483" s="30"/>
      <c r="AU483" s="30"/>
      <c r="AV483" s="30"/>
      <c r="AW483" s="30"/>
      <c r="AX483" s="30"/>
      <c r="AY483" s="30"/>
      <c r="AZ483" s="30"/>
      <c r="BA483" s="31"/>
      <c r="BB483" s="30"/>
      <c r="BC483" s="30"/>
      <c r="BD483" s="30"/>
      <c r="BE483" s="31"/>
      <c r="BF483" s="30"/>
      <c r="BG483" s="30"/>
      <c r="BH483" s="30"/>
      <c r="BI483" s="30"/>
      <c r="BJ483" s="31"/>
      <c r="BK483" s="30"/>
      <c r="BL483" s="30"/>
      <c r="BM483" s="30"/>
      <c r="BN483" s="30"/>
      <c r="BO483" s="31"/>
      <c r="BP483" s="30"/>
      <c r="BQ483" s="30"/>
      <c r="BR483" s="30"/>
      <c r="BS483" s="30"/>
      <c r="BT483" s="31"/>
      <c r="BU483" s="30"/>
      <c r="BV483" s="30"/>
      <c r="BW483" s="30"/>
      <c r="BX483" s="31"/>
      <c r="BY483" s="30"/>
      <c r="BZ483" s="30"/>
      <c r="CA483" s="30"/>
      <c r="CB483" s="30"/>
      <c r="CC483" s="30"/>
      <c r="CD483" s="30"/>
      <c r="CE483" s="30"/>
      <c r="CF483" s="30"/>
      <c r="CG483" s="30"/>
      <c r="CH483" s="31"/>
      <c r="CI483" s="30"/>
      <c r="CJ483" s="30"/>
      <c r="CK483" s="30"/>
      <c r="CL483" s="30"/>
      <c r="CM483" s="30"/>
      <c r="CN483" s="30"/>
      <c r="CO483" s="30"/>
      <c r="CP483" s="30"/>
      <c r="CQ483" s="31"/>
      <c r="CR483" s="30"/>
      <c r="CS483" s="30"/>
      <c r="CT483" s="30"/>
      <c r="CU483" s="30"/>
      <c r="CV483" s="30"/>
      <c r="CW483" s="30"/>
    </row>
    <row r="484" spans="4:101" ht="13.5" x14ac:dyDescent="0.35">
      <c r="D484" s="31"/>
      <c r="E484" s="30"/>
      <c r="F484" s="30"/>
      <c r="G484" s="30"/>
      <c r="H484" s="30"/>
      <c r="I484" s="30"/>
      <c r="J484" s="30"/>
      <c r="K484" s="30"/>
      <c r="L484" s="30"/>
      <c r="M484" s="30"/>
      <c r="N484" s="30"/>
      <c r="O484" s="31"/>
      <c r="P484" s="30"/>
      <c r="Q484" s="30"/>
      <c r="R484" s="30"/>
      <c r="S484" s="30"/>
      <c r="T484" s="30"/>
      <c r="U484" s="30"/>
      <c r="V484" s="30"/>
      <c r="W484" s="30"/>
      <c r="X484" s="30"/>
      <c r="Y484" s="31"/>
      <c r="Z484" s="30"/>
      <c r="AA484" s="30"/>
      <c r="AB484" s="30"/>
      <c r="AC484" s="30"/>
      <c r="AD484" s="30"/>
      <c r="AE484" s="30"/>
      <c r="AF484" s="30"/>
      <c r="AG484" s="30"/>
      <c r="AH484" s="30"/>
      <c r="AI484" s="30"/>
      <c r="AJ484" s="31"/>
      <c r="AK484" s="30"/>
      <c r="AL484" s="30"/>
      <c r="AM484" s="30"/>
      <c r="AN484" s="30"/>
      <c r="AO484" s="30"/>
      <c r="AP484" s="30"/>
      <c r="AQ484" s="30"/>
      <c r="AR484" s="30"/>
      <c r="AS484" s="31"/>
      <c r="AT484" s="30"/>
      <c r="AU484" s="30"/>
      <c r="AV484" s="30"/>
      <c r="AW484" s="30"/>
      <c r="AX484" s="30"/>
      <c r="AY484" s="30"/>
      <c r="AZ484" s="30"/>
      <c r="BA484" s="31"/>
      <c r="BB484" s="30"/>
      <c r="BC484" s="30"/>
      <c r="BD484" s="30"/>
      <c r="BE484" s="31"/>
      <c r="BF484" s="30"/>
      <c r="BG484" s="30"/>
      <c r="BH484" s="30"/>
      <c r="BI484" s="30"/>
      <c r="BJ484" s="31"/>
      <c r="BK484" s="30"/>
      <c r="BL484" s="30"/>
      <c r="BM484" s="30"/>
      <c r="BN484" s="30"/>
      <c r="BO484" s="31"/>
      <c r="BP484" s="30"/>
      <c r="BQ484" s="30"/>
      <c r="BR484" s="30"/>
      <c r="BS484" s="30"/>
      <c r="BT484" s="31"/>
      <c r="BU484" s="30"/>
      <c r="BV484" s="30"/>
      <c r="BW484" s="30"/>
      <c r="BX484" s="31"/>
      <c r="BY484" s="30"/>
      <c r="BZ484" s="30"/>
      <c r="CA484" s="30"/>
      <c r="CB484" s="30"/>
      <c r="CC484" s="30"/>
      <c r="CD484" s="30"/>
      <c r="CE484" s="30"/>
      <c r="CF484" s="30"/>
      <c r="CG484" s="30"/>
      <c r="CH484" s="31"/>
      <c r="CI484" s="30"/>
      <c r="CJ484" s="30"/>
      <c r="CK484" s="30"/>
      <c r="CL484" s="30"/>
      <c r="CM484" s="30"/>
      <c r="CN484" s="30"/>
      <c r="CO484" s="30"/>
      <c r="CP484" s="30"/>
      <c r="CQ484" s="31"/>
      <c r="CR484" s="30"/>
      <c r="CS484" s="30"/>
      <c r="CT484" s="30"/>
      <c r="CU484" s="30"/>
      <c r="CV484" s="30"/>
      <c r="CW484" s="30"/>
    </row>
    <row r="485" spans="4:101" ht="13.5" x14ac:dyDescent="0.35">
      <c r="D485" s="31"/>
      <c r="E485" s="30"/>
      <c r="F485" s="30"/>
      <c r="G485" s="30"/>
      <c r="H485" s="30"/>
      <c r="I485" s="30"/>
      <c r="J485" s="30"/>
      <c r="K485" s="30"/>
      <c r="L485" s="30"/>
      <c r="M485" s="30"/>
      <c r="N485" s="30"/>
      <c r="O485" s="31"/>
      <c r="P485" s="30"/>
      <c r="Q485" s="30"/>
      <c r="R485" s="30"/>
      <c r="S485" s="30"/>
      <c r="T485" s="30"/>
      <c r="U485" s="30"/>
      <c r="V485" s="30"/>
      <c r="W485" s="30"/>
      <c r="X485" s="30"/>
      <c r="Y485" s="31"/>
      <c r="Z485" s="30"/>
      <c r="AA485" s="30"/>
      <c r="AB485" s="30"/>
      <c r="AC485" s="30"/>
      <c r="AD485" s="30"/>
      <c r="AE485" s="30"/>
      <c r="AF485" s="30"/>
      <c r="AG485" s="30"/>
      <c r="AH485" s="30"/>
      <c r="AI485" s="30"/>
      <c r="AJ485" s="31"/>
      <c r="AK485" s="30"/>
      <c r="AL485" s="30"/>
      <c r="AM485" s="30"/>
      <c r="AN485" s="30"/>
      <c r="AO485" s="30"/>
      <c r="AP485" s="30"/>
      <c r="AQ485" s="30"/>
      <c r="AR485" s="30"/>
      <c r="AS485" s="31"/>
      <c r="AT485" s="30"/>
      <c r="AU485" s="30"/>
      <c r="AV485" s="30"/>
      <c r="AW485" s="30"/>
      <c r="AX485" s="30"/>
      <c r="AY485" s="30"/>
      <c r="AZ485" s="30"/>
      <c r="BA485" s="31"/>
      <c r="BB485" s="30"/>
      <c r="BC485" s="30"/>
      <c r="BD485" s="30"/>
      <c r="BE485" s="31"/>
      <c r="BF485" s="30"/>
      <c r="BG485" s="30"/>
      <c r="BH485" s="30"/>
      <c r="BI485" s="30"/>
      <c r="BJ485" s="31"/>
      <c r="BK485" s="30"/>
      <c r="BL485" s="30"/>
      <c r="BM485" s="30"/>
      <c r="BN485" s="30"/>
      <c r="BO485" s="31"/>
      <c r="BP485" s="30"/>
      <c r="BQ485" s="30"/>
      <c r="BR485" s="30"/>
      <c r="BS485" s="30"/>
      <c r="BT485" s="31"/>
      <c r="BU485" s="30"/>
      <c r="BV485" s="30"/>
      <c r="BW485" s="30"/>
      <c r="BX485" s="31"/>
      <c r="BY485" s="30"/>
      <c r="BZ485" s="30"/>
      <c r="CA485" s="30"/>
      <c r="CB485" s="30"/>
      <c r="CC485" s="30"/>
      <c r="CD485" s="30"/>
      <c r="CE485" s="30"/>
      <c r="CF485" s="30"/>
      <c r="CG485" s="30"/>
      <c r="CH485" s="31"/>
      <c r="CI485" s="30"/>
      <c r="CJ485" s="30"/>
      <c r="CK485" s="30"/>
      <c r="CL485" s="30"/>
      <c r="CM485" s="30"/>
      <c r="CN485" s="30"/>
      <c r="CO485" s="30"/>
      <c r="CP485" s="30"/>
      <c r="CQ485" s="31"/>
      <c r="CR485" s="30"/>
      <c r="CS485" s="30"/>
      <c r="CT485" s="30"/>
      <c r="CU485" s="30"/>
      <c r="CV485" s="30"/>
      <c r="CW485" s="30"/>
    </row>
    <row r="486" spans="4:101" ht="13.5" x14ac:dyDescent="0.35">
      <c r="D486" s="31"/>
      <c r="E486" s="30"/>
      <c r="F486" s="30"/>
      <c r="G486" s="30"/>
      <c r="H486" s="30"/>
      <c r="I486" s="30"/>
      <c r="J486" s="30"/>
      <c r="K486" s="30"/>
      <c r="L486" s="30"/>
      <c r="M486" s="30"/>
      <c r="N486" s="30"/>
      <c r="O486" s="31"/>
      <c r="P486" s="30"/>
      <c r="Q486" s="30"/>
      <c r="R486" s="30"/>
      <c r="S486" s="30"/>
      <c r="T486" s="30"/>
      <c r="U486" s="30"/>
      <c r="V486" s="30"/>
      <c r="W486" s="30"/>
      <c r="X486" s="30"/>
      <c r="Y486" s="31"/>
      <c r="Z486" s="30"/>
      <c r="AA486" s="30"/>
      <c r="AB486" s="30"/>
      <c r="AC486" s="30"/>
      <c r="AD486" s="30"/>
      <c r="AE486" s="30"/>
      <c r="AF486" s="30"/>
      <c r="AG486" s="30"/>
      <c r="AH486" s="30"/>
      <c r="AI486" s="30"/>
      <c r="AJ486" s="31"/>
      <c r="AK486" s="30"/>
      <c r="AL486" s="30"/>
      <c r="AM486" s="30"/>
      <c r="AN486" s="30"/>
      <c r="AO486" s="30"/>
      <c r="AP486" s="30"/>
      <c r="AQ486" s="30"/>
      <c r="AR486" s="30"/>
      <c r="AS486" s="31"/>
      <c r="AT486" s="30"/>
      <c r="AU486" s="30"/>
      <c r="AV486" s="30"/>
      <c r="AW486" s="30"/>
      <c r="AX486" s="30"/>
      <c r="AY486" s="30"/>
      <c r="AZ486" s="30"/>
      <c r="BA486" s="31"/>
      <c r="BB486" s="30"/>
      <c r="BC486" s="30"/>
      <c r="BD486" s="30"/>
      <c r="BE486" s="31"/>
      <c r="BF486" s="30"/>
      <c r="BG486" s="30"/>
      <c r="BH486" s="30"/>
      <c r="BI486" s="30"/>
      <c r="BJ486" s="31"/>
      <c r="BK486" s="30"/>
      <c r="BL486" s="30"/>
      <c r="BM486" s="30"/>
      <c r="BN486" s="30"/>
      <c r="BO486" s="31"/>
      <c r="BP486" s="30"/>
      <c r="BQ486" s="30"/>
      <c r="BR486" s="30"/>
      <c r="BS486" s="30"/>
      <c r="BT486" s="31"/>
      <c r="BU486" s="30"/>
      <c r="BV486" s="30"/>
      <c r="BW486" s="30"/>
      <c r="BX486" s="31"/>
      <c r="BY486" s="30"/>
      <c r="BZ486" s="30"/>
      <c r="CA486" s="30"/>
      <c r="CB486" s="30"/>
      <c r="CC486" s="30"/>
      <c r="CD486" s="30"/>
      <c r="CE486" s="30"/>
      <c r="CF486" s="30"/>
      <c r="CG486" s="30"/>
      <c r="CH486" s="31"/>
      <c r="CI486" s="30"/>
      <c r="CJ486" s="30"/>
      <c r="CK486" s="30"/>
      <c r="CL486" s="30"/>
      <c r="CM486" s="30"/>
      <c r="CN486" s="30"/>
      <c r="CO486" s="30"/>
      <c r="CP486" s="30"/>
      <c r="CQ486" s="31"/>
      <c r="CR486" s="30"/>
      <c r="CS486" s="30"/>
      <c r="CT486" s="30"/>
      <c r="CU486" s="30"/>
      <c r="CV486" s="30"/>
      <c r="CW486" s="30"/>
    </row>
    <row r="487" spans="4:101" ht="13.5" x14ac:dyDescent="0.35">
      <c r="D487" s="31"/>
      <c r="E487" s="30"/>
      <c r="F487" s="30"/>
      <c r="G487" s="30"/>
      <c r="H487" s="30"/>
      <c r="I487" s="30"/>
      <c r="J487" s="30"/>
      <c r="K487" s="30"/>
      <c r="L487" s="30"/>
      <c r="M487" s="30"/>
      <c r="N487" s="30"/>
      <c r="O487" s="31"/>
      <c r="P487" s="30"/>
      <c r="Q487" s="30"/>
      <c r="R487" s="30"/>
      <c r="S487" s="30"/>
      <c r="T487" s="30"/>
      <c r="U487" s="30"/>
      <c r="V487" s="30"/>
      <c r="W487" s="30"/>
      <c r="X487" s="30"/>
      <c r="Y487" s="31"/>
      <c r="Z487" s="30"/>
      <c r="AA487" s="30"/>
      <c r="AB487" s="30"/>
      <c r="AC487" s="30"/>
      <c r="AD487" s="30"/>
      <c r="AE487" s="30"/>
      <c r="AF487" s="30"/>
      <c r="AG487" s="30"/>
      <c r="AH487" s="30"/>
      <c r="AI487" s="30"/>
      <c r="AJ487" s="31"/>
      <c r="AK487" s="30"/>
      <c r="AL487" s="30"/>
      <c r="AM487" s="30"/>
      <c r="AN487" s="30"/>
      <c r="AO487" s="30"/>
      <c r="AP487" s="30"/>
      <c r="AQ487" s="30"/>
      <c r="AR487" s="30"/>
      <c r="AS487" s="31"/>
      <c r="AT487" s="30"/>
      <c r="AU487" s="30"/>
      <c r="AV487" s="30"/>
      <c r="AW487" s="30"/>
      <c r="AX487" s="30"/>
      <c r="AY487" s="30"/>
      <c r="AZ487" s="30"/>
      <c r="BA487" s="31"/>
      <c r="BB487" s="30"/>
      <c r="BC487" s="30"/>
      <c r="BD487" s="30"/>
      <c r="BE487" s="31"/>
      <c r="BF487" s="30"/>
      <c r="BG487" s="30"/>
      <c r="BH487" s="30"/>
      <c r="BI487" s="30"/>
      <c r="BJ487" s="31"/>
      <c r="BK487" s="30"/>
      <c r="BL487" s="30"/>
      <c r="BM487" s="30"/>
      <c r="BN487" s="30"/>
      <c r="BO487" s="31"/>
      <c r="BP487" s="30"/>
      <c r="BQ487" s="30"/>
      <c r="BR487" s="30"/>
      <c r="BS487" s="30"/>
      <c r="BT487" s="31"/>
      <c r="BU487" s="30"/>
      <c r="BV487" s="30"/>
      <c r="BW487" s="30"/>
      <c r="BX487" s="31"/>
      <c r="BY487" s="30"/>
      <c r="BZ487" s="30"/>
      <c r="CA487" s="30"/>
      <c r="CB487" s="30"/>
      <c r="CC487" s="30"/>
      <c r="CD487" s="30"/>
      <c r="CE487" s="30"/>
      <c r="CF487" s="30"/>
      <c r="CG487" s="30"/>
      <c r="CH487" s="31"/>
      <c r="CI487" s="30"/>
      <c r="CJ487" s="30"/>
      <c r="CK487" s="30"/>
      <c r="CL487" s="30"/>
      <c r="CM487" s="30"/>
      <c r="CN487" s="30"/>
      <c r="CO487" s="30"/>
      <c r="CP487" s="30"/>
      <c r="CQ487" s="31"/>
      <c r="CR487" s="30"/>
      <c r="CS487" s="30"/>
      <c r="CT487" s="30"/>
      <c r="CU487" s="30"/>
      <c r="CV487" s="30"/>
      <c r="CW487" s="30"/>
    </row>
    <row r="488" spans="4:101" ht="13.5" x14ac:dyDescent="0.35">
      <c r="D488" s="31"/>
      <c r="E488" s="30"/>
      <c r="F488" s="30"/>
      <c r="G488" s="30"/>
      <c r="H488" s="30"/>
      <c r="I488" s="30"/>
      <c r="J488" s="30"/>
      <c r="K488" s="30"/>
      <c r="L488" s="30"/>
      <c r="M488" s="30"/>
      <c r="N488" s="30"/>
      <c r="O488" s="31"/>
      <c r="P488" s="30"/>
      <c r="Q488" s="30"/>
      <c r="R488" s="30"/>
      <c r="S488" s="30"/>
      <c r="T488" s="30"/>
      <c r="U488" s="30"/>
      <c r="V488" s="30"/>
      <c r="W488" s="30"/>
      <c r="X488" s="30"/>
      <c r="Y488" s="31"/>
      <c r="Z488" s="30"/>
      <c r="AA488" s="30"/>
      <c r="AB488" s="30"/>
      <c r="AC488" s="30"/>
      <c r="AD488" s="30"/>
      <c r="AE488" s="30"/>
      <c r="AF488" s="30"/>
      <c r="AG488" s="30"/>
      <c r="AH488" s="30"/>
      <c r="AI488" s="30"/>
      <c r="AJ488" s="31"/>
      <c r="AK488" s="30"/>
      <c r="AL488" s="30"/>
      <c r="AM488" s="30"/>
      <c r="AN488" s="30"/>
      <c r="AO488" s="30"/>
      <c r="AP488" s="30"/>
      <c r="AQ488" s="30"/>
      <c r="AR488" s="30"/>
      <c r="AS488" s="31"/>
      <c r="AT488" s="30"/>
      <c r="AU488" s="30"/>
      <c r="AV488" s="30"/>
      <c r="AW488" s="30"/>
      <c r="AX488" s="30"/>
      <c r="AY488" s="30"/>
      <c r="AZ488" s="30"/>
      <c r="BA488" s="31"/>
      <c r="BB488" s="30"/>
      <c r="BC488" s="30"/>
      <c r="BD488" s="30"/>
      <c r="BE488" s="31"/>
      <c r="BF488" s="30"/>
      <c r="BG488" s="30"/>
      <c r="BH488" s="30"/>
      <c r="BI488" s="30"/>
      <c r="BJ488" s="31"/>
      <c r="BK488" s="30"/>
      <c r="BL488" s="30"/>
      <c r="BM488" s="30"/>
      <c r="BN488" s="30"/>
      <c r="BO488" s="31"/>
      <c r="BP488" s="30"/>
      <c r="BQ488" s="30"/>
      <c r="BR488" s="30"/>
      <c r="BS488" s="30"/>
      <c r="BT488" s="31"/>
      <c r="BU488" s="30"/>
      <c r="BV488" s="30"/>
      <c r="BW488" s="30"/>
      <c r="BX488" s="31"/>
      <c r="BY488" s="30"/>
      <c r="BZ488" s="30"/>
      <c r="CA488" s="30"/>
      <c r="CB488" s="30"/>
      <c r="CC488" s="30"/>
      <c r="CD488" s="30"/>
      <c r="CE488" s="30"/>
      <c r="CF488" s="30"/>
      <c r="CG488" s="30"/>
      <c r="CH488" s="31"/>
      <c r="CI488" s="30"/>
      <c r="CJ488" s="30"/>
      <c r="CK488" s="30"/>
      <c r="CL488" s="30"/>
      <c r="CM488" s="30"/>
      <c r="CN488" s="30"/>
      <c r="CO488" s="30"/>
      <c r="CP488" s="30"/>
      <c r="CQ488" s="31"/>
      <c r="CR488" s="30"/>
      <c r="CS488" s="30"/>
      <c r="CT488" s="30"/>
      <c r="CU488" s="30"/>
      <c r="CV488" s="30"/>
      <c r="CW488" s="30"/>
    </row>
    <row r="489" spans="4:101" ht="13.5" x14ac:dyDescent="0.35">
      <c r="D489" s="31"/>
      <c r="E489" s="30"/>
      <c r="F489" s="30"/>
      <c r="G489" s="30"/>
      <c r="H489" s="30"/>
      <c r="I489" s="30"/>
      <c r="J489" s="30"/>
      <c r="K489" s="30"/>
      <c r="L489" s="30"/>
      <c r="M489" s="30"/>
      <c r="N489" s="30"/>
      <c r="O489" s="31"/>
      <c r="P489" s="30"/>
      <c r="Q489" s="30"/>
      <c r="R489" s="30"/>
      <c r="S489" s="30"/>
      <c r="T489" s="30"/>
      <c r="U489" s="30"/>
      <c r="V489" s="30"/>
      <c r="W489" s="30"/>
      <c r="X489" s="30"/>
      <c r="Y489" s="31"/>
      <c r="Z489" s="30"/>
      <c r="AA489" s="30"/>
      <c r="AB489" s="30"/>
      <c r="AC489" s="30"/>
      <c r="AD489" s="30"/>
      <c r="AE489" s="30"/>
      <c r="AF489" s="30"/>
      <c r="AG489" s="30"/>
      <c r="AH489" s="30"/>
      <c r="AI489" s="30"/>
      <c r="AJ489" s="31"/>
      <c r="AK489" s="30"/>
      <c r="AL489" s="30"/>
      <c r="AM489" s="30"/>
      <c r="AN489" s="30"/>
      <c r="AO489" s="30"/>
      <c r="AP489" s="30"/>
      <c r="AQ489" s="30"/>
      <c r="AR489" s="30"/>
      <c r="AS489" s="31"/>
      <c r="AT489" s="30"/>
      <c r="AU489" s="30"/>
      <c r="AV489" s="30"/>
      <c r="AW489" s="30"/>
      <c r="AX489" s="30"/>
      <c r="AY489" s="30"/>
      <c r="AZ489" s="30"/>
      <c r="BA489" s="31"/>
      <c r="BB489" s="30"/>
      <c r="BC489" s="30"/>
      <c r="BD489" s="30"/>
      <c r="BE489" s="31"/>
      <c r="BF489" s="30"/>
      <c r="BG489" s="30"/>
      <c r="BH489" s="30"/>
      <c r="BI489" s="30"/>
      <c r="BJ489" s="31"/>
      <c r="BK489" s="30"/>
      <c r="BL489" s="30"/>
      <c r="BM489" s="30"/>
      <c r="BN489" s="30"/>
      <c r="BO489" s="31"/>
      <c r="BP489" s="30"/>
      <c r="BQ489" s="30"/>
      <c r="BR489" s="30"/>
      <c r="BS489" s="30"/>
      <c r="BT489" s="31"/>
      <c r="BU489" s="30"/>
      <c r="BV489" s="30"/>
      <c r="BW489" s="30"/>
      <c r="BX489" s="31"/>
      <c r="BY489" s="30"/>
      <c r="BZ489" s="30"/>
      <c r="CA489" s="30"/>
      <c r="CB489" s="30"/>
      <c r="CC489" s="30"/>
      <c r="CD489" s="30"/>
      <c r="CE489" s="30"/>
      <c r="CF489" s="30"/>
      <c r="CG489" s="30"/>
      <c r="CH489" s="31"/>
      <c r="CI489" s="30"/>
      <c r="CJ489" s="30"/>
      <c r="CK489" s="30"/>
      <c r="CL489" s="30"/>
      <c r="CM489" s="30"/>
      <c r="CN489" s="30"/>
      <c r="CO489" s="30"/>
      <c r="CP489" s="30"/>
      <c r="CQ489" s="31"/>
      <c r="CR489" s="30"/>
      <c r="CS489" s="30"/>
      <c r="CT489" s="30"/>
      <c r="CU489" s="30"/>
      <c r="CV489" s="30"/>
      <c r="CW489" s="30"/>
    </row>
    <row r="490" spans="4:101" ht="13.5" x14ac:dyDescent="0.35">
      <c r="D490" s="31"/>
      <c r="E490" s="30"/>
      <c r="F490" s="30"/>
      <c r="G490" s="30"/>
      <c r="H490" s="30"/>
      <c r="I490" s="30"/>
      <c r="J490" s="30"/>
      <c r="K490" s="30"/>
      <c r="L490" s="30"/>
      <c r="M490" s="30"/>
      <c r="N490" s="30"/>
      <c r="O490" s="31"/>
      <c r="P490" s="30"/>
      <c r="Q490" s="30"/>
      <c r="R490" s="30"/>
      <c r="S490" s="30"/>
      <c r="T490" s="30"/>
      <c r="U490" s="30"/>
      <c r="V490" s="30"/>
      <c r="W490" s="30"/>
      <c r="X490" s="30"/>
      <c r="Y490" s="31"/>
      <c r="Z490" s="30"/>
      <c r="AA490" s="30"/>
      <c r="AB490" s="30"/>
      <c r="AC490" s="30"/>
      <c r="AD490" s="30"/>
      <c r="AE490" s="30"/>
      <c r="AF490" s="30"/>
      <c r="AG490" s="30"/>
      <c r="AH490" s="30"/>
      <c r="AI490" s="30"/>
      <c r="AJ490" s="31"/>
      <c r="AK490" s="30"/>
      <c r="AL490" s="30"/>
      <c r="AM490" s="30"/>
      <c r="AN490" s="30"/>
      <c r="AO490" s="30"/>
      <c r="AP490" s="30"/>
      <c r="AQ490" s="30"/>
      <c r="AR490" s="30"/>
      <c r="AS490" s="31"/>
      <c r="AT490" s="30"/>
      <c r="AU490" s="30"/>
      <c r="AV490" s="30"/>
      <c r="AW490" s="30"/>
      <c r="AX490" s="30"/>
      <c r="AY490" s="30"/>
      <c r="AZ490" s="30"/>
      <c r="BA490" s="31"/>
      <c r="BB490" s="30"/>
      <c r="BC490" s="30"/>
      <c r="BD490" s="30"/>
      <c r="BE490" s="31"/>
      <c r="BF490" s="30"/>
      <c r="BG490" s="30"/>
      <c r="BH490" s="30"/>
      <c r="BI490" s="30"/>
      <c r="BJ490" s="31"/>
      <c r="BK490" s="30"/>
      <c r="BL490" s="30"/>
      <c r="BM490" s="30"/>
      <c r="BN490" s="30"/>
      <c r="BO490" s="31"/>
      <c r="BP490" s="30"/>
      <c r="BQ490" s="30"/>
      <c r="BR490" s="30"/>
      <c r="BS490" s="30"/>
      <c r="BT490" s="31"/>
      <c r="BU490" s="30"/>
      <c r="BV490" s="30"/>
      <c r="BW490" s="30"/>
      <c r="BX490" s="31"/>
      <c r="BY490" s="30"/>
      <c r="BZ490" s="30"/>
      <c r="CA490" s="30"/>
      <c r="CB490" s="30"/>
      <c r="CC490" s="30"/>
      <c r="CD490" s="30"/>
      <c r="CE490" s="30"/>
      <c r="CF490" s="30"/>
      <c r="CG490" s="30"/>
      <c r="CH490" s="31"/>
      <c r="CI490" s="30"/>
      <c r="CJ490" s="30"/>
      <c r="CK490" s="30"/>
      <c r="CL490" s="30"/>
      <c r="CM490" s="30"/>
      <c r="CN490" s="30"/>
      <c r="CO490" s="30"/>
      <c r="CP490" s="30"/>
      <c r="CQ490" s="31"/>
      <c r="CR490" s="30"/>
      <c r="CS490" s="30"/>
      <c r="CT490" s="30"/>
      <c r="CU490" s="30"/>
      <c r="CV490" s="30"/>
      <c r="CW490" s="30"/>
    </row>
    <row r="491" spans="4:101" ht="13.5" x14ac:dyDescent="0.35">
      <c r="D491" s="31"/>
      <c r="E491" s="30"/>
      <c r="F491" s="30"/>
      <c r="G491" s="30"/>
      <c r="H491" s="30"/>
      <c r="I491" s="30"/>
      <c r="J491" s="30"/>
      <c r="K491" s="30"/>
      <c r="L491" s="30"/>
      <c r="M491" s="30"/>
      <c r="N491" s="30"/>
      <c r="O491" s="31"/>
      <c r="P491" s="30"/>
      <c r="Q491" s="30"/>
      <c r="R491" s="30"/>
      <c r="S491" s="30"/>
      <c r="T491" s="30"/>
      <c r="U491" s="30"/>
      <c r="V491" s="30"/>
      <c r="W491" s="30"/>
      <c r="X491" s="30"/>
      <c r="Y491" s="31"/>
      <c r="Z491" s="30"/>
      <c r="AA491" s="30"/>
      <c r="AB491" s="30"/>
      <c r="AC491" s="30"/>
      <c r="AD491" s="30"/>
      <c r="AE491" s="30"/>
      <c r="AF491" s="30"/>
      <c r="AG491" s="30"/>
      <c r="AH491" s="30"/>
      <c r="AI491" s="30"/>
      <c r="AJ491" s="31"/>
      <c r="AK491" s="30"/>
      <c r="AL491" s="30"/>
      <c r="AM491" s="30"/>
      <c r="AN491" s="30"/>
      <c r="AO491" s="30"/>
      <c r="AP491" s="30"/>
      <c r="AQ491" s="30"/>
      <c r="AR491" s="30"/>
      <c r="AS491" s="31"/>
      <c r="AT491" s="30"/>
      <c r="AU491" s="30"/>
      <c r="AV491" s="30"/>
      <c r="AW491" s="30"/>
      <c r="AX491" s="30"/>
      <c r="AY491" s="30"/>
      <c r="AZ491" s="30"/>
      <c r="BA491" s="31"/>
      <c r="BB491" s="30"/>
      <c r="BC491" s="30"/>
      <c r="BD491" s="30"/>
      <c r="BE491" s="31"/>
      <c r="BF491" s="30"/>
      <c r="BG491" s="30"/>
      <c r="BH491" s="30"/>
      <c r="BI491" s="30"/>
      <c r="BJ491" s="31"/>
      <c r="BK491" s="30"/>
      <c r="BL491" s="30"/>
      <c r="BM491" s="30"/>
      <c r="BN491" s="30"/>
      <c r="BO491" s="31"/>
      <c r="BP491" s="30"/>
      <c r="BQ491" s="30"/>
      <c r="BR491" s="30"/>
      <c r="BS491" s="30"/>
      <c r="BT491" s="31"/>
      <c r="BU491" s="30"/>
      <c r="BV491" s="30"/>
      <c r="BW491" s="30"/>
      <c r="BX491" s="31"/>
      <c r="BY491" s="30"/>
      <c r="BZ491" s="30"/>
      <c r="CA491" s="30"/>
      <c r="CB491" s="30"/>
      <c r="CC491" s="30"/>
      <c r="CD491" s="30"/>
      <c r="CE491" s="30"/>
      <c r="CF491" s="30"/>
      <c r="CG491" s="30"/>
      <c r="CH491" s="31"/>
      <c r="CI491" s="30"/>
      <c r="CJ491" s="30"/>
      <c r="CK491" s="30"/>
      <c r="CL491" s="30"/>
      <c r="CM491" s="30"/>
      <c r="CN491" s="30"/>
      <c r="CO491" s="30"/>
      <c r="CP491" s="30"/>
      <c r="CQ491" s="31"/>
      <c r="CR491" s="30"/>
      <c r="CS491" s="30"/>
      <c r="CT491" s="30"/>
      <c r="CU491" s="30"/>
      <c r="CV491" s="30"/>
      <c r="CW491" s="30"/>
    </row>
    <row r="492" spans="4:101" ht="13.5" x14ac:dyDescent="0.35">
      <c r="D492" s="31"/>
      <c r="E492" s="30"/>
      <c r="F492" s="30"/>
      <c r="G492" s="30"/>
      <c r="H492" s="30"/>
      <c r="I492" s="30"/>
      <c r="J492" s="30"/>
      <c r="K492" s="30"/>
      <c r="L492" s="30"/>
      <c r="M492" s="30"/>
      <c r="N492" s="30"/>
      <c r="O492" s="31"/>
      <c r="P492" s="30"/>
      <c r="Q492" s="30"/>
      <c r="R492" s="30"/>
      <c r="S492" s="30"/>
      <c r="T492" s="30"/>
      <c r="U492" s="30"/>
      <c r="V492" s="30"/>
      <c r="W492" s="30"/>
      <c r="X492" s="30"/>
      <c r="Y492" s="31"/>
      <c r="Z492" s="30"/>
      <c r="AA492" s="30"/>
      <c r="AB492" s="30"/>
      <c r="AC492" s="30"/>
      <c r="AD492" s="30"/>
      <c r="AE492" s="30"/>
      <c r="AF492" s="30"/>
      <c r="AG492" s="30"/>
      <c r="AH492" s="30"/>
      <c r="AI492" s="30"/>
      <c r="AJ492" s="31"/>
      <c r="AK492" s="30"/>
      <c r="AL492" s="30"/>
      <c r="AM492" s="30"/>
      <c r="AN492" s="30"/>
      <c r="AO492" s="30"/>
      <c r="AP492" s="30"/>
      <c r="AQ492" s="30"/>
      <c r="AR492" s="30"/>
      <c r="AS492" s="31"/>
      <c r="AT492" s="30"/>
      <c r="AU492" s="30"/>
      <c r="AV492" s="30"/>
      <c r="AW492" s="30"/>
      <c r="AX492" s="30"/>
      <c r="AY492" s="30"/>
      <c r="AZ492" s="30"/>
      <c r="BA492" s="31"/>
      <c r="BB492" s="30"/>
      <c r="BC492" s="30"/>
      <c r="BD492" s="30"/>
      <c r="BE492" s="31"/>
      <c r="BF492" s="30"/>
      <c r="BG492" s="30"/>
      <c r="BH492" s="30"/>
      <c r="BI492" s="30"/>
      <c r="BJ492" s="31"/>
      <c r="BK492" s="30"/>
      <c r="BL492" s="30"/>
      <c r="BM492" s="30"/>
      <c r="BN492" s="30"/>
      <c r="BO492" s="31"/>
      <c r="BP492" s="30"/>
      <c r="BQ492" s="30"/>
      <c r="BR492" s="30"/>
      <c r="BS492" s="30"/>
      <c r="BT492" s="31"/>
      <c r="BU492" s="30"/>
      <c r="BV492" s="30"/>
      <c r="BW492" s="30"/>
      <c r="BX492" s="31"/>
      <c r="BY492" s="30"/>
      <c r="BZ492" s="30"/>
      <c r="CA492" s="30"/>
      <c r="CB492" s="30"/>
      <c r="CC492" s="30"/>
      <c r="CD492" s="30"/>
      <c r="CE492" s="30"/>
      <c r="CF492" s="30"/>
      <c r="CG492" s="30"/>
      <c r="CH492" s="31"/>
      <c r="CI492" s="30"/>
      <c r="CJ492" s="30"/>
      <c r="CK492" s="30"/>
      <c r="CL492" s="30"/>
      <c r="CM492" s="30"/>
      <c r="CN492" s="30"/>
      <c r="CO492" s="30"/>
      <c r="CP492" s="30"/>
      <c r="CQ492" s="31"/>
      <c r="CR492" s="30"/>
      <c r="CS492" s="30"/>
      <c r="CT492" s="30"/>
      <c r="CU492" s="30"/>
      <c r="CV492" s="30"/>
      <c r="CW492" s="30"/>
    </row>
    <row r="493" spans="4:101" ht="13.5" x14ac:dyDescent="0.35">
      <c r="D493" s="31"/>
      <c r="E493" s="30"/>
      <c r="F493" s="30"/>
      <c r="G493" s="30"/>
      <c r="H493" s="30"/>
      <c r="I493" s="30"/>
      <c r="J493" s="30"/>
      <c r="K493" s="30"/>
      <c r="L493" s="30"/>
      <c r="M493" s="30"/>
      <c r="N493" s="30"/>
      <c r="O493" s="31"/>
      <c r="P493" s="30"/>
      <c r="Q493" s="30"/>
      <c r="R493" s="30"/>
      <c r="S493" s="30"/>
      <c r="T493" s="30"/>
      <c r="U493" s="30"/>
      <c r="V493" s="30"/>
      <c r="W493" s="30"/>
      <c r="X493" s="30"/>
      <c r="Y493" s="31"/>
      <c r="Z493" s="30"/>
      <c r="AA493" s="30"/>
      <c r="AB493" s="30"/>
      <c r="AC493" s="30"/>
      <c r="AD493" s="30"/>
      <c r="AE493" s="30"/>
      <c r="AF493" s="30"/>
      <c r="AG493" s="30"/>
      <c r="AH493" s="30"/>
      <c r="AI493" s="30"/>
      <c r="AJ493" s="31"/>
      <c r="AK493" s="30"/>
      <c r="AL493" s="30"/>
      <c r="AM493" s="30"/>
      <c r="AN493" s="30"/>
      <c r="AO493" s="30"/>
      <c r="AP493" s="30"/>
      <c r="AQ493" s="30"/>
      <c r="AR493" s="30"/>
      <c r="AS493" s="31"/>
      <c r="AT493" s="30"/>
      <c r="AU493" s="30"/>
      <c r="AV493" s="30"/>
      <c r="AW493" s="30"/>
      <c r="AX493" s="30"/>
      <c r="AY493" s="30"/>
      <c r="AZ493" s="30"/>
      <c r="BA493" s="31"/>
      <c r="BB493" s="30"/>
      <c r="BC493" s="30"/>
      <c r="BD493" s="30"/>
      <c r="BE493" s="31"/>
      <c r="BF493" s="30"/>
      <c r="BG493" s="30"/>
      <c r="BH493" s="30"/>
      <c r="BI493" s="30"/>
      <c r="BJ493" s="31"/>
      <c r="BK493" s="30"/>
      <c r="BL493" s="30"/>
      <c r="BM493" s="30"/>
      <c r="BN493" s="30"/>
      <c r="BO493" s="31"/>
      <c r="BP493" s="30"/>
      <c r="BQ493" s="30"/>
      <c r="BR493" s="30"/>
      <c r="BS493" s="30"/>
      <c r="BT493" s="31"/>
      <c r="BU493" s="30"/>
      <c r="BV493" s="30"/>
      <c r="BW493" s="30"/>
      <c r="BX493" s="31"/>
      <c r="BY493" s="30"/>
      <c r="BZ493" s="30"/>
      <c r="CA493" s="30"/>
      <c r="CB493" s="30"/>
      <c r="CC493" s="30"/>
      <c r="CD493" s="30"/>
      <c r="CE493" s="30"/>
      <c r="CF493" s="30"/>
      <c r="CG493" s="30"/>
      <c r="CH493" s="31"/>
      <c r="CI493" s="30"/>
      <c r="CJ493" s="30"/>
      <c r="CK493" s="30"/>
      <c r="CL493" s="30"/>
      <c r="CM493" s="30"/>
      <c r="CN493" s="30"/>
      <c r="CO493" s="30"/>
      <c r="CP493" s="30"/>
      <c r="CQ493" s="31"/>
      <c r="CR493" s="30"/>
      <c r="CS493" s="30"/>
      <c r="CT493" s="30"/>
      <c r="CU493" s="30"/>
      <c r="CV493" s="30"/>
      <c r="CW493" s="30"/>
    </row>
    <row r="494" spans="4:101" ht="13.5" x14ac:dyDescent="0.35">
      <c r="D494" s="31"/>
      <c r="E494" s="30"/>
      <c r="F494" s="30"/>
      <c r="G494" s="30"/>
      <c r="H494" s="30"/>
      <c r="I494" s="30"/>
      <c r="J494" s="30"/>
      <c r="K494" s="30"/>
      <c r="L494" s="30"/>
      <c r="M494" s="30"/>
      <c r="N494" s="30"/>
      <c r="O494" s="31"/>
      <c r="P494" s="30"/>
      <c r="Q494" s="30"/>
      <c r="R494" s="30"/>
      <c r="S494" s="30"/>
      <c r="T494" s="30"/>
      <c r="U494" s="30"/>
      <c r="V494" s="30"/>
      <c r="W494" s="30"/>
      <c r="X494" s="30"/>
      <c r="Y494" s="31"/>
      <c r="Z494" s="30"/>
      <c r="AA494" s="30"/>
      <c r="AB494" s="30"/>
      <c r="AC494" s="30"/>
      <c r="AD494" s="30"/>
      <c r="AE494" s="30"/>
      <c r="AF494" s="30"/>
      <c r="AG494" s="30"/>
      <c r="AH494" s="30"/>
      <c r="AI494" s="30"/>
      <c r="AJ494" s="31"/>
      <c r="AK494" s="30"/>
      <c r="AL494" s="30"/>
      <c r="AM494" s="30"/>
      <c r="AN494" s="30"/>
      <c r="AO494" s="30"/>
      <c r="AP494" s="30"/>
      <c r="AQ494" s="30"/>
      <c r="AR494" s="30"/>
      <c r="AS494" s="31"/>
      <c r="AT494" s="30"/>
      <c r="AU494" s="30"/>
      <c r="AV494" s="30"/>
      <c r="AW494" s="30"/>
      <c r="AX494" s="30"/>
      <c r="AY494" s="30"/>
      <c r="AZ494" s="30"/>
      <c r="BA494" s="31"/>
      <c r="BB494" s="30"/>
      <c r="BC494" s="30"/>
      <c r="BD494" s="30"/>
      <c r="BE494" s="31"/>
      <c r="BF494" s="30"/>
      <c r="BG494" s="30"/>
      <c r="BH494" s="30"/>
      <c r="BI494" s="30"/>
      <c r="BJ494" s="31"/>
      <c r="BK494" s="30"/>
      <c r="BL494" s="30"/>
      <c r="BM494" s="30"/>
      <c r="BN494" s="30"/>
      <c r="BO494" s="31"/>
      <c r="BP494" s="30"/>
      <c r="BQ494" s="30"/>
      <c r="BR494" s="30"/>
      <c r="BS494" s="30"/>
      <c r="BT494" s="31"/>
      <c r="BU494" s="30"/>
      <c r="BV494" s="30"/>
      <c r="BW494" s="30"/>
      <c r="BX494" s="31"/>
      <c r="BY494" s="30"/>
      <c r="BZ494" s="30"/>
      <c r="CA494" s="30"/>
      <c r="CB494" s="30"/>
      <c r="CC494" s="30"/>
      <c r="CD494" s="30"/>
      <c r="CE494" s="30"/>
      <c r="CF494" s="30"/>
      <c r="CG494" s="30"/>
      <c r="CH494" s="31"/>
      <c r="CI494" s="30"/>
      <c r="CJ494" s="30"/>
      <c r="CK494" s="30"/>
      <c r="CL494" s="30"/>
      <c r="CM494" s="30"/>
      <c r="CN494" s="30"/>
      <c r="CO494" s="30"/>
      <c r="CP494" s="30"/>
      <c r="CQ494" s="31"/>
      <c r="CR494" s="30"/>
      <c r="CS494" s="30"/>
      <c r="CT494" s="30"/>
      <c r="CU494" s="30"/>
      <c r="CV494" s="30"/>
      <c r="CW494" s="30"/>
    </row>
    <row r="495" spans="4:101" ht="13.5" x14ac:dyDescent="0.35">
      <c r="D495" s="31"/>
      <c r="E495" s="30"/>
      <c r="F495" s="30"/>
      <c r="G495" s="30"/>
      <c r="H495" s="30"/>
      <c r="I495" s="30"/>
      <c r="J495" s="30"/>
      <c r="K495" s="30"/>
      <c r="L495" s="30"/>
      <c r="M495" s="30"/>
      <c r="N495" s="30"/>
      <c r="O495" s="31"/>
      <c r="P495" s="30"/>
      <c r="Q495" s="30"/>
      <c r="R495" s="30"/>
      <c r="S495" s="30"/>
      <c r="T495" s="30"/>
      <c r="U495" s="30"/>
      <c r="V495" s="30"/>
      <c r="W495" s="30"/>
      <c r="X495" s="30"/>
      <c r="Y495" s="31"/>
      <c r="Z495" s="30"/>
      <c r="AA495" s="30"/>
      <c r="AB495" s="30"/>
      <c r="AC495" s="30"/>
      <c r="AD495" s="30"/>
      <c r="AE495" s="30"/>
      <c r="AF495" s="30"/>
      <c r="AG495" s="30"/>
      <c r="AH495" s="30"/>
      <c r="AI495" s="30"/>
      <c r="AJ495" s="31"/>
      <c r="AK495" s="30"/>
      <c r="AL495" s="30"/>
      <c r="AM495" s="30"/>
      <c r="AN495" s="30"/>
      <c r="AO495" s="30"/>
      <c r="AP495" s="30"/>
      <c r="AQ495" s="30"/>
      <c r="AR495" s="30"/>
      <c r="AS495" s="31"/>
      <c r="AT495" s="30"/>
      <c r="AU495" s="30"/>
      <c r="AV495" s="30"/>
      <c r="AW495" s="30"/>
      <c r="AX495" s="30"/>
      <c r="AY495" s="30"/>
      <c r="AZ495" s="30"/>
      <c r="BA495" s="31"/>
      <c r="BB495" s="30"/>
      <c r="BC495" s="30"/>
      <c r="BD495" s="30"/>
      <c r="BE495" s="31"/>
      <c r="BF495" s="30"/>
      <c r="BG495" s="30"/>
      <c r="BH495" s="30"/>
      <c r="BI495" s="30"/>
      <c r="BJ495" s="31"/>
      <c r="BK495" s="30"/>
      <c r="BL495" s="30"/>
      <c r="BM495" s="30"/>
      <c r="BN495" s="30"/>
      <c r="BO495" s="31"/>
      <c r="BP495" s="30"/>
      <c r="BQ495" s="30"/>
      <c r="BR495" s="30"/>
      <c r="BS495" s="30"/>
      <c r="BT495" s="31"/>
      <c r="BU495" s="30"/>
      <c r="BV495" s="30"/>
      <c r="BW495" s="30"/>
      <c r="BX495" s="31"/>
      <c r="BY495" s="30"/>
      <c r="BZ495" s="30"/>
      <c r="CA495" s="30"/>
      <c r="CB495" s="30"/>
      <c r="CC495" s="30"/>
      <c r="CD495" s="30"/>
      <c r="CE495" s="30"/>
      <c r="CF495" s="30"/>
      <c r="CG495" s="30"/>
      <c r="CH495" s="31"/>
      <c r="CI495" s="30"/>
      <c r="CJ495" s="30"/>
      <c r="CK495" s="30"/>
      <c r="CL495" s="30"/>
      <c r="CM495" s="30"/>
      <c r="CN495" s="30"/>
      <c r="CO495" s="30"/>
      <c r="CP495" s="30"/>
      <c r="CQ495" s="31"/>
      <c r="CR495" s="30"/>
      <c r="CS495" s="30"/>
      <c r="CT495" s="30"/>
      <c r="CU495" s="30"/>
      <c r="CV495" s="30"/>
      <c r="CW495" s="30"/>
    </row>
    <row r="496" spans="4:101" ht="13.5" x14ac:dyDescent="0.35">
      <c r="D496" s="31"/>
      <c r="E496" s="30"/>
      <c r="F496" s="30"/>
      <c r="G496" s="30"/>
      <c r="H496" s="30"/>
      <c r="I496" s="30"/>
      <c r="J496" s="30"/>
      <c r="K496" s="30"/>
      <c r="L496" s="30"/>
      <c r="M496" s="30"/>
      <c r="N496" s="30"/>
      <c r="O496" s="31"/>
      <c r="P496" s="30"/>
      <c r="Q496" s="30"/>
      <c r="R496" s="30"/>
      <c r="S496" s="30"/>
      <c r="T496" s="30"/>
      <c r="U496" s="30"/>
      <c r="V496" s="30"/>
      <c r="W496" s="30"/>
      <c r="X496" s="30"/>
      <c r="Y496" s="31"/>
      <c r="Z496" s="30"/>
      <c r="AA496" s="30"/>
      <c r="AB496" s="30"/>
      <c r="AC496" s="30"/>
      <c r="AD496" s="30"/>
      <c r="AE496" s="30"/>
      <c r="AF496" s="30"/>
      <c r="AG496" s="30"/>
      <c r="AH496" s="30"/>
      <c r="AI496" s="30"/>
      <c r="AJ496" s="31"/>
      <c r="AK496" s="30"/>
      <c r="AL496" s="30"/>
      <c r="AM496" s="30"/>
      <c r="AN496" s="30"/>
      <c r="AO496" s="30"/>
      <c r="AP496" s="30"/>
      <c r="AQ496" s="30"/>
      <c r="AR496" s="30"/>
      <c r="AS496" s="31"/>
      <c r="AT496" s="30"/>
      <c r="AU496" s="30"/>
      <c r="AV496" s="30"/>
      <c r="AW496" s="30"/>
      <c r="AX496" s="30"/>
      <c r="AY496" s="30"/>
      <c r="AZ496" s="30"/>
      <c r="BA496" s="31"/>
      <c r="BB496" s="30"/>
      <c r="BC496" s="30"/>
      <c r="BD496" s="30"/>
      <c r="BE496" s="31"/>
      <c r="BF496" s="30"/>
      <c r="BG496" s="30"/>
      <c r="BH496" s="30"/>
      <c r="BI496" s="30"/>
      <c r="BJ496" s="31"/>
      <c r="BK496" s="30"/>
      <c r="BL496" s="30"/>
      <c r="BM496" s="30"/>
      <c r="BN496" s="30"/>
      <c r="BO496" s="31"/>
      <c r="BP496" s="30"/>
      <c r="BQ496" s="30"/>
      <c r="BR496" s="30"/>
      <c r="BS496" s="30"/>
      <c r="BT496" s="31"/>
      <c r="BU496" s="30"/>
      <c r="BV496" s="30"/>
      <c r="BW496" s="30"/>
      <c r="BX496" s="31"/>
      <c r="BY496" s="30"/>
      <c r="BZ496" s="30"/>
      <c r="CA496" s="30"/>
      <c r="CB496" s="30"/>
      <c r="CC496" s="30"/>
      <c r="CD496" s="30"/>
      <c r="CE496" s="30"/>
      <c r="CF496" s="30"/>
      <c r="CG496" s="30"/>
      <c r="CH496" s="31"/>
      <c r="CI496" s="30"/>
      <c r="CJ496" s="30"/>
      <c r="CK496" s="30"/>
      <c r="CL496" s="30"/>
      <c r="CM496" s="30"/>
      <c r="CN496" s="30"/>
      <c r="CO496" s="30"/>
      <c r="CP496" s="30"/>
      <c r="CQ496" s="31"/>
      <c r="CR496" s="30"/>
      <c r="CS496" s="30"/>
      <c r="CT496" s="30"/>
      <c r="CU496" s="30"/>
      <c r="CV496" s="30"/>
      <c r="CW496" s="30"/>
    </row>
    <row r="497" spans="4:101" ht="13.5" x14ac:dyDescent="0.35">
      <c r="D497" s="31"/>
      <c r="E497" s="30"/>
      <c r="F497" s="30"/>
      <c r="G497" s="30"/>
      <c r="H497" s="30"/>
      <c r="I497" s="30"/>
      <c r="J497" s="30"/>
      <c r="K497" s="30"/>
      <c r="L497" s="30"/>
      <c r="M497" s="30"/>
      <c r="N497" s="30"/>
      <c r="O497" s="31"/>
      <c r="P497" s="30"/>
      <c r="Q497" s="30"/>
      <c r="R497" s="30"/>
      <c r="S497" s="30"/>
      <c r="T497" s="30"/>
      <c r="U497" s="30"/>
      <c r="V497" s="30"/>
      <c r="W497" s="30"/>
      <c r="X497" s="30"/>
      <c r="Y497" s="31"/>
      <c r="Z497" s="30"/>
      <c r="AA497" s="30"/>
      <c r="AB497" s="30"/>
      <c r="AC497" s="30"/>
      <c r="AD497" s="30"/>
      <c r="AE497" s="30"/>
      <c r="AF497" s="30"/>
      <c r="AG497" s="30"/>
      <c r="AH497" s="30"/>
      <c r="AI497" s="30"/>
      <c r="AJ497" s="31"/>
      <c r="AK497" s="30"/>
      <c r="AL497" s="30"/>
      <c r="AM497" s="30"/>
      <c r="AN497" s="30"/>
      <c r="AO497" s="30"/>
      <c r="AP497" s="30"/>
      <c r="AQ497" s="30"/>
      <c r="AR497" s="30"/>
      <c r="AS497" s="31"/>
      <c r="AT497" s="30"/>
      <c r="AU497" s="30"/>
      <c r="AV497" s="30"/>
      <c r="AW497" s="30"/>
      <c r="AX497" s="30"/>
      <c r="AY497" s="30"/>
      <c r="AZ497" s="30"/>
      <c r="BA497" s="31"/>
      <c r="BB497" s="30"/>
      <c r="BC497" s="30"/>
      <c r="BD497" s="30"/>
      <c r="BE497" s="31"/>
      <c r="BF497" s="30"/>
      <c r="BG497" s="30"/>
      <c r="BH497" s="30"/>
      <c r="BI497" s="30"/>
      <c r="BJ497" s="31"/>
      <c r="BK497" s="30"/>
      <c r="BL497" s="30"/>
      <c r="BM497" s="30"/>
      <c r="BN497" s="30"/>
      <c r="BO497" s="31"/>
      <c r="BP497" s="30"/>
      <c r="BQ497" s="30"/>
      <c r="BR497" s="30"/>
      <c r="BS497" s="30"/>
      <c r="BT497" s="31"/>
      <c r="BU497" s="30"/>
      <c r="BV497" s="30"/>
      <c r="BW497" s="30"/>
      <c r="BX497" s="31"/>
      <c r="BY497" s="30"/>
      <c r="BZ497" s="30"/>
      <c r="CA497" s="30"/>
      <c r="CB497" s="30"/>
      <c r="CC497" s="30"/>
      <c r="CD497" s="30"/>
      <c r="CE497" s="30"/>
      <c r="CF497" s="30"/>
      <c r="CG497" s="30"/>
      <c r="CH497" s="31"/>
      <c r="CI497" s="30"/>
      <c r="CJ497" s="30"/>
      <c r="CK497" s="30"/>
      <c r="CL497" s="30"/>
      <c r="CM497" s="30"/>
      <c r="CN497" s="30"/>
      <c r="CO497" s="30"/>
      <c r="CP497" s="30"/>
      <c r="CQ497" s="31"/>
      <c r="CR497" s="30"/>
      <c r="CS497" s="30"/>
      <c r="CT497" s="30"/>
      <c r="CU497" s="30"/>
      <c r="CV497" s="30"/>
      <c r="CW497" s="30"/>
    </row>
    <row r="498" spans="4:101" ht="13.5" x14ac:dyDescent="0.35">
      <c r="D498" s="31"/>
      <c r="E498" s="30"/>
      <c r="F498" s="30"/>
      <c r="G498" s="30"/>
      <c r="H498" s="30"/>
      <c r="I498" s="30"/>
      <c r="J498" s="30"/>
      <c r="K498" s="30"/>
      <c r="L498" s="30"/>
      <c r="M498" s="30"/>
      <c r="N498" s="30"/>
      <c r="O498" s="31"/>
      <c r="P498" s="30"/>
      <c r="Q498" s="30"/>
      <c r="R498" s="30"/>
      <c r="S498" s="30"/>
      <c r="T498" s="30"/>
      <c r="U498" s="30"/>
      <c r="V498" s="30"/>
      <c r="W498" s="30"/>
      <c r="X498" s="30"/>
      <c r="Y498" s="31"/>
      <c r="Z498" s="30"/>
      <c r="AA498" s="30"/>
      <c r="AB498" s="30"/>
      <c r="AC498" s="30"/>
      <c r="AD498" s="30"/>
      <c r="AE498" s="30"/>
      <c r="AF498" s="30"/>
      <c r="AG498" s="30"/>
      <c r="AH498" s="30"/>
      <c r="AI498" s="30"/>
      <c r="AJ498" s="31"/>
      <c r="AK498" s="30"/>
      <c r="AL498" s="30"/>
      <c r="AM498" s="30"/>
      <c r="AN498" s="30"/>
      <c r="AO498" s="30"/>
      <c r="AP498" s="30"/>
      <c r="AQ498" s="30"/>
      <c r="AR498" s="30"/>
      <c r="AS498" s="31"/>
      <c r="AT498" s="30"/>
      <c r="AU498" s="30"/>
      <c r="AV498" s="30"/>
      <c r="AW498" s="30"/>
      <c r="AX498" s="30"/>
      <c r="AY498" s="30"/>
      <c r="AZ498" s="30"/>
      <c r="BA498" s="31"/>
      <c r="BB498" s="30"/>
      <c r="BC498" s="30"/>
      <c r="BD498" s="30"/>
      <c r="BE498" s="31"/>
      <c r="BF498" s="30"/>
      <c r="BG498" s="30"/>
      <c r="BH498" s="30"/>
      <c r="BI498" s="30"/>
      <c r="BJ498" s="31"/>
      <c r="BK498" s="30"/>
      <c r="BL498" s="30"/>
      <c r="BM498" s="30"/>
      <c r="BN498" s="30"/>
      <c r="BO498" s="31"/>
      <c r="BP498" s="30"/>
      <c r="BQ498" s="30"/>
      <c r="BR498" s="30"/>
      <c r="BS498" s="30"/>
      <c r="BT498" s="31"/>
      <c r="BU498" s="30"/>
      <c r="BV498" s="30"/>
      <c r="BW498" s="30"/>
      <c r="BX498" s="31"/>
      <c r="BY498" s="30"/>
      <c r="BZ498" s="30"/>
      <c r="CA498" s="30"/>
      <c r="CB498" s="30"/>
      <c r="CC498" s="30"/>
      <c r="CD498" s="30"/>
      <c r="CE498" s="30"/>
      <c r="CF498" s="30"/>
      <c r="CG498" s="30"/>
      <c r="CH498" s="31"/>
      <c r="CI498" s="30"/>
      <c r="CJ498" s="30"/>
      <c r="CK498" s="30"/>
      <c r="CL498" s="30"/>
      <c r="CM498" s="30"/>
      <c r="CN498" s="30"/>
      <c r="CO498" s="30"/>
      <c r="CP498" s="30"/>
      <c r="CQ498" s="31"/>
      <c r="CR498" s="30"/>
      <c r="CS498" s="30"/>
      <c r="CT498" s="30"/>
      <c r="CU498" s="30"/>
      <c r="CV498" s="30"/>
      <c r="CW498" s="30"/>
    </row>
    <row r="499" spans="4:101" ht="13.5" x14ac:dyDescent="0.35">
      <c r="D499" s="31"/>
      <c r="E499" s="30"/>
      <c r="F499" s="30"/>
      <c r="G499" s="30"/>
      <c r="H499" s="30"/>
      <c r="I499" s="30"/>
      <c r="J499" s="30"/>
      <c r="K499" s="30"/>
      <c r="L499" s="30"/>
      <c r="M499" s="30"/>
      <c r="N499" s="30"/>
      <c r="O499" s="31"/>
      <c r="P499" s="30"/>
      <c r="Q499" s="30"/>
      <c r="R499" s="30"/>
      <c r="S499" s="30"/>
      <c r="T499" s="30"/>
      <c r="U499" s="30"/>
      <c r="V499" s="30"/>
      <c r="W499" s="30"/>
      <c r="X499" s="30"/>
      <c r="Y499" s="31"/>
      <c r="Z499" s="30"/>
      <c r="AA499" s="30"/>
      <c r="AB499" s="30"/>
      <c r="AC499" s="30"/>
      <c r="AD499" s="30"/>
      <c r="AE499" s="30"/>
      <c r="AF499" s="30"/>
      <c r="AG499" s="30"/>
      <c r="AH499" s="30"/>
      <c r="AI499" s="30"/>
      <c r="AJ499" s="31"/>
      <c r="AK499" s="30"/>
      <c r="AL499" s="30"/>
      <c r="AM499" s="30"/>
      <c r="AN499" s="30"/>
      <c r="AO499" s="30"/>
      <c r="AP499" s="30"/>
      <c r="AQ499" s="30"/>
      <c r="AR499" s="30"/>
      <c r="AS499" s="31"/>
      <c r="AT499" s="30"/>
      <c r="AU499" s="30"/>
      <c r="AV499" s="30"/>
      <c r="AW499" s="30"/>
      <c r="AX499" s="30"/>
      <c r="AY499" s="30"/>
      <c r="AZ499" s="30"/>
      <c r="BA499" s="31"/>
      <c r="BB499" s="30"/>
      <c r="BC499" s="30"/>
      <c r="BD499" s="30"/>
      <c r="BE499" s="31"/>
      <c r="BF499" s="30"/>
      <c r="BG499" s="30"/>
      <c r="BH499" s="30"/>
      <c r="BI499" s="30"/>
      <c r="BJ499" s="31"/>
      <c r="BK499" s="30"/>
      <c r="BL499" s="30"/>
      <c r="BM499" s="30"/>
      <c r="BN499" s="30"/>
      <c r="BO499" s="31"/>
      <c r="BP499" s="30"/>
      <c r="BQ499" s="30"/>
      <c r="BR499" s="30"/>
      <c r="BS499" s="30"/>
      <c r="BT499" s="31"/>
      <c r="BU499" s="30"/>
      <c r="BV499" s="30"/>
      <c r="BW499" s="30"/>
      <c r="BX499" s="31"/>
      <c r="BY499" s="30"/>
      <c r="BZ499" s="30"/>
      <c r="CA499" s="30"/>
      <c r="CB499" s="30"/>
      <c r="CC499" s="30"/>
      <c r="CD499" s="30"/>
      <c r="CE499" s="30"/>
      <c r="CF499" s="30"/>
      <c r="CG499" s="30"/>
      <c r="CH499" s="31"/>
      <c r="CI499" s="30"/>
      <c r="CJ499" s="30"/>
      <c r="CK499" s="30"/>
      <c r="CL499" s="30"/>
      <c r="CM499" s="30"/>
      <c r="CN499" s="30"/>
      <c r="CO499" s="30"/>
      <c r="CP499" s="30"/>
      <c r="CQ499" s="31"/>
      <c r="CR499" s="30"/>
      <c r="CS499" s="30"/>
      <c r="CT499" s="30"/>
      <c r="CU499" s="30"/>
      <c r="CV499" s="30"/>
      <c r="CW499" s="30"/>
    </row>
    <row r="500" spans="4:101" ht="13.5" x14ac:dyDescent="0.35">
      <c r="D500" s="31"/>
      <c r="E500" s="30"/>
      <c r="F500" s="30"/>
      <c r="G500" s="30"/>
      <c r="H500" s="30"/>
      <c r="I500" s="30"/>
      <c r="J500" s="30"/>
      <c r="K500" s="30"/>
      <c r="L500" s="30"/>
      <c r="M500" s="30"/>
      <c r="N500" s="30"/>
      <c r="O500" s="31"/>
      <c r="P500" s="30"/>
      <c r="Q500" s="30"/>
      <c r="R500" s="30"/>
      <c r="S500" s="30"/>
      <c r="T500" s="30"/>
      <c r="U500" s="30"/>
      <c r="V500" s="30"/>
      <c r="W500" s="30"/>
      <c r="X500" s="30"/>
      <c r="Y500" s="31"/>
      <c r="Z500" s="30"/>
      <c r="AA500" s="30"/>
      <c r="AB500" s="30"/>
      <c r="AC500" s="30"/>
      <c r="AD500" s="30"/>
      <c r="AE500" s="30"/>
      <c r="AF500" s="30"/>
      <c r="AG500" s="30"/>
      <c r="AH500" s="30"/>
      <c r="AI500" s="30"/>
      <c r="AJ500" s="31"/>
      <c r="AK500" s="30"/>
      <c r="AL500" s="30"/>
      <c r="AM500" s="30"/>
      <c r="AN500" s="30"/>
      <c r="AO500" s="30"/>
      <c r="AP500" s="30"/>
      <c r="AQ500" s="30"/>
      <c r="AR500" s="30"/>
      <c r="AS500" s="31"/>
      <c r="AT500" s="30"/>
      <c r="AU500" s="30"/>
      <c r="AV500" s="30"/>
      <c r="AW500" s="30"/>
      <c r="AX500" s="30"/>
      <c r="AY500" s="30"/>
      <c r="AZ500" s="30"/>
      <c r="BA500" s="31"/>
      <c r="BB500" s="30"/>
      <c r="BC500" s="30"/>
      <c r="BD500" s="30"/>
      <c r="BE500" s="31"/>
      <c r="BF500" s="30"/>
      <c r="BG500" s="30"/>
      <c r="BH500" s="30"/>
      <c r="BI500" s="30"/>
      <c r="BJ500" s="31"/>
      <c r="BK500" s="30"/>
      <c r="BL500" s="30"/>
      <c r="BM500" s="30"/>
      <c r="BN500" s="30"/>
      <c r="BO500" s="31"/>
      <c r="BP500" s="30"/>
      <c r="BQ500" s="30"/>
      <c r="BR500" s="30"/>
      <c r="BS500" s="30"/>
      <c r="BT500" s="31"/>
      <c r="BU500" s="30"/>
      <c r="BV500" s="30"/>
      <c r="BW500" s="30"/>
      <c r="BX500" s="31"/>
      <c r="BY500" s="30"/>
      <c r="BZ500" s="30"/>
      <c r="CA500" s="30"/>
      <c r="CB500" s="30"/>
      <c r="CC500" s="30"/>
      <c r="CD500" s="30"/>
      <c r="CE500" s="30"/>
      <c r="CF500" s="30"/>
      <c r="CG500" s="30"/>
      <c r="CH500" s="31"/>
      <c r="CI500" s="30"/>
      <c r="CJ500" s="30"/>
      <c r="CK500" s="30"/>
      <c r="CL500" s="30"/>
      <c r="CM500" s="30"/>
      <c r="CN500" s="30"/>
      <c r="CO500" s="30"/>
      <c r="CP500" s="30"/>
      <c r="CQ500" s="31"/>
      <c r="CR500" s="30"/>
      <c r="CS500" s="30"/>
      <c r="CT500" s="30"/>
      <c r="CU500" s="30"/>
      <c r="CV500" s="30"/>
      <c r="CW500" s="30"/>
    </row>
    <row r="501" spans="4:101" ht="13.5" x14ac:dyDescent="0.35">
      <c r="D501" s="31"/>
      <c r="E501" s="30"/>
      <c r="F501" s="30"/>
      <c r="G501" s="30"/>
      <c r="H501" s="30"/>
      <c r="I501" s="30"/>
      <c r="J501" s="30"/>
      <c r="K501" s="30"/>
      <c r="L501" s="30"/>
      <c r="M501" s="30"/>
      <c r="N501" s="30"/>
      <c r="O501" s="31"/>
      <c r="P501" s="30"/>
      <c r="Q501" s="30"/>
      <c r="R501" s="30"/>
      <c r="S501" s="30"/>
      <c r="T501" s="30"/>
      <c r="U501" s="30"/>
      <c r="V501" s="30"/>
      <c r="W501" s="30"/>
      <c r="X501" s="30"/>
      <c r="Y501" s="31"/>
      <c r="Z501" s="30"/>
      <c r="AA501" s="30"/>
      <c r="AB501" s="30"/>
      <c r="AC501" s="30"/>
      <c r="AD501" s="30"/>
      <c r="AE501" s="30"/>
      <c r="AF501" s="30"/>
      <c r="AG501" s="30"/>
      <c r="AH501" s="30"/>
      <c r="AI501" s="30"/>
      <c r="AJ501" s="31"/>
      <c r="AK501" s="30"/>
      <c r="AL501" s="30"/>
      <c r="AM501" s="30"/>
      <c r="AN501" s="30"/>
      <c r="AO501" s="30"/>
      <c r="AP501" s="30"/>
      <c r="AQ501" s="30"/>
      <c r="AR501" s="30"/>
      <c r="AS501" s="31"/>
      <c r="AT501" s="30"/>
      <c r="AU501" s="30"/>
      <c r="AV501" s="30"/>
      <c r="AW501" s="30"/>
      <c r="AX501" s="30"/>
      <c r="AY501" s="30"/>
      <c r="AZ501" s="30"/>
      <c r="BA501" s="31"/>
      <c r="BB501" s="30"/>
      <c r="BC501" s="30"/>
      <c r="BD501" s="30"/>
      <c r="BE501" s="31"/>
      <c r="BF501" s="30"/>
      <c r="BG501" s="30"/>
      <c r="BH501" s="30"/>
      <c r="BI501" s="30"/>
      <c r="BJ501" s="31"/>
      <c r="BK501" s="30"/>
      <c r="BL501" s="30"/>
      <c r="BM501" s="30"/>
      <c r="BN501" s="30"/>
      <c r="BO501" s="31"/>
      <c r="BP501" s="30"/>
      <c r="BQ501" s="30"/>
      <c r="BR501" s="30"/>
      <c r="BS501" s="30"/>
      <c r="BT501" s="31"/>
      <c r="BU501" s="30"/>
      <c r="BV501" s="30"/>
      <c r="BW501" s="30"/>
      <c r="BX501" s="31"/>
      <c r="BY501" s="30"/>
      <c r="BZ501" s="30"/>
      <c r="CA501" s="30"/>
      <c r="CB501" s="30"/>
      <c r="CC501" s="30"/>
      <c r="CD501" s="30"/>
      <c r="CE501" s="30"/>
      <c r="CF501" s="30"/>
      <c r="CG501" s="30"/>
      <c r="CH501" s="31"/>
      <c r="CI501" s="30"/>
      <c r="CJ501" s="30"/>
      <c r="CK501" s="30"/>
      <c r="CL501" s="30"/>
      <c r="CM501" s="30"/>
      <c r="CN501" s="30"/>
      <c r="CO501" s="30"/>
      <c r="CP501" s="30"/>
      <c r="CQ501" s="31"/>
      <c r="CR501" s="30"/>
      <c r="CS501" s="30"/>
      <c r="CT501" s="30"/>
      <c r="CU501" s="30"/>
      <c r="CV501" s="30"/>
      <c r="CW501" s="30"/>
    </row>
    <row r="502" spans="4:101" ht="13.5" x14ac:dyDescent="0.35">
      <c r="D502" s="31"/>
      <c r="E502" s="30"/>
      <c r="F502" s="30"/>
      <c r="G502" s="30"/>
      <c r="H502" s="30"/>
      <c r="I502" s="30"/>
      <c r="J502" s="30"/>
      <c r="K502" s="30"/>
      <c r="L502" s="30"/>
      <c r="M502" s="30"/>
      <c r="N502" s="30"/>
      <c r="O502" s="31"/>
      <c r="P502" s="30"/>
      <c r="Q502" s="30"/>
      <c r="R502" s="30"/>
      <c r="S502" s="30"/>
      <c r="T502" s="30"/>
      <c r="U502" s="30"/>
      <c r="V502" s="30"/>
      <c r="W502" s="30"/>
      <c r="X502" s="30"/>
      <c r="Y502" s="31"/>
      <c r="Z502" s="30"/>
      <c r="AA502" s="30"/>
      <c r="AB502" s="30"/>
      <c r="AC502" s="30"/>
      <c r="AD502" s="30"/>
      <c r="AE502" s="30"/>
      <c r="AF502" s="30"/>
      <c r="AG502" s="30"/>
      <c r="AH502" s="30"/>
      <c r="AI502" s="30"/>
      <c r="AJ502" s="31"/>
      <c r="AK502" s="30"/>
      <c r="AL502" s="30"/>
      <c r="AM502" s="30"/>
      <c r="AN502" s="30"/>
      <c r="AO502" s="30"/>
      <c r="AP502" s="30"/>
      <c r="AQ502" s="30"/>
      <c r="AR502" s="30"/>
      <c r="AS502" s="31"/>
      <c r="AT502" s="30"/>
      <c r="AU502" s="30"/>
      <c r="AV502" s="30"/>
      <c r="AW502" s="30"/>
      <c r="AX502" s="30"/>
      <c r="AY502" s="30"/>
      <c r="AZ502" s="30"/>
      <c r="BA502" s="31"/>
      <c r="BB502" s="30"/>
      <c r="BC502" s="30"/>
      <c r="BD502" s="30"/>
      <c r="BE502" s="31"/>
      <c r="BF502" s="30"/>
      <c r="BG502" s="30"/>
      <c r="BH502" s="30"/>
      <c r="BI502" s="30"/>
      <c r="BJ502" s="31"/>
      <c r="BK502" s="30"/>
      <c r="BL502" s="30"/>
      <c r="BM502" s="30"/>
      <c r="BN502" s="30"/>
      <c r="BO502" s="31"/>
      <c r="BP502" s="30"/>
      <c r="BQ502" s="30"/>
      <c r="BR502" s="30"/>
      <c r="BS502" s="30"/>
      <c r="BT502" s="31"/>
      <c r="BU502" s="30"/>
      <c r="BV502" s="30"/>
      <c r="BW502" s="30"/>
      <c r="BX502" s="31"/>
      <c r="BY502" s="30"/>
      <c r="BZ502" s="30"/>
      <c r="CA502" s="30"/>
      <c r="CB502" s="30"/>
      <c r="CC502" s="30"/>
      <c r="CD502" s="30"/>
      <c r="CE502" s="30"/>
      <c r="CF502" s="30"/>
      <c r="CG502" s="30"/>
      <c r="CH502" s="31"/>
      <c r="CI502" s="30"/>
      <c r="CJ502" s="30"/>
      <c r="CK502" s="30"/>
      <c r="CL502" s="30"/>
      <c r="CM502" s="30"/>
      <c r="CN502" s="30"/>
      <c r="CO502" s="30"/>
      <c r="CP502" s="30"/>
      <c r="CQ502" s="31"/>
      <c r="CR502" s="30"/>
      <c r="CS502" s="30"/>
      <c r="CT502" s="30"/>
      <c r="CU502" s="30"/>
      <c r="CV502" s="30"/>
      <c r="CW502" s="30"/>
    </row>
    <row r="503" spans="4:101" ht="13.5" x14ac:dyDescent="0.35">
      <c r="D503" s="31"/>
      <c r="E503" s="30"/>
      <c r="F503" s="30"/>
      <c r="G503" s="30"/>
      <c r="H503" s="30"/>
      <c r="I503" s="30"/>
      <c r="J503" s="30"/>
      <c r="K503" s="30"/>
      <c r="L503" s="30"/>
      <c r="M503" s="30"/>
      <c r="N503" s="30"/>
      <c r="O503" s="31"/>
      <c r="P503" s="30"/>
      <c r="Q503" s="30"/>
      <c r="R503" s="30"/>
      <c r="S503" s="30"/>
      <c r="T503" s="30"/>
      <c r="U503" s="30"/>
      <c r="V503" s="30"/>
      <c r="W503" s="30"/>
      <c r="X503" s="30"/>
      <c r="Y503" s="31"/>
      <c r="Z503" s="30"/>
      <c r="AA503" s="30"/>
      <c r="AB503" s="30"/>
      <c r="AC503" s="30"/>
      <c r="AD503" s="30"/>
      <c r="AE503" s="30"/>
      <c r="AF503" s="30"/>
      <c r="AG503" s="30"/>
      <c r="AH503" s="30"/>
      <c r="AI503" s="30"/>
      <c r="AJ503" s="31"/>
      <c r="AK503" s="30"/>
      <c r="AL503" s="30"/>
      <c r="AM503" s="30"/>
      <c r="AN503" s="30"/>
      <c r="AO503" s="30"/>
      <c r="AP503" s="30"/>
      <c r="AQ503" s="30"/>
      <c r="AR503" s="30"/>
      <c r="AS503" s="31"/>
      <c r="AT503" s="30"/>
      <c r="AU503" s="30"/>
      <c r="AV503" s="30"/>
      <c r="AW503" s="30"/>
      <c r="AX503" s="30"/>
      <c r="AY503" s="30"/>
      <c r="AZ503" s="30"/>
      <c r="BA503" s="31"/>
      <c r="BB503" s="30"/>
      <c r="BC503" s="30"/>
      <c r="BD503" s="30"/>
      <c r="BE503" s="31"/>
      <c r="BF503" s="30"/>
      <c r="BG503" s="30"/>
      <c r="BH503" s="30"/>
      <c r="BI503" s="30"/>
      <c r="BJ503" s="31"/>
      <c r="BK503" s="30"/>
      <c r="BL503" s="30"/>
      <c r="BM503" s="30"/>
      <c r="BN503" s="30"/>
      <c r="BO503" s="31"/>
      <c r="BP503" s="30"/>
      <c r="BQ503" s="30"/>
      <c r="BR503" s="30"/>
      <c r="BS503" s="30"/>
      <c r="BT503" s="31"/>
      <c r="BU503" s="30"/>
      <c r="BV503" s="30"/>
      <c r="BW503" s="30"/>
      <c r="BX503" s="31"/>
      <c r="BY503" s="30"/>
      <c r="BZ503" s="30"/>
      <c r="CA503" s="30"/>
      <c r="CB503" s="30"/>
      <c r="CC503" s="30"/>
      <c r="CD503" s="30"/>
      <c r="CE503" s="30"/>
      <c r="CF503" s="30"/>
      <c r="CG503" s="30"/>
      <c r="CH503" s="31"/>
      <c r="CI503" s="30"/>
      <c r="CJ503" s="30"/>
      <c r="CK503" s="30"/>
      <c r="CL503" s="30"/>
      <c r="CM503" s="30"/>
      <c r="CN503" s="30"/>
      <c r="CO503" s="30"/>
      <c r="CP503" s="30"/>
      <c r="CQ503" s="31"/>
      <c r="CR503" s="30"/>
      <c r="CS503" s="30"/>
      <c r="CT503" s="30"/>
      <c r="CU503" s="30"/>
      <c r="CV503" s="30"/>
      <c r="CW503" s="30"/>
    </row>
    <row r="504" spans="4:101" ht="13.5" x14ac:dyDescent="0.35">
      <c r="D504" s="31"/>
      <c r="E504" s="30"/>
      <c r="F504" s="30"/>
      <c r="G504" s="30"/>
      <c r="H504" s="30"/>
      <c r="I504" s="30"/>
      <c r="J504" s="30"/>
      <c r="K504" s="30"/>
      <c r="L504" s="30"/>
      <c r="M504" s="30"/>
      <c r="N504" s="30"/>
      <c r="O504" s="31"/>
      <c r="P504" s="30"/>
      <c r="Q504" s="30"/>
      <c r="R504" s="30"/>
      <c r="S504" s="30"/>
      <c r="T504" s="30"/>
      <c r="U504" s="30"/>
      <c r="V504" s="30"/>
      <c r="W504" s="30"/>
      <c r="X504" s="30"/>
      <c r="Y504" s="31"/>
      <c r="Z504" s="30"/>
      <c r="AA504" s="30"/>
      <c r="AB504" s="30"/>
      <c r="AC504" s="30"/>
      <c r="AD504" s="30"/>
      <c r="AE504" s="30"/>
      <c r="AF504" s="30"/>
      <c r="AG504" s="30"/>
      <c r="AH504" s="30"/>
      <c r="AI504" s="30"/>
      <c r="AJ504" s="31"/>
      <c r="AK504" s="30"/>
      <c r="AL504" s="30"/>
      <c r="AM504" s="30"/>
      <c r="AN504" s="30"/>
      <c r="AO504" s="30"/>
      <c r="AP504" s="30"/>
      <c r="AQ504" s="30"/>
      <c r="AR504" s="30"/>
      <c r="AS504" s="31"/>
      <c r="AT504" s="30"/>
      <c r="AU504" s="30"/>
      <c r="AV504" s="30"/>
      <c r="AW504" s="30"/>
      <c r="AX504" s="30"/>
      <c r="AY504" s="30"/>
      <c r="AZ504" s="30"/>
      <c r="BA504" s="31"/>
      <c r="BB504" s="30"/>
      <c r="BC504" s="30"/>
      <c r="BD504" s="30"/>
      <c r="BE504" s="31"/>
      <c r="BF504" s="30"/>
      <c r="BG504" s="30"/>
      <c r="BH504" s="30"/>
      <c r="BI504" s="30"/>
      <c r="BJ504" s="31"/>
      <c r="BK504" s="30"/>
      <c r="BL504" s="30"/>
      <c r="BM504" s="30"/>
      <c r="BN504" s="30"/>
      <c r="BO504" s="31"/>
      <c r="BP504" s="30"/>
      <c r="BQ504" s="30"/>
      <c r="BR504" s="30"/>
      <c r="BS504" s="30"/>
      <c r="BT504" s="31"/>
      <c r="BU504" s="30"/>
      <c r="BV504" s="30"/>
      <c r="BW504" s="30"/>
      <c r="BX504" s="31"/>
      <c r="BY504" s="30"/>
      <c r="BZ504" s="30"/>
      <c r="CA504" s="30"/>
      <c r="CB504" s="30"/>
      <c r="CC504" s="30"/>
      <c r="CD504" s="30"/>
      <c r="CE504" s="30"/>
      <c r="CF504" s="30"/>
      <c r="CG504" s="30"/>
      <c r="CH504" s="31"/>
      <c r="CI504" s="30"/>
      <c r="CJ504" s="30"/>
      <c r="CK504" s="30"/>
      <c r="CL504" s="30"/>
      <c r="CM504" s="30"/>
      <c r="CN504" s="30"/>
      <c r="CO504" s="30"/>
      <c r="CP504" s="30"/>
      <c r="CQ504" s="31"/>
      <c r="CR504" s="30"/>
      <c r="CS504" s="30"/>
      <c r="CT504" s="30"/>
      <c r="CU504" s="30"/>
      <c r="CV504" s="30"/>
      <c r="CW504" s="30"/>
    </row>
    <row r="505" spans="4:101" ht="13.5" x14ac:dyDescent="0.35">
      <c r="D505" s="31"/>
      <c r="E505" s="30"/>
      <c r="F505" s="30"/>
      <c r="G505" s="30"/>
      <c r="H505" s="30"/>
      <c r="I505" s="30"/>
      <c r="J505" s="30"/>
      <c r="K505" s="30"/>
      <c r="L505" s="30"/>
      <c r="M505" s="30"/>
      <c r="N505" s="30"/>
      <c r="O505" s="31"/>
      <c r="P505" s="30"/>
      <c r="Q505" s="30"/>
      <c r="R505" s="30"/>
      <c r="S505" s="30"/>
      <c r="T505" s="30"/>
      <c r="U505" s="30"/>
      <c r="V505" s="30"/>
      <c r="W505" s="30"/>
      <c r="X505" s="30"/>
      <c r="Y505" s="31"/>
      <c r="Z505" s="30"/>
      <c r="AA505" s="30"/>
      <c r="AB505" s="30"/>
      <c r="AC505" s="30"/>
      <c r="AD505" s="30"/>
      <c r="AE505" s="30"/>
      <c r="AF505" s="30"/>
      <c r="AG505" s="30"/>
      <c r="AH505" s="30"/>
      <c r="AI505" s="30"/>
      <c r="AJ505" s="31"/>
      <c r="AK505" s="30"/>
      <c r="AL505" s="30"/>
      <c r="AM505" s="30"/>
      <c r="AN505" s="30"/>
      <c r="AO505" s="30"/>
      <c r="AP505" s="30"/>
      <c r="AQ505" s="30"/>
      <c r="AR505" s="30"/>
      <c r="AS505" s="31"/>
      <c r="AT505" s="30"/>
      <c r="AU505" s="30"/>
      <c r="AV505" s="30"/>
      <c r="AW505" s="30"/>
      <c r="AX505" s="30"/>
      <c r="AY505" s="30"/>
      <c r="AZ505" s="30"/>
      <c r="BA505" s="31"/>
      <c r="BB505" s="30"/>
      <c r="BC505" s="30"/>
      <c r="BD505" s="30"/>
      <c r="BE505" s="31"/>
      <c r="BF505" s="30"/>
      <c r="BG505" s="30"/>
      <c r="BH505" s="30"/>
      <c r="BI505" s="30"/>
      <c r="BJ505" s="31"/>
      <c r="BK505" s="30"/>
      <c r="BL505" s="30"/>
      <c r="BM505" s="30"/>
      <c r="BN505" s="30"/>
      <c r="BO505" s="31"/>
      <c r="BP505" s="30"/>
      <c r="BQ505" s="30"/>
      <c r="BR505" s="30"/>
      <c r="BS505" s="30"/>
      <c r="BT505" s="31"/>
      <c r="BU505" s="30"/>
      <c r="BV505" s="30"/>
      <c r="BW505" s="30"/>
      <c r="BX505" s="31"/>
      <c r="BY505" s="30"/>
      <c r="BZ505" s="30"/>
      <c r="CA505" s="30"/>
      <c r="CB505" s="30"/>
      <c r="CC505" s="30"/>
      <c r="CD505" s="30"/>
      <c r="CE505" s="30"/>
      <c r="CF505" s="30"/>
      <c r="CG505" s="30"/>
      <c r="CH505" s="31"/>
      <c r="CI505" s="30"/>
      <c r="CJ505" s="30"/>
      <c r="CK505" s="30"/>
      <c r="CL505" s="30"/>
      <c r="CM505" s="30"/>
      <c r="CN505" s="30"/>
      <c r="CO505" s="30"/>
      <c r="CP505" s="30"/>
      <c r="CQ505" s="31"/>
      <c r="CR505" s="30"/>
      <c r="CS505" s="30"/>
      <c r="CT505" s="30"/>
      <c r="CU505" s="30"/>
      <c r="CV505" s="30"/>
      <c r="CW505" s="30"/>
    </row>
    <row r="506" spans="4:101" ht="13.5" x14ac:dyDescent="0.35">
      <c r="D506" s="31"/>
      <c r="E506" s="30"/>
      <c r="F506" s="30"/>
      <c r="G506" s="30"/>
      <c r="H506" s="30"/>
      <c r="I506" s="30"/>
      <c r="J506" s="30"/>
      <c r="K506" s="30"/>
      <c r="L506" s="30"/>
      <c r="M506" s="30"/>
      <c r="N506" s="30"/>
      <c r="O506" s="31"/>
      <c r="P506" s="30"/>
      <c r="Q506" s="30"/>
      <c r="R506" s="30"/>
      <c r="S506" s="30"/>
      <c r="T506" s="30"/>
      <c r="U506" s="30"/>
      <c r="V506" s="30"/>
      <c r="W506" s="30"/>
      <c r="X506" s="30"/>
      <c r="Y506" s="31"/>
      <c r="Z506" s="30"/>
      <c r="AA506" s="30"/>
      <c r="AB506" s="30"/>
      <c r="AC506" s="30"/>
      <c r="AD506" s="30"/>
      <c r="AE506" s="30"/>
      <c r="AF506" s="30"/>
      <c r="AG506" s="30"/>
      <c r="AH506" s="30"/>
      <c r="AI506" s="30"/>
      <c r="AJ506" s="31"/>
      <c r="AK506" s="30"/>
      <c r="AL506" s="30"/>
      <c r="AM506" s="30"/>
      <c r="AN506" s="30"/>
      <c r="AO506" s="30"/>
      <c r="AP506" s="30"/>
      <c r="AQ506" s="30"/>
      <c r="AR506" s="30"/>
      <c r="AS506" s="31"/>
      <c r="AT506" s="30"/>
      <c r="AU506" s="30"/>
      <c r="AV506" s="30"/>
      <c r="AW506" s="30"/>
      <c r="AX506" s="30"/>
      <c r="AY506" s="30"/>
      <c r="AZ506" s="30"/>
      <c r="BA506" s="31"/>
      <c r="BB506" s="30"/>
      <c r="BC506" s="30"/>
      <c r="BD506" s="30"/>
      <c r="BE506" s="31"/>
      <c r="BF506" s="30"/>
      <c r="BG506" s="30"/>
      <c r="BH506" s="30"/>
      <c r="BI506" s="30"/>
      <c r="BJ506" s="31"/>
      <c r="BK506" s="30"/>
      <c r="BL506" s="30"/>
      <c r="BM506" s="30"/>
      <c r="BN506" s="30"/>
      <c r="BO506" s="31"/>
      <c r="BP506" s="30"/>
      <c r="BQ506" s="30"/>
      <c r="BR506" s="30"/>
      <c r="BS506" s="30"/>
      <c r="BT506" s="31"/>
      <c r="BU506" s="30"/>
      <c r="BV506" s="30"/>
      <c r="BW506" s="30"/>
      <c r="BX506" s="31"/>
      <c r="BY506" s="30"/>
      <c r="BZ506" s="30"/>
      <c r="CA506" s="30"/>
      <c r="CB506" s="30"/>
      <c r="CC506" s="30"/>
      <c r="CD506" s="30"/>
      <c r="CE506" s="30"/>
      <c r="CF506" s="30"/>
      <c r="CG506" s="30"/>
      <c r="CH506" s="31"/>
      <c r="CI506" s="30"/>
      <c r="CJ506" s="30"/>
      <c r="CK506" s="30"/>
      <c r="CL506" s="30"/>
      <c r="CM506" s="30"/>
      <c r="CN506" s="30"/>
      <c r="CO506" s="30"/>
      <c r="CP506" s="30"/>
      <c r="CQ506" s="31"/>
      <c r="CR506" s="30"/>
      <c r="CS506" s="30"/>
      <c r="CT506" s="30"/>
      <c r="CU506" s="30"/>
      <c r="CV506" s="30"/>
      <c r="CW506" s="30"/>
    </row>
    <row r="507" spans="4:101" ht="13.5" x14ac:dyDescent="0.35">
      <c r="D507" s="31"/>
      <c r="E507" s="30"/>
      <c r="F507" s="30"/>
      <c r="G507" s="30"/>
      <c r="H507" s="30"/>
      <c r="I507" s="30"/>
      <c r="J507" s="30"/>
      <c r="K507" s="30"/>
      <c r="L507" s="30"/>
      <c r="M507" s="30"/>
      <c r="N507" s="30"/>
      <c r="O507" s="31"/>
      <c r="P507" s="30"/>
      <c r="Q507" s="30"/>
      <c r="R507" s="30"/>
      <c r="S507" s="30"/>
      <c r="T507" s="30"/>
      <c r="U507" s="30"/>
      <c r="V507" s="30"/>
      <c r="W507" s="30"/>
      <c r="X507" s="30"/>
      <c r="Y507" s="31"/>
      <c r="Z507" s="30"/>
      <c r="AA507" s="30"/>
      <c r="AB507" s="30"/>
      <c r="AC507" s="30"/>
      <c r="AD507" s="30"/>
      <c r="AE507" s="30"/>
      <c r="AF507" s="30"/>
      <c r="AG507" s="30"/>
      <c r="AH507" s="30"/>
      <c r="AI507" s="30"/>
      <c r="AJ507" s="31"/>
      <c r="AK507" s="30"/>
      <c r="AL507" s="30"/>
      <c r="AM507" s="30"/>
      <c r="AN507" s="30"/>
      <c r="AO507" s="30"/>
      <c r="AP507" s="30"/>
      <c r="AQ507" s="30"/>
      <c r="AR507" s="30"/>
      <c r="AS507" s="31"/>
      <c r="AT507" s="30"/>
      <c r="AU507" s="30"/>
      <c r="AV507" s="30"/>
      <c r="AW507" s="30"/>
      <c r="AX507" s="30"/>
      <c r="AY507" s="30"/>
      <c r="AZ507" s="30"/>
      <c r="BA507" s="31"/>
      <c r="BB507" s="30"/>
      <c r="BC507" s="30"/>
      <c r="BD507" s="30"/>
      <c r="BE507" s="31"/>
      <c r="BF507" s="30"/>
      <c r="BG507" s="30"/>
      <c r="BH507" s="30"/>
      <c r="BI507" s="30"/>
      <c r="BJ507" s="31"/>
      <c r="BK507" s="30"/>
      <c r="BL507" s="30"/>
      <c r="BM507" s="30"/>
      <c r="BN507" s="30"/>
      <c r="BO507" s="31"/>
      <c r="BP507" s="30"/>
      <c r="BQ507" s="30"/>
      <c r="BR507" s="30"/>
      <c r="BS507" s="30"/>
      <c r="BT507" s="31"/>
      <c r="BU507" s="30"/>
      <c r="BV507" s="30"/>
      <c r="BW507" s="30"/>
      <c r="BX507" s="31"/>
      <c r="BY507" s="30"/>
      <c r="BZ507" s="30"/>
      <c r="CA507" s="30"/>
      <c r="CB507" s="30"/>
      <c r="CC507" s="30"/>
      <c r="CD507" s="30"/>
      <c r="CE507" s="30"/>
      <c r="CF507" s="30"/>
      <c r="CG507" s="30"/>
      <c r="CH507" s="31"/>
      <c r="CI507" s="30"/>
      <c r="CJ507" s="30"/>
      <c r="CK507" s="30"/>
      <c r="CL507" s="30"/>
      <c r="CM507" s="30"/>
      <c r="CN507" s="30"/>
      <c r="CO507" s="30"/>
      <c r="CP507" s="30"/>
      <c r="CQ507" s="31"/>
      <c r="CR507" s="30"/>
      <c r="CS507" s="30"/>
      <c r="CT507" s="30"/>
      <c r="CU507" s="30"/>
      <c r="CV507" s="30"/>
      <c r="CW507" s="30"/>
    </row>
    <row r="508" spans="4:101" ht="13.5" x14ac:dyDescent="0.35">
      <c r="D508" s="31"/>
      <c r="E508" s="30"/>
      <c r="F508" s="30"/>
      <c r="G508" s="30"/>
      <c r="H508" s="30"/>
      <c r="I508" s="30"/>
      <c r="J508" s="30"/>
      <c r="K508" s="30"/>
      <c r="L508" s="30"/>
      <c r="M508" s="30"/>
      <c r="N508" s="30"/>
      <c r="O508" s="31"/>
      <c r="P508" s="30"/>
      <c r="Q508" s="30"/>
      <c r="R508" s="30"/>
      <c r="S508" s="30"/>
      <c r="T508" s="30"/>
      <c r="U508" s="30"/>
      <c r="V508" s="30"/>
      <c r="W508" s="30"/>
      <c r="X508" s="30"/>
      <c r="Y508" s="31"/>
      <c r="Z508" s="30"/>
      <c r="AA508" s="30"/>
      <c r="AB508" s="30"/>
      <c r="AC508" s="30"/>
      <c r="AD508" s="30"/>
      <c r="AE508" s="30"/>
      <c r="AF508" s="30"/>
      <c r="AG508" s="30"/>
      <c r="AH508" s="30"/>
      <c r="AI508" s="30"/>
      <c r="AJ508" s="31"/>
      <c r="AK508" s="30"/>
      <c r="AL508" s="30"/>
      <c r="AM508" s="30"/>
      <c r="AN508" s="30"/>
      <c r="AO508" s="30"/>
      <c r="AP508" s="30"/>
      <c r="AQ508" s="30"/>
      <c r="AR508" s="30"/>
      <c r="AS508" s="31"/>
      <c r="AT508" s="30"/>
      <c r="AU508" s="30"/>
      <c r="AV508" s="30"/>
      <c r="AW508" s="30"/>
      <c r="AX508" s="30"/>
      <c r="AY508" s="30"/>
      <c r="AZ508" s="30"/>
      <c r="BA508" s="31"/>
      <c r="BB508" s="30"/>
      <c r="BC508" s="30"/>
      <c r="BD508" s="30"/>
      <c r="BE508" s="31"/>
      <c r="BF508" s="30"/>
      <c r="BG508" s="30"/>
      <c r="BH508" s="30"/>
      <c r="BI508" s="30"/>
      <c r="BJ508" s="31"/>
      <c r="BK508" s="30"/>
      <c r="BL508" s="30"/>
      <c r="BM508" s="30"/>
      <c r="BN508" s="30"/>
      <c r="BO508" s="31"/>
      <c r="BP508" s="30"/>
      <c r="BQ508" s="30"/>
      <c r="BR508" s="30"/>
      <c r="BS508" s="30"/>
      <c r="BT508" s="31"/>
      <c r="BU508" s="30"/>
      <c r="BV508" s="30"/>
      <c r="BW508" s="30"/>
      <c r="BX508" s="31"/>
      <c r="BY508" s="30"/>
      <c r="BZ508" s="30"/>
      <c r="CA508" s="30"/>
      <c r="CB508" s="30"/>
      <c r="CC508" s="30"/>
      <c r="CD508" s="30"/>
      <c r="CE508" s="30"/>
      <c r="CF508" s="30"/>
      <c r="CG508" s="30"/>
      <c r="CH508" s="31"/>
      <c r="CI508" s="30"/>
      <c r="CJ508" s="30"/>
      <c r="CK508" s="30"/>
      <c r="CL508" s="30"/>
      <c r="CM508" s="30"/>
      <c r="CN508" s="30"/>
      <c r="CO508" s="30"/>
      <c r="CP508" s="30"/>
      <c r="CQ508" s="31"/>
      <c r="CR508" s="30"/>
      <c r="CS508" s="30"/>
      <c r="CT508" s="30"/>
      <c r="CU508" s="30"/>
      <c r="CV508" s="30"/>
      <c r="CW508" s="30"/>
    </row>
    <row r="509" spans="4:101" ht="13.5" x14ac:dyDescent="0.35">
      <c r="D509" s="31"/>
      <c r="E509" s="30"/>
      <c r="F509" s="30"/>
      <c r="G509" s="30"/>
      <c r="H509" s="30"/>
      <c r="I509" s="30"/>
      <c r="J509" s="30"/>
      <c r="K509" s="30"/>
      <c r="L509" s="30"/>
      <c r="M509" s="30"/>
      <c r="N509" s="30"/>
      <c r="O509" s="31"/>
      <c r="P509" s="30"/>
      <c r="Q509" s="30"/>
      <c r="R509" s="30"/>
      <c r="S509" s="30"/>
      <c r="T509" s="30"/>
      <c r="U509" s="30"/>
      <c r="V509" s="30"/>
      <c r="W509" s="30"/>
      <c r="X509" s="30"/>
      <c r="Y509" s="31"/>
      <c r="Z509" s="30"/>
      <c r="AA509" s="30"/>
      <c r="AB509" s="30"/>
      <c r="AC509" s="30"/>
      <c r="AD509" s="30"/>
      <c r="AE509" s="30"/>
      <c r="AF509" s="30"/>
      <c r="AG509" s="30"/>
      <c r="AH509" s="30"/>
      <c r="AI509" s="30"/>
      <c r="AJ509" s="31"/>
      <c r="AK509" s="30"/>
      <c r="AL509" s="30"/>
      <c r="AM509" s="30"/>
      <c r="AN509" s="30"/>
      <c r="AO509" s="30"/>
      <c r="AP509" s="30"/>
      <c r="AQ509" s="30"/>
      <c r="AR509" s="30"/>
      <c r="AS509" s="31"/>
      <c r="AT509" s="30"/>
      <c r="AU509" s="30"/>
      <c r="AV509" s="30"/>
      <c r="AW509" s="30"/>
      <c r="AX509" s="30"/>
      <c r="AY509" s="30"/>
      <c r="AZ509" s="30"/>
      <c r="BA509" s="31"/>
      <c r="BB509" s="30"/>
      <c r="BC509" s="30"/>
      <c r="BD509" s="30"/>
      <c r="BE509" s="31"/>
      <c r="BF509" s="30"/>
      <c r="BG509" s="30"/>
      <c r="BH509" s="30"/>
      <c r="BI509" s="30"/>
      <c r="BJ509" s="31"/>
      <c r="BK509" s="30"/>
      <c r="BL509" s="30"/>
      <c r="BM509" s="30"/>
      <c r="BN509" s="30"/>
      <c r="BO509" s="31"/>
      <c r="BP509" s="30"/>
      <c r="BQ509" s="30"/>
      <c r="BR509" s="30"/>
      <c r="BS509" s="30"/>
      <c r="BT509" s="31"/>
      <c r="BU509" s="30"/>
      <c r="BV509" s="30"/>
      <c r="BW509" s="30"/>
      <c r="BX509" s="31"/>
      <c r="BY509" s="30"/>
      <c r="BZ509" s="30"/>
      <c r="CA509" s="30"/>
      <c r="CB509" s="30"/>
      <c r="CC509" s="30"/>
      <c r="CD509" s="30"/>
      <c r="CE509" s="30"/>
      <c r="CF509" s="30"/>
      <c r="CG509" s="30"/>
      <c r="CH509" s="31"/>
      <c r="CI509" s="30"/>
      <c r="CJ509" s="30"/>
      <c r="CK509" s="30"/>
      <c r="CL509" s="30"/>
      <c r="CM509" s="30"/>
      <c r="CN509" s="30"/>
      <c r="CO509" s="30"/>
      <c r="CP509" s="30"/>
      <c r="CQ509" s="31"/>
      <c r="CR509" s="30"/>
      <c r="CS509" s="30"/>
      <c r="CT509" s="30"/>
      <c r="CU509" s="30"/>
      <c r="CV509" s="30"/>
      <c r="CW509" s="30"/>
    </row>
    <row r="510" spans="4:101" ht="13.5" x14ac:dyDescent="0.35">
      <c r="D510" s="31"/>
      <c r="E510" s="30"/>
      <c r="F510" s="30"/>
      <c r="G510" s="30"/>
      <c r="H510" s="30"/>
      <c r="I510" s="30"/>
      <c r="J510" s="30"/>
      <c r="K510" s="30"/>
      <c r="L510" s="30"/>
      <c r="M510" s="30"/>
      <c r="N510" s="30"/>
      <c r="O510" s="31"/>
      <c r="P510" s="30"/>
      <c r="Q510" s="30"/>
      <c r="R510" s="30"/>
      <c r="S510" s="30"/>
      <c r="T510" s="30"/>
      <c r="U510" s="30"/>
      <c r="V510" s="30"/>
      <c r="W510" s="30"/>
      <c r="X510" s="30"/>
      <c r="Y510" s="31"/>
      <c r="Z510" s="30"/>
      <c r="AA510" s="30"/>
      <c r="AB510" s="30"/>
      <c r="AC510" s="30"/>
      <c r="AD510" s="30"/>
      <c r="AE510" s="30"/>
      <c r="AF510" s="30"/>
      <c r="AG510" s="30"/>
      <c r="AH510" s="30"/>
      <c r="AI510" s="30"/>
      <c r="AJ510" s="31"/>
      <c r="AK510" s="30"/>
      <c r="AL510" s="30"/>
      <c r="AM510" s="30"/>
      <c r="AN510" s="30"/>
      <c r="AO510" s="30"/>
      <c r="AP510" s="30"/>
      <c r="AQ510" s="30"/>
      <c r="AR510" s="30"/>
      <c r="AS510" s="31"/>
      <c r="AT510" s="30"/>
      <c r="AU510" s="30"/>
      <c r="AV510" s="30"/>
      <c r="AW510" s="30"/>
      <c r="AX510" s="30"/>
      <c r="AY510" s="30"/>
      <c r="AZ510" s="30"/>
      <c r="BA510" s="31"/>
      <c r="BB510" s="30"/>
      <c r="BC510" s="30"/>
      <c r="BD510" s="30"/>
      <c r="BE510" s="31"/>
      <c r="BF510" s="30"/>
      <c r="BG510" s="30"/>
      <c r="BH510" s="30"/>
      <c r="BI510" s="30"/>
      <c r="BJ510" s="31"/>
      <c r="BK510" s="30"/>
      <c r="BL510" s="30"/>
      <c r="BM510" s="30"/>
      <c r="BN510" s="30"/>
      <c r="BO510" s="31"/>
      <c r="BP510" s="30"/>
      <c r="BQ510" s="30"/>
      <c r="BR510" s="30"/>
      <c r="BS510" s="30"/>
      <c r="BT510" s="31"/>
      <c r="BU510" s="30"/>
      <c r="BV510" s="30"/>
      <c r="BW510" s="30"/>
      <c r="BX510" s="31"/>
      <c r="BY510" s="30"/>
      <c r="BZ510" s="30"/>
      <c r="CA510" s="30"/>
      <c r="CB510" s="30"/>
      <c r="CC510" s="30"/>
      <c r="CD510" s="30"/>
      <c r="CE510" s="30"/>
      <c r="CF510" s="30"/>
      <c r="CG510" s="30"/>
      <c r="CH510" s="31"/>
      <c r="CI510" s="30"/>
      <c r="CJ510" s="30"/>
      <c r="CK510" s="30"/>
      <c r="CL510" s="30"/>
      <c r="CM510" s="30"/>
      <c r="CN510" s="30"/>
      <c r="CO510" s="30"/>
      <c r="CP510" s="30"/>
      <c r="CQ510" s="31"/>
      <c r="CR510" s="30"/>
      <c r="CS510" s="30"/>
      <c r="CT510" s="30"/>
      <c r="CU510" s="30"/>
      <c r="CV510" s="30"/>
      <c r="CW510" s="30"/>
    </row>
    <row r="511" spans="4:101" ht="13.5" x14ac:dyDescent="0.35">
      <c r="D511" s="31"/>
      <c r="E511" s="30"/>
      <c r="F511" s="30"/>
      <c r="G511" s="30"/>
      <c r="H511" s="30"/>
      <c r="I511" s="30"/>
      <c r="J511" s="30"/>
      <c r="K511" s="30"/>
      <c r="L511" s="30"/>
      <c r="M511" s="30"/>
      <c r="N511" s="30"/>
      <c r="O511" s="31"/>
      <c r="P511" s="30"/>
      <c r="Q511" s="30"/>
      <c r="R511" s="30"/>
      <c r="S511" s="30"/>
      <c r="T511" s="30"/>
      <c r="U511" s="30"/>
      <c r="V511" s="30"/>
      <c r="W511" s="30"/>
      <c r="X511" s="30"/>
      <c r="Y511" s="31"/>
      <c r="Z511" s="30"/>
      <c r="AA511" s="30"/>
      <c r="AB511" s="30"/>
      <c r="AC511" s="30"/>
      <c r="AD511" s="30"/>
      <c r="AE511" s="30"/>
      <c r="AF511" s="30"/>
      <c r="AG511" s="30"/>
      <c r="AH511" s="30"/>
      <c r="AI511" s="30"/>
      <c r="AJ511" s="31"/>
      <c r="AK511" s="30"/>
      <c r="AL511" s="30"/>
      <c r="AM511" s="30"/>
      <c r="AN511" s="30"/>
      <c r="AO511" s="30"/>
      <c r="AP511" s="30"/>
      <c r="AQ511" s="30"/>
      <c r="AR511" s="30"/>
      <c r="AS511" s="31"/>
      <c r="AT511" s="30"/>
      <c r="AU511" s="30"/>
      <c r="AV511" s="30"/>
      <c r="AW511" s="30"/>
      <c r="AX511" s="30"/>
      <c r="AY511" s="30"/>
      <c r="AZ511" s="30"/>
      <c r="BA511" s="31"/>
      <c r="BB511" s="30"/>
      <c r="BC511" s="30"/>
      <c r="BD511" s="30"/>
      <c r="BE511" s="31"/>
      <c r="BF511" s="30"/>
      <c r="BG511" s="30"/>
      <c r="BH511" s="30"/>
      <c r="BI511" s="30"/>
      <c r="BJ511" s="31"/>
      <c r="BK511" s="30"/>
      <c r="BL511" s="30"/>
      <c r="BM511" s="30"/>
      <c r="BN511" s="30"/>
      <c r="BO511" s="31"/>
      <c r="BP511" s="30"/>
      <c r="BQ511" s="30"/>
      <c r="BR511" s="30"/>
      <c r="BS511" s="30"/>
      <c r="BT511" s="31"/>
      <c r="BU511" s="30"/>
      <c r="BV511" s="30"/>
      <c r="BW511" s="30"/>
      <c r="BX511" s="31"/>
      <c r="BY511" s="30"/>
      <c r="BZ511" s="30"/>
      <c r="CA511" s="30"/>
      <c r="CB511" s="30"/>
      <c r="CC511" s="30"/>
      <c r="CD511" s="30"/>
      <c r="CE511" s="30"/>
      <c r="CF511" s="30"/>
      <c r="CG511" s="30"/>
      <c r="CH511" s="31"/>
      <c r="CI511" s="30"/>
      <c r="CJ511" s="30"/>
      <c r="CK511" s="30"/>
      <c r="CL511" s="30"/>
      <c r="CM511" s="30"/>
      <c r="CN511" s="30"/>
      <c r="CO511" s="30"/>
      <c r="CP511" s="30"/>
      <c r="CQ511" s="31"/>
      <c r="CR511" s="30"/>
      <c r="CS511" s="30"/>
      <c r="CT511" s="30"/>
      <c r="CU511" s="30"/>
      <c r="CV511" s="30"/>
      <c r="CW511" s="30"/>
    </row>
    <row r="512" spans="4:101" ht="13.5" x14ac:dyDescent="0.35">
      <c r="D512" s="31"/>
      <c r="E512" s="30"/>
      <c r="F512" s="30"/>
      <c r="G512" s="30"/>
      <c r="H512" s="30"/>
      <c r="I512" s="30"/>
      <c r="J512" s="30"/>
      <c r="K512" s="30"/>
      <c r="L512" s="30"/>
      <c r="M512" s="30"/>
      <c r="N512" s="30"/>
      <c r="O512" s="31"/>
      <c r="P512" s="30"/>
      <c r="Q512" s="30"/>
      <c r="R512" s="30"/>
      <c r="S512" s="30"/>
      <c r="T512" s="30"/>
      <c r="U512" s="30"/>
      <c r="V512" s="30"/>
      <c r="W512" s="30"/>
      <c r="X512" s="30"/>
      <c r="Y512" s="31"/>
      <c r="Z512" s="30"/>
      <c r="AA512" s="30"/>
      <c r="AB512" s="30"/>
      <c r="AC512" s="30"/>
      <c r="AD512" s="30"/>
      <c r="AE512" s="30"/>
      <c r="AF512" s="30"/>
      <c r="AG512" s="30"/>
      <c r="AH512" s="30"/>
      <c r="AI512" s="30"/>
      <c r="AJ512" s="31"/>
      <c r="AK512" s="30"/>
      <c r="AL512" s="30"/>
      <c r="AM512" s="30"/>
      <c r="AN512" s="30"/>
      <c r="AO512" s="30"/>
      <c r="AP512" s="30"/>
      <c r="AQ512" s="30"/>
      <c r="AR512" s="30"/>
      <c r="AS512" s="31"/>
      <c r="AT512" s="30"/>
      <c r="AU512" s="30"/>
      <c r="AV512" s="30"/>
      <c r="AW512" s="30"/>
      <c r="AX512" s="30"/>
      <c r="AY512" s="30"/>
      <c r="AZ512" s="30"/>
      <c r="BA512" s="31"/>
      <c r="BB512" s="30"/>
      <c r="BC512" s="30"/>
      <c r="BD512" s="30"/>
      <c r="BE512" s="31"/>
      <c r="BF512" s="30"/>
      <c r="BG512" s="30"/>
      <c r="BH512" s="30"/>
      <c r="BI512" s="30"/>
      <c r="BJ512" s="31"/>
      <c r="BK512" s="30"/>
      <c r="BL512" s="30"/>
      <c r="BM512" s="30"/>
      <c r="BN512" s="30"/>
      <c r="BO512" s="31"/>
      <c r="BP512" s="30"/>
      <c r="BQ512" s="30"/>
      <c r="BR512" s="30"/>
      <c r="BS512" s="30"/>
      <c r="BT512" s="31"/>
      <c r="BU512" s="30"/>
      <c r="BV512" s="30"/>
      <c r="BW512" s="30"/>
      <c r="BX512" s="31"/>
      <c r="BY512" s="30"/>
      <c r="BZ512" s="30"/>
      <c r="CA512" s="30"/>
      <c r="CB512" s="30"/>
      <c r="CC512" s="30"/>
      <c r="CD512" s="30"/>
      <c r="CE512" s="30"/>
      <c r="CF512" s="30"/>
      <c r="CG512" s="30"/>
      <c r="CH512" s="31"/>
      <c r="CI512" s="30"/>
      <c r="CJ512" s="30"/>
      <c r="CK512" s="30"/>
      <c r="CL512" s="30"/>
      <c r="CM512" s="30"/>
      <c r="CN512" s="30"/>
      <c r="CO512" s="30"/>
      <c r="CP512" s="30"/>
      <c r="CQ512" s="31"/>
      <c r="CR512" s="30"/>
      <c r="CS512" s="30"/>
      <c r="CT512" s="30"/>
      <c r="CU512" s="30"/>
      <c r="CV512" s="30"/>
      <c r="CW512" s="30"/>
    </row>
    <row r="513" spans="4:101" ht="13.5" x14ac:dyDescent="0.35">
      <c r="D513" s="31"/>
      <c r="E513" s="30"/>
      <c r="F513" s="30"/>
      <c r="G513" s="30"/>
      <c r="H513" s="30"/>
      <c r="I513" s="30"/>
      <c r="J513" s="30"/>
      <c r="K513" s="30"/>
      <c r="L513" s="30"/>
      <c r="M513" s="30"/>
      <c r="N513" s="30"/>
      <c r="O513" s="31"/>
      <c r="P513" s="30"/>
      <c r="Q513" s="30"/>
      <c r="R513" s="30"/>
      <c r="S513" s="30"/>
      <c r="T513" s="30"/>
      <c r="U513" s="30"/>
      <c r="V513" s="30"/>
      <c r="W513" s="30"/>
      <c r="X513" s="30"/>
      <c r="Y513" s="31"/>
      <c r="Z513" s="30"/>
      <c r="AA513" s="30"/>
      <c r="AB513" s="30"/>
      <c r="AC513" s="30"/>
      <c r="AD513" s="30"/>
      <c r="AE513" s="30"/>
      <c r="AF513" s="30"/>
      <c r="AG513" s="30"/>
      <c r="AH513" s="30"/>
      <c r="AI513" s="30"/>
      <c r="AJ513" s="31"/>
      <c r="AK513" s="30"/>
      <c r="AL513" s="30"/>
      <c r="AM513" s="30"/>
      <c r="AN513" s="30"/>
      <c r="AO513" s="30"/>
      <c r="AP513" s="30"/>
      <c r="AQ513" s="30"/>
      <c r="AR513" s="30"/>
      <c r="AS513" s="31"/>
      <c r="AT513" s="30"/>
      <c r="AU513" s="30"/>
      <c r="AV513" s="30"/>
      <c r="AW513" s="30"/>
      <c r="AX513" s="30"/>
      <c r="AY513" s="30"/>
      <c r="AZ513" s="30"/>
      <c r="BA513" s="31"/>
      <c r="BB513" s="30"/>
      <c r="BC513" s="30"/>
      <c r="BD513" s="30"/>
      <c r="BE513" s="31"/>
      <c r="BF513" s="30"/>
      <c r="BG513" s="30"/>
      <c r="BH513" s="30"/>
      <c r="BI513" s="30"/>
      <c r="BJ513" s="31"/>
      <c r="BK513" s="30"/>
      <c r="BL513" s="30"/>
      <c r="BM513" s="30"/>
      <c r="BN513" s="30"/>
      <c r="BO513" s="31"/>
      <c r="BP513" s="30"/>
      <c r="BQ513" s="30"/>
      <c r="BR513" s="30"/>
      <c r="BS513" s="30"/>
      <c r="BT513" s="31"/>
      <c r="BU513" s="30"/>
      <c r="BV513" s="30"/>
      <c r="BW513" s="30"/>
      <c r="BX513" s="31"/>
      <c r="BY513" s="30"/>
      <c r="BZ513" s="30"/>
      <c r="CA513" s="30"/>
      <c r="CB513" s="30"/>
      <c r="CC513" s="30"/>
      <c r="CD513" s="30"/>
      <c r="CE513" s="30"/>
      <c r="CF513" s="30"/>
      <c r="CG513" s="30"/>
      <c r="CH513" s="31"/>
      <c r="CI513" s="30"/>
      <c r="CJ513" s="30"/>
      <c r="CK513" s="30"/>
      <c r="CL513" s="30"/>
      <c r="CM513" s="30"/>
      <c r="CN513" s="30"/>
      <c r="CO513" s="30"/>
      <c r="CP513" s="30"/>
      <c r="CQ513" s="31"/>
      <c r="CR513" s="30"/>
      <c r="CS513" s="30"/>
      <c r="CT513" s="30"/>
      <c r="CU513" s="30"/>
      <c r="CV513" s="30"/>
      <c r="CW513" s="30"/>
    </row>
    <row r="514" spans="4:101" ht="13.5" x14ac:dyDescent="0.35">
      <c r="D514" s="31"/>
      <c r="E514" s="30"/>
      <c r="F514" s="30"/>
      <c r="G514" s="30"/>
      <c r="H514" s="30"/>
      <c r="I514" s="30"/>
      <c r="J514" s="30"/>
      <c r="K514" s="30"/>
      <c r="L514" s="30"/>
      <c r="M514" s="30"/>
      <c r="N514" s="30"/>
      <c r="O514" s="31"/>
      <c r="P514" s="30"/>
      <c r="Q514" s="30"/>
      <c r="R514" s="30"/>
      <c r="S514" s="30"/>
      <c r="T514" s="30"/>
      <c r="U514" s="30"/>
      <c r="V514" s="30"/>
      <c r="W514" s="30"/>
      <c r="X514" s="30"/>
      <c r="Y514" s="31"/>
      <c r="Z514" s="30"/>
      <c r="AA514" s="30"/>
      <c r="AB514" s="30"/>
      <c r="AC514" s="30"/>
      <c r="AD514" s="30"/>
      <c r="AE514" s="30"/>
      <c r="AF514" s="30"/>
      <c r="AG514" s="30"/>
      <c r="AH514" s="30"/>
      <c r="AI514" s="30"/>
      <c r="AJ514" s="31"/>
      <c r="AK514" s="30"/>
      <c r="AL514" s="30"/>
      <c r="AM514" s="30"/>
      <c r="AN514" s="30"/>
      <c r="AO514" s="30"/>
      <c r="AP514" s="30"/>
      <c r="AQ514" s="30"/>
      <c r="AR514" s="30"/>
      <c r="AS514" s="31"/>
      <c r="AT514" s="30"/>
      <c r="AU514" s="30"/>
      <c r="AV514" s="30"/>
      <c r="AW514" s="30"/>
      <c r="AX514" s="30"/>
      <c r="AY514" s="30"/>
      <c r="AZ514" s="30"/>
      <c r="BA514" s="31"/>
      <c r="BB514" s="30"/>
      <c r="BC514" s="30"/>
      <c r="BD514" s="30"/>
      <c r="BE514" s="31"/>
      <c r="BF514" s="30"/>
      <c r="BG514" s="30"/>
      <c r="BH514" s="30"/>
      <c r="BI514" s="30"/>
      <c r="BJ514" s="31"/>
      <c r="BK514" s="30"/>
      <c r="BL514" s="30"/>
      <c r="BM514" s="30"/>
      <c r="BN514" s="30"/>
      <c r="BO514" s="31"/>
      <c r="BP514" s="30"/>
      <c r="BQ514" s="30"/>
      <c r="BR514" s="30"/>
      <c r="BS514" s="30"/>
      <c r="BT514" s="31"/>
      <c r="BU514" s="30"/>
      <c r="BV514" s="30"/>
      <c r="BW514" s="30"/>
      <c r="BX514" s="31"/>
      <c r="BY514" s="30"/>
      <c r="BZ514" s="30"/>
      <c r="CA514" s="30"/>
      <c r="CB514" s="30"/>
      <c r="CC514" s="30"/>
      <c r="CD514" s="30"/>
      <c r="CE514" s="30"/>
      <c r="CF514" s="30"/>
      <c r="CG514" s="30"/>
      <c r="CH514" s="31"/>
      <c r="CI514" s="30"/>
      <c r="CJ514" s="30"/>
      <c r="CK514" s="30"/>
      <c r="CL514" s="30"/>
      <c r="CM514" s="30"/>
      <c r="CN514" s="30"/>
      <c r="CO514" s="30"/>
      <c r="CP514" s="30"/>
      <c r="CQ514" s="31"/>
      <c r="CR514" s="30"/>
      <c r="CS514" s="30"/>
      <c r="CT514" s="30"/>
      <c r="CU514" s="30"/>
      <c r="CV514" s="30"/>
      <c r="CW514" s="30"/>
    </row>
    <row r="515" spans="4:101" ht="13.5" x14ac:dyDescent="0.35">
      <c r="D515" s="31"/>
      <c r="E515" s="30"/>
      <c r="F515" s="30"/>
      <c r="G515" s="30"/>
      <c r="H515" s="30"/>
      <c r="I515" s="30"/>
      <c r="J515" s="30"/>
      <c r="K515" s="30"/>
      <c r="L515" s="30"/>
      <c r="M515" s="30"/>
      <c r="N515" s="30"/>
      <c r="O515" s="31"/>
      <c r="P515" s="30"/>
      <c r="Q515" s="30"/>
      <c r="R515" s="30"/>
      <c r="S515" s="30"/>
      <c r="T515" s="30"/>
      <c r="U515" s="30"/>
      <c r="V515" s="30"/>
      <c r="W515" s="30"/>
      <c r="X515" s="30"/>
      <c r="Y515" s="31"/>
      <c r="Z515" s="30"/>
      <c r="AA515" s="30"/>
      <c r="AB515" s="30"/>
      <c r="AC515" s="30"/>
      <c r="AD515" s="30"/>
      <c r="AE515" s="30"/>
      <c r="AF515" s="30"/>
      <c r="AG515" s="30"/>
      <c r="AH515" s="30"/>
      <c r="AI515" s="30"/>
      <c r="AJ515" s="31"/>
      <c r="AK515" s="30"/>
      <c r="AL515" s="30"/>
      <c r="AM515" s="30"/>
      <c r="AN515" s="30"/>
      <c r="AO515" s="30"/>
      <c r="AP515" s="30"/>
      <c r="AQ515" s="30"/>
      <c r="AR515" s="30"/>
      <c r="AS515" s="31"/>
      <c r="AT515" s="30"/>
      <c r="AU515" s="30"/>
      <c r="AV515" s="30"/>
      <c r="AW515" s="30"/>
      <c r="AX515" s="30"/>
      <c r="AY515" s="30"/>
      <c r="AZ515" s="30"/>
      <c r="BA515" s="31"/>
      <c r="BB515" s="30"/>
      <c r="BC515" s="30"/>
      <c r="BD515" s="30"/>
      <c r="BE515" s="31"/>
      <c r="BF515" s="30"/>
      <c r="BG515" s="30"/>
      <c r="BH515" s="30"/>
      <c r="BI515" s="30"/>
      <c r="BJ515" s="31"/>
      <c r="BK515" s="30"/>
      <c r="BL515" s="30"/>
      <c r="BM515" s="30"/>
      <c r="BN515" s="30"/>
      <c r="BO515" s="31"/>
      <c r="BP515" s="30"/>
      <c r="BQ515" s="30"/>
      <c r="BR515" s="30"/>
      <c r="BS515" s="30"/>
      <c r="BT515" s="31"/>
      <c r="BU515" s="30"/>
      <c r="BV515" s="30"/>
      <c r="BW515" s="30"/>
      <c r="BX515" s="31"/>
      <c r="BY515" s="30"/>
      <c r="BZ515" s="30"/>
      <c r="CA515" s="30"/>
      <c r="CB515" s="30"/>
      <c r="CC515" s="30"/>
      <c r="CD515" s="30"/>
      <c r="CE515" s="30"/>
      <c r="CF515" s="30"/>
      <c r="CG515" s="30"/>
      <c r="CH515" s="31"/>
      <c r="CI515" s="30"/>
      <c r="CJ515" s="30"/>
      <c r="CK515" s="30"/>
      <c r="CL515" s="30"/>
      <c r="CM515" s="30"/>
      <c r="CN515" s="30"/>
      <c r="CO515" s="30"/>
      <c r="CP515" s="30"/>
      <c r="CQ515" s="31"/>
      <c r="CR515" s="30"/>
      <c r="CS515" s="30"/>
      <c r="CT515" s="30"/>
      <c r="CU515" s="30"/>
      <c r="CV515" s="30"/>
      <c r="CW515" s="30"/>
    </row>
    <row r="516" spans="4:101" ht="13.5" x14ac:dyDescent="0.35">
      <c r="D516" s="31"/>
      <c r="E516" s="30"/>
      <c r="F516" s="30"/>
      <c r="G516" s="30"/>
      <c r="H516" s="30"/>
      <c r="I516" s="30"/>
      <c r="J516" s="30"/>
      <c r="K516" s="30"/>
      <c r="L516" s="30"/>
      <c r="M516" s="30"/>
      <c r="N516" s="30"/>
      <c r="O516" s="31"/>
      <c r="P516" s="30"/>
      <c r="Q516" s="30"/>
      <c r="R516" s="30"/>
      <c r="S516" s="30"/>
      <c r="T516" s="30"/>
      <c r="U516" s="30"/>
      <c r="V516" s="30"/>
      <c r="W516" s="30"/>
      <c r="X516" s="30"/>
      <c r="Y516" s="31"/>
      <c r="Z516" s="30"/>
      <c r="AA516" s="30"/>
      <c r="AB516" s="30"/>
      <c r="AC516" s="30"/>
      <c r="AD516" s="30"/>
      <c r="AE516" s="30"/>
      <c r="AF516" s="30"/>
      <c r="AG516" s="30"/>
      <c r="AH516" s="30"/>
      <c r="AI516" s="30"/>
      <c r="AJ516" s="31"/>
      <c r="AK516" s="30"/>
      <c r="AL516" s="30"/>
      <c r="AM516" s="30"/>
      <c r="AN516" s="30"/>
      <c r="AO516" s="30"/>
      <c r="AP516" s="30"/>
      <c r="AQ516" s="30"/>
      <c r="AR516" s="30"/>
      <c r="AS516" s="31"/>
      <c r="AT516" s="30"/>
      <c r="AU516" s="30"/>
      <c r="AV516" s="30"/>
      <c r="AW516" s="30"/>
      <c r="AX516" s="30"/>
      <c r="AY516" s="30"/>
      <c r="AZ516" s="30"/>
      <c r="BA516" s="31"/>
      <c r="BB516" s="30"/>
      <c r="BC516" s="30"/>
      <c r="BD516" s="30"/>
      <c r="BE516" s="31"/>
      <c r="BF516" s="30"/>
      <c r="BG516" s="30"/>
      <c r="BH516" s="30"/>
      <c r="BI516" s="30"/>
      <c r="BJ516" s="31"/>
      <c r="BK516" s="30"/>
      <c r="BL516" s="30"/>
      <c r="BM516" s="30"/>
      <c r="BN516" s="30"/>
      <c r="BO516" s="31"/>
      <c r="BP516" s="30"/>
      <c r="BQ516" s="30"/>
      <c r="BR516" s="30"/>
      <c r="BS516" s="30"/>
      <c r="BT516" s="31"/>
      <c r="BU516" s="30"/>
      <c r="BV516" s="30"/>
      <c r="BW516" s="30"/>
      <c r="BX516" s="31"/>
      <c r="BY516" s="30"/>
      <c r="BZ516" s="30"/>
      <c r="CA516" s="30"/>
      <c r="CB516" s="30"/>
      <c r="CC516" s="30"/>
      <c r="CD516" s="30"/>
      <c r="CE516" s="30"/>
      <c r="CF516" s="30"/>
      <c r="CG516" s="30"/>
      <c r="CH516" s="31"/>
      <c r="CI516" s="30"/>
      <c r="CJ516" s="30"/>
      <c r="CK516" s="30"/>
      <c r="CL516" s="30"/>
      <c r="CM516" s="30"/>
      <c r="CN516" s="30"/>
      <c r="CO516" s="30"/>
      <c r="CP516" s="30"/>
      <c r="CQ516" s="31"/>
      <c r="CR516" s="30"/>
      <c r="CS516" s="30"/>
      <c r="CT516" s="30"/>
      <c r="CU516" s="30"/>
      <c r="CV516" s="30"/>
      <c r="CW516" s="30"/>
    </row>
    <row r="517" spans="4:101" ht="13.5" x14ac:dyDescent="0.35">
      <c r="D517" s="31"/>
      <c r="E517" s="30"/>
      <c r="F517" s="30"/>
      <c r="G517" s="30"/>
      <c r="H517" s="30"/>
      <c r="I517" s="30"/>
      <c r="J517" s="30"/>
      <c r="K517" s="30"/>
      <c r="L517" s="30"/>
      <c r="M517" s="30"/>
      <c r="N517" s="30"/>
      <c r="O517" s="31"/>
      <c r="P517" s="30"/>
      <c r="Q517" s="30"/>
      <c r="R517" s="30"/>
      <c r="S517" s="30"/>
      <c r="T517" s="30"/>
      <c r="U517" s="30"/>
      <c r="V517" s="30"/>
      <c r="W517" s="30"/>
      <c r="X517" s="30"/>
      <c r="Y517" s="31"/>
      <c r="Z517" s="30"/>
      <c r="AA517" s="30"/>
      <c r="AB517" s="30"/>
      <c r="AC517" s="30"/>
      <c r="AD517" s="30"/>
      <c r="AE517" s="30"/>
      <c r="AF517" s="30"/>
      <c r="AG517" s="30"/>
      <c r="AH517" s="30"/>
      <c r="AI517" s="30"/>
      <c r="AJ517" s="31"/>
      <c r="AK517" s="30"/>
      <c r="AL517" s="30"/>
      <c r="AM517" s="30"/>
      <c r="AN517" s="30"/>
      <c r="AO517" s="30"/>
      <c r="AP517" s="30"/>
      <c r="AQ517" s="30"/>
      <c r="AR517" s="30"/>
      <c r="AS517" s="31"/>
      <c r="AT517" s="30"/>
      <c r="AU517" s="30"/>
      <c r="AV517" s="30"/>
      <c r="AW517" s="30"/>
      <c r="AX517" s="30"/>
      <c r="AY517" s="30"/>
      <c r="AZ517" s="30"/>
      <c r="BA517" s="31"/>
      <c r="BB517" s="30"/>
      <c r="BC517" s="30"/>
      <c r="BD517" s="30"/>
      <c r="BE517" s="31"/>
      <c r="BF517" s="30"/>
      <c r="BG517" s="30"/>
      <c r="BH517" s="30"/>
      <c r="BI517" s="30"/>
      <c r="BJ517" s="31"/>
      <c r="BK517" s="30"/>
      <c r="BL517" s="30"/>
      <c r="BM517" s="30"/>
      <c r="BN517" s="30"/>
      <c r="BO517" s="31"/>
      <c r="BP517" s="30"/>
      <c r="BQ517" s="30"/>
      <c r="BR517" s="30"/>
      <c r="BS517" s="30"/>
      <c r="BT517" s="31"/>
      <c r="BU517" s="30"/>
      <c r="BV517" s="30"/>
      <c r="BW517" s="30"/>
      <c r="BX517" s="31"/>
      <c r="BY517" s="30"/>
      <c r="BZ517" s="30"/>
      <c r="CA517" s="30"/>
      <c r="CB517" s="30"/>
      <c r="CC517" s="30"/>
      <c r="CD517" s="30"/>
      <c r="CE517" s="30"/>
      <c r="CF517" s="30"/>
      <c r="CG517" s="30"/>
      <c r="CH517" s="31"/>
      <c r="CI517" s="30"/>
      <c r="CJ517" s="30"/>
      <c r="CK517" s="30"/>
      <c r="CL517" s="30"/>
      <c r="CM517" s="30"/>
      <c r="CN517" s="30"/>
      <c r="CO517" s="30"/>
      <c r="CP517" s="30"/>
      <c r="CQ517" s="31"/>
      <c r="CR517" s="30"/>
      <c r="CS517" s="30"/>
      <c r="CT517" s="30"/>
      <c r="CU517" s="30"/>
      <c r="CV517" s="30"/>
      <c r="CW517" s="30"/>
    </row>
    <row r="518" spans="4:101" ht="13.5" x14ac:dyDescent="0.35">
      <c r="D518" s="31"/>
      <c r="E518" s="30"/>
      <c r="F518" s="30"/>
      <c r="G518" s="30"/>
      <c r="H518" s="30"/>
      <c r="I518" s="30"/>
      <c r="J518" s="30"/>
      <c r="K518" s="30"/>
      <c r="L518" s="30"/>
      <c r="M518" s="30"/>
      <c r="N518" s="30"/>
      <c r="O518" s="31"/>
      <c r="P518" s="30"/>
      <c r="Q518" s="30"/>
      <c r="R518" s="30"/>
      <c r="S518" s="30"/>
      <c r="T518" s="30"/>
      <c r="U518" s="30"/>
      <c r="V518" s="30"/>
      <c r="W518" s="30"/>
      <c r="X518" s="30"/>
      <c r="Y518" s="31"/>
      <c r="Z518" s="30"/>
      <c r="AA518" s="30"/>
      <c r="AB518" s="30"/>
      <c r="AC518" s="30"/>
      <c r="AD518" s="30"/>
      <c r="AE518" s="30"/>
      <c r="AF518" s="30"/>
      <c r="AG518" s="30"/>
      <c r="AH518" s="30"/>
      <c r="AI518" s="30"/>
      <c r="AJ518" s="31"/>
      <c r="AK518" s="30"/>
      <c r="AL518" s="30"/>
      <c r="AM518" s="30"/>
      <c r="AN518" s="30"/>
      <c r="AO518" s="30"/>
      <c r="AP518" s="30"/>
      <c r="AQ518" s="30"/>
      <c r="AR518" s="30"/>
      <c r="AS518" s="31"/>
      <c r="AT518" s="30"/>
      <c r="AU518" s="30"/>
      <c r="AV518" s="30"/>
      <c r="AW518" s="30"/>
      <c r="AX518" s="30"/>
      <c r="AY518" s="30"/>
      <c r="AZ518" s="30"/>
      <c r="BA518" s="31"/>
      <c r="BB518" s="30"/>
      <c r="BC518" s="30"/>
      <c r="BD518" s="30"/>
      <c r="BE518" s="31"/>
      <c r="BF518" s="30"/>
      <c r="BG518" s="30"/>
      <c r="BH518" s="30"/>
      <c r="BI518" s="30"/>
      <c r="BJ518" s="31"/>
      <c r="BK518" s="30"/>
      <c r="BL518" s="30"/>
      <c r="BM518" s="30"/>
      <c r="BN518" s="30"/>
      <c r="BO518" s="31"/>
      <c r="BP518" s="30"/>
      <c r="BQ518" s="30"/>
      <c r="BR518" s="30"/>
      <c r="BS518" s="30"/>
      <c r="BT518" s="31"/>
      <c r="BU518" s="30"/>
      <c r="BV518" s="30"/>
      <c r="BW518" s="30"/>
      <c r="BX518" s="31"/>
      <c r="BY518" s="30"/>
      <c r="BZ518" s="30"/>
      <c r="CA518" s="30"/>
      <c r="CB518" s="30"/>
      <c r="CC518" s="30"/>
      <c r="CD518" s="30"/>
      <c r="CE518" s="30"/>
      <c r="CF518" s="30"/>
      <c r="CG518" s="30"/>
      <c r="CH518" s="31"/>
      <c r="CI518" s="30"/>
      <c r="CJ518" s="30"/>
      <c r="CK518" s="30"/>
      <c r="CL518" s="30"/>
      <c r="CM518" s="30"/>
      <c r="CN518" s="30"/>
      <c r="CO518" s="30"/>
      <c r="CP518" s="30"/>
      <c r="CQ518" s="31"/>
      <c r="CR518" s="30"/>
      <c r="CS518" s="30"/>
      <c r="CT518" s="30"/>
      <c r="CU518" s="30"/>
      <c r="CV518" s="30"/>
      <c r="CW518" s="30"/>
    </row>
    <row r="519" spans="4:101" ht="13.5" x14ac:dyDescent="0.35">
      <c r="D519" s="31"/>
      <c r="E519" s="30"/>
      <c r="F519" s="30"/>
      <c r="G519" s="30"/>
      <c r="H519" s="30"/>
      <c r="I519" s="30"/>
      <c r="J519" s="30"/>
      <c r="K519" s="30"/>
      <c r="L519" s="30"/>
      <c r="M519" s="30"/>
      <c r="N519" s="30"/>
      <c r="O519" s="31"/>
      <c r="P519" s="30"/>
      <c r="Q519" s="30"/>
      <c r="R519" s="30"/>
      <c r="S519" s="30"/>
      <c r="T519" s="30"/>
      <c r="U519" s="30"/>
      <c r="V519" s="30"/>
      <c r="W519" s="30"/>
      <c r="X519" s="30"/>
      <c r="Y519" s="31"/>
      <c r="Z519" s="30"/>
      <c r="AA519" s="30"/>
      <c r="AB519" s="30"/>
      <c r="AC519" s="30"/>
      <c r="AD519" s="30"/>
      <c r="AE519" s="30"/>
      <c r="AF519" s="30"/>
      <c r="AG519" s="30"/>
      <c r="AH519" s="30"/>
      <c r="AI519" s="30"/>
      <c r="AJ519" s="31"/>
      <c r="AK519" s="30"/>
      <c r="AL519" s="30"/>
      <c r="AM519" s="30"/>
      <c r="AN519" s="30"/>
      <c r="AO519" s="30"/>
      <c r="AP519" s="30"/>
      <c r="AQ519" s="30"/>
      <c r="AR519" s="30"/>
      <c r="AS519" s="31"/>
      <c r="AT519" s="30"/>
      <c r="AU519" s="30"/>
      <c r="AV519" s="30"/>
      <c r="AW519" s="30"/>
      <c r="AX519" s="30"/>
      <c r="AY519" s="30"/>
      <c r="AZ519" s="30"/>
      <c r="BA519" s="31"/>
      <c r="BB519" s="30"/>
      <c r="BC519" s="30"/>
      <c r="BD519" s="30"/>
      <c r="BE519" s="31"/>
      <c r="BF519" s="30"/>
      <c r="BG519" s="30"/>
      <c r="BH519" s="30"/>
      <c r="BI519" s="30"/>
      <c r="BJ519" s="31"/>
      <c r="BK519" s="30"/>
      <c r="BL519" s="30"/>
      <c r="BM519" s="30"/>
      <c r="BN519" s="30"/>
      <c r="BO519" s="31"/>
      <c r="BP519" s="30"/>
      <c r="BQ519" s="30"/>
      <c r="BR519" s="30"/>
      <c r="BS519" s="30"/>
      <c r="BT519" s="31"/>
      <c r="BU519" s="30"/>
      <c r="BV519" s="30"/>
      <c r="BW519" s="30"/>
      <c r="BX519" s="31"/>
      <c r="BY519" s="30"/>
      <c r="BZ519" s="30"/>
      <c r="CA519" s="30"/>
      <c r="CB519" s="30"/>
      <c r="CC519" s="30"/>
      <c r="CD519" s="30"/>
      <c r="CE519" s="30"/>
      <c r="CF519" s="30"/>
      <c r="CG519" s="30"/>
      <c r="CH519" s="31"/>
      <c r="CI519" s="30"/>
      <c r="CJ519" s="30"/>
      <c r="CK519" s="30"/>
      <c r="CL519" s="30"/>
      <c r="CM519" s="30"/>
      <c r="CN519" s="30"/>
      <c r="CO519" s="30"/>
      <c r="CP519" s="30"/>
      <c r="CQ519" s="31"/>
      <c r="CR519" s="30"/>
      <c r="CS519" s="30"/>
      <c r="CT519" s="30"/>
      <c r="CU519" s="30"/>
      <c r="CV519" s="30"/>
      <c r="CW519" s="30"/>
    </row>
    <row r="520" spans="4:101" ht="13.5" x14ac:dyDescent="0.35">
      <c r="D520" s="31"/>
      <c r="E520" s="30"/>
      <c r="F520" s="30"/>
      <c r="G520" s="30"/>
      <c r="H520" s="30"/>
      <c r="I520" s="30"/>
      <c r="J520" s="30"/>
      <c r="K520" s="30"/>
      <c r="L520" s="30"/>
      <c r="M520" s="30"/>
      <c r="N520" s="30"/>
      <c r="O520" s="31"/>
      <c r="P520" s="30"/>
      <c r="Q520" s="30"/>
      <c r="R520" s="30"/>
      <c r="S520" s="30"/>
      <c r="T520" s="30"/>
      <c r="U520" s="30"/>
      <c r="V520" s="30"/>
      <c r="W520" s="30"/>
      <c r="X520" s="30"/>
      <c r="Y520" s="31"/>
      <c r="Z520" s="30"/>
      <c r="AA520" s="30"/>
      <c r="AB520" s="30"/>
      <c r="AC520" s="30"/>
      <c r="AD520" s="30"/>
      <c r="AE520" s="30"/>
      <c r="AF520" s="30"/>
      <c r="AG520" s="30"/>
      <c r="AH520" s="30"/>
      <c r="AI520" s="30"/>
      <c r="AJ520" s="31"/>
      <c r="AK520" s="30"/>
      <c r="AL520" s="30"/>
      <c r="AM520" s="30"/>
      <c r="AN520" s="30"/>
      <c r="AO520" s="30"/>
      <c r="AP520" s="30"/>
      <c r="AQ520" s="30"/>
      <c r="AR520" s="30"/>
      <c r="AS520" s="31"/>
      <c r="AT520" s="30"/>
      <c r="AU520" s="30"/>
      <c r="AV520" s="30"/>
      <c r="AW520" s="30"/>
      <c r="AX520" s="30"/>
      <c r="AY520" s="30"/>
      <c r="AZ520" s="30"/>
      <c r="BA520" s="31"/>
      <c r="BB520" s="30"/>
      <c r="BC520" s="30"/>
      <c r="BD520" s="30"/>
      <c r="BE520" s="31"/>
      <c r="BF520" s="30"/>
      <c r="BG520" s="30"/>
      <c r="BH520" s="30"/>
      <c r="BI520" s="30"/>
      <c r="BJ520" s="31"/>
      <c r="BK520" s="30"/>
      <c r="BL520" s="30"/>
      <c r="BM520" s="30"/>
      <c r="BN520" s="30"/>
      <c r="BO520" s="31"/>
      <c r="BP520" s="30"/>
      <c r="BQ520" s="30"/>
      <c r="BR520" s="30"/>
      <c r="BS520" s="30"/>
      <c r="BT520" s="31"/>
      <c r="BU520" s="30"/>
      <c r="BV520" s="30"/>
      <c r="BW520" s="30"/>
      <c r="BX520" s="31"/>
      <c r="BY520" s="30"/>
      <c r="BZ520" s="30"/>
      <c r="CA520" s="30"/>
      <c r="CB520" s="30"/>
      <c r="CC520" s="30"/>
      <c r="CD520" s="30"/>
      <c r="CE520" s="30"/>
      <c r="CF520" s="30"/>
      <c r="CG520" s="30"/>
      <c r="CH520" s="31"/>
      <c r="CI520" s="30"/>
      <c r="CJ520" s="30"/>
      <c r="CK520" s="30"/>
      <c r="CL520" s="30"/>
      <c r="CM520" s="30"/>
      <c r="CN520" s="30"/>
      <c r="CO520" s="30"/>
      <c r="CP520" s="30"/>
      <c r="CQ520" s="31"/>
      <c r="CR520" s="30"/>
      <c r="CS520" s="30"/>
      <c r="CT520" s="30"/>
      <c r="CU520" s="30"/>
      <c r="CV520" s="30"/>
      <c r="CW520" s="30"/>
    </row>
    <row r="521" spans="4:101" ht="13.5" x14ac:dyDescent="0.35">
      <c r="D521" s="31"/>
      <c r="E521" s="30"/>
      <c r="F521" s="30"/>
      <c r="G521" s="30"/>
      <c r="H521" s="30"/>
      <c r="I521" s="30"/>
      <c r="J521" s="30"/>
      <c r="K521" s="30"/>
      <c r="L521" s="30"/>
      <c r="M521" s="30"/>
      <c r="N521" s="30"/>
      <c r="O521" s="31"/>
      <c r="P521" s="30"/>
      <c r="Q521" s="30"/>
      <c r="R521" s="30"/>
      <c r="S521" s="30"/>
      <c r="T521" s="30"/>
      <c r="U521" s="30"/>
      <c r="V521" s="30"/>
      <c r="W521" s="30"/>
      <c r="X521" s="30"/>
      <c r="Y521" s="31"/>
      <c r="Z521" s="30"/>
      <c r="AA521" s="30"/>
      <c r="AB521" s="30"/>
      <c r="AC521" s="30"/>
      <c r="AD521" s="30"/>
      <c r="AE521" s="30"/>
      <c r="AF521" s="30"/>
      <c r="AG521" s="30"/>
      <c r="AH521" s="30"/>
      <c r="AI521" s="30"/>
      <c r="AJ521" s="31"/>
      <c r="AK521" s="30"/>
      <c r="AL521" s="30"/>
      <c r="AM521" s="30"/>
      <c r="AN521" s="30"/>
      <c r="AO521" s="30"/>
      <c r="AP521" s="30"/>
      <c r="AQ521" s="30"/>
      <c r="AR521" s="30"/>
      <c r="AS521" s="31"/>
      <c r="AT521" s="30"/>
      <c r="AU521" s="30"/>
      <c r="AV521" s="30"/>
      <c r="AW521" s="30"/>
      <c r="AX521" s="30"/>
      <c r="AY521" s="30"/>
      <c r="AZ521" s="30"/>
      <c r="BA521" s="31"/>
      <c r="BB521" s="30"/>
      <c r="BC521" s="30"/>
      <c r="BD521" s="30"/>
      <c r="BE521" s="31"/>
      <c r="BF521" s="30"/>
      <c r="BG521" s="30"/>
      <c r="BH521" s="30"/>
      <c r="BI521" s="30"/>
      <c r="BJ521" s="31"/>
      <c r="BK521" s="30"/>
      <c r="BL521" s="30"/>
      <c r="BM521" s="30"/>
      <c r="BN521" s="30"/>
      <c r="BO521" s="31"/>
      <c r="BP521" s="30"/>
      <c r="BQ521" s="30"/>
      <c r="BR521" s="30"/>
      <c r="BS521" s="30"/>
      <c r="BT521" s="31"/>
      <c r="BU521" s="30"/>
      <c r="BV521" s="30"/>
      <c r="BW521" s="30"/>
      <c r="BX521" s="31"/>
      <c r="BY521" s="30"/>
      <c r="BZ521" s="30"/>
      <c r="CA521" s="30"/>
      <c r="CB521" s="30"/>
      <c r="CC521" s="30"/>
      <c r="CD521" s="30"/>
      <c r="CE521" s="30"/>
      <c r="CF521" s="30"/>
      <c r="CG521" s="30"/>
      <c r="CH521" s="31"/>
      <c r="CI521" s="30"/>
      <c r="CJ521" s="30"/>
      <c r="CK521" s="30"/>
      <c r="CL521" s="30"/>
      <c r="CM521" s="30"/>
      <c r="CN521" s="30"/>
      <c r="CO521" s="30"/>
      <c r="CP521" s="30"/>
      <c r="CQ521" s="31"/>
      <c r="CR521" s="30"/>
      <c r="CS521" s="30"/>
      <c r="CT521" s="30"/>
      <c r="CU521" s="30"/>
      <c r="CV521" s="30"/>
      <c r="CW521" s="30"/>
    </row>
    <row r="522" spans="4:101" ht="13.5" x14ac:dyDescent="0.35">
      <c r="D522" s="31"/>
      <c r="E522" s="30"/>
      <c r="F522" s="30"/>
      <c r="G522" s="30"/>
      <c r="H522" s="30"/>
      <c r="I522" s="30"/>
      <c r="J522" s="30"/>
      <c r="K522" s="30"/>
      <c r="L522" s="30"/>
      <c r="M522" s="30"/>
      <c r="N522" s="30"/>
      <c r="O522" s="31"/>
      <c r="P522" s="30"/>
      <c r="Q522" s="30"/>
      <c r="R522" s="30"/>
      <c r="S522" s="30"/>
      <c r="T522" s="30"/>
      <c r="U522" s="30"/>
      <c r="V522" s="30"/>
      <c r="W522" s="30"/>
      <c r="X522" s="30"/>
      <c r="Y522" s="31"/>
      <c r="Z522" s="30"/>
      <c r="AA522" s="30"/>
      <c r="AB522" s="30"/>
      <c r="AC522" s="30"/>
      <c r="AD522" s="30"/>
      <c r="AE522" s="30"/>
      <c r="AF522" s="30"/>
      <c r="AG522" s="30"/>
      <c r="AH522" s="30"/>
      <c r="AI522" s="30"/>
      <c r="AJ522" s="31"/>
      <c r="AK522" s="30"/>
      <c r="AL522" s="30"/>
      <c r="AM522" s="30"/>
      <c r="AN522" s="30"/>
      <c r="AO522" s="30"/>
      <c r="AP522" s="30"/>
      <c r="AQ522" s="30"/>
      <c r="AR522" s="30"/>
      <c r="AS522" s="31"/>
      <c r="AT522" s="30"/>
      <c r="AU522" s="30"/>
      <c r="AV522" s="30"/>
      <c r="AW522" s="30"/>
      <c r="AX522" s="30"/>
      <c r="AY522" s="30"/>
      <c r="AZ522" s="30"/>
      <c r="BA522" s="31"/>
      <c r="BB522" s="30"/>
      <c r="BC522" s="30"/>
      <c r="BD522" s="30"/>
      <c r="BE522" s="31"/>
      <c r="BF522" s="30"/>
      <c r="BG522" s="30"/>
      <c r="BH522" s="30"/>
      <c r="BI522" s="30"/>
      <c r="BJ522" s="31"/>
      <c r="BK522" s="30"/>
      <c r="BL522" s="30"/>
      <c r="BM522" s="30"/>
      <c r="BN522" s="30"/>
      <c r="BO522" s="31"/>
      <c r="BP522" s="30"/>
      <c r="BQ522" s="30"/>
      <c r="BR522" s="30"/>
      <c r="BS522" s="30"/>
      <c r="BT522" s="31"/>
      <c r="BU522" s="30"/>
      <c r="BV522" s="30"/>
      <c r="BW522" s="30"/>
      <c r="BX522" s="31"/>
      <c r="BY522" s="30"/>
      <c r="BZ522" s="30"/>
      <c r="CA522" s="30"/>
      <c r="CB522" s="30"/>
      <c r="CC522" s="30"/>
      <c r="CD522" s="30"/>
      <c r="CE522" s="30"/>
      <c r="CF522" s="30"/>
      <c r="CG522" s="30"/>
      <c r="CH522" s="31"/>
      <c r="CI522" s="30"/>
      <c r="CJ522" s="30"/>
      <c r="CK522" s="30"/>
      <c r="CL522" s="30"/>
      <c r="CM522" s="30"/>
      <c r="CN522" s="30"/>
      <c r="CO522" s="30"/>
      <c r="CP522" s="30"/>
      <c r="CQ522" s="31"/>
      <c r="CR522" s="30"/>
      <c r="CS522" s="30"/>
      <c r="CT522" s="30"/>
      <c r="CU522" s="30"/>
      <c r="CV522" s="30"/>
      <c r="CW522" s="30"/>
    </row>
    <row r="523" spans="4:101" ht="13.5" x14ac:dyDescent="0.35">
      <c r="D523" s="31"/>
      <c r="E523" s="30"/>
      <c r="F523" s="30"/>
      <c r="G523" s="30"/>
      <c r="H523" s="30"/>
      <c r="I523" s="30"/>
      <c r="J523" s="30"/>
      <c r="K523" s="30"/>
      <c r="L523" s="30"/>
      <c r="M523" s="30"/>
      <c r="N523" s="30"/>
      <c r="O523" s="31"/>
      <c r="P523" s="30"/>
      <c r="Q523" s="30"/>
      <c r="R523" s="30"/>
      <c r="S523" s="30"/>
      <c r="T523" s="30"/>
      <c r="U523" s="30"/>
      <c r="V523" s="30"/>
      <c r="W523" s="30"/>
      <c r="X523" s="30"/>
      <c r="Y523" s="31"/>
      <c r="Z523" s="30"/>
      <c r="AA523" s="30"/>
      <c r="AB523" s="30"/>
      <c r="AC523" s="30"/>
      <c r="AD523" s="30"/>
      <c r="AE523" s="30"/>
      <c r="AF523" s="30"/>
      <c r="AG523" s="30"/>
      <c r="AH523" s="30"/>
      <c r="AI523" s="30"/>
      <c r="AJ523" s="31"/>
      <c r="AK523" s="30"/>
      <c r="AL523" s="30"/>
      <c r="AM523" s="30"/>
      <c r="AN523" s="30"/>
      <c r="AO523" s="30"/>
      <c r="AP523" s="30"/>
      <c r="AQ523" s="30"/>
      <c r="AR523" s="30"/>
      <c r="AS523" s="31"/>
      <c r="AT523" s="30"/>
      <c r="AU523" s="30"/>
      <c r="AV523" s="30"/>
      <c r="AW523" s="30"/>
      <c r="AX523" s="30"/>
      <c r="AY523" s="30"/>
      <c r="AZ523" s="30"/>
      <c r="BA523" s="31"/>
      <c r="BB523" s="30"/>
      <c r="BC523" s="30"/>
      <c r="BD523" s="30"/>
      <c r="BE523" s="31"/>
      <c r="BF523" s="30"/>
      <c r="BG523" s="30"/>
      <c r="BH523" s="30"/>
      <c r="BI523" s="30"/>
      <c r="BJ523" s="31"/>
      <c r="BK523" s="30"/>
      <c r="BL523" s="30"/>
      <c r="BM523" s="30"/>
      <c r="BN523" s="30"/>
      <c r="BO523" s="31"/>
      <c r="BP523" s="30"/>
      <c r="BQ523" s="30"/>
      <c r="BR523" s="30"/>
      <c r="BS523" s="30"/>
      <c r="BT523" s="31"/>
      <c r="BU523" s="30"/>
      <c r="BV523" s="30"/>
      <c r="BW523" s="30"/>
      <c r="BX523" s="31"/>
      <c r="BY523" s="30"/>
      <c r="BZ523" s="30"/>
      <c r="CA523" s="30"/>
      <c r="CB523" s="30"/>
      <c r="CC523" s="30"/>
      <c r="CD523" s="30"/>
      <c r="CE523" s="30"/>
      <c r="CF523" s="30"/>
      <c r="CG523" s="30"/>
      <c r="CH523" s="31"/>
      <c r="CI523" s="30"/>
      <c r="CJ523" s="30"/>
      <c r="CK523" s="30"/>
      <c r="CL523" s="30"/>
      <c r="CM523" s="30"/>
      <c r="CN523" s="30"/>
      <c r="CO523" s="30"/>
      <c r="CP523" s="30"/>
      <c r="CQ523" s="31"/>
      <c r="CR523" s="30"/>
      <c r="CS523" s="30"/>
      <c r="CT523" s="30"/>
      <c r="CU523" s="30"/>
      <c r="CV523" s="30"/>
      <c r="CW523" s="30"/>
    </row>
    <row r="524" spans="4:101" ht="13.5" x14ac:dyDescent="0.35">
      <c r="D524" s="31"/>
      <c r="E524" s="30"/>
      <c r="F524" s="30"/>
      <c r="G524" s="30"/>
      <c r="H524" s="30"/>
      <c r="I524" s="30"/>
      <c r="J524" s="30"/>
      <c r="K524" s="30"/>
      <c r="L524" s="30"/>
      <c r="M524" s="30"/>
      <c r="N524" s="30"/>
      <c r="O524" s="31"/>
      <c r="P524" s="30"/>
      <c r="Q524" s="30"/>
      <c r="R524" s="30"/>
      <c r="S524" s="30"/>
      <c r="T524" s="30"/>
      <c r="U524" s="30"/>
      <c r="V524" s="30"/>
      <c r="W524" s="30"/>
      <c r="X524" s="30"/>
      <c r="Y524" s="31"/>
      <c r="Z524" s="30"/>
      <c r="AA524" s="30"/>
      <c r="AB524" s="30"/>
      <c r="AC524" s="30"/>
      <c r="AD524" s="30"/>
      <c r="AE524" s="30"/>
      <c r="AF524" s="30"/>
      <c r="AG524" s="30"/>
      <c r="AH524" s="30"/>
      <c r="AI524" s="30"/>
      <c r="AJ524" s="31"/>
      <c r="AK524" s="30"/>
      <c r="AL524" s="30"/>
      <c r="AM524" s="30"/>
      <c r="AN524" s="30"/>
      <c r="AO524" s="30"/>
      <c r="AP524" s="30"/>
      <c r="AQ524" s="30"/>
      <c r="AR524" s="30"/>
      <c r="AS524" s="31"/>
      <c r="AT524" s="30"/>
      <c r="AU524" s="30"/>
      <c r="AV524" s="30"/>
      <c r="AW524" s="30"/>
      <c r="AX524" s="30"/>
      <c r="AY524" s="30"/>
      <c r="AZ524" s="30"/>
      <c r="BA524" s="31"/>
      <c r="BB524" s="30"/>
      <c r="BC524" s="30"/>
      <c r="BD524" s="30"/>
      <c r="BE524" s="31"/>
      <c r="BF524" s="30"/>
      <c r="BG524" s="30"/>
      <c r="BH524" s="30"/>
      <c r="BI524" s="30"/>
      <c r="BJ524" s="31"/>
      <c r="BK524" s="30"/>
      <c r="BL524" s="30"/>
      <c r="BM524" s="30"/>
      <c r="BN524" s="30"/>
      <c r="BO524" s="31"/>
      <c r="BP524" s="30"/>
      <c r="BQ524" s="30"/>
      <c r="BR524" s="30"/>
      <c r="BS524" s="30"/>
      <c r="BT524" s="31"/>
      <c r="BU524" s="30"/>
      <c r="BV524" s="30"/>
      <c r="BW524" s="30"/>
      <c r="BX524" s="31"/>
      <c r="BY524" s="30"/>
      <c r="BZ524" s="30"/>
      <c r="CA524" s="30"/>
      <c r="CB524" s="30"/>
      <c r="CC524" s="30"/>
      <c r="CD524" s="30"/>
      <c r="CE524" s="30"/>
      <c r="CF524" s="30"/>
      <c r="CG524" s="30"/>
      <c r="CH524" s="31"/>
      <c r="CI524" s="30"/>
      <c r="CJ524" s="30"/>
      <c r="CK524" s="30"/>
      <c r="CL524" s="30"/>
      <c r="CM524" s="30"/>
      <c r="CN524" s="30"/>
      <c r="CO524" s="30"/>
      <c r="CP524" s="30"/>
      <c r="CQ524" s="31"/>
      <c r="CR524" s="30"/>
      <c r="CS524" s="30"/>
      <c r="CT524" s="30"/>
      <c r="CU524" s="30"/>
      <c r="CV524" s="30"/>
      <c r="CW524" s="30"/>
    </row>
    <row r="525" spans="4:101" ht="13.5" x14ac:dyDescent="0.35">
      <c r="D525" s="31"/>
      <c r="E525" s="30"/>
      <c r="F525" s="30"/>
      <c r="G525" s="30"/>
      <c r="H525" s="30"/>
      <c r="I525" s="30"/>
      <c r="J525" s="30"/>
      <c r="K525" s="30"/>
      <c r="L525" s="30"/>
      <c r="M525" s="30"/>
      <c r="N525" s="30"/>
      <c r="O525" s="31"/>
      <c r="P525" s="30"/>
      <c r="Q525" s="30"/>
      <c r="R525" s="30"/>
      <c r="S525" s="30"/>
      <c r="T525" s="30"/>
      <c r="U525" s="30"/>
      <c r="V525" s="30"/>
      <c r="W525" s="30"/>
      <c r="X525" s="30"/>
      <c r="Y525" s="31"/>
      <c r="Z525" s="30"/>
      <c r="AA525" s="30"/>
      <c r="AB525" s="30"/>
      <c r="AC525" s="30"/>
      <c r="AD525" s="30"/>
      <c r="AE525" s="30"/>
      <c r="AF525" s="30"/>
      <c r="AG525" s="30"/>
      <c r="AH525" s="30"/>
      <c r="AI525" s="30"/>
      <c r="AJ525" s="31"/>
      <c r="AK525" s="30"/>
      <c r="AL525" s="30"/>
      <c r="AM525" s="30"/>
      <c r="AN525" s="30"/>
      <c r="AO525" s="30"/>
      <c r="AP525" s="30"/>
      <c r="AQ525" s="30"/>
      <c r="AR525" s="30"/>
      <c r="AS525" s="31"/>
      <c r="AT525" s="30"/>
      <c r="AU525" s="30"/>
      <c r="AV525" s="30"/>
      <c r="AW525" s="30"/>
      <c r="AX525" s="30"/>
      <c r="AY525" s="30"/>
      <c r="AZ525" s="30"/>
      <c r="BA525" s="31"/>
      <c r="BB525" s="30"/>
      <c r="BC525" s="30"/>
      <c r="BD525" s="30"/>
      <c r="BE525" s="31"/>
      <c r="BF525" s="30"/>
      <c r="BG525" s="30"/>
      <c r="BH525" s="30"/>
      <c r="BI525" s="30"/>
      <c r="BJ525" s="31"/>
      <c r="BK525" s="30"/>
      <c r="BL525" s="30"/>
      <c r="BM525" s="30"/>
      <c r="BN525" s="30"/>
      <c r="BO525" s="31"/>
      <c r="BP525" s="30"/>
      <c r="BQ525" s="30"/>
      <c r="BR525" s="30"/>
      <c r="BS525" s="30"/>
      <c r="BT525" s="31"/>
      <c r="BU525" s="30"/>
      <c r="BV525" s="30"/>
      <c r="BW525" s="30"/>
      <c r="BX525" s="31"/>
      <c r="BY525" s="30"/>
      <c r="BZ525" s="30"/>
      <c r="CA525" s="30"/>
      <c r="CB525" s="30"/>
      <c r="CC525" s="30"/>
      <c r="CD525" s="30"/>
      <c r="CE525" s="30"/>
      <c r="CF525" s="30"/>
      <c r="CG525" s="30"/>
      <c r="CH525" s="31"/>
      <c r="CI525" s="30"/>
      <c r="CJ525" s="30"/>
      <c r="CK525" s="30"/>
      <c r="CL525" s="30"/>
      <c r="CM525" s="30"/>
      <c r="CN525" s="30"/>
      <c r="CO525" s="30"/>
      <c r="CP525" s="30"/>
      <c r="CQ525" s="31"/>
      <c r="CR525" s="30"/>
      <c r="CS525" s="30"/>
      <c r="CT525" s="30"/>
      <c r="CU525" s="30"/>
      <c r="CV525" s="30"/>
      <c r="CW525" s="30"/>
    </row>
    <row r="526" spans="4:101" ht="13.5" x14ac:dyDescent="0.35">
      <c r="D526" s="31"/>
      <c r="E526" s="30"/>
      <c r="F526" s="30"/>
      <c r="G526" s="30"/>
      <c r="H526" s="30"/>
      <c r="I526" s="30"/>
      <c r="J526" s="30"/>
      <c r="K526" s="30"/>
      <c r="L526" s="30"/>
      <c r="M526" s="30"/>
      <c r="N526" s="30"/>
      <c r="O526" s="31"/>
      <c r="P526" s="30"/>
      <c r="Q526" s="30"/>
      <c r="R526" s="30"/>
      <c r="S526" s="30"/>
      <c r="T526" s="30"/>
      <c r="U526" s="30"/>
      <c r="V526" s="30"/>
      <c r="W526" s="30"/>
      <c r="X526" s="30"/>
      <c r="Y526" s="31"/>
      <c r="Z526" s="30"/>
      <c r="AA526" s="30"/>
      <c r="AB526" s="30"/>
      <c r="AC526" s="30"/>
      <c r="AD526" s="30"/>
      <c r="AE526" s="30"/>
      <c r="AF526" s="30"/>
      <c r="AG526" s="30"/>
      <c r="AH526" s="30"/>
      <c r="AI526" s="30"/>
      <c r="AJ526" s="31"/>
      <c r="AK526" s="30"/>
      <c r="AL526" s="30"/>
      <c r="AM526" s="30"/>
      <c r="AN526" s="30"/>
      <c r="AO526" s="30"/>
      <c r="AP526" s="30"/>
      <c r="AQ526" s="30"/>
      <c r="AR526" s="30"/>
      <c r="AS526" s="31"/>
      <c r="AT526" s="30"/>
      <c r="AU526" s="30"/>
      <c r="AV526" s="30"/>
      <c r="AW526" s="30"/>
      <c r="AX526" s="30"/>
      <c r="AY526" s="30"/>
      <c r="AZ526" s="30"/>
      <c r="BA526" s="31"/>
      <c r="BB526" s="30"/>
      <c r="BC526" s="30"/>
      <c r="BD526" s="30"/>
      <c r="BE526" s="31"/>
      <c r="BF526" s="30"/>
      <c r="BG526" s="30"/>
      <c r="BH526" s="30"/>
      <c r="BI526" s="30"/>
      <c r="BJ526" s="31"/>
      <c r="BK526" s="30"/>
      <c r="BL526" s="30"/>
      <c r="BM526" s="30"/>
      <c r="BN526" s="30"/>
      <c r="BO526" s="31"/>
      <c r="BP526" s="30"/>
      <c r="BQ526" s="30"/>
      <c r="BR526" s="30"/>
      <c r="BS526" s="30"/>
      <c r="BT526" s="31"/>
      <c r="BU526" s="30"/>
      <c r="BV526" s="30"/>
      <c r="BW526" s="30"/>
      <c r="BX526" s="31"/>
      <c r="BY526" s="30"/>
      <c r="BZ526" s="30"/>
      <c r="CA526" s="30"/>
      <c r="CB526" s="30"/>
      <c r="CC526" s="30"/>
      <c r="CD526" s="30"/>
      <c r="CE526" s="30"/>
      <c r="CF526" s="30"/>
      <c r="CG526" s="30"/>
      <c r="CH526" s="31"/>
      <c r="CI526" s="30"/>
      <c r="CJ526" s="30"/>
      <c r="CK526" s="30"/>
      <c r="CL526" s="30"/>
      <c r="CM526" s="30"/>
      <c r="CN526" s="30"/>
      <c r="CO526" s="30"/>
      <c r="CP526" s="30"/>
      <c r="CQ526" s="31"/>
      <c r="CR526" s="30"/>
      <c r="CS526" s="30"/>
      <c r="CT526" s="30"/>
      <c r="CU526" s="30"/>
      <c r="CV526" s="30"/>
      <c r="CW526" s="30"/>
    </row>
    <row r="527" spans="4:101" ht="13.5" x14ac:dyDescent="0.35">
      <c r="D527" s="31"/>
      <c r="E527" s="30"/>
      <c r="F527" s="30"/>
      <c r="G527" s="30"/>
      <c r="H527" s="30"/>
      <c r="I527" s="30"/>
      <c r="J527" s="30"/>
      <c r="K527" s="30"/>
      <c r="L527" s="30"/>
      <c r="M527" s="30"/>
      <c r="N527" s="30"/>
      <c r="O527" s="31"/>
      <c r="P527" s="30"/>
      <c r="Q527" s="30"/>
      <c r="R527" s="30"/>
      <c r="S527" s="30"/>
      <c r="T527" s="30"/>
      <c r="U527" s="30"/>
      <c r="V527" s="30"/>
      <c r="W527" s="30"/>
      <c r="X527" s="30"/>
      <c r="Y527" s="31"/>
      <c r="Z527" s="30"/>
      <c r="AA527" s="30"/>
      <c r="AB527" s="30"/>
      <c r="AC527" s="30"/>
      <c r="AD527" s="30"/>
      <c r="AE527" s="30"/>
      <c r="AF527" s="30"/>
      <c r="AG527" s="30"/>
      <c r="AH527" s="30"/>
      <c r="AI527" s="30"/>
      <c r="AJ527" s="31"/>
      <c r="AK527" s="30"/>
      <c r="AL527" s="30"/>
      <c r="AM527" s="30"/>
      <c r="AN527" s="30"/>
      <c r="AO527" s="30"/>
      <c r="AP527" s="30"/>
      <c r="AQ527" s="30"/>
      <c r="AR527" s="30"/>
      <c r="AS527" s="31"/>
      <c r="AT527" s="30"/>
      <c r="AU527" s="30"/>
      <c r="AV527" s="30"/>
      <c r="AW527" s="30"/>
      <c r="AX527" s="30"/>
      <c r="AY527" s="30"/>
      <c r="AZ527" s="30"/>
      <c r="BA527" s="31"/>
      <c r="BB527" s="30"/>
      <c r="BC527" s="30"/>
      <c r="BD527" s="30"/>
      <c r="BE527" s="31"/>
      <c r="BF527" s="30"/>
      <c r="BG527" s="30"/>
      <c r="BH527" s="30"/>
      <c r="BI527" s="30"/>
      <c r="BJ527" s="31"/>
      <c r="BK527" s="30"/>
      <c r="BL527" s="30"/>
      <c r="BM527" s="30"/>
      <c r="BN527" s="30"/>
      <c r="BO527" s="31"/>
      <c r="BP527" s="30"/>
      <c r="BQ527" s="30"/>
      <c r="BR527" s="30"/>
      <c r="BS527" s="30"/>
      <c r="BT527" s="31"/>
      <c r="BU527" s="30"/>
      <c r="BV527" s="30"/>
      <c r="BW527" s="30"/>
      <c r="BX527" s="31"/>
      <c r="BY527" s="30"/>
      <c r="BZ527" s="30"/>
      <c r="CA527" s="30"/>
      <c r="CB527" s="30"/>
      <c r="CC527" s="30"/>
      <c r="CD527" s="30"/>
      <c r="CE527" s="30"/>
      <c r="CF527" s="30"/>
      <c r="CG527" s="30"/>
      <c r="CH527" s="31"/>
      <c r="CI527" s="30"/>
      <c r="CJ527" s="30"/>
      <c r="CK527" s="30"/>
      <c r="CL527" s="30"/>
      <c r="CM527" s="30"/>
      <c r="CN527" s="30"/>
      <c r="CO527" s="30"/>
      <c r="CP527" s="30"/>
      <c r="CQ527" s="31"/>
      <c r="CR527" s="30"/>
      <c r="CS527" s="30"/>
      <c r="CT527" s="30"/>
      <c r="CU527" s="30"/>
      <c r="CV527" s="30"/>
      <c r="CW527" s="30"/>
    </row>
    <row r="528" spans="4:101" ht="13.5" x14ac:dyDescent="0.35">
      <c r="D528" s="31"/>
      <c r="E528" s="30"/>
      <c r="F528" s="30"/>
      <c r="G528" s="30"/>
      <c r="H528" s="30"/>
      <c r="I528" s="30"/>
      <c r="J528" s="30"/>
      <c r="K528" s="30"/>
      <c r="L528" s="30"/>
      <c r="M528" s="30"/>
      <c r="N528" s="30"/>
      <c r="O528" s="31"/>
      <c r="P528" s="30"/>
      <c r="Q528" s="30"/>
      <c r="R528" s="30"/>
      <c r="S528" s="30"/>
      <c r="T528" s="30"/>
      <c r="U528" s="30"/>
      <c r="V528" s="30"/>
      <c r="W528" s="30"/>
      <c r="X528" s="30"/>
      <c r="Y528" s="31"/>
      <c r="Z528" s="30"/>
      <c r="AA528" s="30"/>
      <c r="AB528" s="30"/>
      <c r="AC528" s="30"/>
      <c r="AD528" s="30"/>
      <c r="AE528" s="30"/>
      <c r="AF528" s="30"/>
      <c r="AG528" s="30"/>
      <c r="AH528" s="30"/>
      <c r="AI528" s="30"/>
      <c r="AJ528" s="31"/>
      <c r="AK528" s="30"/>
      <c r="AL528" s="30"/>
      <c r="AM528" s="30"/>
      <c r="AN528" s="30"/>
      <c r="AO528" s="30"/>
      <c r="AP528" s="30"/>
      <c r="AQ528" s="30"/>
      <c r="AR528" s="30"/>
      <c r="AS528" s="31"/>
      <c r="AT528" s="30"/>
      <c r="AU528" s="30"/>
      <c r="AV528" s="30"/>
      <c r="AW528" s="30"/>
      <c r="AX528" s="30"/>
      <c r="AY528" s="30"/>
      <c r="AZ528" s="30"/>
      <c r="BA528" s="31"/>
      <c r="BB528" s="30"/>
      <c r="BC528" s="30"/>
      <c r="BD528" s="30"/>
      <c r="BE528" s="31"/>
      <c r="BF528" s="30"/>
      <c r="BG528" s="30"/>
      <c r="BH528" s="30"/>
      <c r="BI528" s="30"/>
      <c r="BJ528" s="31"/>
      <c r="BK528" s="30"/>
      <c r="BL528" s="30"/>
      <c r="BM528" s="30"/>
      <c r="BN528" s="30"/>
      <c r="BO528" s="31"/>
      <c r="BP528" s="30"/>
      <c r="BQ528" s="30"/>
      <c r="BR528" s="30"/>
      <c r="BS528" s="30"/>
      <c r="BT528" s="31"/>
      <c r="BU528" s="30"/>
      <c r="BV528" s="30"/>
      <c r="BW528" s="30"/>
      <c r="BX528" s="31"/>
      <c r="BY528" s="30"/>
      <c r="BZ528" s="30"/>
      <c r="CA528" s="30"/>
      <c r="CB528" s="30"/>
      <c r="CC528" s="30"/>
      <c r="CD528" s="30"/>
      <c r="CE528" s="30"/>
      <c r="CF528" s="30"/>
      <c r="CG528" s="30"/>
      <c r="CH528" s="31"/>
      <c r="CI528" s="30"/>
      <c r="CJ528" s="30"/>
      <c r="CK528" s="30"/>
      <c r="CL528" s="30"/>
      <c r="CM528" s="30"/>
      <c r="CN528" s="30"/>
      <c r="CO528" s="30"/>
      <c r="CP528" s="30"/>
      <c r="CQ528" s="31"/>
      <c r="CR528" s="30"/>
      <c r="CS528" s="30"/>
      <c r="CT528" s="30"/>
      <c r="CU528" s="30"/>
      <c r="CV528" s="30"/>
      <c r="CW528" s="30"/>
    </row>
    <row r="529" spans="4:101" ht="13.5" x14ac:dyDescent="0.35">
      <c r="D529" s="31"/>
      <c r="E529" s="30"/>
      <c r="F529" s="30"/>
      <c r="G529" s="30"/>
      <c r="H529" s="30"/>
      <c r="I529" s="30"/>
      <c r="J529" s="30"/>
      <c r="K529" s="30"/>
      <c r="L529" s="30"/>
      <c r="M529" s="30"/>
      <c r="N529" s="30"/>
      <c r="O529" s="31"/>
      <c r="P529" s="30"/>
      <c r="Q529" s="30"/>
      <c r="R529" s="30"/>
      <c r="S529" s="30"/>
      <c r="T529" s="30"/>
      <c r="U529" s="30"/>
      <c r="V529" s="30"/>
      <c r="W529" s="30"/>
      <c r="X529" s="30"/>
      <c r="Y529" s="31"/>
      <c r="Z529" s="30"/>
      <c r="AA529" s="30"/>
      <c r="AB529" s="30"/>
      <c r="AC529" s="30"/>
      <c r="AD529" s="30"/>
      <c r="AE529" s="30"/>
      <c r="AF529" s="30"/>
      <c r="AG529" s="30"/>
      <c r="AH529" s="30"/>
      <c r="AI529" s="30"/>
      <c r="AJ529" s="31"/>
      <c r="AK529" s="30"/>
      <c r="AL529" s="30"/>
      <c r="AM529" s="30"/>
      <c r="AN529" s="30"/>
      <c r="AO529" s="30"/>
      <c r="AP529" s="30"/>
      <c r="AQ529" s="30"/>
      <c r="AR529" s="30"/>
      <c r="AS529" s="31"/>
      <c r="AT529" s="30"/>
      <c r="AU529" s="30"/>
      <c r="AV529" s="30"/>
      <c r="AW529" s="30"/>
      <c r="AX529" s="30"/>
      <c r="AY529" s="30"/>
      <c r="AZ529" s="30"/>
      <c r="BA529" s="31"/>
      <c r="BB529" s="30"/>
      <c r="BC529" s="30"/>
      <c r="BD529" s="30"/>
      <c r="BE529" s="31"/>
      <c r="BF529" s="30"/>
      <c r="BG529" s="30"/>
      <c r="BH529" s="30"/>
      <c r="BI529" s="30"/>
      <c r="BJ529" s="31"/>
      <c r="BK529" s="30"/>
      <c r="BL529" s="30"/>
      <c r="BM529" s="30"/>
      <c r="BN529" s="30"/>
      <c r="BO529" s="31"/>
      <c r="BP529" s="30"/>
      <c r="BQ529" s="30"/>
      <c r="BR529" s="30"/>
      <c r="BS529" s="30"/>
      <c r="BT529" s="31"/>
      <c r="BU529" s="30"/>
      <c r="BV529" s="30"/>
      <c r="BW529" s="30"/>
      <c r="BX529" s="31"/>
      <c r="BY529" s="30"/>
      <c r="BZ529" s="30"/>
      <c r="CA529" s="30"/>
      <c r="CB529" s="30"/>
      <c r="CC529" s="30"/>
      <c r="CD529" s="30"/>
      <c r="CE529" s="30"/>
      <c r="CF529" s="30"/>
      <c r="CG529" s="30"/>
      <c r="CH529" s="31"/>
      <c r="CI529" s="30"/>
      <c r="CJ529" s="30"/>
      <c r="CK529" s="30"/>
      <c r="CL529" s="30"/>
      <c r="CM529" s="30"/>
      <c r="CN529" s="30"/>
      <c r="CO529" s="30"/>
      <c r="CP529" s="30"/>
      <c r="CQ529" s="31"/>
      <c r="CR529" s="30"/>
      <c r="CS529" s="30"/>
      <c r="CT529" s="30"/>
      <c r="CU529" s="30"/>
      <c r="CV529" s="30"/>
      <c r="CW529" s="30"/>
    </row>
    <row r="530" spans="4:101" ht="13.5" x14ac:dyDescent="0.35">
      <c r="D530" s="31"/>
      <c r="E530" s="30"/>
      <c r="F530" s="30"/>
      <c r="G530" s="30"/>
      <c r="H530" s="30"/>
      <c r="I530" s="30"/>
      <c r="J530" s="30"/>
      <c r="K530" s="30"/>
      <c r="L530" s="30"/>
      <c r="M530" s="30"/>
      <c r="N530" s="30"/>
      <c r="O530" s="31"/>
      <c r="P530" s="30"/>
      <c r="Q530" s="30"/>
      <c r="R530" s="30"/>
      <c r="S530" s="30"/>
      <c r="T530" s="30"/>
      <c r="U530" s="30"/>
      <c r="V530" s="30"/>
      <c r="W530" s="30"/>
      <c r="X530" s="30"/>
      <c r="Y530" s="31"/>
      <c r="Z530" s="30"/>
      <c r="AA530" s="30"/>
      <c r="AB530" s="30"/>
      <c r="AC530" s="30"/>
      <c r="AD530" s="30"/>
      <c r="AE530" s="30"/>
      <c r="AF530" s="30"/>
      <c r="AG530" s="30"/>
      <c r="AH530" s="30"/>
      <c r="AI530" s="30"/>
      <c r="AJ530" s="31"/>
      <c r="AK530" s="30"/>
      <c r="AL530" s="30"/>
      <c r="AM530" s="30"/>
      <c r="AN530" s="30"/>
      <c r="AO530" s="30"/>
      <c r="AP530" s="30"/>
      <c r="AQ530" s="30"/>
      <c r="AR530" s="30"/>
      <c r="AS530" s="31"/>
      <c r="AT530" s="30"/>
      <c r="AU530" s="30"/>
      <c r="AV530" s="30"/>
      <c r="AW530" s="30"/>
      <c r="AX530" s="30"/>
      <c r="AY530" s="30"/>
      <c r="AZ530" s="30"/>
      <c r="BA530" s="31"/>
      <c r="BB530" s="30"/>
      <c r="BC530" s="30"/>
      <c r="BD530" s="30"/>
      <c r="BE530" s="31"/>
      <c r="BF530" s="30"/>
      <c r="BG530" s="30"/>
      <c r="BH530" s="30"/>
      <c r="BI530" s="30"/>
      <c r="BJ530" s="31"/>
      <c r="BK530" s="30"/>
      <c r="BL530" s="30"/>
      <c r="BM530" s="30"/>
      <c r="BN530" s="30"/>
      <c r="BO530" s="31"/>
      <c r="BP530" s="30"/>
      <c r="BQ530" s="30"/>
      <c r="BR530" s="30"/>
      <c r="BS530" s="30"/>
      <c r="BT530" s="31"/>
      <c r="BU530" s="30"/>
      <c r="BV530" s="30"/>
      <c r="BW530" s="30"/>
      <c r="BX530" s="31"/>
      <c r="BY530" s="30"/>
      <c r="BZ530" s="30"/>
      <c r="CA530" s="30"/>
      <c r="CB530" s="30"/>
      <c r="CC530" s="30"/>
      <c r="CD530" s="30"/>
      <c r="CE530" s="30"/>
      <c r="CF530" s="30"/>
      <c r="CG530" s="30"/>
      <c r="CH530" s="31"/>
      <c r="CI530" s="30"/>
      <c r="CJ530" s="30"/>
      <c r="CK530" s="30"/>
      <c r="CL530" s="30"/>
      <c r="CM530" s="30"/>
      <c r="CN530" s="30"/>
      <c r="CO530" s="30"/>
      <c r="CP530" s="30"/>
      <c r="CQ530" s="31"/>
      <c r="CR530" s="30"/>
      <c r="CS530" s="30"/>
      <c r="CT530" s="30"/>
      <c r="CU530" s="30"/>
      <c r="CV530" s="30"/>
      <c r="CW530" s="30"/>
    </row>
    <row r="531" spans="4:101" ht="13.5" x14ac:dyDescent="0.35">
      <c r="D531" s="31"/>
      <c r="E531" s="30"/>
      <c r="F531" s="30"/>
      <c r="G531" s="30"/>
      <c r="H531" s="30"/>
      <c r="I531" s="30"/>
      <c r="J531" s="30"/>
      <c r="K531" s="30"/>
      <c r="L531" s="30"/>
      <c r="M531" s="30"/>
      <c r="N531" s="30"/>
      <c r="O531" s="31"/>
      <c r="P531" s="30"/>
      <c r="Q531" s="30"/>
      <c r="R531" s="30"/>
      <c r="S531" s="30"/>
      <c r="T531" s="30"/>
      <c r="U531" s="30"/>
      <c r="V531" s="30"/>
      <c r="W531" s="30"/>
      <c r="X531" s="30"/>
      <c r="Y531" s="31"/>
      <c r="Z531" s="30"/>
      <c r="AA531" s="30"/>
      <c r="AB531" s="30"/>
      <c r="AC531" s="30"/>
      <c r="AD531" s="30"/>
      <c r="AE531" s="30"/>
      <c r="AF531" s="30"/>
      <c r="AG531" s="30"/>
      <c r="AH531" s="30"/>
      <c r="AI531" s="30"/>
      <c r="AJ531" s="31"/>
      <c r="AK531" s="30"/>
      <c r="AL531" s="30"/>
      <c r="AM531" s="30"/>
      <c r="AN531" s="30"/>
      <c r="AO531" s="30"/>
      <c r="AP531" s="30"/>
      <c r="AQ531" s="30"/>
      <c r="AR531" s="30"/>
      <c r="AS531" s="31"/>
      <c r="AT531" s="30"/>
      <c r="AU531" s="30"/>
      <c r="AV531" s="30"/>
      <c r="AW531" s="30"/>
      <c r="AX531" s="30"/>
      <c r="AY531" s="30"/>
      <c r="AZ531" s="30"/>
      <c r="BA531" s="31"/>
      <c r="BB531" s="30"/>
      <c r="BC531" s="30"/>
      <c r="BD531" s="30"/>
      <c r="BE531" s="31"/>
      <c r="BF531" s="30"/>
      <c r="BG531" s="30"/>
      <c r="BH531" s="30"/>
      <c r="BI531" s="30"/>
      <c r="BJ531" s="31"/>
      <c r="BK531" s="30"/>
      <c r="BL531" s="30"/>
      <c r="BM531" s="30"/>
      <c r="BN531" s="30"/>
      <c r="BO531" s="31"/>
      <c r="BP531" s="30"/>
      <c r="BQ531" s="30"/>
      <c r="BR531" s="30"/>
      <c r="BS531" s="30"/>
      <c r="BT531" s="31"/>
      <c r="BU531" s="30"/>
      <c r="BV531" s="30"/>
      <c r="BW531" s="30"/>
      <c r="BX531" s="31"/>
      <c r="BY531" s="30"/>
      <c r="BZ531" s="30"/>
      <c r="CA531" s="30"/>
      <c r="CB531" s="30"/>
      <c r="CC531" s="30"/>
      <c r="CD531" s="30"/>
      <c r="CE531" s="30"/>
      <c r="CF531" s="30"/>
      <c r="CG531" s="30"/>
      <c r="CH531" s="31"/>
      <c r="CI531" s="30"/>
      <c r="CJ531" s="30"/>
      <c r="CK531" s="30"/>
      <c r="CL531" s="30"/>
      <c r="CM531" s="30"/>
      <c r="CN531" s="30"/>
      <c r="CO531" s="30"/>
      <c r="CP531" s="30"/>
      <c r="CQ531" s="31"/>
      <c r="CR531" s="30"/>
      <c r="CS531" s="30"/>
      <c r="CT531" s="30"/>
      <c r="CU531" s="30"/>
      <c r="CV531" s="30"/>
      <c r="CW531" s="30"/>
    </row>
    <row r="532" spans="4:101" ht="13.5" x14ac:dyDescent="0.35">
      <c r="D532" s="31"/>
      <c r="E532" s="30"/>
      <c r="F532" s="30"/>
      <c r="G532" s="30"/>
      <c r="H532" s="30"/>
      <c r="I532" s="30"/>
      <c r="J532" s="30"/>
      <c r="K532" s="30"/>
      <c r="L532" s="30"/>
      <c r="M532" s="30"/>
      <c r="N532" s="30"/>
      <c r="O532" s="31"/>
      <c r="P532" s="30"/>
      <c r="Q532" s="30"/>
      <c r="R532" s="30"/>
      <c r="S532" s="30"/>
      <c r="T532" s="30"/>
      <c r="U532" s="30"/>
      <c r="V532" s="30"/>
      <c r="W532" s="30"/>
      <c r="X532" s="30"/>
      <c r="Y532" s="31"/>
      <c r="Z532" s="30"/>
      <c r="AA532" s="30"/>
      <c r="AB532" s="30"/>
      <c r="AC532" s="30"/>
      <c r="AD532" s="30"/>
      <c r="AE532" s="30"/>
      <c r="AF532" s="30"/>
      <c r="AG532" s="30"/>
      <c r="AH532" s="30"/>
      <c r="AI532" s="30"/>
      <c r="AJ532" s="31"/>
      <c r="AK532" s="30"/>
      <c r="AL532" s="30"/>
      <c r="AM532" s="30"/>
      <c r="AN532" s="30"/>
      <c r="AO532" s="30"/>
      <c r="AP532" s="30"/>
      <c r="AQ532" s="30"/>
      <c r="AR532" s="30"/>
      <c r="AS532" s="31"/>
      <c r="AT532" s="30"/>
      <c r="AU532" s="30"/>
      <c r="AV532" s="30"/>
      <c r="AW532" s="30"/>
      <c r="AX532" s="30"/>
      <c r="AY532" s="30"/>
      <c r="AZ532" s="30"/>
      <c r="BA532" s="31"/>
      <c r="BB532" s="30"/>
      <c r="BC532" s="30"/>
      <c r="BD532" s="30"/>
      <c r="BE532" s="31"/>
      <c r="BF532" s="30"/>
      <c r="BG532" s="30"/>
      <c r="BH532" s="30"/>
      <c r="BI532" s="30"/>
      <c r="BJ532" s="31"/>
      <c r="BK532" s="30"/>
      <c r="BL532" s="30"/>
      <c r="BM532" s="30"/>
      <c r="BN532" s="30"/>
      <c r="BO532" s="31"/>
      <c r="BP532" s="30"/>
      <c r="BQ532" s="30"/>
      <c r="BR532" s="30"/>
      <c r="BS532" s="30"/>
      <c r="BT532" s="31"/>
      <c r="BU532" s="30"/>
      <c r="BV532" s="30"/>
      <c r="BW532" s="30"/>
      <c r="BX532" s="31"/>
      <c r="BY532" s="30"/>
      <c r="BZ532" s="30"/>
      <c r="CA532" s="30"/>
      <c r="CB532" s="30"/>
      <c r="CC532" s="30"/>
      <c r="CD532" s="30"/>
      <c r="CE532" s="30"/>
      <c r="CF532" s="30"/>
      <c r="CG532" s="30"/>
      <c r="CH532" s="31"/>
      <c r="CI532" s="30"/>
      <c r="CJ532" s="30"/>
      <c r="CK532" s="30"/>
      <c r="CL532" s="30"/>
      <c r="CM532" s="30"/>
      <c r="CN532" s="30"/>
      <c r="CO532" s="30"/>
      <c r="CP532" s="30"/>
      <c r="CQ532" s="31"/>
      <c r="CR532" s="30"/>
      <c r="CS532" s="30"/>
      <c r="CT532" s="30"/>
      <c r="CU532" s="30"/>
      <c r="CV532" s="30"/>
      <c r="CW532" s="30"/>
    </row>
    <row r="533" spans="4:101" ht="13.5" x14ac:dyDescent="0.35">
      <c r="D533" s="31"/>
      <c r="E533" s="30"/>
      <c r="F533" s="30"/>
      <c r="G533" s="30"/>
      <c r="H533" s="30"/>
      <c r="I533" s="30"/>
      <c r="J533" s="30"/>
      <c r="K533" s="30"/>
      <c r="L533" s="30"/>
      <c r="M533" s="30"/>
      <c r="N533" s="30"/>
      <c r="O533" s="31"/>
      <c r="P533" s="30"/>
      <c r="Q533" s="30"/>
      <c r="R533" s="30"/>
      <c r="S533" s="30"/>
      <c r="T533" s="30"/>
      <c r="U533" s="30"/>
      <c r="V533" s="30"/>
      <c r="W533" s="30"/>
      <c r="X533" s="30"/>
      <c r="Y533" s="31"/>
      <c r="Z533" s="30"/>
      <c r="AA533" s="30"/>
      <c r="AB533" s="30"/>
      <c r="AC533" s="30"/>
      <c r="AD533" s="30"/>
      <c r="AE533" s="30"/>
      <c r="AF533" s="30"/>
      <c r="AG533" s="30"/>
      <c r="AH533" s="30"/>
      <c r="AI533" s="30"/>
      <c r="AJ533" s="31"/>
      <c r="AK533" s="30"/>
      <c r="AL533" s="30"/>
      <c r="AM533" s="30"/>
      <c r="AN533" s="30"/>
      <c r="AO533" s="30"/>
      <c r="AP533" s="30"/>
      <c r="AQ533" s="30"/>
      <c r="AR533" s="30"/>
      <c r="AS533" s="31"/>
      <c r="AT533" s="30"/>
      <c r="AU533" s="30"/>
      <c r="AV533" s="30"/>
      <c r="AW533" s="30"/>
      <c r="AX533" s="30"/>
      <c r="AY533" s="30"/>
      <c r="AZ533" s="30"/>
      <c r="BA533" s="31"/>
      <c r="BB533" s="30"/>
      <c r="BC533" s="30"/>
      <c r="BD533" s="30"/>
      <c r="BE533" s="31"/>
      <c r="BF533" s="30"/>
      <c r="BG533" s="30"/>
      <c r="BH533" s="30"/>
      <c r="BI533" s="30"/>
      <c r="BJ533" s="31"/>
      <c r="BK533" s="30"/>
      <c r="BL533" s="30"/>
      <c r="BM533" s="30"/>
      <c r="BN533" s="30"/>
      <c r="BO533" s="31"/>
      <c r="BP533" s="30"/>
      <c r="BQ533" s="30"/>
      <c r="BR533" s="30"/>
      <c r="BS533" s="30"/>
      <c r="BT533" s="31"/>
      <c r="BU533" s="30"/>
      <c r="BV533" s="30"/>
      <c r="BW533" s="30"/>
      <c r="BX533" s="31"/>
      <c r="BY533" s="30"/>
      <c r="BZ533" s="30"/>
      <c r="CA533" s="30"/>
      <c r="CB533" s="30"/>
      <c r="CC533" s="30"/>
      <c r="CD533" s="30"/>
      <c r="CE533" s="30"/>
      <c r="CF533" s="30"/>
      <c r="CG533" s="30"/>
      <c r="CH533" s="31"/>
      <c r="CI533" s="30"/>
      <c r="CJ533" s="30"/>
      <c r="CK533" s="30"/>
      <c r="CL533" s="30"/>
      <c r="CM533" s="30"/>
      <c r="CN533" s="30"/>
      <c r="CO533" s="30"/>
      <c r="CP533" s="30"/>
      <c r="CQ533" s="31"/>
      <c r="CR533" s="30"/>
      <c r="CS533" s="30"/>
      <c r="CT533" s="30"/>
      <c r="CU533" s="30"/>
      <c r="CV533" s="30"/>
      <c r="CW533" s="30"/>
    </row>
    <row r="534" spans="4:101" ht="13.5" x14ac:dyDescent="0.35">
      <c r="D534" s="31"/>
      <c r="E534" s="30"/>
      <c r="F534" s="30"/>
      <c r="G534" s="30"/>
      <c r="H534" s="30"/>
      <c r="I534" s="30"/>
      <c r="J534" s="30"/>
      <c r="K534" s="30"/>
      <c r="L534" s="30"/>
      <c r="M534" s="30"/>
      <c r="N534" s="30"/>
      <c r="O534" s="31"/>
      <c r="P534" s="30"/>
      <c r="Q534" s="30"/>
      <c r="R534" s="30"/>
      <c r="S534" s="30"/>
      <c r="T534" s="30"/>
      <c r="U534" s="30"/>
      <c r="V534" s="30"/>
      <c r="W534" s="30"/>
      <c r="X534" s="30"/>
      <c r="Y534" s="31"/>
      <c r="Z534" s="30"/>
      <c r="AA534" s="30"/>
      <c r="AB534" s="30"/>
      <c r="AC534" s="30"/>
      <c r="AD534" s="30"/>
      <c r="AE534" s="30"/>
      <c r="AF534" s="30"/>
      <c r="AG534" s="30"/>
      <c r="AH534" s="30"/>
      <c r="AI534" s="30"/>
      <c r="AJ534" s="31"/>
      <c r="AK534" s="30"/>
      <c r="AL534" s="30"/>
      <c r="AM534" s="30"/>
      <c r="AN534" s="30"/>
      <c r="AO534" s="30"/>
      <c r="AP534" s="30"/>
      <c r="AQ534" s="30"/>
      <c r="AR534" s="30"/>
      <c r="AS534" s="31"/>
      <c r="AT534" s="30"/>
      <c r="AU534" s="30"/>
      <c r="AV534" s="30"/>
      <c r="AW534" s="30"/>
      <c r="AX534" s="30"/>
      <c r="AY534" s="30"/>
      <c r="AZ534" s="30"/>
      <c r="BA534" s="31"/>
      <c r="BB534" s="30"/>
      <c r="BC534" s="30"/>
      <c r="BD534" s="30"/>
      <c r="BE534" s="31"/>
      <c r="BF534" s="30"/>
      <c r="BG534" s="30"/>
      <c r="BH534" s="30"/>
      <c r="BI534" s="30"/>
      <c r="BJ534" s="31"/>
      <c r="BK534" s="30"/>
      <c r="BL534" s="30"/>
      <c r="BM534" s="30"/>
      <c r="BN534" s="30"/>
      <c r="BO534" s="31"/>
      <c r="BP534" s="30"/>
      <c r="BQ534" s="30"/>
      <c r="BR534" s="30"/>
      <c r="BS534" s="30"/>
      <c r="BT534" s="31"/>
      <c r="BU534" s="30"/>
      <c r="BV534" s="30"/>
      <c r="BW534" s="30"/>
      <c r="BX534" s="31"/>
      <c r="BY534" s="30"/>
      <c r="BZ534" s="30"/>
      <c r="CA534" s="30"/>
      <c r="CB534" s="30"/>
      <c r="CC534" s="30"/>
      <c r="CD534" s="30"/>
      <c r="CE534" s="30"/>
      <c r="CF534" s="30"/>
      <c r="CG534" s="30"/>
      <c r="CH534" s="31"/>
      <c r="CI534" s="30"/>
      <c r="CJ534" s="30"/>
      <c r="CK534" s="30"/>
      <c r="CL534" s="30"/>
      <c r="CM534" s="30"/>
      <c r="CN534" s="30"/>
      <c r="CO534" s="30"/>
      <c r="CP534" s="30"/>
      <c r="CQ534" s="31"/>
      <c r="CR534" s="30"/>
      <c r="CS534" s="30"/>
      <c r="CT534" s="30"/>
      <c r="CU534" s="30"/>
      <c r="CV534" s="30"/>
      <c r="CW534" s="30"/>
    </row>
    <row r="535" spans="4:101" ht="13.5" x14ac:dyDescent="0.35">
      <c r="D535" s="31"/>
      <c r="E535" s="30"/>
      <c r="F535" s="30"/>
      <c r="G535" s="30"/>
      <c r="H535" s="30"/>
      <c r="I535" s="30"/>
      <c r="J535" s="30"/>
      <c r="K535" s="30"/>
      <c r="L535" s="30"/>
      <c r="M535" s="30"/>
      <c r="N535" s="30"/>
      <c r="O535" s="31"/>
      <c r="P535" s="30"/>
      <c r="Q535" s="30"/>
      <c r="R535" s="30"/>
      <c r="S535" s="30"/>
      <c r="T535" s="30"/>
      <c r="U535" s="30"/>
      <c r="V535" s="30"/>
      <c r="W535" s="30"/>
      <c r="X535" s="30"/>
      <c r="Y535" s="31"/>
      <c r="Z535" s="30"/>
      <c r="AA535" s="30"/>
      <c r="AB535" s="30"/>
      <c r="AC535" s="30"/>
      <c r="AD535" s="30"/>
      <c r="AE535" s="30"/>
      <c r="AF535" s="30"/>
      <c r="AG535" s="30"/>
      <c r="AH535" s="30"/>
      <c r="AI535" s="30"/>
      <c r="AJ535" s="31"/>
      <c r="AK535" s="30"/>
      <c r="AL535" s="30"/>
      <c r="AM535" s="30"/>
      <c r="AN535" s="30"/>
      <c r="AO535" s="30"/>
      <c r="AP535" s="30"/>
      <c r="AQ535" s="30"/>
      <c r="AR535" s="30"/>
      <c r="AS535" s="31"/>
      <c r="AT535" s="30"/>
      <c r="AU535" s="30"/>
      <c r="AV535" s="30"/>
      <c r="AW535" s="30"/>
      <c r="AX535" s="30"/>
      <c r="AY535" s="30"/>
      <c r="AZ535" s="30"/>
      <c r="BA535" s="31"/>
      <c r="BB535" s="30"/>
      <c r="BC535" s="30"/>
      <c r="BD535" s="30"/>
      <c r="BE535" s="31"/>
      <c r="BF535" s="30"/>
      <c r="BG535" s="30"/>
      <c r="BH535" s="30"/>
      <c r="BI535" s="30"/>
      <c r="BJ535" s="31"/>
      <c r="BK535" s="30"/>
      <c r="BL535" s="30"/>
      <c r="BM535" s="30"/>
      <c r="BN535" s="30"/>
      <c r="BO535" s="31"/>
      <c r="BP535" s="30"/>
      <c r="BQ535" s="30"/>
      <c r="BR535" s="30"/>
      <c r="BS535" s="30"/>
      <c r="BT535" s="31"/>
      <c r="BU535" s="30"/>
      <c r="BV535" s="30"/>
      <c r="BW535" s="30"/>
      <c r="BX535" s="31"/>
      <c r="BY535" s="30"/>
      <c r="BZ535" s="30"/>
      <c r="CA535" s="30"/>
      <c r="CB535" s="30"/>
      <c r="CC535" s="30"/>
      <c r="CD535" s="30"/>
      <c r="CE535" s="30"/>
      <c r="CF535" s="30"/>
      <c r="CG535" s="30"/>
      <c r="CH535" s="31"/>
      <c r="CI535" s="30"/>
      <c r="CJ535" s="30"/>
      <c r="CK535" s="30"/>
      <c r="CL535" s="30"/>
      <c r="CM535" s="30"/>
      <c r="CN535" s="30"/>
      <c r="CO535" s="30"/>
      <c r="CP535" s="30"/>
      <c r="CQ535" s="31"/>
      <c r="CR535" s="30"/>
      <c r="CS535" s="30"/>
      <c r="CT535" s="30"/>
      <c r="CU535" s="30"/>
      <c r="CV535" s="30"/>
      <c r="CW535" s="30"/>
    </row>
    <row r="536" spans="4:101" ht="13.5" x14ac:dyDescent="0.35">
      <c r="D536" s="31"/>
      <c r="E536" s="30"/>
      <c r="F536" s="30"/>
      <c r="G536" s="30"/>
      <c r="H536" s="30"/>
      <c r="I536" s="30"/>
      <c r="J536" s="30"/>
      <c r="K536" s="30"/>
      <c r="L536" s="30"/>
      <c r="M536" s="30"/>
      <c r="N536" s="30"/>
      <c r="O536" s="31"/>
      <c r="P536" s="30"/>
      <c r="Q536" s="30"/>
      <c r="R536" s="30"/>
      <c r="S536" s="30"/>
      <c r="T536" s="30"/>
      <c r="U536" s="30"/>
      <c r="V536" s="30"/>
      <c r="W536" s="30"/>
      <c r="X536" s="30"/>
      <c r="Y536" s="31"/>
      <c r="Z536" s="30"/>
      <c r="AA536" s="30"/>
      <c r="AB536" s="30"/>
      <c r="AC536" s="30"/>
      <c r="AD536" s="30"/>
      <c r="AE536" s="30"/>
      <c r="AF536" s="30"/>
      <c r="AG536" s="30"/>
      <c r="AH536" s="30"/>
      <c r="AI536" s="30"/>
      <c r="AJ536" s="31"/>
      <c r="AK536" s="30"/>
      <c r="AL536" s="30"/>
      <c r="AM536" s="30"/>
      <c r="AN536" s="30"/>
      <c r="AO536" s="30"/>
      <c r="AP536" s="30"/>
      <c r="AQ536" s="30"/>
      <c r="AR536" s="30"/>
      <c r="AS536" s="31"/>
      <c r="AT536" s="30"/>
      <c r="AU536" s="30"/>
      <c r="AV536" s="30"/>
      <c r="AW536" s="30"/>
      <c r="AX536" s="30"/>
      <c r="AY536" s="30"/>
      <c r="AZ536" s="30"/>
      <c r="BA536" s="31"/>
      <c r="BB536" s="30"/>
      <c r="BC536" s="30"/>
      <c r="BD536" s="30"/>
      <c r="BE536" s="31"/>
      <c r="BF536" s="30"/>
      <c r="BG536" s="30"/>
      <c r="BH536" s="30"/>
      <c r="BI536" s="30"/>
      <c r="BJ536" s="31"/>
      <c r="BK536" s="30"/>
      <c r="BL536" s="30"/>
      <c r="BM536" s="30"/>
      <c r="BN536" s="30"/>
      <c r="BO536" s="31"/>
      <c r="BP536" s="30"/>
      <c r="BQ536" s="30"/>
      <c r="BR536" s="30"/>
      <c r="BS536" s="30"/>
      <c r="BT536" s="31"/>
      <c r="BU536" s="30"/>
      <c r="BV536" s="30"/>
      <c r="BW536" s="30"/>
      <c r="BX536" s="31"/>
      <c r="BY536" s="30"/>
      <c r="BZ536" s="30"/>
      <c r="CA536" s="30"/>
      <c r="CB536" s="30"/>
      <c r="CC536" s="30"/>
      <c r="CD536" s="30"/>
      <c r="CE536" s="30"/>
      <c r="CF536" s="30"/>
      <c r="CG536" s="30"/>
      <c r="CH536" s="31"/>
      <c r="CI536" s="30"/>
      <c r="CJ536" s="30"/>
      <c r="CK536" s="30"/>
      <c r="CL536" s="30"/>
      <c r="CM536" s="30"/>
      <c r="CN536" s="30"/>
      <c r="CO536" s="30"/>
      <c r="CP536" s="30"/>
      <c r="CQ536" s="31"/>
      <c r="CR536" s="30"/>
      <c r="CS536" s="30"/>
      <c r="CT536" s="30"/>
      <c r="CU536" s="30"/>
      <c r="CV536" s="30"/>
      <c r="CW536" s="30"/>
    </row>
    <row r="537" spans="4:101" ht="13.5" x14ac:dyDescent="0.35">
      <c r="D537" s="31"/>
      <c r="E537" s="30"/>
      <c r="F537" s="30"/>
      <c r="G537" s="30"/>
      <c r="H537" s="30"/>
      <c r="I537" s="30"/>
      <c r="J537" s="30"/>
      <c r="K537" s="30"/>
      <c r="L537" s="30"/>
      <c r="M537" s="30"/>
      <c r="N537" s="30"/>
      <c r="O537" s="31"/>
      <c r="P537" s="30"/>
      <c r="Q537" s="30"/>
      <c r="R537" s="30"/>
      <c r="S537" s="30"/>
      <c r="T537" s="30"/>
      <c r="U537" s="30"/>
      <c r="V537" s="30"/>
      <c r="W537" s="30"/>
      <c r="X537" s="30"/>
      <c r="Y537" s="31"/>
      <c r="Z537" s="30"/>
      <c r="AA537" s="30"/>
      <c r="AB537" s="30"/>
      <c r="AC537" s="30"/>
      <c r="AD537" s="30"/>
      <c r="AE537" s="30"/>
      <c r="AF537" s="30"/>
      <c r="AG537" s="30"/>
      <c r="AH537" s="30"/>
      <c r="AI537" s="30"/>
      <c r="AJ537" s="31"/>
      <c r="AK537" s="30"/>
      <c r="AL537" s="30"/>
      <c r="AM537" s="30"/>
      <c r="AN537" s="30"/>
      <c r="AO537" s="30"/>
      <c r="AP537" s="30"/>
      <c r="AQ537" s="30"/>
      <c r="AR537" s="30"/>
      <c r="AS537" s="31"/>
      <c r="AT537" s="30"/>
      <c r="AU537" s="30"/>
      <c r="AV537" s="30"/>
      <c r="AW537" s="30"/>
      <c r="AX537" s="30"/>
      <c r="AY537" s="30"/>
      <c r="AZ537" s="30"/>
      <c r="BA537" s="31"/>
      <c r="BB537" s="30"/>
      <c r="BC537" s="30"/>
      <c r="BD537" s="30"/>
      <c r="BE537" s="31"/>
      <c r="BF537" s="30"/>
      <c r="BG537" s="30"/>
      <c r="BH537" s="30"/>
      <c r="BI537" s="30"/>
      <c r="BJ537" s="31"/>
      <c r="BK537" s="30"/>
      <c r="BL537" s="30"/>
      <c r="BM537" s="30"/>
      <c r="BN537" s="30"/>
      <c r="BO537" s="31"/>
      <c r="BP537" s="30"/>
      <c r="BQ537" s="30"/>
      <c r="BR537" s="30"/>
      <c r="BS537" s="30"/>
      <c r="BT537" s="31"/>
      <c r="BU537" s="30"/>
      <c r="BV537" s="30"/>
      <c r="BW537" s="30"/>
      <c r="BX537" s="31"/>
      <c r="BY537" s="30"/>
      <c r="BZ537" s="30"/>
      <c r="CA537" s="30"/>
      <c r="CB537" s="30"/>
      <c r="CC537" s="30"/>
      <c r="CD537" s="30"/>
      <c r="CE537" s="30"/>
      <c r="CF537" s="30"/>
      <c r="CG537" s="30"/>
      <c r="CH537" s="31"/>
      <c r="CI537" s="30"/>
      <c r="CJ537" s="30"/>
      <c r="CK537" s="30"/>
      <c r="CL537" s="30"/>
      <c r="CM537" s="30"/>
      <c r="CN537" s="30"/>
      <c r="CO537" s="30"/>
      <c r="CP537" s="30"/>
      <c r="CQ537" s="31"/>
      <c r="CR537" s="30"/>
      <c r="CS537" s="30"/>
      <c r="CT537" s="30"/>
      <c r="CU537" s="30"/>
      <c r="CV537" s="30"/>
      <c r="CW537" s="30"/>
    </row>
    <row r="538" spans="4:101" ht="13.5" x14ac:dyDescent="0.35">
      <c r="D538" s="31"/>
      <c r="E538" s="30"/>
      <c r="F538" s="30"/>
      <c r="G538" s="30"/>
      <c r="H538" s="30"/>
      <c r="I538" s="30"/>
      <c r="J538" s="30"/>
      <c r="K538" s="30"/>
      <c r="L538" s="30"/>
      <c r="M538" s="30"/>
      <c r="N538" s="30"/>
      <c r="O538" s="31"/>
      <c r="P538" s="30"/>
      <c r="Q538" s="30"/>
      <c r="R538" s="30"/>
      <c r="S538" s="30"/>
      <c r="T538" s="30"/>
      <c r="U538" s="30"/>
      <c r="V538" s="30"/>
      <c r="W538" s="30"/>
      <c r="X538" s="30"/>
      <c r="Y538" s="31"/>
      <c r="Z538" s="30"/>
      <c r="AA538" s="30"/>
      <c r="AB538" s="30"/>
      <c r="AC538" s="30"/>
      <c r="AD538" s="30"/>
      <c r="AE538" s="30"/>
      <c r="AF538" s="30"/>
      <c r="AG538" s="30"/>
      <c r="AH538" s="30"/>
      <c r="AI538" s="30"/>
      <c r="AJ538" s="31"/>
      <c r="AK538" s="30"/>
      <c r="AL538" s="30"/>
      <c r="AM538" s="30"/>
      <c r="AN538" s="30"/>
      <c r="AO538" s="30"/>
      <c r="AP538" s="30"/>
      <c r="AQ538" s="30"/>
      <c r="AR538" s="30"/>
      <c r="AS538" s="31"/>
      <c r="AT538" s="30"/>
      <c r="AU538" s="30"/>
      <c r="AV538" s="30"/>
      <c r="AW538" s="30"/>
      <c r="AX538" s="30"/>
      <c r="AY538" s="30"/>
      <c r="AZ538" s="30"/>
      <c r="BA538" s="31"/>
      <c r="BB538" s="30"/>
      <c r="BC538" s="30"/>
      <c r="BD538" s="30"/>
      <c r="BE538" s="31"/>
      <c r="BF538" s="30"/>
      <c r="BG538" s="30"/>
      <c r="BH538" s="30"/>
      <c r="BI538" s="30"/>
      <c r="BJ538" s="31"/>
      <c r="BK538" s="30"/>
      <c r="BL538" s="30"/>
      <c r="BM538" s="30"/>
      <c r="BN538" s="30"/>
      <c r="BO538" s="31"/>
      <c r="BP538" s="30"/>
      <c r="BQ538" s="30"/>
      <c r="BR538" s="30"/>
      <c r="BS538" s="30"/>
      <c r="BT538" s="31"/>
      <c r="BU538" s="30"/>
      <c r="BV538" s="30"/>
      <c r="BW538" s="30"/>
      <c r="BX538" s="31"/>
      <c r="BY538" s="30"/>
      <c r="BZ538" s="30"/>
      <c r="CA538" s="30"/>
      <c r="CB538" s="30"/>
      <c r="CC538" s="30"/>
      <c r="CD538" s="30"/>
      <c r="CE538" s="30"/>
      <c r="CF538" s="30"/>
      <c r="CG538" s="30"/>
      <c r="CH538" s="31"/>
      <c r="CI538" s="30"/>
      <c r="CJ538" s="30"/>
      <c r="CK538" s="30"/>
      <c r="CL538" s="30"/>
      <c r="CM538" s="30"/>
      <c r="CN538" s="30"/>
      <c r="CO538" s="30"/>
      <c r="CP538" s="30"/>
      <c r="CQ538" s="31"/>
      <c r="CR538" s="30"/>
      <c r="CS538" s="30"/>
      <c r="CT538" s="30"/>
      <c r="CU538" s="30"/>
      <c r="CV538" s="30"/>
      <c r="CW538" s="30"/>
    </row>
    <row r="539" spans="4:101" ht="13.5" x14ac:dyDescent="0.35">
      <c r="D539" s="31"/>
      <c r="E539" s="30"/>
      <c r="F539" s="30"/>
      <c r="G539" s="30"/>
      <c r="H539" s="30"/>
      <c r="I539" s="30"/>
      <c r="J539" s="30"/>
      <c r="K539" s="30"/>
      <c r="L539" s="30"/>
      <c r="M539" s="30"/>
      <c r="N539" s="30"/>
      <c r="O539" s="31"/>
      <c r="P539" s="30"/>
      <c r="Q539" s="30"/>
      <c r="R539" s="30"/>
      <c r="S539" s="30"/>
      <c r="T539" s="30"/>
      <c r="U539" s="30"/>
      <c r="V539" s="30"/>
      <c r="W539" s="30"/>
      <c r="X539" s="30"/>
      <c r="Y539" s="31"/>
      <c r="Z539" s="30"/>
      <c r="AA539" s="30"/>
      <c r="AB539" s="30"/>
      <c r="AC539" s="30"/>
      <c r="AD539" s="30"/>
      <c r="AE539" s="30"/>
      <c r="AF539" s="30"/>
      <c r="AG539" s="30"/>
      <c r="AH539" s="30"/>
      <c r="AI539" s="30"/>
      <c r="AJ539" s="31"/>
      <c r="AK539" s="30"/>
      <c r="AL539" s="30"/>
      <c r="AM539" s="30"/>
      <c r="AN539" s="30"/>
      <c r="AO539" s="30"/>
      <c r="AP539" s="30"/>
      <c r="AQ539" s="30"/>
      <c r="AR539" s="30"/>
      <c r="AS539" s="31"/>
      <c r="AT539" s="30"/>
      <c r="AU539" s="30"/>
      <c r="AV539" s="30"/>
      <c r="AW539" s="30"/>
      <c r="AX539" s="30"/>
      <c r="AY539" s="30"/>
      <c r="AZ539" s="30"/>
      <c r="BA539" s="31"/>
      <c r="BB539" s="30"/>
      <c r="BC539" s="30"/>
      <c r="BD539" s="30"/>
      <c r="BE539" s="31"/>
      <c r="BF539" s="30"/>
      <c r="BG539" s="30"/>
      <c r="BH539" s="30"/>
      <c r="BI539" s="30"/>
      <c r="BJ539" s="31"/>
      <c r="BK539" s="30"/>
      <c r="BL539" s="30"/>
      <c r="BM539" s="30"/>
      <c r="BN539" s="30"/>
      <c r="BO539" s="31"/>
      <c r="BP539" s="30"/>
      <c r="BQ539" s="30"/>
      <c r="BR539" s="30"/>
      <c r="BS539" s="30"/>
      <c r="BT539" s="31"/>
      <c r="BU539" s="30"/>
      <c r="BV539" s="30"/>
      <c r="BW539" s="30"/>
      <c r="BX539" s="31"/>
      <c r="BY539" s="30"/>
      <c r="BZ539" s="30"/>
      <c r="CA539" s="30"/>
      <c r="CB539" s="30"/>
      <c r="CC539" s="30"/>
      <c r="CD539" s="30"/>
      <c r="CE539" s="30"/>
      <c r="CF539" s="30"/>
      <c r="CG539" s="30"/>
      <c r="CH539" s="31"/>
      <c r="CI539" s="30"/>
      <c r="CJ539" s="30"/>
      <c r="CK539" s="30"/>
      <c r="CL539" s="30"/>
      <c r="CM539" s="30"/>
      <c r="CN539" s="30"/>
      <c r="CO539" s="30"/>
      <c r="CP539" s="30"/>
      <c r="CQ539" s="31"/>
      <c r="CR539" s="30"/>
      <c r="CS539" s="30"/>
      <c r="CT539" s="30"/>
      <c r="CU539" s="30"/>
      <c r="CV539" s="30"/>
      <c r="CW539" s="30"/>
    </row>
    <row r="540" spans="4:101" ht="13.5" x14ac:dyDescent="0.35">
      <c r="D540" s="31"/>
      <c r="E540" s="30"/>
      <c r="F540" s="30"/>
      <c r="G540" s="30"/>
      <c r="H540" s="30"/>
      <c r="I540" s="30"/>
      <c r="J540" s="30"/>
      <c r="K540" s="30"/>
      <c r="L540" s="30"/>
      <c r="M540" s="30"/>
      <c r="N540" s="30"/>
      <c r="O540" s="31"/>
      <c r="P540" s="30"/>
      <c r="Q540" s="30"/>
      <c r="R540" s="30"/>
      <c r="S540" s="30"/>
      <c r="T540" s="30"/>
      <c r="U540" s="30"/>
      <c r="V540" s="30"/>
      <c r="W540" s="30"/>
      <c r="X540" s="30"/>
      <c r="Y540" s="31"/>
      <c r="Z540" s="30"/>
      <c r="AA540" s="30"/>
      <c r="AB540" s="30"/>
      <c r="AC540" s="30"/>
      <c r="AD540" s="30"/>
      <c r="AE540" s="30"/>
      <c r="AF540" s="30"/>
      <c r="AG540" s="30"/>
      <c r="AH540" s="30"/>
      <c r="AI540" s="30"/>
      <c r="AJ540" s="31"/>
      <c r="AK540" s="30"/>
      <c r="AL540" s="30"/>
      <c r="AM540" s="30"/>
      <c r="AN540" s="30"/>
      <c r="AO540" s="30"/>
      <c r="AP540" s="30"/>
      <c r="AQ540" s="30"/>
      <c r="AR540" s="30"/>
      <c r="AS540" s="31"/>
      <c r="AT540" s="30"/>
      <c r="AU540" s="30"/>
      <c r="AV540" s="30"/>
      <c r="AW540" s="30"/>
      <c r="AX540" s="30"/>
      <c r="AY540" s="30"/>
      <c r="AZ540" s="30"/>
      <c r="BA540" s="31"/>
      <c r="BB540" s="30"/>
      <c r="BC540" s="30"/>
      <c r="BD540" s="30"/>
      <c r="BE540" s="31"/>
      <c r="BF540" s="30"/>
      <c r="BG540" s="30"/>
      <c r="BH540" s="30"/>
      <c r="BI540" s="30"/>
      <c r="BJ540" s="31"/>
      <c r="BK540" s="30"/>
      <c r="BL540" s="30"/>
      <c r="BM540" s="30"/>
      <c r="BN540" s="30"/>
      <c r="BO540" s="31"/>
      <c r="BP540" s="30"/>
      <c r="BQ540" s="30"/>
      <c r="BR540" s="30"/>
      <c r="BS540" s="30"/>
      <c r="BT540" s="31"/>
      <c r="BU540" s="30"/>
      <c r="BV540" s="30"/>
      <c r="BW540" s="30"/>
      <c r="BX540" s="31"/>
      <c r="BY540" s="30"/>
      <c r="BZ540" s="30"/>
      <c r="CA540" s="30"/>
      <c r="CB540" s="30"/>
      <c r="CC540" s="30"/>
      <c r="CD540" s="30"/>
      <c r="CE540" s="30"/>
      <c r="CF540" s="30"/>
      <c r="CG540" s="30"/>
      <c r="CH540" s="31"/>
      <c r="CI540" s="30"/>
      <c r="CJ540" s="30"/>
      <c r="CK540" s="30"/>
      <c r="CL540" s="30"/>
      <c r="CM540" s="30"/>
      <c r="CN540" s="30"/>
      <c r="CO540" s="30"/>
      <c r="CP540" s="30"/>
      <c r="CQ540" s="31"/>
      <c r="CR540" s="30"/>
      <c r="CS540" s="30"/>
      <c r="CT540" s="30"/>
      <c r="CU540" s="30"/>
      <c r="CV540" s="30"/>
      <c r="CW540" s="30"/>
    </row>
    <row r="541" spans="4:101" ht="13.5" x14ac:dyDescent="0.35">
      <c r="D541" s="31"/>
      <c r="E541" s="30"/>
      <c r="F541" s="30"/>
      <c r="G541" s="30"/>
      <c r="H541" s="30"/>
      <c r="I541" s="30"/>
      <c r="J541" s="30"/>
      <c r="K541" s="30"/>
      <c r="L541" s="30"/>
      <c r="M541" s="30"/>
      <c r="N541" s="30"/>
      <c r="O541" s="31"/>
      <c r="P541" s="30"/>
      <c r="Q541" s="30"/>
      <c r="R541" s="30"/>
      <c r="S541" s="30"/>
      <c r="T541" s="30"/>
      <c r="U541" s="30"/>
      <c r="V541" s="30"/>
      <c r="W541" s="30"/>
      <c r="X541" s="30"/>
      <c r="Y541" s="31"/>
      <c r="Z541" s="30"/>
      <c r="AA541" s="30"/>
      <c r="AB541" s="30"/>
      <c r="AC541" s="30"/>
      <c r="AD541" s="30"/>
      <c r="AE541" s="30"/>
      <c r="AF541" s="30"/>
      <c r="AG541" s="30"/>
      <c r="AH541" s="30"/>
      <c r="AI541" s="30"/>
      <c r="AJ541" s="31"/>
      <c r="AK541" s="30"/>
      <c r="AL541" s="30"/>
      <c r="AM541" s="30"/>
      <c r="AN541" s="30"/>
      <c r="AO541" s="30"/>
      <c r="AP541" s="30"/>
      <c r="AQ541" s="30"/>
      <c r="AR541" s="30"/>
      <c r="AS541" s="31"/>
      <c r="AT541" s="30"/>
      <c r="AU541" s="30"/>
      <c r="AV541" s="30"/>
      <c r="AW541" s="30"/>
      <c r="AX541" s="30"/>
      <c r="AY541" s="30"/>
      <c r="AZ541" s="30"/>
      <c r="BA541" s="31"/>
      <c r="BB541" s="30"/>
      <c r="BC541" s="30"/>
      <c r="BD541" s="30"/>
      <c r="BE541" s="31"/>
      <c r="BF541" s="30"/>
      <c r="BG541" s="30"/>
      <c r="BH541" s="30"/>
      <c r="BI541" s="30"/>
      <c r="BJ541" s="31"/>
      <c r="BK541" s="30"/>
      <c r="BL541" s="30"/>
      <c r="BM541" s="30"/>
      <c r="BN541" s="30"/>
      <c r="BO541" s="31"/>
      <c r="BP541" s="30"/>
      <c r="BQ541" s="30"/>
      <c r="BR541" s="30"/>
      <c r="BS541" s="30"/>
      <c r="BT541" s="31"/>
      <c r="BU541" s="30"/>
      <c r="BV541" s="30"/>
      <c r="BW541" s="30"/>
      <c r="BX541" s="31"/>
      <c r="BY541" s="30"/>
      <c r="BZ541" s="30"/>
      <c r="CA541" s="30"/>
      <c r="CB541" s="30"/>
      <c r="CC541" s="30"/>
      <c r="CD541" s="30"/>
      <c r="CE541" s="30"/>
      <c r="CF541" s="30"/>
      <c r="CG541" s="30"/>
      <c r="CH541" s="31"/>
      <c r="CI541" s="30"/>
      <c r="CJ541" s="30"/>
      <c r="CK541" s="30"/>
      <c r="CL541" s="30"/>
      <c r="CM541" s="30"/>
      <c r="CN541" s="30"/>
      <c r="CO541" s="30"/>
      <c r="CP541" s="30"/>
      <c r="CQ541" s="31"/>
      <c r="CR541" s="30"/>
      <c r="CS541" s="30"/>
      <c r="CT541" s="30"/>
      <c r="CU541" s="30"/>
      <c r="CV541" s="30"/>
      <c r="CW541" s="30"/>
    </row>
    <row r="542" spans="4:101" ht="13.5" x14ac:dyDescent="0.35">
      <c r="D542" s="31"/>
      <c r="E542" s="30"/>
      <c r="F542" s="30"/>
      <c r="G542" s="30"/>
      <c r="H542" s="30"/>
      <c r="I542" s="30"/>
      <c r="J542" s="30"/>
      <c r="K542" s="30"/>
      <c r="L542" s="30"/>
      <c r="M542" s="30"/>
      <c r="N542" s="30"/>
      <c r="O542" s="31"/>
      <c r="P542" s="30"/>
      <c r="Q542" s="30"/>
      <c r="R542" s="30"/>
      <c r="S542" s="30"/>
      <c r="T542" s="30"/>
      <c r="U542" s="30"/>
      <c r="V542" s="30"/>
      <c r="W542" s="30"/>
      <c r="X542" s="30"/>
      <c r="Y542" s="31"/>
      <c r="Z542" s="30"/>
      <c r="AA542" s="30"/>
      <c r="AB542" s="30"/>
      <c r="AC542" s="30"/>
      <c r="AD542" s="30"/>
      <c r="AE542" s="30"/>
      <c r="AF542" s="30"/>
      <c r="AG542" s="30"/>
      <c r="AH542" s="30"/>
      <c r="AI542" s="30"/>
      <c r="AJ542" s="31"/>
      <c r="AK542" s="30"/>
      <c r="AL542" s="30"/>
      <c r="AM542" s="30"/>
      <c r="AN542" s="30"/>
      <c r="AO542" s="30"/>
      <c r="AP542" s="30"/>
      <c r="AQ542" s="30"/>
      <c r="AR542" s="30"/>
      <c r="AS542" s="31"/>
      <c r="AT542" s="30"/>
      <c r="AU542" s="30"/>
      <c r="AV542" s="30"/>
      <c r="AW542" s="30"/>
      <c r="AX542" s="30"/>
      <c r="AY542" s="30"/>
      <c r="AZ542" s="30"/>
      <c r="BA542" s="31"/>
      <c r="BB542" s="30"/>
      <c r="BC542" s="30"/>
      <c r="BD542" s="30"/>
      <c r="BE542" s="31"/>
      <c r="BF542" s="30"/>
      <c r="BG542" s="30"/>
      <c r="BH542" s="30"/>
      <c r="BI542" s="30"/>
      <c r="BJ542" s="31"/>
      <c r="BK542" s="30"/>
      <c r="BL542" s="30"/>
      <c r="BM542" s="30"/>
      <c r="BN542" s="30"/>
      <c r="BO542" s="31"/>
      <c r="BP542" s="30"/>
      <c r="BQ542" s="30"/>
      <c r="BR542" s="30"/>
      <c r="BS542" s="30"/>
      <c r="BT542" s="31"/>
      <c r="BU542" s="30"/>
      <c r="BV542" s="30"/>
      <c r="BW542" s="30"/>
      <c r="BX542" s="31"/>
      <c r="BY542" s="30"/>
      <c r="BZ542" s="30"/>
      <c r="CA542" s="30"/>
      <c r="CB542" s="30"/>
      <c r="CC542" s="30"/>
      <c r="CD542" s="30"/>
      <c r="CE542" s="30"/>
      <c r="CF542" s="30"/>
      <c r="CG542" s="30"/>
      <c r="CH542" s="31"/>
      <c r="CI542" s="30"/>
      <c r="CJ542" s="30"/>
      <c r="CK542" s="30"/>
      <c r="CL542" s="30"/>
      <c r="CM542" s="30"/>
      <c r="CN542" s="30"/>
      <c r="CO542" s="30"/>
      <c r="CP542" s="30"/>
      <c r="CQ542" s="31"/>
      <c r="CR542" s="30"/>
      <c r="CS542" s="30"/>
      <c r="CT542" s="30"/>
      <c r="CU542" s="30"/>
      <c r="CV542" s="30"/>
      <c r="CW542" s="30"/>
    </row>
    <row r="543" spans="4:101" ht="13.5" x14ac:dyDescent="0.35">
      <c r="D543" s="31"/>
      <c r="E543" s="30"/>
      <c r="F543" s="30"/>
      <c r="G543" s="30"/>
      <c r="H543" s="30"/>
      <c r="I543" s="30"/>
      <c r="J543" s="30"/>
      <c r="K543" s="30"/>
      <c r="L543" s="30"/>
      <c r="M543" s="30"/>
      <c r="N543" s="30"/>
      <c r="O543" s="31"/>
      <c r="P543" s="30"/>
      <c r="Q543" s="30"/>
      <c r="R543" s="30"/>
      <c r="S543" s="30"/>
      <c r="T543" s="30"/>
      <c r="U543" s="30"/>
      <c r="V543" s="30"/>
      <c r="W543" s="30"/>
      <c r="X543" s="30"/>
      <c r="Y543" s="31"/>
      <c r="Z543" s="30"/>
      <c r="AA543" s="30"/>
      <c r="AB543" s="30"/>
      <c r="AC543" s="30"/>
      <c r="AD543" s="30"/>
      <c r="AE543" s="30"/>
      <c r="AF543" s="30"/>
      <c r="AG543" s="30"/>
      <c r="AH543" s="30"/>
      <c r="AI543" s="30"/>
      <c r="AJ543" s="31"/>
      <c r="AK543" s="30"/>
      <c r="AL543" s="30"/>
      <c r="AM543" s="30"/>
      <c r="AN543" s="30"/>
      <c r="AO543" s="30"/>
      <c r="AP543" s="30"/>
      <c r="AQ543" s="30"/>
      <c r="AR543" s="30"/>
      <c r="AS543" s="31"/>
      <c r="AT543" s="30"/>
      <c r="AU543" s="30"/>
      <c r="AV543" s="30"/>
      <c r="AW543" s="30"/>
      <c r="AX543" s="30"/>
      <c r="AY543" s="30"/>
      <c r="AZ543" s="30"/>
      <c r="BA543" s="31"/>
      <c r="BB543" s="30"/>
      <c r="BC543" s="30"/>
      <c r="BD543" s="30"/>
      <c r="BE543" s="31"/>
      <c r="BF543" s="30"/>
      <c r="BG543" s="30"/>
      <c r="BH543" s="30"/>
      <c r="BI543" s="30"/>
      <c r="BJ543" s="31"/>
      <c r="BK543" s="30"/>
      <c r="BL543" s="30"/>
      <c r="BM543" s="30"/>
      <c r="BN543" s="30"/>
      <c r="BO543" s="31"/>
      <c r="BP543" s="30"/>
      <c r="BQ543" s="30"/>
      <c r="BR543" s="30"/>
      <c r="BS543" s="30"/>
      <c r="BT543" s="31"/>
      <c r="BU543" s="30"/>
      <c r="BV543" s="30"/>
      <c r="BW543" s="30"/>
      <c r="BX543" s="31"/>
      <c r="BY543" s="30"/>
      <c r="BZ543" s="30"/>
      <c r="CA543" s="30"/>
      <c r="CB543" s="30"/>
      <c r="CC543" s="30"/>
      <c r="CD543" s="30"/>
      <c r="CE543" s="30"/>
      <c r="CF543" s="30"/>
      <c r="CG543" s="30"/>
      <c r="CH543" s="31"/>
      <c r="CI543" s="30"/>
      <c r="CJ543" s="30"/>
      <c r="CK543" s="30"/>
      <c r="CL543" s="30"/>
      <c r="CM543" s="30"/>
      <c r="CN543" s="30"/>
      <c r="CO543" s="30"/>
      <c r="CP543" s="30"/>
      <c r="CQ543" s="31"/>
      <c r="CR543" s="30"/>
      <c r="CS543" s="30"/>
      <c r="CT543" s="30"/>
      <c r="CU543" s="30"/>
      <c r="CV543" s="30"/>
      <c r="CW543" s="30"/>
    </row>
    <row r="544" spans="4:101" ht="13.5" x14ac:dyDescent="0.35">
      <c r="D544" s="31"/>
      <c r="E544" s="30"/>
      <c r="F544" s="30"/>
      <c r="G544" s="30"/>
      <c r="H544" s="30"/>
      <c r="I544" s="30"/>
      <c r="J544" s="30"/>
      <c r="K544" s="30"/>
      <c r="L544" s="30"/>
      <c r="M544" s="30"/>
      <c r="N544" s="30"/>
      <c r="O544" s="31"/>
      <c r="P544" s="30"/>
      <c r="Q544" s="30"/>
      <c r="R544" s="30"/>
      <c r="S544" s="30"/>
      <c r="T544" s="30"/>
      <c r="U544" s="30"/>
      <c r="V544" s="30"/>
      <c r="W544" s="30"/>
      <c r="X544" s="30"/>
      <c r="Y544" s="31"/>
      <c r="Z544" s="30"/>
      <c r="AA544" s="30"/>
      <c r="AB544" s="30"/>
      <c r="AC544" s="30"/>
      <c r="AD544" s="30"/>
      <c r="AE544" s="30"/>
      <c r="AF544" s="30"/>
      <c r="AG544" s="30"/>
      <c r="AH544" s="30"/>
      <c r="AI544" s="30"/>
      <c r="AJ544" s="31"/>
      <c r="AK544" s="30"/>
      <c r="AL544" s="30"/>
      <c r="AM544" s="30"/>
      <c r="AN544" s="30"/>
      <c r="AO544" s="30"/>
      <c r="AP544" s="30"/>
      <c r="AQ544" s="30"/>
      <c r="AR544" s="30"/>
      <c r="AS544" s="31"/>
      <c r="AT544" s="30"/>
      <c r="AU544" s="30"/>
      <c r="AV544" s="30"/>
      <c r="AW544" s="30"/>
      <c r="AX544" s="30"/>
      <c r="AY544" s="30"/>
      <c r="AZ544" s="30"/>
      <c r="BA544" s="31"/>
      <c r="BB544" s="30"/>
      <c r="BC544" s="30"/>
      <c r="BD544" s="30"/>
      <c r="BE544" s="31"/>
      <c r="BF544" s="30"/>
      <c r="BG544" s="30"/>
      <c r="BH544" s="30"/>
      <c r="BI544" s="30"/>
      <c r="BJ544" s="31"/>
      <c r="BK544" s="30"/>
      <c r="BL544" s="30"/>
      <c r="BM544" s="30"/>
      <c r="BN544" s="30"/>
      <c r="BO544" s="31"/>
      <c r="BP544" s="30"/>
      <c r="BQ544" s="30"/>
      <c r="BR544" s="30"/>
      <c r="BS544" s="30"/>
      <c r="BT544" s="31"/>
      <c r="BU544" s="30"/>
      <c r="BV544" s="30"/>
      <c r="BW544" s="30"/>
      <c r="BX544" s="31"/>
      <c r="BY544" s="30"/>
      <c r="BZ544" s="30"/>
      <c r="CA544" s="30"/>
      <c r="CB544" s="30"/>
      <c r="CC544" s="30"/>
      <c r="CD544" s="30"/>
      <c r="CE544" s="30"/>
      <c r="CF544" s="30"/>
      <c r="CG544" s="30"/>
      <c r="CH544" s="31"/>
      <c r="CI544" s="30"/>
      <c r="CJ544" s="30"/>
      <c r="CK544" s="30"/>
      <c r="CL544" s="30"/>
      <c r="CM544" s="30"/>
      <c r="CN544" s="30"/>
      <c r="CO544" s="30"/>
      <c r="CP544" s="30"/>
      <c r="CQ544" s="31"/>
      <c r="CR544" s="30"/>
      <c r="CS544" s="30"/>
      <c r="CT544" s="30"/>
      <c r="CU544" s="30"/>
      <c r="CV544" s="30"/>
      <c r="CW544" s="30"/>
    </row>
    <row r="545" spans="4:101" ht="13.5" x14ac:dyDescent="0.35">
      <c r="D545" s="31"/>
      <c r="E545" s="30"/>
      <c r="F545" s="30"/>
      <c r="G545" s="30"/>
      <c r="H545" s="30"/>
      <c r="I545" s="30"/>
      <c r="J545" s="30"/>
      <c r="K545" s="30"/>
      <c r="L545" s="30"/>
      <c r="M545" s="30"/>
      <c r="N545" s="30"/>
      <c r="O545" s="31"/>
      <c r="P545" s="30"/>
      <c r="Q545" s="30"/>
      <c r="R545" s="30"/>
      <c r="S545" s="30"/>
      <c r="T545" s="30"/>
      <c r="U545" s="30"/>
      <c r="V545" s="30"/>
      <c r="W545" s="30"/>
      <c r="X545" s="30"/>
      <c r="Y545" s="31"/>
      <c r="Z545" s="30"/>
      <c r="AA545" s="30"/>
      <c r="AB545" s="30"/>
      <c r="AC545" s="30"/>
      <c r="AD545" s="30"/>
      <c r="AE545" s="30"/>
      <c r="AF545" s="30"/>
      <c r="AG545" s="30"/>
      <c r="AH545" s="30"/>
      <c r="AI545" s="30"/>
      <c r="AJ545" s="31"/>
      <c r="AK545" s="30"/>
      <c r="AL545" s="30"/>
      <c r="AM545" s="30"/>
      <c r="AN545" s="30"/>
      <c r="AO545" s="30"/>
      <c r="AP545" s="30"/>
      <c r="AQ545" s="30"/>
      <c r="AR545" s="30"/>
      <c r="AS545" s="31"/>
      <c r="AT545" s="30"/>
      <c r="AU545" s="30"/>
      <c r="AV545" s="30"/>
      <c r="AW545" s="30"/>
      <c r="AX545" s="30"/>
      <c r="AY545" s="30"/>
      <c r="AZ545" s="30"/>
      <c r="BA545" s="31"/>
      <c r="BB545" s="30"/>
      <c r="BC545" s="30"/>
      <c r="BD545" s="30"/>
      <c r="BE545" s="31"/>
      <c r="BF545" s="30"/>
      <c r="BG545" s="30"/>
      <c r="BH545" s="30"/>
      <c r="BI545" s="30"/>
      <c r="BJ545" s="31"/>
      <c r="BK545" s="30"/>
      <c r="BL545" s="30"/>
      <c r="BM545" s="30"/>
      <c r="BN545" s="30"/>
      <c r="BO545" s="31"/>
      <c r="BP545" s="30"/>
      <c r="BQ545" s="30"/>
      <c r="BR545" s="30"/>
      <c r="BS545" s="30"/>
      <c r="BT545" s="31"/>
      <c r="BU545" s="30"/>
      <c r="BV545" s="30"/>
      <c r="BW545" s="30"/>
      <c r="BX545" s="31"/>
      <c r="BY545" s="30"/>
      <c r="BZ545" s="30"/>
      <c r="CA545" s="30"/>
      <c r="CB545" s="30"/>
      <c r="CC545" s="30"/>
      <c r="CD545" s="30"/>
      <c r="CE545" s="30"/>
      <c r="CF545" s="30"/>
      <c r="CG545" s="30"/>
      <c r="CH545" s="31"/>
      <c r="CI545" s="30"/>
      <c r="CJ545" s="30"/>
      <c r="CK545" s="30"/>
      <c r="CL545" s="30"/>
      <c r="CM545" s="30"/>
      <c r="CN545" s="30"/>
      <c r="CO545" s="30"/>
      <c r="CP545" s="30"/>
      <c r="CQ545" s="31"/>
      <c r="CR545" s="30"/>
      <c r="CS545" s="30"/>
      <c r="CT545" s="30"/>
      <c r="CU545" s="30"/>
      <c r="CV545" s="30"/>
      <c r="CW545" s="30"/>
    </row>
    <row r="546" spans="4:101" ht="13.5" x14ac:dyDescent="0.35">
      <c r="D546" s="31"/>
      <c r="E546" s="30"/>
      <c r="F546" s="30"/>
      <c r="G546" s="30"/>
      <c r="H546" s="30"/>
      <c r="I546" s="30"/>
      <c r="J546" s="30"/>
      <c r="K546" s="30"/>
      <c r="L546" s="30"/>
      <c r="M546" s="30"/>
      <c r="N546" s="30"/>
      <c r="O546" s="31"/>
      <c r="P546" s="30"/>
      <c r="Q546" s="30"/>
      <c r="R546" s="30"/>
      <c r="S546" s="30"/>
      <c r="T546" s="30"/>
      <c r="U546" s="30"/>
      <c r="V546" s="30"/>
      <c r="W546" s="30"/>
      <c r="X546" s="30"/>
      <c r="Y546" s="31"/>
      <c r="Z546" s="30"/>
      <c r="AA546" s="30"/>
      <c r="AB546" s="30"/>
      <c r="AC546" s="30"/>
      <c r="AD546" s="30"/>
      <c r="AE546" s="30"/>
      <c r="AF546" s="30"/>
      <c r="AG546" s="30"/>
      <c r="AH546" s="30"/>
      <c r="AI546" s="30"/>
      <c r="AJ546" s="31"/>
      <c r="AK546" s="30"/>
      <c r="AL546" s="30"/>
      <c r="AM546" s="30"/>
      <c r="AN546" s="30"/>
      <c r="AO546" s="30"/>
      <c r="AP546" s="30"/>
      <c r="AQ546" s="30"/>
      <c r="AR546" s="30"/>
      <c r="AS546" s="31"/>
      <c r="AT546" s="30"/>
      <c r="AU546" s="30"/>
      <c r="AV546" s="30"/>
      <c r="AW546" s="30"/>
      <c r="AX546" s="30"/>
      <c r="AY546" s="30"/>
      <c r="AZ546" s="30"/>
      <c r="BA546" s="31"/>
      <c r="BB546" s="30"/>
      <c r="BC546" s="30"/>
      <c r="BD546" s="30"/>
      <c r="BE546" s="31"/>
      <c r="BF546" s="30"/>
      <c r="BG546" s="30"/>
      <c r="BH546" s="30"/>
      <c r="BI546" s="30"/>
      <c r="BJ546" s="31"/>
      <c r="BK546" s="30"/>
      <c r="BL546" s="30"/>
      <c r="BM546" s="30"/>
      <c r="BN546" s="30"/>
      <c r="BO546" s="31"/>
      <c r="BP546" s="30"/>
      <c r="BQ546" s="30"/>
      <c r="BR546" s="30"/>
      <c r="BS546" s="30"/>
      <c r="BT546" s="31"/>
      <c r="BU546" s="30"/>
      <c r="BV546" s="30"/>
      <c r="BW546" s="30"/>
      <c r="BX546" s="31"/>
      <c r="BY546" s="30"/>
      <c r="BZ546" s="30"/>
      <c r="CA546" s="30"/>
      <c r="CB546" s="30"/>
      <c r="CC546" s="30"/>
      <c r="CD546" s="30"/>
      <c r="CE546" s="30"/>
      <c r="CF546" s="30"/>
      <c r="CG546" s="30"/>
      <c r="CH546" s="31"/>
      <c r="CI546" s="30"/>
      <c r="CJ546" s="30"/>
      <c r="CK546" s="30"/>
      <c r="CL546" s="30"/>
      <c r="CM546" s="30"/>
      <c r="CN546" s="30"/>
      <c r="CO546" s="30"/>
      <c r="CP546" s="30"/>
      <c r="CQ546" s="31"/>
      <c r="CR546" s="30"/>
      <c r="CS546" s="30"/>
      <c r="CT546" s="30"/>
      <c r="CU546" s="30"/>
      <c r="CV546" s="30"/>
      <c r="CW546" s="30"/>
    </row>
    <row r="547" spans="4:101" ht="13.5" x14ac:dyDescent="0.35">
      <c r="D547" s="31"/>
      <c r="E547" s="30"/>
      <c r="F547" s="30"/>
      <c r="G547" s="30"/>
      <c r="H547" s="30"/>
      <c r="I547" s="30"/>
      <c r="J547" s="30"/>
      <c r="K547" s="30"/>
      <c r="L547" s="30"/>
      <c r="M547" s="30"/>
      <c r="N547" s="30"/>
      <c r="O547" s="31"/>
      <c r="P547" s="30"/>
      <c r="Q547" s="30"/>
      <c r="R547" s="30"/>
      <c r="S547" s="30"/>
      <c r="T547" s="30"/>
      <c r="U547" s="30"/>
      <c r="V547" s="30"/>
      <c r="W547" s="30"/>
      <c r="X547" s="30"/>
      <c r="Y547" s="31"/>
      <c r="Z547" s="30"/>
      <c r="AA547" s="30"/>
      <c r="AB547" s="30"/>
      <c r="AC547" s="30"/>
      <c r="AD547" s="30"/>
      <c r="AE547" s="30"/>
      <c r="AF547" s="30"/>
      <c r="AG547" s="30"/>
      <c r="AH547" s="30"/>
      <c r="AI547" s="30"/>
      <c r="AJ547" s="31"/>
      <c r="AK547" s="30"/>
      <c r="AL547" s="30"/>
      <c r="AM547" s="30"/>
      <c r="AN547" s="30"/>
      <c r="AO547" s="30"/>
      <c r="AP547" s="30"/>
      <c r="AQ547" s="30"/>
      <c r="AR547" s="30"/>
      <c r="AS547" s="31"/>
      <c r="AT547" s="30"/>
      <c r="AU547" s="30"/>
      <c r="AV547" s="30"/>
      <c r="AW547" s="30"/>
      <c r="AX547" s="30"/>
      <c r="AY547" s="30"/>
      <c r="AZ547" s="30"/>
      <c r="BA547" s="31"/>
      <c r="BB547" s="30"/>
      <c r="BC547" s="30"/>
      <c r="BD547" s="30"/>
      <c r="BE547" s="31"/>
      <c r="BF547" s="30"/>
      <c r="BG547" s="30"/>
      <c r="BH547" s="30"/>
      <c r="BI547" s="30"/>
      <c r="BJ547" s="31"/>
      <c r="BK547" s="30"/>
      <c r="BL547" s="30"/>
      <c r="BM547" s="30"/>
      <c r="BN547" s="30"/>
      <c r="BO547" s="31"/>
      <c r="BP547" s="30"/>
      <c r="BQ547" s="30"/>
      <c r="BR547" s="30"/>
      <c r="BS547" s="30"/>
      <c r="BT547" s="31"/>
      <c r="BU547" s="30"/>
      <c r="BV547" s="30"/>
      <c r="BW547" s="30"/>
      <c r="BX547" s="31"/>
      <c r="BY547" s="30"/>
      <c r="BZ547" s="30"/>
      <c r="CA547" s="30"/>
      <c r="CB547" s="30"/>
      <c r="CC547" s="30"/>
      <c r="CD547" s="30"/>
      <c r="CE547" s="30"/>
      <c r="CF547" s="30"/>
      <c r="CG547" s="30"/>
      <c r="CH547" s="31"/>
      <c r="CI547" s="30"/>
      <c r="CJ547" s="30"/>
      <c r="CK547" s="30"/>
      <c r="CL547" s="30"/>
      <c r="CM547" s="30"/>
      <c r="CN547" s="30"/>
      <c r="CO547" s="30"/>
      <c r="CP547" s="30"/>
      <c r="CQ547" s="31"/>
      <c r="CR547" s="30"/>
      <c r="CS547" s="30"/>
      <c r="CT547" s="30"/>
      <c r="CU547" s="30"/>
      <c r="CV547" s="30"/>
      <c r="CW547" s="30"/>
    </row>
    <row r="548" spans="4:101" ht="13.5" x14ac:dyDescent="0.35">
      <c r="D548" s="31"/>
      <c r="E548" s="30"/>
      <c r="F548" s="30"/>
      <c r="G548" s="30"/>
      <c r="H548" s="30"/>
      <c r="I548" s="30"/>
      <c r="J548" s="30"/>
      <c r="K548" s="30"/>
      <c r="L548" s="30"/>
      <c r="M548" s="30"/>
      <c r="N548" s="30"/>
      <c r="O548" s="31"/>
      <c r="P548" s="30"/>
      <c r="Q548" s="30"/>
      <c r="R548" s="30"/>
      <c r="S548" s="30"/>
      <c r="T548" s="30"/>
      <c r="U548" s="30"/>
      <c r="V548" s="30"/>
      <c r="W548" s="30"/>
      <c r="X548" s="30"/>
      <c r="Y548" s="31"/>
      <c r="Z548" s="30"/>
      <c r="AA548" s="30"/>
      <c r="AB548" s="30"/>
      <c r="AC548" s="30"/>
      <c r="AD548" s="30"/>
      <c r="AE548" s="30"/>
      <c r="AF548" s="30"/>
      <c r="AG548" s="30"/>
      <c r="AH548" s="30"/>
      <c r="AI548" s="30"/>
      <c r="AJ548" s="31"/>
      <c r="AK548" s="30"/>
      <c r="AL548" s="30"/>
      <c r="AM548" s="30"/>
      <c r="AN548" s="30"/>
      <c r="AO548" s="30"/>
      <c r="AP548" s="30"/>
      <c r="AQ548" s="30"/>
      <c r="AR548" s="30"/>
      <c r="AS548" s="31"/>
      <c r="AT548" s="30"/>
      <c r="AU548" s="30"/>
      <c r="AV548" s="30"/>
      <c r="AW548" s="30"/>
      <c r="AX548" s="30"/>
      <c r="AY548" s="30"/>
      <c r="AZ548" s="30"/>
      <c r="BA548" s="31"/>
      <c r="BB548" s="30"/>
      <c r="BC548" s="30"/>
      <c r="BD548" s="30"/>
      <c r="BE548" s="31"/>
      <c r="BF548" s="30"/>
      <c r="BG548" s="30"/>
      <c r="BH548" s="30"/>
      <c r="BI548" s="30"/>
      <c r="BJ548" s="31"/>
      <c r="BK548" s="30"/>
      <c r="BL548" s="30"/>
      <c r="BM548" s="30"/>
      <c r="BN548" s="30"/>
      <c r="BO548" s="31"/>
      <c r="BP548" s="30"/>
      <c r="BQ548" s="30"/>
      <c r="BR548" s="30"/>
      <c r="BS548" s="30"/>
      <c r="BT548" s="31"/>
      <c r="BU548" s="30"/>
      <c r="BV548" s="30"/>
      <c r="BW548" s="30"/>
      <c r="BX548" s="31"/>
      <c r="BY548" s="30"/>
      <c r="BZ548" s="30"/>
      <c r="CA548" s="30"/>
      <c r="CB548" s="30"/>
      <c r="CC548" s="30"/>
      <c r="CD548" s="30"/>
      <c r="CE548" s="30"/>
      <c r="CF548" s="30"/>
      <c r="CG548" s="30"/>
      <c r="CH548" s="31"/>
      <c r="CI548" s="30"/>
      <c r="CJ548" s="30"/>
      <c r="CK548" s="30"/>
      <c r="CL548" s="30"/>
      <c r="CM548" s="30"/>
      <c r="CN548" s="30"/>
      <c r="CO548" s="30"/>
      <c r="CP548" s="30"/>
      <c r="CQ548" s="31"/>
      <c r="CR548" s="30"/>
      <c r="CS548" s="30"/>
      <c r="CT548" s="30"/>
      <c r="CU548" s="30"/>
      <c r="CV548" s="30"/>
      <c r="CW548" s="30"/>
    </row>
    <row r="549" spans="4:101" ht="13.5" x14ac:dyDescent="0.35">
      <c r="D549" s="31"/>
      <c r="E549" s="30"/>
      <c r="F549" s="30"/>
      <c r="G549" s="30"/>
      <c r="H549" s="30"/>
      <c r="I549" s="30"/>
      <c r="J549" s="30"/>
      <c r="K549" s="30"/>
      <c r="L549" s="30"/>
      <c r="M549" s="30"/>
      <c r="N549" s="30"/>
      <c r="O549" s="31"/>
      <c r="P549" s="30"/>
      <c r="Q549" s="30"/>
      <c r="R549" s="30"/>
      <c r="S549" s="30"/>
      <c r="T549" s="30"/>
      <c r="U549" s="30"/>
      <c r="V549" s="30"/>
      <c r="W549" s="30"/>
      <c r="X549" s="30"/>
      <c r="Y549" s="31"/>
      <c r="Z549" s="30"/>
      <c r="AA549" s="30"/>
      <c r="AB549" s="30"/>
      <c r="AC549" s="30"/>
      <c r="AD549" s="30"/>
      <c r="AE549" s="30"/>
      <c r="AF549" s="30"/>
      <c r="AG549" s="30"/>
      <c r="AH549" s="30"/>
      <c r="AI549" s="30"/>
      <c r="AJ549" s="31"/>
      <c r="AK549" s="30"/>
      <c r="AL549" s="30"/>
      <c r="AM549" s="30"/>
      <c r="AN549" s="30"/>
      <c r="AO549" s="30"/>
      <c r="AP549" s="30"/>
      <c r="AQ549" s="30"/>
      <c r="AR549" s="30"/>
      <c r="AS549" s="31"/>
      <c r="AT549" s="30"/>
      <c r="AU549" s="30"/>
      <c r="AV549" s="30"/>
      <c r="AW549" s="30"/>
      <c r="AX549" s="30"/>
      <c r="AY549" s="30"/>
      <c r="AZ549" s="30"/>
      <c r="BA549" s="31"/>
      <c r="BB549" s="30"/>
      <c r="BC549" s="30"/>
      <c r="BD549" s="30"/>
      <c r="BE549" s="31"/>
      <c r="BF549" s="30"/>
      <c r="BG549" s="30"/>
      <c r="BH549" s="30"/>
      <c r="BI549" s="30"/>
      <c r="BJ549" s="31"/>
      <c r="BK549" s="30"/>
      <c r="BL549" s="30"/>
      <c r="BM549" s="30"/>
      <c r="BN549" s="30"/>
      <c r="BO549" s="31"/>
      <c r="BP549" s="30"/>
      <c r="BQ549" s="30"/>
      <c r="BR549" s="30"/>
      <c r="BS549" s="30"/>
      <c r="BT549" s="31"/>
      <c r="BU549" s="30"/>
      <c r="BV549" s="30"/>
      <c r="BW549" s="30"/>
      <c r="BX549" s="31"/>
      <c r="BY549" s="30"/>
      <c r="BZ549" s="30"/>
      <c r="CA549" s="30"/>
      <c r="CB549" s="30"/>
      <c r="CC549" s="30"/>
      <c r="CD549" s="30"/>
      <c r="CE549" s="30"/>
      <c r="CF549" s="30"/>
      <c r="CG549" s="30"/>
      <c r="CH549" s="31"/>
      <c r="CI549" s="30"/>
      <c r="CJ549" s="30"/>
      <c r="CK549" s="30"/>
      <c r="CL549" s="30"/>
      <c r="CM549" s="30"/>
      <c r="CN549" s="30"/>
      <c r="CO549" s="30"/>
      <c r="CP549" s="30"/>
      <c r="CQ549" s="31"/>
      <c r="CR549" s="30"/>
      <c r="CS549" s="30"/>
      <c r="CT549" s="30"/>
      <c r="CU549" s="30"/>
      <c r="CV549" s="30"/>
      <c r="CW549" s="30"/>
    </row>
    <row r="550" spans="4:101" ht="13.5" x14ac:dyDescent="0.35">
      <c r="D550" s="31"/>
      <c r="E550" s="30"/>
      <c r="F550" s="30"/>
      <c r="G550" s="30"/>
      <c r="H550" s="30"/>
      <c r="I550" s="30"/>
      <c r="J550" s="30"/>
      <c r="K550" s="30"/>
      <c r="L550" s="30"/>
      <c r="M550" s="30"/>
      <c r="N550" s="30"/>
      <c r="O550" s="31"/>
      <c r="P550" s="30"/>
      <c r="Q550" s="30"/>
      <c r="R550" s="30"/>
      <c r="S550" s="30"/>
      <c r="T550" s="30"/>
      <c r="U550" s="30"/>
      <c r="V550" s="30"/>
      <c r="W550" s="30"/>
      <c r="X550" s="30"/>
      <c r="Y550" s="31"/>
      <c r="Z550" s="30"/>
      <c r="AA550" s="30"/>
      <c r="AB550" s="30"/>
      <c r="AC550" s="30"/>
      <c r="AD550" s="30"/>
      <c r="AE550" s="30"/>
      <c r="AF550" s="30"/>
      <c r="AG550" s="30"/>
      <c r="AH550" s="30"/>
      <c r="AI550" s="30"/>
      <c r="AJ550" s="31"/>
      <c r="AK550" s="30"/>
      <c r="AL550" s="30"/>
      <c r="AM550" s="30"/>
      <c r="AN550" s="30"/>
      <c r="AO550" s="30"/>
      <c r="AP550" s="30"/>
      <c r="AQ550" s="30"/>
      <c r="AR550" s="30"/>
      <c r="AS550" s="31"/>
      <c r="AT550" s="30"/>
      <c r="AU550" s="30"/>
      <c r="AV550" s="30"/>
      <c r="AW550" s="30"/>
      <c r="AX550" s="30"/>
      <c r="AY550" s="30"/>
      <c r="AZ550" s="30"/>
      <c r="BA550" s="31"/>
      <c r="BB550" s="30"/>
      <c r="BC550" s="30"/>
      <c r="BD550" s="30"/>
      <c r="BE550" s="31"/>
      <c r="BF550" s="30"/>
      <c r="BG550" s="30"/>
      <c r="BH550" s="30"/>
      <c r="BI550" s="30"/>
      <c r="BJ550" s="31"/>
      <c r="BK550" s="30"/>
      <c r="BL550" s="30"/>
      <c r="BM550" s="30"/>
      <c r="BN550" s="30"/>
      <c r="BO550" s="31"/>
      <c r="BP550" s="30"/>
      <c r="BQ550" s="30"/>
      <c r="BR550" s="30"/>
      <c r="BS550" s="30"/>
      <c r="BT550" s="31"/>
      <c r="BU550" s="30"/>
      <c r="BV550" s="30"/>
      <c r="BW550" s="30"/>
      <c r="BX550" s="31"/>
      <c r="BY550" s="30"/>
      <c r="BZ550" s="30"/>
      <c r="CA550" s="30"/>
      <c r="CB550" s="30"/>
      <c r="CC550" s="30"/>
      <c r="CD550" s="30"/>
      <c r="CE550" s="30"/>
      <c r="CF550" s="30"/>
      <c r="CG550" s="30"/>
      <c r="CH550" s="31"/>
      <c r="CI550" s="30"/>
      <c r="CJ550" s="30"/>
      <c r="CK550" s="30"/>
      <c r="CL550" s="30"/>
      <c r="CM550" s="30"/>
      <c r="CN550" s="30"/>
      <c r="CO550" s="30"/>
      <c r="CP550" s="30"/>
      <c r="CQ550" s="31"/>
      <c r="CR550" s="30"/>
      <c r="CS550" s="30"/>
      <c r="CT550" s="30"/>
      <c r="CU550" s="30"/>
      <c r="CV550" s="30"/>
      <c r="CW550" s="30"/>
    </row>
    <row r="551" spans="4:101" ht="13.5" x14ac:dyDescent="0.35">
      <c r="D551" s="31"/>
      <c r="E551" s="30"/>
      <c r="F551" s="30"/>
      <c r="G551" s="30"/>
      <c r="H551" s="30"/>
      <c r="I551" s="30"/>
      <c r="J551" s="30"/>
      <c r="K551" s="30"/>
      <c r="L551" s="30"/>
      <c r="M551" s="30"/>
      <c r="N551" s="30"/>
      <c r="O551" s="31"/>
      <c r="P551" s="30"/>
      <c r="Q551" s="30"/>
      <c r="R551" s="30"/>
      <c r="S551" s="30"/>
      <c r="T551" s="30"/>
      <c r="U551" s="30"/>
      <c r="V551" s="30"/>
      <c r="W551" s="30"/>
      <c r="X551" s="30"/>
      <c r="Y551" s="31"/>
      <c r="Z551" s="30"/>
      <c r="AA551" s="30"/>
      <c r="AB551" s="30"/>
      <c r="AC551" s="30"/>
      <c r="AD551" s="30"/>
      <c r="AE551" s="30"/>
      <c r="AF551" s="30"/>
      <c r="AG551" s="30"/>
      <c r="AH551" s="30"/>
      <c r="AI551" s="30"/>
      <c r="AJ551" s="31"/>
      <c r="AK551" s="30"/>
      <c r="AL551" s="30"/>
      <c r="AM551" s="30"/>
      <c r="AN551" s="30"/>
      <c r="AO551" s="30"/>
      <c r="AP551" s="30"/>
      <c r="AQ551" s="30"/>
      <c r="AR551" s="30"/>
      <c r="AS551" s="31"/>
      <c r="AT551" s="30"/>
      <c r="AU551" s="30"/>
      <c r="AV551" s="30"/>
      <c r="AW551" s="30"/>
      <c r="AX551" s="30"/>
      <c r="AY551" s="30"/>
      <c r="AZ551" s="30"/>
      <c r="BA551" s="31"/>
      <c r="BB551" s="30"/>
      <c r="BC551" s="30"/>
      <c r="BD551" s="30"/>
      <c r="BE551" s="31"/>
      <c r="BF551" s="30"/>
      <c r="BG551" s="30"/>
      <c r="BH551" s="30"/>
      <c r="BI551" s="30"/>
      <c r="BJ551" s="31"/>
      <c r="BK551" s="30"/>
      <c r="BL551" s="30"/>
      <c r="BM551" s="30"/>
      <c r="BN551" s="30"/>
      <c r="BO551" s="31"/>
      <c r="BP551" s="30"/>
      <c r="BQ551" s="30"/>
      <c r="BR551" s="30"/>
      <c r="BS551" s="30"/>
      <c r="BT551" s="31"/>
      <c r="BU551" s="30"/>
      <c r="BV551" s="30"/>
      <c r="BW551" s="30"/>
      <c r="BX551" s="31"/>
      <c r="BY551" s="30"/>
      <c r="BZ551" s="30"/>
      <c r="CA551" s="30"/>
      <c r="CB551" s="30"/>
      <c r="CC551" s="30"/>
      <c r="CD551" s="30"/>
      <c r="CE551" s="30"/>
      <c r="CF551" s="30"/>
      <c r="CG551" s="30"/>
      <c r="CH551" s="31"/>
      <c r="CI551" s="30"/>
      <c r="CJ551" s="30"/>
      <c r="CK551" s="30"/>
      <c r="CL551" s="30"/>
      <c r="CM551" s="30"/>
      <c r="CN551" s="30"/>
      <c r="CO551" s="30"/>
      <c r="CP551" s="30"/>
      <c r="CQ551" s="31"/>
      <c r="CR551" s="30"/>
      <c r="CS551" s="30"/>
      <c r="CT551" s="30"/>
      <c r="CU551" s="30"/>
      <c r="CV551" s="30"/>
      <c r="CW551" s="30"/>
    </row>
    <row r="552" spans="4:101" ht="13.5" x14ac:dyDescent="0.35">
      <c r="D552" s="31"/>
      <c r="E552" s="30"/>
      <c r="F552" s="30"/>
      <c r="G552" s="30"/>
      <c r="H552" s="30"/>
      <c r="I552" s="30"/>
      <c r="J552" s="30"/>
      <c r="K552" s="30"/>
      <c r="L552" s="30"/>
      <c r="M552" s="30"/>
      <c r="N552" s="30"/>
      <c r="O552" s="31"/>
      <c r="P552" s="30"/>
      <c r="Q552" s="30"/>
      <c r="R552" s="30"/>
      <c r="S552" s="30"/>
      <c r="T552" s="30"/>
      <c r="U552" s="30"/>
      <c r="V552" s="30"/>
      <c r="W552" s="30"/>
      <c r="X552" s="30"/>
      <c r="Y552" s="31"/>
      <c r="Z552" s="30"/>
      <c r="AA552" s="30"/>
      <c r="AB552" s="30"/>
      <c r="AC552" s="30"/>
      <c r="AD552" s="30"/>
      <c r="AE552" s="30"/>
      <c r="AF552" s="30"/>
      <c r="AG552" s="30"/>
      <c r="AH552" s="30"/>
      <c r="AI552" s="30"/>
      <c r="AJ552" s="31"/>
      <c r="AK552" s="30"/>
      <c r="AL552" s="30"/>
      <c r="AM552" s="30"/>
      <c r="AN552" s="30"/>
      <c r="AO552" s="30"/>
      <c r="AP552" s="30"/>
      <c r="AQ552" s="30"/>
      <c r="AR552" s="30"/>
      <c r="AS552" s="31"/>
      <c r="AT552" s="30"/>
      <c r="AU552" s="30"/>
      <c r="AV552" s="30"/>
      <c r="AW552" s="30"/>
      <c r="AX552" s="30"/>
      <c r="AY552" s="30"/>
      <c r="AZ552" s="30"/>
      <c r="BA552" s="31"/>
      <c r="BB552" s="30"/>
      <c r="BC552" s="30"/>
      <c r="BD552" s="30"/>
      <c r="BE552" s="31"/>
      <c r="BF552" s="30"/>
      <c r="BG552" s="30"/>
      <c r="BH552" s="30"/>
      <c r="BI552" s="30"/>
      <c r="BJ552" s="31"/>
      <c r="BK552" s="30"/>
      <c r="BL552" s="30"/>
      <c r="BM552" s="30"/>
      <c r="BN552" s="30"/>
      <c r="BO552" s="31"/>
      <c r="BP552" s="30"/>
      <c r="BQ552" s="30"/>
      <c r="BR552" s="30"/>
      <c r="BS552" s="30"/>
      <c r="BT552" s="31"/>
      <c r="BU552" s="30"/>
      <c r="BV552" s="30"/>
      <c r="BW552" s="30"/>
      <c r="BX552" s="31"/>
      <c r="BY552" s="30"/>
      <c r="BZ552" s="30"/>
      <c r="CA552" s="30"/>
      <c r="CB552" s="30"/>
      <c r="CC552" s="30"/>
      <c r="CD552" s="30"/>
      <c r="CE552" s="30"/>
      <c r="CF552" s="30"/>
      <c r="CG552" s="30"/>
      <c r="CH552" s="31"/>
      <c r="CI552" s="30"/>
      <c r="CJ552" s="30"/>
      <c r="CK552" s="30"/>
      <c r="CL552" s="30"/>
      <c r="CM552" s="30"/>
      <c r="CN552" s="30"/>
      <c r="CO552" s="30"/>
      <c r="CP552" s="30"/>
      <c r="CQ552" s="31"/>
      <c r="CR552" s="30"/>
      <c r="CS552" s="30"/>
      <c r="CT552" s="30"/>
      <c r="CU552" s="30"/>
      <c r="CV552" s="30"/>
      <c r="CW552" s="30"/>
    </row>
    <row r="553" spans="4:101" ht="13.5" x14ac:dyDescent="0.35">
      <c r="D553" s="31"/>
      <c r="E553" s="30"/>
      <c r="F553" s="30"/>
      <c r="G553" s="30"/>
      <c r="H553" s="30"/>
      <c r="I553" s="30"/>
      <c r="J553" s="30"/>
      <c r="K553" s="30"/>
      <c r="L553" s="30"/>
      <c r="M553" s="30"/>
      <c r="N553" s="30"/>
      <c r="O553" s="31"/>
      <c r="P553" s="30"/>
      <c r="Q553" s="30"/>
      <c r="R553" s="30"/>
      <c r="S553" s="30"/>
      <c r="T553" s="30"/>
      <c r="U553" s="30"/>
      <c r="V553" s="30"/>
      <c r="W553" s="30"/>
      <c r="X553" s="30"/>
      <c r="Y553" s="31"/>
      <c r="Z553" s="30"/>
      <c r="AA553" s="30"/>
      <c r="AB553" s="30"/>
      <c r="AC553" s="30"/>
      <c r="AD553" s="30"/>
      <c r="AE553" s="30"/>
      <c r="AF553" s="30"/>
      <c r="AG553" s="30"/>
      <c r="AH553" s="30"/>
      <c r="AI553" s="30"/>
      <c r="AJ553" s="31"/>
      <c r="AK553" s="30"/>
      <c r="AL553" s="30"/>
      <c r="AM553" s="30"/>
      <c r="AN553" s="30"/>
      <c r="AO553" s="30"/>
      <c r="AP553" s="30"/>
      <c r="AQ553" s="30"/>
      <c r="AR553" s="30"/>
      <c r="AS553" s="31"/>
      <c r="AT553" s="30"/>
      <c r="AU553" s="30"/>
      <c r="AV553" s="30"/>
      <c r="AW553" s="30"/>
      <c r="AX553" s="30"/>
      <c r="AY553" s="30"/>
      <c r="AZ553" s="30"/>
      <c r="BA553" s="31"/>
      <c r="BB553" s="30"/>
      <c r="BC553" s="30"/>
      <c r="BD553" s="30"/>
      <c r="BE553" s="31"/>
      <c r="BF553" s="30"/>
      <c r="BG553" s="30"/>
      <c r="BH553" s="30"/>
      <c r="BI553" s="30"/>
      <c r="BJ553" s="31"/>
      <c r="BK553" s="30"/>
      <c r="BL553" s="30"/>
      <c r="BM553" s="30"/>
      <c r="BN553" s="30"/>
      <c r="BO553" s="31"/>
      <c r="BP553" s="30"/>
      <c r="BQ553" s="30"/>
      <c r="BR553" s="30"/>
      <c r="BS553" s="30"/>
      <c r="BT553" s="31"/>
      <c r="BU553" s="30"/>
      <c r="BV553" s="30"/>
      <c r="BW553" s="30"/>
      <c r="BX553" s="31"/>
      <c r="BY553" s="30"/>
      <c r="BZ553" s="30"/>
      <c r="CA553" s="30"/>
      <c r="CB553" s="30"/>
      <c r="CC553" s="30"/>
      <c r="CD553" s="30"/>
      <c r="CE553" s="30"/>
      <c r="CF553" s="30"/>
      <c r="CG553" s="30"/>
      <c r="CH553" s="31"/>
      <c r="CI553" s="30"/>
      <c r="CJ553" s="30"/>
      <c r="CK553" s="30"/>
      <c r="CL553" s="30"/>
      <c r="CM553" s="30"/>
      <c r="CN553" s="30"/>
      <c r="CO553" s="30"/>
      <c r="CP553" s="30"/>
      <c r="CQ553" s="31"/>
      <c r="CR553" s="30"/>
      <c r="CS553" s="30"/>
      <c r="CT553" s="30"/>
      <c r="CU553" s="30"/>
      <c r="CV553" s="30"/>
      <c r="CW553" s="30"/>
    </row>
    <row r="554" spans="4:101" ht="13.5" x14ac:dyDescent="0.35">
      <c r="D554" s="31"/>
      <c r="E554" s="30"/>
      <c r="F554" s="30"/>
      <c r="G554" s="30"/>
      <c r="H554" s="30"/>
      <c r="I554" s="30"/>
      <c r="J554" s="30"/>
      <c r="K554" s="30"/>
      <c r="L554" s="30"/>
      <c r="M554" s="30"/>
      <c r="N554" s="30"/>
      <c r="O554" s="31"/>
      <c r="P554" s="30"/>
      <c r="Q554" s="30"/>
      <c r="R554" s="30"/>
      <c r="S554" s="30"/>
      <c r="T554" s="30"/>
      <c r="U554" s="30"/>
      <c r="V554" s="30"/>
      <c r="W554" s="30"/>
      <c r="X554" s="30"/>
      <c r="Y554" s="31"/>
      <c r="Z554" s="30"/>
      <c r="AA554" s="30"/>
      <c r="AB554" s="30"/>
      <c r="AC554" s="30"/>
      <c r="AD554" s="30"/>
      <c r="AE554" s="30"/>
      <c r="AF554" s="30"/>
      <c r="AG554" s="30"/>
      <c r="AH554" s="30"/>
      <c r="AI554" s="30"/>
      <c r="AJ554" s="31"/>
      <c r="AK554" s="30"/>
      <c r="AL554" s="30"/>
      <c r="AM554" s="30"/>
      <c r="AN554" s="30"/>
      <c r="AO554" s="30"/>
      <c r="AP554" s="30"/>
      <c r="AQ554" s="30"/>
      <c r="AR554" s="30"/>
      <c r="AS554" s="31"/>
      <c r="AT554" s="30"/>
      <c r="AU554" s="30"/>
      <c r="AV554" s="30"/>
      <c r="AW554" s="30"/>
      <c r="AX554" s="30"/>
      <c r="AY554" s="30"/>
      <c r="AZ554" s="30"/>
      <c r="BA554" s="31"/>
      <c r="BB554" s="30"/>
      <c r="BC554" s="30"/>
      <c r="BD554" s="30"/>
      <c r="BE554" s="31"/>
      <c r="BF554" s="30"/>
      <c r="BG554" s="30"/>
      <c r="BH554" s="30"/>
      <c r="BI554" s="30"/>
      <c r="BJ554" s="31"/>
      <c r="BK554" s="30"/>
      <c r="BL554" s="30"/>
      <c r="BM554" s="30"/>
      <c r="BN554" s="30"/>
      <c r="BO554" s="31"/>
      <c r="BP554" s="30"/>
      <c r="BQ554" s="30"/>
      <c r="BR554" s="30"/>
      <c r="BS554" s="30"/>
      <c r="BT554" s="31"/>
      <c r="BU554" s="30"/>
      <c r="BV554" s="30"/>
      <c r="BW554" s="30"/>
      <c r="BX554" s="31"/>
      <c r="BY554" s="30"/>
      <c r="BZ554" s="30"/>
      <c r="CA554" s="30"/>
      <c r="CB554" s="30"/>
      <c r="CC554" s="30"/>
      <c r="CD554" s="30"/>
      <c r="CE554" s="30"/>
      <c r="CF554" s="30"/>
      <c r="CG554" s="30"/>
      <c r="CH554" s="31"/>
      <c r="CI554" s="30"/>
      <c r="CJ554" s="30"/>
      <c r="CK554" s="30"/>
      <c r="CL554" s="30"/>
      <c r="CM554" s="30"/>
      <c r="CN554" s="30"/>
      <c r="CO554" s="30"/>
      <c r="CP554" s="30"/>
      <c r="CQ554" s="31"/>
      <c r="CR554" s="30"/>
      <c r="CS554" s="30"/>
      <c r="CT554" s="30"/>
      <c r="CU554" s="30"/>
      <c r="CV554" s="30"/>
      <c r="CW554" s="30"/>
    </row>
    <row r="555" spans="4:101" ht="13.5" x14ac:dyDescent="0.35">
      <c r="D555" s="31"/>
      <c r="E555" s="30"/>
      <c r="F555" s="30"/>
      <c r="G555" s="30"/>
      <c r="H555" s="30"/>
      <c r="I555" s="30"/>
      <c r="J555" s="30"/>
      <c r="K555" s="30"/>
      <c r="L555" s="30"/>
      <c r="M555" s="30"/>
      <c r="N555" s="30"/>
      <c r="O555" s="31"/>
      <c r="P555" s="30"/>
      <c r="Q555" s="30"/>
      <c r="R555" s="30"/>
      <c r="S555" s="30"/>
      <c r="T555" s="30"/>
      <c r="U555" s="30"/>
      <c r="V555" s="30"/>
      <c r="W555" s="30"/>
      <c r="X555" s="30"/>
      <c r="Y555" s="31"/>
      <c r="Z555" s="30"/>
      <c r="AA555" s="30"/>
      <c r="AB555" s="30"/>
      <c r="AC555" s="30"/>
      <c r="AD555" s="30"/>
      <c r="AE555" s="30"/>
      <c r="AF555" s="30"/>
      <c r="AG555" s="30"/>
      <c r="AH555" s="30"/>
      <c r="AI555" s="30"/>
      <c r="AJ555" s="31"/>
      <c r="AK555" s="30"/>
      <c r="AL555" s="30"/>
      <c r="AM555" s="30"/>
      <c r="AN555" s="30"/>
      <c r="AO555" s="30"/>
      <c r="AP555" s="30"/>
      <c r="AQ555" s="30"/>
      <c r="AR555" s="30"/>
      <c r="AS555" s="31"/>
      <c r="AT555" s="30"/>
      <c r="AU555" s="30"/>
      <c r="AV555" s="30"/>
      <c r="AW555" s="30"/>
      <c r="AX555" s="30"/>
      <c r="AY555" s="30"/>
      <c r="AZ555" s="30"/>
      <c r="BA555" s="31"/>
      <c r="BB555" s="30"/>
      <c r="BC555" s="30"/>
      <c r="BD555" s="30"/>
      <c r="BE555" s="31"/>
      <c r="BF555" s="30"/>
      <c r="BG555" s="30"/>
      <c r="BH555" s="30"/>
      <c r="BI555" s="30"/>
      <c r="BJ555" s="31"/>
      <c r="BK555" s="30"/>
      <c r="BL555" s="30"/>
      <c r="BM555" s="30"/>
      <c r="BN555" s="30"/>
      <c r="BO555" s="31"/>
      <c r="BP555" s="30"/>
      <c r="BQ555" s="30"/>
      <c r="BR555" s="30"/>
      <c r="BS555" s="30"/>
      <c r="BT555" s="31"/>
      <c r="BU555" s="30"/>
      <c r="BV555" s="30"/>
      <c r="BW555" s="30"/>
      <c r="BX555" s="31"/>
      <c r="BY555" s="30"/>
      <c r="BZ555" s="30"/>
      <c r="CA555" s="30"/>
      <c r="CB555" s="30"/>
      <c r="CC555" s="30"/>
      <c r="CD555" s="30"/>
      <c r="CE555" s="30"/>
      <c r="CF555" s="30"/>
      <c r="CG555" s="30"/>
      <c r="CH555" s="31"/>
      <c r="CI555" s="30"/>
      <c r="CJ555" s="30"/>
      <c r="CK555" s="30"/>
      <c r="CL555" s="30"/>
      <c r="CM555" s="30"/>
      <c r="CN555" s="30"/>
      <c r="CO555" s="30"/>
      <c r="CP555" s="30"/>
      <c r="CQ555" s="31"/>
      <c r="CR555" s="30"/>
      <c r="CS555" s="30"/>
      <c r="CT555" s="30"/>
      <c r="CU555" s="30"/>
      <c r="CV555" s="30"/>
      <c r="CW555" s="30"/>
    </row>
    <row r="556" spans="4:101" ht="13.5" x14ac:dyDescent="0.35">
      <c r="D556" s="31"/>
      <c r="E556" s="30"/>
      <c r="F556" s="30"/>
      <c r="G556" s="30"/>
      <c r="H556" s="30"/>
      <c r="I556" s="30"/>
      <c r="J556" s="30"/>
      <c r="K556" s="30"/>
      <c r="L556" s="30"/>
      <c r="M556" s="30"/>
      <c r="N556" s="30"/>
      <c r="O556" s="31"/>
      <c r="P556" s="30"/>
      <c r="Q556" s="30"/>
      <c r="R556" s="30"/>
      <c r="S556" s="30"/>
      <c r="T556" s="30"/>
      <c r="U556" s="30"/>
      <c r="V556" s="30"/>
      <c r="W556" s="30"/>
      <c r="X556" s="30"/>
      <c r="Y556" s="31"/>
      <c r="Z556" s="30"/>
      <c r="AA556" s="30"/>
      <c r="AB556" s="30"/>
      <c r="AC556" s="30"/>
      <c r="AD556" s="30"/>
      <c r="AE556" s="30"/>
      <c r="AF556" s="30"/>
      <c r="AG556" s="30"/>
      <c r="AH556" s="30"/>
      <c r="AI556" s="30"/>
      <c r="AJ556" s="31"/>
      <c r="AK556" s="30"/>
      <c r="AL556" s="30"/>
      <c r="AM556" s="30"/>
      <c r="AN556" s="30"/>
      <c r="AO556" s="30"/>
      <c r="AP556" s="30"/>
      <c r="AQ556" s="30"/>
      <c r="AR556" s="30"/>
      <c r="AS556" s="31"/>
      <c r="AT556" s="30"/>
      <c r="AU556" s="30"/>
      <c r="AV556" s="30"/>
      <c r="AW556" s="30"/>
      <c r="AX556" s="30"/>
      <c r="AY556" s="30"/>
      <c r="AZ556" s="30"/>
      <c r="BA556" s="31"/>
      <c r="BB556" s="30"/>
      <c r="BC556" s="30"/>
      <c r="BD556" s="30"/>
      <c r="BE556" s="31"/>
      <c r="BF556" s="30"/>
      <c r="BG556" s="30"/>
      <c r="BH556" s="30"/>
      <c r="BI556" s="30"/>
      <c r="BJ556" s="31"/>
      <c r="BK556" s="30"/>
      <c r="BL556" s="30"/>
      <c r="BM556" s="30"/>
      <c r="BN556" s="30"/>
      <c r="BO556" s="31"/>
      <c r="BP556" s="30"/>
      <c r="BQ556" s="30"/>
      <c r="BR556" s="30"/>
      <c r="BS556" s="30"/>
      <c r="BT556" s="31"/>
      <c r="BU556" s="30"/>
      <c r="BV556" s="30"/>
      <c r="BW556" s="30"/>
      <c r="BX556" s="31"/>
      <c r="BY556" s="30"/>
      <c r="BZ556" s="30"/>
      <c r="CA556" s="30"/>
      <c r="CB556" s="30"/>
      <c r="CC556" s="30"/>
      <c r="CD556" s="30"/>
      <c r="CE556" s="30"/>
      <c r="CF556" s="30"/>
      <c r="CG556" s="30"/>
      <c r="CH556" s="31"/>
      <c r="CI556" s="30"/>
      <c r="CJ556" s="30"/>
      <c r="CK556" s="30"/>
      <c r="CL556" s="30"/>
      <c r="CM556" s="30"/>
      <c r="CN556" s="30"/>
      <c r="CO556" s="30"/>
      <c r="CP556" s="30"/>
      <c r="CQ556" s="31"/>
      <c r="CR556" s="30"/>
      <c r="CS556" s="30"/>
      <c r="CT556" s="30"/>
      <c r="CU556" s="30"/>
      <c r="CV556" s="30"/>
      <c r="CW556" s="30"/>
    </row>
    <row r="557" spans="4:101" ht="13.5" x14ac:dyDescent="0.35">
      <c r="D557" s="31"/>
      <c r="E557" s="30"/>
      <c r="F557" s="30"/>
      <c r="G557" s="30"/>
      <c r="H557" s="30"/>
      <c r="I557" s="30"/>
      <c r="J557" s="30"/>
      <c r="K557" s="30"/>
      <c r="L557" s="30"/>
      <c r="M557" s="30"/>
      <c r="N557" s="30"/>
      <c r="O557" s="31"/>
      <c r="P557" s="30"/>
      <c r="Q557" s="30"/>
      <c r="R557" s="30"/>
      <c r="S557" s="30"/>
      <c r="T557" s="30"/>
      <c r="U557" s="30"/>
      <c r="V557" s="30"/>
      <c r="W557" s="30"/>
      <c r="X557" s="30"/>
      <c r="Y557" s="31"/>
      <c r="Z557" s="30"/>
      <c r="AA557" s="30"/>
      <c r="AB557" s="30"/>
      <c r="AC557" s="30"/>
      <c r="AD557" s="30"/>
      <c r="AE557" s="30"/>
      <c r="AF557" s="30"/>
      <c r="AG557" s="30"/>
      <c r="AH557" s="30"/>
      <c r="AI557" s="30"/>
      <c r="AJ557" s="31"/>
      <c r="AK557" s="30"/>
      <c r="AL557" s="30"/>
      <c r="AM557" s="30"/>
      <c r="AN557" s="30"/>
      <c r="AO557" s="30"/>
      <c r="AP557" s="30"/>
      <c r="AQ557" s="30"/>
      <c r="AR557" s="30"/>
      <c r="AS557" s="31"/>
      <c r="AT557" s="30"/>
      <c r="AU557" s="30"/>
      <c r="AV557" s="30"/>
      <c r="AW557" s="30"/>
      <c r="AX557" s="30"/>
      <c r="AY557" s="30"/>
      <c r="AZ557" s="30"/>
      <c r="BA557" s="31"/>
      <c r="BB557" s="30"/>
      <c r="BC557" s="30"/>
      <c r="BD557" s="30"/>
      <c r="BE557" s="31"/>
      <c r="BF557" s="30"/>
      <c r="BG557" s="30"/>
      <c r="BH557" s="30"/>
      <c r="BI557" s="30"/>
      <c r="BJ557" s="31"/>
      <c r="BK557" s="30"/>
      <c r="BL557" s="30"/>
      <c r="BM557" s="30"/>
      <c r="BN557" s="30"/>
      <c r="BO557" s="31"/>
      <c r="BP557" s="30"/>
      <c r="BQ557" s="30"/>
      <c r="BR557" s="30"/>
      <c r="BS557" s="30"/>
      <c r="BT557" s="31"/>
      <c r="BU557" s="30"/>
      <c r="BV557" s="30"/>
      <c r="BW557" s="30"/>
      <c r="BX557" s="31"/>
      <c r="BY557" s="30"/>
      <c r="BZ557" s="30"/>
      <c r="CA557" s="30"/>
      <c r="CB557" s="30"/>
      <c r="CC557" s="30"/>
      <c r="CD557" s="30"/>
      <c r="CE557" s="30"/>
      <c r="CF557" s="30"/>
      <c r="CG557" s="30"/>
      <c r="CH557" s="31"/>
      <c r="CI557" s="30"/>
      <c r="CJ557" s="30"/>
      <c r="CK557" s="30"/>
      <c r="CL557" s="30"/>
      <c r="CM557" s="30"/>
      <c r="CN557" s="30"/>
      <c r="CO557" s="30"/>
      <c r="CP557" s="30"/>
      <c r="CQ557" s="31"/>
      <c r="CR557" s="30"/>
      <c r="CS557" s="30"/>
      <c r="CT557" s="30"/>
      <c r="CU557" s="30"/>
      <c r="CV557" s="30"/>
      <c r="CW557" s="30"/>
    </row>
    <row r="558" spans="4:101" ht="13.5" x14ac:dyDescent="0.35">
      <c r="D558" s="31"/>
      <c r="E558" s="30"/>
      <c r="F558" s="30"/>
      <c r="G558" s="30"/>
      <c r="H558" s="30"/>
      <c r="I558" s="30"/>
      <c r="J558" s="30"/>
      <c r="K558" s="30"/>
      <c r="L558" s="30"/>
      <c r="M558" s="30"/>
      <c r="N558" s="30"/>
      <c r="O558" s="31"/>
      <c r="P558" s="30"/>
      <c r="Q558" s="30"/>
      <c r="R558" s="30"/>
      <c r="S558" s="30"/>
      <c r="T558" s="30"/>
      <c r="U558" s="30"/>
      <c r="V558" s="30"/>
      <c r="W558" s="30"/>
      <c r="X558" s="30"/>
      <c r="Y558" s="31"/>
      <c r="Z558" s="30"/>
      <c r="AA558" s="30"/>
      <c r="AB558" s="30"/>
      <c r="AC558" s="30"/>
      <c r="AD558" s="30"/>
      <c r="AE558" s="30"/>
      <c r="AF558" s="30"/>
      <c r="AG558" s="30"/>
      <c r="AH558" s="30"/>
      <c r="AI558" s="30"/>
      <c r="AJ558" s="31"/>
      <c r="AK558" s="30"/>
      <c r="AL558" s="30"/>
      <c r="AM558" s="30"/>
      <c r="AN558" s="30"/>
      <c r="AO558" s="30"/>
      <c r="AP558" s="30"/>
      <c r="AQ558" s="30"/>
      <c r="AR558" s="30"/>
      <c r="AS558" s="31"/>
      <c r="AT558" s="30"/>
      <c r="AU558" s="30"/>
      <c r="AV558" s="30"/>
      <c r="AW558" s="30"/>
      <c r="AX558" s="30"/>
      <c r="AY558" s="30"/>
      <c r="AZ558" s="30"/>
      <c r="BA558" s="31"/>
      <c r="BB558" s="30"/>
      <c r="BC558" s="30"/>
      <c r="BD558" s="30"/>
      <c r="BE558" s="31"/>
      <c r="BF558" s="30"/>
      <c r="BG558" s="30"/>
      <c r="BH558" s="30"/>
      <c r="BI558" s="30"/>
      <c r="BJ558" s="31"/>
      <c r="BK558" s="30"/>
      <c r="BL558" s="30"/>
      <c r="BM558" s="30"/>
      <c r="BN558" s="30"/>
      <c r="BO558" s="31"/>
      <c r="BP558" s="30"/>
      <c r="BQ558" s="30"/>
      <c r="BR558" s="30"/>
      <c r="BS558" s="30"/>
      <c r="BT558" s="31"/>
      <c r="BU558" s="30"/>
      <c r="BV558" s="30"/>
      <c r="BW558" s="30"/>
      <c r="BX558" s="31"/>
      <c r="BY558" s="30"/>
      <c r="BZ558" s="30"/>
      <c r="CA558" s="30"/>
      <c r="CB558" s="30"/>
      <c r="CC558" s="30"/>
      <c r="CD558" s="30"/>
      <c r="CE558" s="30"/>
      <c r="CF558" s="30"/>
      <c r="CG558" s="30"/>
      <c r="CH558" s="31"/>
      <c r="CI558" s="30"/>
      <c r="CJ558" s="30"/>
      <c r="CK558" s="30"/>
      <c r="CL558" s="30"/>
      <c r="CM558" s="30"/>
      <c r="CN558" s="30"/>
      <c r="CO558" s="30"/>
      <c r="CP558" s="30"/>
      <c r="CQ558" s="31"/>
      <c r="CR558" s="30"/>
      <c r="CS558" s="30"/>
      <c r="CT558" s="30"/>
      <c r="CU558" s="30"/>
      <c r="CV558" s="30"/>
      <c r="CW558" s="30"/>
    </row>
    <row r="559" spans="4:101" ht="13.5" x14ac:dyDescent="0.35">
      <c r="D559" s="31"/>
      <c r="E559" s="30"/>
      <c r="F559" s="30"/>
      <c r="G559" s="30"/>
      <c r="H559" s="30"/>
      <c r="I559" s="30"/>
      <c r="J559" s="30"/>
      <c r="K559" s="30"/>
      <c r="L559" s="30"/>
      <c r="M559" s="30"/>
      <c r="N559" s="30"/>
      <c r="O559" s="31"/>
      <c r="P559" s="30"/>
      <c r="Q559" s="30"/>
      <c r="R559" s="30"/>
      <c r="S559" s="30"/>
      <c r="T559" s="30"/>
      <c r="U559" s="30"/>
      <c r="V559" s="30"/>
      <c r="W559" s="30"/>
      <c r="X559" s="30"/>
      <c r="Y559" s="31"/>
      <c r="Z559" s="30"/>
      <c r="AA559" s="30"/>
      <c r="AB559" s="30"/>
      <c r="AC559" s="30"/>
      <c r="AD559" s="30"/>
      <c r="AE559" s="30"/>
      <c r="AF559" s="30"/>
      <c r="AG559" s="30"/>
      <c r="AH559" s="30"/>
      <c r="AI559" s="30"/>
      <c r="AJ559" s="31"/>
      <c r="AK559" s="30"/>
      <c r="AL559" s="30"/>
      <c r="AM559" s="30"/>
      <c r="AN559" s="30"/>
      <c r="AO559" s="30"/>
      <c r="AP559" s="30"/>
      <c r="AQ559" s="30"/>
      <c r="AR559" s="30"/>
      <c r="AS559" s="31"/>
      <c r="AT559" s="30"/>
      <c r="AU559" s="30"/>
      <c r="AV559" s="30"/>
      <c r="AW559" s="30"/>
      <c r="AX559" s="30"/>
      <c r="AY559" s="30"/>
      <c r="AZ559" s="30"/>
      <c r="BA559" s="31"/>
      <c r="BB559" s="30"/>
      <c r="BC559" s="30"/>
      <c r="BD559" s="30"/>
      <c r="BE559" s="31"/>
      <c r="BF559" s="30"/>
      <c r="BG559" s="30"/>
      <c r="BH559" s="30"/>
      <c r="BI559" s="30"/>
      <c r="BJ559" s="31"/>
      <c r="BK559" s="30"/>
      <c r="BL559" s="30"/>
      <c r="BM559" s="30"/>
      <c r="BN559" s="30"/>
      <c r="BO559" s="31"/>
      <c r="BP559" s="30"/>
      <c r="BQ559" s="30"/>
      <c r="BR559" s="30"/>
      <c r="BS559" s="30"/>
      <c r="BT559" s="31"/>
      <c r="BU559" s="30"/>
      <c r="BV559" s="30"/>
      <c r="BW559" s="30"/>
      <c r="BX559" s="31"/>
      <c r="BY559" s="30"/>
      <c r="BZ559" s="30"/>
      <c r="CA559" s="30"/>
      <c r="CB559" s="30"/>
      <c r="CC559" s="30"/>
      <c r="CD559" s="30"/>
      <c r="CE559" s="30"/>
      <c r="CF559" s="30"/>
      <c r="CG559" s="30"/>
      <c r="CH559" s="31"/>
      <c r="CI559" s="30"/>
      <c r="CJ559" s="30"/>
      <c r="CK559" s="30"/>
      <c r="CL559" s="30"/>
      <c r="CM559" s="30"/>
      <c r="CN559" s="30"/>
      <c r="CO559" s="30"/>
      <c r="CP559" s="30"/>
      <c r="CQ559" s="31"/>
      <c r="CR559" s="30"/>
      <c r="CS559" s="30"/>
      <c r="CT559" s="30"/>
      <c r="CU559" s="30"/>
      <c r="CV559" s="30"/>
      <c r="CW559" s="30"/>
    </row>
    <row r="560" spans="4:101" ht="13.5" x14ac:dyDescent="0.35">
      <c r="D560" s="31"/>
      <c r="E560" s="30"/>
      <c r="F560" s="30"/>
      <c r="G560" s="30"/>
      <c r="H560" s="30"/>
      <c r="I560" s="30"/>
      <c r="J560" s="30"/>
      <c r="K560" s="30"/>
      <c r="L560" s="30"/>
      <c r="M560" s="30"/>
      <c r="N560" s="30"/>
      <c r="O560" s="31"/>
      <c r="P560" s="30"/>
      <c r="Q560" s="30"/>
      <c r="R560" s="30"/>
      <c r="S560" s="30"/>
      <c r="T560" s="30"/>
      <c r="U560" s="30"/>
      <c r="V560" s="30"/>
      <c r="W560" s="30"/>
      <c r="X560" s="30"/>
      <c r="Y560" s="31"/>
      <c r="Z560" s="30"/>
      <c r="AA560" s="30"/>
      <c r="AB560" s="30"/>
      <c r="AC560" s="30"/>
      <c r="AD560" s="30"/>
      <c r="AE560" s="30"/>
      <c r="AF560" s="30"/>
      <c r="AG560" s="30"/>
      <c r="AH560" s="30"/>
      <c r="AI560" s="30"/>
      <c r="AJ560" s="31"/>
      <c r="AK560" s="30"/>
      <c r="AL560" s="30"/>
      <c r="AM560" s="30"/>
      <c r="AN560" s="30"/>
      <c r="AO560" s="30"/>
      <c r="AP560" s="30"/>
      <c r="AQ560" s="30"/>
      <c r="AR560" s="30"/>
      <c r="AS560" s="31"/>
      <c r="AT560" s="30"/>
      <c r="AU560" s="30"/>
      <c r="AV560" s="30"/>
      <c r="AW560" s="30"/>
      <c r="AX560" s="30"/>
      <c r="AY560" s="30"/>
      <c r="AZ560" s="30"/>
      <c r="BA560" s="31"/>
      <c r="BB560" s="30"/>
      <c r="BC560" s="30"/>
      <c r="BD560" s="30"/>
      <c r="BE560" s="31"/>
      <c r="BF560" s="30"/>
      <c r="BG560" s="30"/>
      <c r="BH560" s="30"/>
      <c r="BI560" s="30"/>
      <c r="BJ560" s="31"/>
      <c r="BK560" s="30"/>
      <c r="BL560" s="30"/>
      <c r="BM560" s="30"/>
      <c r="BN560" s="30"/>
      <c r="BO560" s="31"/>
      <c r="BP560" s="30"/>
      <c r="BQ560" s="30"/>
      <c r="BR560" s="30"/>
      <c r="BS560" s="30"/>
      <c r="BT560" s="31"/>
      <c r="BU560" s="30"/>
      <c r="BV560" s="30"/>
      <c r="BW560" s="30"/>
      <c r="BX560" s="31"/>
      <c r="BY560" s="30"/>
      <c r="BZ560" s="30"/>
      <c r="CA560" s="30"/>
      <c r="CB560" s="30"/>
      <c r="CC560" s="30"/>
      <c r="CD560" s="30"/>
      <c r="CE560" s="30"/>
      <c r="CF560" s="30"/>
      <c r="CG560" s="30"/>
      <c r="CH560" s="31"/>
      <c r="CI560" s="30"/>
      <c r="CJ560" s="30"/>
      <c r="CK560" s="30"/>
      <c r="CL560" s="30"/>
      <c r="CM560" s="30"/>
      <c r="CN560" s="30"/>
      <c r="CO560" s="30"/>
      <c r="CP560" s="30"/>
      <c r="CQ560" s="31"/>
      <c r="CR560" s="30"/>
      <c r="CS560" s="30"/>
      <c r="CT560" s="30"/>
      <c r="CU560" s="30"/>
      <c r="CV560" s="30"/>
      <c r="CW560" s="30"/>
    </row>
    <row r="561" spans="4:101" ht="13.5" x14ac:dyDescent="0.35">
      <c r="D561" s="31"/>
      <c r="E561" s="30"/>
      <c r="F561" s="30"/>
      <c r="G561" s="30"/>
      <c r="H561" s="30"/>
      <c r="I561" s="30"/>
      <c r="J561" s="30"/>
      <c r="K561" s="30"/>
      <c r="L561" s="30"/>
      <c r="M561" s="30"/>
      <c r="N561" s="30"/>
      <c r="O561" s="31"/>
      <c r="P561" s="30"/>
      <c r="Q561" s="30"/>
      <c r="R561" s="30"/>
      <c r="S561" s="30"/>
      <c r="T561" s="30"/>
      <c r="U561" s="30"/>
      <c r="V561" s="30"/>
      <c r="W561" s="30"/>
      <c r="X561" s="30"/>
      <c r="Y561" s="31"/>
      <c r="Z561" s="30"/>
      <c r="AA561" s="30"/>
      <c r="AB561" s="30"/>
      <c r="AC561" s="30"/>
      <c r="AD561" s="30"/>
      <c r="AE561" s="30"/>
      <c r="AF561" s="30"/>
      <c r="AG561" s="30"/>
      <c r="AH561" s="30"/>
      <c r="AI561" s="30"/>
      <c r="AJ561" s="31"/>
      <c r="AK561" s="30"/>
      <c r="AL561" s="30"/>
      <c r="AM561" s="30"/>
      <c r="AN561" s="30"/>
      <c r="AO561" s="30"/>
      <c r="AP561" s="30"/>
      <c r="AQ561" s="30"/>
      <c r="AR561" s="30"/>
      <c r="AS561" s="31"/>
      <c r="AT561" s="30"/>
      <c r="AU561" s="30"/>
      <c r="AV561" s="30"/>
      <c r="AW561" s="30"/>
      <c r="AX561" s="30"/>
      <c r="AY561" s="30"/>
      <c r="AZ561" s="30"/>
      <c r="BA561" s="31"/>
      <c r="BB561" s="30"/>
      <c r="BC561" s="30"/>
      <c r="BD561" s="30"/>
      <c r="BE561" s="31"/>
      <c r="BF561" s="30"/>
      <c r="BG561" s="30"/>
      <c r="BH561" s="30"/>
      <c r="BI561" s="30"/>
      <c r="BJ561" s="31"/>
      <c r="BK561" s="30"/>
      <c r="BL561" s="30"/>
      <c r="BM561" s="30"/>
      <c r="BN561" s="30"/>
      <c r="BO561" s="31"/>
      <c r="BP561" s="30"/>
      <c r="BQ561" s="30"/>
      <c r="BR561" s="30"/>
      <c r="BS561" s="30"/>
      <c r="BT561" s="31"/>
      <c r="BU561" s="30"/>
      <c r="BV561" s="30"/>
      <c r="BW561" s="30"/>
      <c r="BX561" s="31"/>
      <c r="BY561" s="30"/>
      <c r="BZ561" s="30"/>
      <c r="CA561" s="30"/>
      <c r="CB561" s="30"/>
      <c r="CC561" s="30"/>
      <c r="CD561" s="30"/>
      <c r="CE561" s="30"/>
      <c r="CF561" s="30"/>
      <c r="CG561" s="30"/>
      <c r="CH561" s="31"/>
      <c r="CI561" s="30"/>
      <c r="CJ561" s="30"/>
      <c r="CK561" s="30"/>
      <c r="CL561" s="30"/>
      <c r="CM561" s="30"/>
      <c r="CN561" s="30"/>
      <c r="CO561" s="30"/>
      <c r="CP561" s="30"/>
      <c r="CQ561" s="31"/>
      <c r="CR561" s="30"/>
      <c r="CS561" s="30"/>
      <c r="CT561" s="30"/>
      <c r="CU561" s="30"/>
      <c r="CV561" s="30"/>
      <c r="CW561" s="30"/>
    </row>
    <row r="562" spans="4:101" ht="13.5" x14ac:dyDescent="0.35">
      <c r="D562" s="31"/>
      <c r="E562" s="30"/>
      <c r="F562" s="30"/>
      <c r="G562" s="30"/>
      <c r="H562" s="30"/>
      <c r="I562" s="30"/>
      <c r="J562" s="30"/>
      <c r="K562" s="30"/>
      <c r="L562" s="30"/>
      <c r="M562" s="30"/>
      <c r="N562" s="30"/>
      <c r="O562" s="31"/>
      <c r="P562" s="30"/>
      <c r="Q562" s="30"/>
      <c r="R562" s="30"/>
      <c r="S562" s="30"/>
      <c r="T562" s="30"/>
      <c r="U562" s="30"/>
      <c r="V562" s="30"/>
      <c r="W562" s="30"/>
      <c r="X562" s="30"/>
      <c r="Y562" s="31"/>
      <c r="Z562" s="30"/>
      <c r="AA562" s="30"/>
      <c r="AB562" s="30"/>
      <c r="AC562" s="30"/>
      <c r="AD562" s="30"/>
      <c r="AE562" s="30"/>
      <c r="AF562" s="30"/>
      <c r="AG562" s="30"/>
      <c r="AH562" s="30"/>
      <c r="AI562" s="30"/>
      <c r="AJ562" s="31"/>
      <c r="AK562" s="30"/>
      <c r="AL562" s="30"/>
      <c r="AM562" s="30"/>
      <c r="AN562" s="30"/>
      <c r="AO562" s="30"/>
      <c r="AP562" s="30"/>
      <c r="AQ562" s="30"/>
      <c r="AR562" s="30"/>
      <c r="AS562" s="31"/>
      <c r="AT562" s="30"/>
      <c r="AU562" s="30"/>
      <c r="AV562" s="30"/>
      <c r="AW562" s="30"/>
      <c r="AX562" s="30"/>
      <c r="AY562" s="30"/>
      <c r="AZ562" s="30"/>
      <c r="BA562" s="31"/>
      <c r="BB562" s="30"/>
      <c r="BC562" s="30"/>
      <c r="BD562" s="30"/>
      <c r="BE562" s="31"/>
      <c r="BF562" s="30"/>
      <c r="BG562" s="30"/>
      <c r="BH562" s="30"/>
      <c r="BI562" s="30"/>
      <c r="BJ562" s="31"/>
      <c r="BK562" s="30"/>
      <c r="BL562" s="30"/>
      <c r="BM562" s="30"/>
      <c r="BN562" s="30"/>
      <c r="BO562" s="31"/>
      <c r="BP562" s="30"/>
      <c r="BQ562" s="30"/>
      <c r="BR562" s="30"/>
      <c r="BS562" s="30"/>
      <c r="BT562" s="31"/>
      <c r="BU562" s="30"/>
      <c r="BV562" s="30"/>
      <c r="BW562" s="30"/>
      <c r="BX562" s="31"/>
      <c r="BY562" s="30"/>
      <c r="BZ562" s="30"/>
      <c r="CA562" s="30"/>
      <c r="CB562" s="30"/>
      <c r="CC562" s="30"/>
      <c r="CD562" s="30"/>
      <c r="CE562" s="30"/>
      <c r="CF562" s="30"/>
      <c r="CG562" s="30"/>
      <c r="CH562" s="31"/>
      <c r="CI562" s="30"/>
      <c r="CJ562" s="30"/>
      <c r="CK562" s="30"/>
      <c r="CL562" s="30"/>
      <c r="CM562" s="30"/>
      <c r="CN562" s="30"/>
      <c r="CO562" s="30"/>
      <c r="CP562" s="30"/>
      <c r="CQ562" s="31"/>
      <c r="CR562" s="30"/>
      <c r="CS562" s="30"/>
      <c r="CT562" s="30"/>
      <c r="CU562" s="30"/>
      <c r="CV562" s="30"/>
      <c r="CW562" s="30"/>
    </row>
    <row r="563" spans="4:101" ht="13.5" x14ac:dyDescent="0.35">
      <c r="D563" s="31"/>
      <c r="E563" s="30"/>
      <c r="F563" s="30"/>
      <c r="G563" s="30"/>
      <c r="H563" s="30"/>
      <c r="I563" s="30"/>
      <c r="J563" s="30"/>
      <c r="K563" s="30"/>
      <c r="L563" s="30"/>
      <c r="M563" s="30"/>
      <c r="N563" s="30"/>
      <c r="O563" s="31"/>
      <c r="P563" s="30"/>
      <c r="Q563" s="30"/>
      <c r="R563" s="30"/>
      <c r="S563" s="30"/>
      <c r="T563" s="30"/>
      <c r="U563" s="30"/>
      <c r="V563" s="30"/>
      <c r="W563" s="30"/>
      <c r="X563" s="30"/>
      <c r="Y563" s="31"/>
      <c r="Z563" s="30"/>
      <c r="AA563" s="30"/>
      <c r="AB563" s="30"/>
      <c r="AC563" s="30"/>
      <c r="AD563" s="30"/>
      <c r="AE563" s="30"/>
      <c r="AF563" s="30"/>
      <c r="AG563" s="30"/>
      <c r="AH563" s="30"/>
      <c r="AI563" s="30"/>
      <c r="AJ563" s="31"/>
      <c r="AK563" s="30"/>
      <c r="AL563" s="30"/>
      <c r="AM563" s="30"/>
      <c r="AN563" s="30"/>
      <c r="AO563" s="30"/>
      <c r="AP563" s="30"/>
      <c r="AQ563" s="30"/>
      <c r="AR563" s="30"/>
      <c r="AS563" s="31"/>
      <c r="AT563" s="30"/>
      <c r="AU563" s="30"/>
      <c r="AV563" s="30"/>
      <c r="AW563" s="30"/>
      <c r="AX563" s="30"/>
      <c r="AY563" s="30"/>
      <c r="AZ563" s="30"/>
      <c r="BA563" s="31"/>
      <c r="BB563" s="30"/>
      <c r="BC563" s="30"/>
      <c r="BD563" s="30"/>
      <c r="BE563" s="31"/>
      <c r="BF563" s="30"/>
      <c r="BG563" s="30"/>
      <c r="BH563" s="30"/>
      <c r="BI563" s="30"/>
      <c r="BJ563" s="31"/>
      <c r="BK563" s="30"/>
      <c r="BL563" s="30"/>
      <c r="BM563" s="30"/>
      <c r="BN563" s="30"/>
      <c r="BO563" s="31"/>
      <c r="BP563" s="30"/>
      <c r="BQ563" s="30"/>
      <c r="BR563" s="30"/>
      <c r="BS563" s="30"/>
      <c r="BT563" s="31"/>
      <c r="BU563" s="30"/>
      <c r="BV563" s="30"/>
      <c r="BW563" s="30"/>
      <c r="BX563" s="31"/>
      <c r="BY563" s="30"/>
      <c r="BZ563" s="30"/>
      <c r="CA563" s="30"/>
      <c r="CB563" s="30"/>
      <c r="CC563" s="30"/>
      <c r="CD563" s="30"/>
      <c r="CE563" s="30"/>
      <c r="CF563" s="30"/>
      <c r="CG563" s="30"/>
      <c r="CH563" s="31"/>
      <c r="CI563" s="30"/>
      <c r="CJ563" s="30"/>
      <c r="CK563" s="30"/>
      <c r="CL563" s="30"/>
      <c r="CM563" s="30"/>
      <c r="CN563" s="30"/>
      <c r="CO563" s="30"/>
      <c r="CP563" s="30"/>
      <c r="CQ563" s="31"/>
      <c r="CR563" s="30"/>
      <c r="CS563" s="30"/>
      <c r="CT563" s="30"/>
      <c r="CU563" s="30"/>
      <c r="CV563" s="30"/>
      <c r="CW563" s="30"/>
    </row>
    <row r="564" spans="4:101" ht="13.5" x14ac:dyDescent="0.35">
      <c r="D564" s="31"/>
      <c r="E564" s="30"/>
      <c r="F564" s="30"/>
      <c r="G564" s="30"/>
      <c r="H564" s="30"/>
      <c r="I564" s="30"/>
      <c r="J564" s="30"/>
      <c r="K564" s="30"/>
      <c r="L564" s="30"/>
      <c r="M564" s="30"/>
      <c r="N564" s="30"/>
      <c r="O564" s="31"/>
      <c r="P564" s="30"/>
      <c r="Q564" s="30"/>
      <c r="R564" s="30"/>
      <c r="S564" s="30"/>
      <c r="T564" s="30"/>
      <c r="U564" s="30"/>
      <c r="V564" s="30"/>
      <c r="W564" s="30"/>
      <c r="X564" s="30"/>
      <c r="Y564" s="31"/>
      <c r="Z564" s="30"/>
      <c r="AA564" s="30"/>
      <c r="AB564" s="30"/>
      <c r="AC564" s="30"/>
      <c r="AD564" s="30"/>
      <c r="AE564" s="30"/>
      <c r="AF564" s="30"/>
      <c r="AG564" s="30"/>
      <c r="AH564" s="30"/>
      <c r="AI564" s="30"/>
      <c r="AJ564" s="31"/>
      <c r="AK564" s="30"/>
      <c r="AL564" s="30"/>
      <c r="AM564" s="30"/>
      <c r="AN564" s="30"/>
      <c r="AO564" s="30"/>
      <c r="AP564" s="30"/>
      <c r="AQ564" s="30"/>
      <c r="AR564" s="30"/>
      <c r="AS564" s="31"/>
      <c r="AT564" s="30"/>
      <c r="AU564" s="30"/>
      <c r="AV564" s="30"/>
      <c r="AW564" s="30"/>
      <c r="AX564" s="30"/>
      <c r="AY564" s="30"/>
      <c r="AZ564" s="30"/>
      <c r="BA564" s="31"/>
      <c r="BB564" s="30"/>
      <c r="BC564" s="30"/>
      <c r="BD564" s="30"/>
      <c r="BE564" s="31"/>
      <c r="BF564" s="30"/>
      <c r="BG564" s="30"/>
      <c r="BH564" s="30"/>
      <c r="BI564" s="30"/>
      <c r="BJ564" s="31"/>
      <c r="BK564" s="30"/>
      <c r="BL564" s="30"/>
      <c r="BM564" s="30"/>
      <c r="BN564" s="30"/>
      <c r="BO564" s="31"/>
      <c r="BP564" s="30"/>
      <c r="BQ564" s="30"/>
      <c r="BR564" s="30"/>
      <c r="BS564" s="30"/>
      <c r="BT564" s="31"/>
      <c r="BU564" s="30"/>
      <c r="BV564" s="30"/>
      <c r="BW564" s="30"/>
      <c r="BX564" s="31"/>
      <c r="BY564" s="30"/>
      <c r="BZ564" s="30"/>
      <c r="CA564" s="30"/>
      <c r="CB564" s="30"/>
      <c r="CC564" s="30"/>
      <c r="CD564" s="30"/>
      <c r="CE564" s="30"/>
      <c r="CF564" s="30"/>
      <c r="CG564" s="30"/>
      <c r="CH564" s="31"/>
      <c r="CI564" s="30"/>
      <c r="CJ564" s="30"/>
      <c r="CK564" s="30"/>
      <c r="CL564" s="30"/>
      <c r="CM564" s="30"/>
      <c r="CN564" s="30"/>
      <c r="CO564" s="30"/>
      <c r="CP564" s="30"/>
      <c r="CQ564" s="31"/>
      <c r="CR564" s="30"/>
      <c r="CS564" s="30"/>
      <c r="CT564" s="30"/>
      <c r="CU564" s="30"/>
      <c r="CV564" s="30"/>
      <c r="CW564" s="30"/>
    </row>
    <row r="565" spans="4:101" ht="13.5" x14ac:dyDescent="0.35">
      <c r="D565" s="31"/>
      <c r="E565" s="30"/>
      <c r="F565" s="30"/>
      <c r="G565" s="30"/>
      <c r="H565" s="30"/>
      <c r="I565" s="30"/>
      <c r="J565" s="30"/>
      <c r="K565" s="30"/>
      <c r="L565" s="30"/>
      <c r="M565" s="30"/>
      <c r="N565" s="30"/>
      <c r="O565" s="31"/>
      <c r="P565" s="30"/>
      <c r="Q565" s="30"/>
      <c r="R565" s="30"/>
      <c r="S565" s="30"/>
      <c r="T565" s="30"/>
      <c r="U565" s="30"/>
      <c r="V565" s="30"/>
      <c r="W565" s="30"/>
      <c r="X565" s="30"/>
      <c r="Y565" s="31"/>
      <c r="Z565" s="30"/>
      <c r="AA565" s="30"/>
      <c r="AB565" s="30"/>
      <c r="AC565" s="30"/>
      <c r="AD565" s="30"/>
      <c r="AE565" s="30"/>
      <c r="AF565" s="30"/>
      <c r="AG565" s="30"/>
      <c r="AH565" s="30"/>
      <c r="AI565" s="30"/>
      <c r="AJ565" s="31"/>
      <c r="AK565" s="30"/>
      <c r="AL565" s="30"/>
      <c r="AM565" s="30"/>
      <c r="AN565" s="30"/>
      <c r="AO565" s="30"/>
      <c r="AP565" s="30"/>
      <c r="AQ565" s="30"/>
      <c r="AR565" s="30"/>
      <c r="AS565" s="31"/>
      <c r="AT565" s="30"/>
      <c r="AU565" s="30"/>
      <c r="AV565" s="30"/>
      <c r="AW565" s="30"/>
      <c r="AX565" s="30"/>
      <c r="AY565" s="30"/>
      <c r="AZ565" s="30"/>
      <c r="BA565" s="31"/>
      <c r="BB565" s="30"/>
      <c r="BC565" s="30"/>
      <c r="BD565" s="30"/>
      <c r="BE565" s="31"/>
      <c r="BF565" s="30"/>
      <c r="BG565" s="30"/>
      <c r="BH565" s="30"/>
      <c r="BI565" s="30"/>
      <c r="BJ565" s="31"/>
      <c r="BK565" s="30"/>
      <c r="BL565" s="30"/>
      <c r="BM565" s="30"/>
      <c r="BN565" s="30"/>
      <c r="BO565" s="31"/>
      <c r="BP565" s="30"/>
      <c r="BQ565" s="30"/>
      <c r="BR565" s="30"/>
      <c r="BS565" s="30"/>
      <c r="BT565" s="31"/>
      <c r="BU565" s="30"/>
      <c r="BV565" s="30"/>
      <c r="BW565" s="30"/>
      <c r="BX565" s="31"/>
      <c r="BY565" s="30"/>
      <c r="BZ565" s="30"/>
      <c r="CA565" s="30"/>
      <c r="CB565" s="30"/>
      <c r="CC565" s="30"/>
      <c r="CD565" s="30"/>
      <c r="CE565" s="30"/>
      <c r="CF565" s="30"/>
      <c r="CG565" s="30"/>
      <c r="CH565" s="31"/>
      <c r="CI565" s="30"/>
      <c r="CJ565" s="30"/>
      <c r="CK565" s="30"/>
      <c r="CL565" s="30"/>
      <c r="CM565" s="30"/>
      <c r="CN565" s="30"/>
      <c r="CO565" s="30"/>
      <c r="CP565" s="30"/>
      <c r="CQ565" s="31"/>
      <c r="CR565" s="30"/>
      <c r="CS565" s="30"/>
      <c r="CT565" s="30"/>
      <c r="CU565" s="30"/>
      <c r="CV565" s="30"/>
      <c r="CW565" s="30"/>
    </row>
    <row r="566" spans="4:101" ht="13.5" x14ac:dyDescent="0.35">
      <c r="D566" s="31"/>
      <c r="E566" s="30"/>
      <c r="F566" s="30"/>
      <c r="G566" s="30"/>
      <c r="H566" s="30"/>
      <c r="I566" s="30"/>
      <c r="J566" s="30"/>
      <c r="K566" s="30"/>
      <c r="L566" s="30"/>
      <c r="M566" s="30"/>
      <c r="N566" s="30"/>
      <c r="O566" s="31"/>
      <c r="P566" s="30"/>
      <c r="Q566" s="30"/>
      <c r="R566" s="30"/>
      <c r="S566" s="30"/>
      <c r="T566" s="30"/>
      <c r="U566" s="30"/>
      <c r="V566" s="30"/>
      <c r="W566" s="30"/>
      <c r="X566" s="30"/>
      <c r="Y566" s="31"/>
      <c r="Z566" s="30"/>
      <c r="AA566" s="30"/>
      <c r="AB566" s="30"/>
      <c r="AC566" s="30"/>
      <c r="AD566" s="30"/>
      <c r="AE566" s="30"/>
      <c r="AF566" s="30"/>
      <c r="AG566" s="30"/>
      <c r="AH566" s="30"/>
      <c r="AI566" s="30"/>
      <c r="AJ566" s="31"/>
      <c r="AK566" s="30"/>
      <c r="AL566" s="30"/>
      <c r="AM566" s="30"/>
      <c r="AN566" s="30"/>
      <c r="AO566" s="30"/>
      <c r="AP566" s="30"/>
      <c r="AQ566" s="30"/>
      <c r="AR566" s="30"/>
      <c r="AS566" s="31"/>
      <c r="AT566" s="30"/>
      <c r="AU566" s="30"/>
      <c r="AV566" s="30"/>
      <c r="AW566" s="30"/>
      <c r="AX566" s="30"/>
      <c r="AY566" s="30"/>
      <c r="AZ566" s="30"/>
      <c r="BA566" s="31"/>
      <c r="BB566" s="30"/>
      <c r="BC566" s="30"/>
      <c r="BD566" s="30"/>
      <c r="BE566" s="31"/>
      <c r="BF566" s="30"/>
      <c r="BG566" s="30"/>
      <c r="BH566" s="30"/>
      <c r="BI566" s="30"/>
      <c r="BJ566" s="31"/>
      <c r="BK566" s="30"/>
      <c r="BL566" s="30"/>
      <c r="BM566" s="30"/>
      <c r="BN566" s="30"/>
      <c r="BO566" s="31"/>
      <c r="BP566" s="30"/>
      <c r="BQ566" s="30"/>
      <c r="BR566" s="30"/>
      <c r="BS566" s="30"/>
      <c r="BT566" s="31"/>
      <c r="BU566" s="30"/>
      <c r="BV566" s="30"/>
      <c r="BW566" s="30"/>
      <c r="BX566" s="31"/>
      <c r="BY566" s="30"/>
      <c r="BZ566" s="30"/>
      <c r="CA566" s="30"/>
      <c r="CB566" s="30"/>
      <c r="CC566" s="30"/>
      <c r="CD566" s="30"/>
      <c r="CE566" s="30"/>
      <c r="CF566" s="30"/>
      <c r="CG566" s="30"/>
      <c r="CH566" s="31"/>
      <c r="CI566" s="30"/>
      <c r="CJ566" s="30"/>
      <c r="CK566" s="30"/>
      <c r="CL566" s="30"/>
      <c r="CM566" s="30"/>
      <c r="CN566" s="30"/>
      <c r="CO566" s="30"/>
      <c r="CP566" s="30"/>
      <c r="CQ566" s="31"/>
      <c r="CR566" s="30"/>
      <c r="CS566" s="30"/>
      <c r="CT566" s="30"/>
      <c r="CU566" s="30"/>
      <c r="CV566" s="30"/>
      <c r="CW566" s="30"/>
    </row>
    <row r="567" spans="4:101" ht="13.5" x14ac:dyDescent="0.35">
      <c r="D567" s="31"/>
      <c r="E567" s="30"/>
      <c r="F567" s="30"/>
      <c r="G567" s="30"/>
      <c r="H567" s="30"/>
      <c r="I567" s="30"/>
      <c r="J567" s="30"/>
      <c r="K567" s="30"/>
      <c r="L567" s="30"/>
      <c r="M567" s="30"/>
      <c r="N567" s="30"/>
      <c r="O567" s="31"/>
      <c r="P567" s="30"/>
      <c r="Q567" s="30"/>
      <c r="R567" s="30"/>
      <c r="S567" s="30"/>
      <c r="T567" s="30"/>
      <c r="U567" s="30"/>
      <c r="V567" s="30"/>
      <c r="W567" s="30"/>
      <c r="X567" s="30"/>
      <c r="Y567" s="31"/>
      <c r="Z567" s="30"/>
      <c r="AA567" s="30"/>
      <c r="AB567" s="30"/>
      <c r="AC567" s="30"/>
      <c r="AD567" s="30"/>
      <c r="AE567" s="30"/>
      <c r="AF567" s="30"/>
      <c r="AG567" s="30"/>
      <c r="AH567" s="30"/>
      <c r="AI567" s="30"/>
      <c r="AJ567" s="31"/>
      <c r="AK567" s="30"/>
      <c r="AL567" s="30"/>
      <c r="AM567" s="30"/>
      <c r="AN567" s="30"/>
      <c r="AO567" s="30"/>
      <c r="AP567" s="30"/>
      <c r="AQ567" s="30"/>
      <c r="AR567" s="30"/>
      <c r="AS567" s="31"/>
      <c r="AT567" s="30"/>
      <c r="AU567" s="30"/>
      <c r="AV567" s="30"/>
      <c r="AW567" s="30"/>
      <c r="AX567" s="30"/>
      <c r="AY567" s="30"/>
      <c r="AZ567" s="30"/>
      <c r="BA567" s="31"/>
      <c r="BB567" s="30"/>
      <c r="BC567" s="30"/>
      <c r="BD567" s="30"/>
      <c r="BE567" s="31"/>
      <c r="BF567" s="30"/>
      <c r="BG567" s="30"/>
      <c r="BH567" s="30"/>
      <c r="BI567" s="30"/>
      <c r="BJ567" s="31"/>
      <c r="BK567" s="30"/>
      <c r="BL567" s="30"/>
      <c r="BM567" s="30"/>
      <c r="BN567" s="30"/>
      <c r="BO567" s="31"/>
      <c r="BP567" s="30"/>
      <c r="BQ567" s="30"/>
      <c r="BR567" s="30"/>
      <c r="BS567" s="30"/>
      <c r="BT567" s="31"/>
      <c r="BU567" s="30"/>
      <c r="BV567" s="30"/>
      <c r="BW567" s="30"/>
      <c r="BX567" s="31"/>
      <c r="BY567" s="30"/>
      <c r="BZ567" s="30"/>
      <c r="CA567" s="30"/>
      <c r="CB567" s="30"/>
      <c r="CC567" s="30"/>
      <c r="CD567" s="30"/>
      <c r="CE567" s="30"/>
      <c r="CF567" s="30"/>
      <c r="CG567" s="30"/>
      <c r="CH567" s="31"/>
      <c r="CI567" s="30"/>
      <c r="CJ567" s="30"/>
      <c r="CK567" s="30"/>
      <c r="CL567" s="30"/>
      <c r="CM567" s="30"/>
      <c r="CN567" s="30"/>
      <c r="CO567" s="30"/>
      <c r="CP567" s="30"/>
      <c r="CQ567" s="31"/>
      <c r="CR567" s="30"/>
      <c r="CS567" s="30"/>
      <c r="CT567" s="30"/>
      <c r="CU567" s="30"/>
      <c r="CV567" s="30"/>
      <c r="CW567" s="30"/>
    </row>
    <row r="568" spans="4:101" ht="13.5" x14ac:dyDescent="0.35">
      <c r="D568" s="31"/>
      <c r="E568" s="30"/>
      <c r="F568" s="30"/>
      <c r="G568" s="30"/>
      <c r="H568" s="30"/>
      <c r="I568" s="30"/>
      <c r="J568" s="30"/>
      <c r="K568" s="30"/>
      <c r="L568" s="30"/>
      <c r="M568" s="30"/>
      <c r="N568" s="30"/>
      <c r="O568" s="31"/>
      <c r="P568" s="30"/>
      <c r="Q568" s="30"/>
      <c r="R568" s="30"/>
      <c r="S568" s="30"/>
      <c r="T568" s="30"/>
      <c r="U568" s="30"/>
      <c r="V568" s="30"/>
      <c r="W568" s="30"/>
      <c r="X568" s="30"/>
      <c r="Y568" s="31"/>
      <c r="Z568" s="30"/>
      <c r="AA568" s="30"/>
      <c r="AB568" s="30"/>
      <c r="AC568" s="30"/>
      <c r="AD568" s="30"/>
      <c r="AE568" s="30"/>
      <c r="AF568" s="30"/>
      <c r="AG568" s="30"/>
      <c r="AH568" s="30"/>
      <c r="AI568" s="30"/>
      <c r="AJ568" s="31"/>
      <c r="AK568" s="30"/>
      <c r="AL568" s="30"/>
      <c r="AM568" s="30"/>
      <c r="AN568" s="30"/>
      <c r="AO568" s="30"/>
      <c r="AP568" s="30"/>
      <c r="AQ568" s="30"/>
      <c r="AR568" s="30"/>
      <c r="AS568" s="31"/>
      <c r="AT568" s="30"/>
      <c r="AU568" s="30"/>
      <c r="AV568" s="30"/>
      <c r="AW568" s="30"/>
      <c r="AX568" s="30"/>
      <c r="AY568" s="30"/>
      <c r="AZ568" s="30"/>
      <c r="BA568" s="31"/>
      <c r="BB568" s="30"/>
      <c r="BC568" s="30"/>
      <c r="BD568" s="30"/>
      <c r="BE568" s="31"/>
      <c r="BF568" s="30"/>
      <c r="BG568" s="30"/>
      <c r="BH568" s="30"/>
      <c r="BI568" s="30"/>
      <c r="BJ568" s="31"/>
      <c r="BK568" s="30"/>
      <c r="BL568" s="30"/>
      <c r="BM568" s="30"/>
      <c r="BN568" s="30"/>
      <c r="BO568" s="31"/>
      <c r="BP568" s="30"/>
      <c r="BQ568" s="30"/>
      <c r="BR568" s="30"/>
      <c r="BS568" s="30"/>
      <c r="BT568" s="31"/>
      <c r="BU568" s="30"/>
      <c r="BV568" s="30"/>
      <c r="BW568" s="30"/>
      <c r="BX568" s="31"/>
      <c r="BY568" s="30"/>
      <c r="BZ568" s="30"/>
      <c r="CA568" s="30"/>
      <c r="CB568" s="30"/>
      <c r="CC568" s="30"/>
      <c r="CD568" s="30"/>
      <c r="CE568" s="30"/>
      <c r="CF568" s="30"/>
      <c r="CG568" s="30"/>
      <c r="CH568" s="31"/>
      <c r="CI568" s="30"/>
      <c r="CJ568" s="30"/>
      <c r="CK568" s="30"/>
      <c r="CL568" s="30"/>
      <c r="CM568" s="30"/>
      <c r="CN568" s="30"/>
      <c r="CO568" s="30"/>
      <c r="CP568" s="30"/>
      <c r="CQ568" s="31"/>
      <c r="CR568" s="30"/>
      <c r="CS568" s="30"/>
      <c r="CT568" s="30"/>
      <c r="CU568" s="30"/>
      <c r="CV568" s="30"/>
      <c r="CW568" s="30"/>
    </row>
    <row r="569" spans="4:101" ht="13.5" x14ac:dyDescent="0.35">
      <c r="D569" s="31"/>
      <c r="E569" s="30"/>
      <c r="F569" s="30"/>
      <c r="G569" s="30"/>
      <c r="H569" s="30"/>
      <c r="I569" s="30"/>
      <c r="J569" s="30"/>
      <c r="K569" s="30"/>
      <c r="L569" s="30"/>
      <c r="M569" s="30"/>
      <c r="N569" s="30"/>
      <c r="O569" s="31"/>
      <c r="P569" s="30"/>
      <c r="Q569" s="30"/>
      <c r="R569" s="30"/>
      <c r="S569" s="30"/>
      <c r="T569" s="30"/>
      <c r="U569" s="30"/>
      <c r="V569" s="30"/>
      <c r="W569" s="30"/>
      <c r="X569" s="30"/>
      <c r="Y569" s="31"/>
      <c r="Z569" s="30"/>
      <c r="AA569" s="30"/>
      <c r="AB569" s="30"/>
      <c r="AC569" s="30"/>
      <c r="AD569" s="30"/>
      <c r="AE569" s="30"/>
      <c r="AF569" s="30"/>
      <c r="AG569" s="30"/>
      <c r="AH569" s="30"/>
      <c r="AI569" s="30"/>
      <c r="AJ569" s="31"/>
      <c r="AK569" s="30"/>
      <c r="AL569" s="30"/>
      <c r="AM569" s="30"/>
      <c r="AN569" s="30"/>
      <c r="AO569" s="30"/>
      <c r="AP569" s="30"/>
      <c r="AQ569" s="30"/>
      <c r="AR569" s="30"/>
      <c r="AS569" s="31"/>
      <c r="AT569" s="30"/>
      <c r="AU569" s="30"/>
      <c r="AV569" s="30"/>
      <c r="AW569" s="30"/>
      <c r="AX569" s="30"/>
      <c r="AY569" s="30"/>
      <c r="AZ569" s="30"/>
      <c r="BA569" s="31"/>
      <c r="BB569" s="30"/>
      <c r="BC569" s="30"/>
      <c r="BD569" s="30"/>
      <c r="BE569" s="31"/>
      <c r="BF569" s="30"/>
      <c r="BG569" s="30"/>
      <c r="BH569" s="30"/>
      <c r="BI569" s="30"/>
      <c r="BJ569" s="31"/>
      <c r="BK569" s="30"/>
      <c r="BL569" s="30"/>
      <c r="BM569" s="30"/>
      <c r="BN569" s="30"/>
      <c r="BO569" s="31"/>
      <c r="BP569" s="30"/>
      <c r="BQ569" s="30"/>
      <c r="BR569" s="30"/>
      <c r="BS569" s="30"/>
      <c r="BT569" s="31"/>
      <c r="BU569" s="30"/>
      <c r="BV569" s="30"/>
      <c r="BW569" s="30"/>
      <c r="BX569" s="31"/>
      <c r="BY569" s="30"/>
      <c r="BZ569" s="30"/>
      <c r="CA569" s="30"/>
      <c r="CB569" s="30"/>
      <c r="CC569" s="30"/>
      <c r="CD569" s="30"/>
      <c r="CE569" s="30"/>
      <c r="CF569" s="30"/>
      <c r="CG569" s="30"/>
      <c r="CH569" s="31"/>
      <c r="CI569" s="30"/>
      <c r="CJ569" s="30"/>
      <c r="CK569" s="30"/>
      <c r="CL569" s="30"/>
      <c r="CM569" s="30"/>
      <c r="CN569" s="30"/>
      <c r="CO569" s="30"/>
      <c r="CP569" s="30"/>
      <c r="CQ569" s="31"/>
      <c r="CR569" s="30"/>
      <c r="CS569" s="30"/>
      <c r="CT569" s="30"/>
      <c r="CU569" s="30"/>
      <c r="CV569" s="30"/>
      <c r="CW569" s="30"/>
    </row>
    <row r="570" spans="4:101" ht="13.5" x14ac:dyDescent="0.35">
      <c r="D570" s="31"/>
      <c r="E570" s="30"/>
      <c r="F570" s="30"/>
      <c r="G570" s="30"/>
      <c r="H570" s="30"/>
      <c r="I570" s="30"/>
      <c r="J570" s="30"/>
      <c r="K570" s="30"/>
      <c r="L570" s="30"/>
      <c r="M570" s="30"/>
      <c r="N570" s="30"/>
      <c r="O570" s="31"/>
      <c r="P570" s="30"/>
      <c r="Q570" s="30"/>
      <c r="R570" s="30"/>
      <c r="S570" s="30"/>
      <c r="T570" s="30"/>
      <c r="U570" s="30"/>
      <c r="V570" s="30"/>
      <c r="W570" s="30"/>
      <c r="X570" s="30"/>
      <c r="Y570" s="31"/>
      <c r="Z570" s="30"/>
      <c r="AA570" s="30"/>
      <c r="AB570" s="30"/>
      <c r="AC570" s="30"/>
      <c r="AD570" s="30"/>
      <c r="AE570" s="30"/>
      <c r="AF570" s="30"/>
      <c r="AG570" s="30"/>
      <c r="AH570" s="30"/>
      <c r="AI570" s="30"/>
      <c r="AJ570" s="31"/>
      <c r="AK570" s="30"/>
      <c r="AL570" s="30"/>
      <c r="AM570" s="30"/>
      <c r="AN570" s="30"/>
      <c r="AO570" s="30"/>
      <c r="AP570" s="30"/>
      <c r="AQ570" s="30"/>
      <c r="AR570" s="30"/>
      <c r="AS570" s="31"/>
      <c r="AT570" s="30"/>
      <c r="AU570" s="30"/>
      <c r="AV570" s="30"/>
      <c r="AW570" s="30"/>
      <c r="AX570" s="30"/>
      <c r="AY570" s="30"/>
      <c r="AZ570" s="30"/>
      <c r="BA570" s="31"/>
      <c r="BB570" s="30"/>
      <c r="BC570" s="30"/>
      <c r="BD570" s="30"/>
      <c r="BE570" s="31"/>
      <c r="BF570" s="30"/>
      <c r="BG570" s="30"/>
      <c r="BH570" s="30"/>
      <c r="BI570" s="30"/>
      <c r="BJ570" s="31"/>
      <c r="BK570" s="30"/>
      <c r="BL570" s="30"/>
      <c r="BM570" s="30"/>
      <c r="BN570" s="30"/>
      <c r="BO570" s="31"/>
      <c r="BP570" s="30"/>
      <c r="BQ570" s="30"/>
      <c r="BR570" s="30"/>
      <c r="BS570" s="30"/>
      <c r="BT570" s="31"/>
      <c r="BU570" s="30"/>
      <c r="BV570" s="30"/>
      <c r="BW570" s="30"/>
      <c r="BX570" s="31"/>
      <c r="BY570" s="30"/>
      <c r="BZ570" s="30"/>
      <c r="CA570" s="30"/>
      <c r="CB570" s="30"/>
      <c r="CC570" s="30"/>
      <c r="CD570" s="30"/>
      <c r="CE570" s="30"/>
      <c r="CF570" s="30"/>
      <c r="CG570" s="30"/>
      <c r="CH570" s="31"/>
      <c r="CI570" s="30"/>
      <c r="CJ570" s="30"/>
      <c r="CK570" s="30"/>
      <c r="CL570" s="30"/>
      <c r="CM570" s="30"/>
      <c r="CN570" s="30"/>
      <c r="CO570" s="30"/>
      <c r="CP570" s="30"/>
      <c r="CQ570" s="31"/>
      <c r="CR570" s="30"/>
      <c r="CS570" s="30"/>
      <c r="CT570" s="30"/>
      <c r="CU570" s="30"/>
      <c r="CV570" s="30"/>
      <c r="CW570" s="30"/>
    </row>
    <row r="571" spans="4:101" ht="13.5" x14ac:dyDescent="0.35">
      <c r="D571" s="31"/>
      <c r="E571" s="30"/>
      <c r="F571" s="30"/>
      <c r="G571" s="30"/>
      <c r="H571" s="30"/>
      <c r="I571" s="30"/>
      <c r="J571" s="30"/>
      <c r="K571" s="30"/>
      <c r="L571" s="30"/>
      <c r="M571" s="30"/>
      <c r="N571" s="30"/>
      <c r="O571" s="31"/>
      <c r="P571" s="30"/>
      <c r="Q571" s="30"/>
      <c r="R571" s="30"/>
      <c r="S571" s="30"/>
      <c r="T571" s="30"/>
      <c r="U571" s="30"/>
      <c r="V571" s="30"/>
      <c r="W571" s="30"/>
      <c r="X571" s="30"/>
      <c r="Y571" s="31"/>
      <c r="Z571" s="30"/>
      <c r="AA571" s="30"/>
      <c r="AB571" s="30"/>
      <c r="AC571" s="30"/>
      <c r="AD571" s="30"/>
      <c r="AE571" s="30"/>
      <c r="AF571" s="30"/>
      <c r="AG571" s="30"/>
      <c r="AH571" s="30"/>
      <c r="AI571" s="30"/>
      <c r="AJ571" s="31"/>
      <c r="AK571" s="30"/>
      <c r="AL571" s="30"/>
      <c r="AM571" s="30"/>
      <c r="AN571" s="30"/>
      <c r="AO571" s="30"/>
      <c r="AP571" s="30"/>
      <c r="AQ571" s="30"/>
      <c r="AR571" s="30"/>
      <c r="AS571" s="31"/>
      <c r="AT571" s="30"/>
      <c r="AU571" s="30"/>
      <c r="AV571" s="30"/>
      <c r="AW571" s="30"/>
      <c r="AX571" s="30"/>
      <c r="AY571" s="30"/>
      <c r="AZ571" s="30"/>
      <c r="BA571" s="31"/>
      <c r="BB571" s="30"/>
      <c r="BC571" s="30"/>
      <c r="BD571" s="30"/>
      <c r="BE571" s="31"/>
      <c r="BF571" s="30"/>
      <c r="BG571" s="30"/>
      <c r="BH571" s="30"/>
      <c r="BI571" s="30"/>
      <c r="BJ571" s="31"/>
      <c r="BK571" s="30"/>
      <c r="BL571" s="30"/>
      <c r="BM571" s="30"/>
      <c r="BN571" s="30"/>
      <c r="BO571" s="31"/>
      <c r="BP571" s="30"/>
      <c r="BQ571" s="30"/>
      <c r="BR571" s="30"/>
      <c r="BS571" s="30"/>
      <c r="BT571" s="31"/>
      <c r="BU571" s="30"/>
      <c r="BV571" s="30"/>
      <c r="BW571" s="30"/>
      <c r="BX571" s="31"/>
      <c r="BY571" s="30"/>
      <c r="BZ571" s="30"/>
      <c r="CA571" s="30"/>
      <c r="CB571" s="30"/>
      <c r="CC571" s="30"/>
      <c r="CD571" s="30"/>
      <c r="CE571" s="30"/>
      <c r="CF571" s="30"/>
      <c r="CG571" s="30"/>
      <c r="CH571" s="31"/>
      <c r="CI571" s="30"/>
      <c r="CJ571" s="30"/>
      <c r="CK571" s="30"/>
      <c r="CL571" s="30"/>
      <c r="CM571" s="30"/>
      <c r="CN571" s="30"/>
      <c r="CO571" s="30"/>
      <c r="CP571" s="30"/>
      <c r="CQ571" s="31"/>
      <c r="CR571" s="30"/>
      <c r="CS571" s="30"/>
      <c r="CT571" s="30"/>
      <c r="CU571" s="30"/>
      <c r="CV571" s="30"/>
      <c r="CW571" s="30"/>
    </row>
    <row r="572" spans="4:101" ht="13.5" x14ac:dyDescent="0.35">
      <c r="D572" s="31"/>
      <c r="E572" s="30"/>
      <c r="F572" s="30"/>
      <c r="G572" s="30"/>
      <c r="H572" s="30"/>
      <c r="I572" s="30"/>
      <c r="J572" s="30"/>
      <c r="K572" s="30"/>
      <c r="L572" s="30"/>
      <c r="M572" s="30"/>
      <c r="N572" s="30"/>
      <c r="O572" s="31"/>
      <c r="P572" s="30"/>
      <c r="Q572" s="30"/>
      <c r="R572" s="30"/>
      <c r="S572" s="30"/>
      <c r="T572" s="30"/>
      <c r="U572" s="30"/>
      <c r="V572" s="30"/>
      <c r="W572" s="30"/>
      <c r="X572" s="30"/>
      <c r="Y572" s="31"/>
      <c r="Z572" s="30"/>
      <c r="AA572" s="30"/>
      <c r="AB572" s="30"/>
      <c r="AC572" s="30"/>
      <c r="AD572" s="30"/>
      <c r="AE572" s="30"/>
      <c r="AF572" s="30"/>
      <c r="AG572" s="30"/>
      <c r="AH572" s="30"/>
      <c r="AI572" s="30"/>
      <c r="AJ572" s="31"/>
      <c r="AK572" s="30"/>
      <c r="AL572" s="30"/>
      <c r="AM572" s="30"/>
      <c r="AN572" s="30"/>
      <c r="AO572" s="30"/>
      <c r="AP572" s="30"/>
      <c r="AQ572" s="30"/>
      <c r="AR572" s="30"/>
      <c r="AS572" s="31"/>
      <c r="AT572" s="30"/>
      <c r="AU572" s="30"/>
      <c r="AV572" s="30"/>
      <c r="AW572" s="30"/>
      <c r="AX572" s="30"/>
      <c r="AY572" s="30"/>
      <c r="AZ572" s="30"/>
      <c r="BA572" s="31"/>
      <c r="BB572" s="30"/>
      <c r="BC572" s="30"/>
      <c r="BD572" s="30"/>
      <c r="BE572" s="31"/>
      <c r="BF572" s="30"/>
      <c r="BG572" s="30"/>
      <c r="BH572" s="30"/>
      <c r="BI572" s="30"/>
      <c r="BJ572" s="31"/>
      <c r="BK572" s="30"/>
      <c r="BL572" s="30"/>
      <c r="BM572" s="30"/>
      <c r="BN572" s="30"/>
      <c r="BO572" s="31"/>
      <c r="BP572" s="30"/>
      <c r="BQ572" s="30"/>
      <c r="BR572" s="30"/>
      <c r="BS572" s="30"/>
      <c r="BT572" s="31"/>
      <c r="BU572" s="30"/>
      <c r="BV572" s="30"/>
      <c r="BW572" s="30"/>
      <c r="BX572" s="31"/>
      <c r="BY572" s="30"/>
      <c r="BZ572" s="30"/>
      <c r="CA572" s="30"/>
      <c r="CB572" s="30"/>
      <c r="CC572" s="30"/>
      <c r="CD572" s="30"/>
      <c r="CE572" s="30"/>
      <c r="CF572" s="30"/>
      <c r="CG572" s="30"/>
      <c r="CH572" s="31"/>
      <c r="CI572" s="30"/>
      <c r="CJ572" s="30"/>
      <c r="CK572" s="30"/>
      <c r="CL572" s="30"/>
      <c r="CM572" s="30"/>
      <c r="CN572" s="30"/>
      <c r="CO572" s="30"/>
      <c r="CP572" s="30"/>
      <c r="CQ572" s="31"/>
      <c r="CR572" s="30"/>
      <c r="CS572" s="30"/>
      <c r="CT572" s="30"/>
      <c r="CU572" s="30"/>
      <c r="CV572" s="30"/>
      <c r="CW572" s="30"/>
    </row>
    <row r="573" spans="4:101" ht="13.5" x14ac:dyDescent="0.35">
      <c r="D573" s="31"/>
      <c r="E573" s="30"/>
      <c r="F573" s="30"/>
      <c r="G573" s="30"/>
      <c r="H573" s="30"/>
      <c r="I573" s="30"/>
      <c r="J573" s="30"/>
      <c r="K573" s="30"/>
      <c r="L573" s="30"/>
      <c r="M573" s="30"/>
      <c r="N573" s="30"/>
      <c r="O573" s="31"/>
      <c r="P573" s="30"/>
      <c r="Q573" s="30"/>
      <c r="R573" s="30"/>
      <c r="S573" s="30"/>
      <c r="T573" s="30"/>
      <c r="U573" s="30"/>
      <c r="V573" s="30"/>
      <c r="W573" s="30"/>
      <c r="X573" s="30"/>
      <c r="Y573" s="31"/>
      <c r="Z573" s="30"/>
      <c r="AA573" s="30"/>
      <c r="AB573" s="30"/>
      <c r="AC573" s="30"/>
      <c r="AD573" s="30"/>
      <c r="AE573" s="30"/>
      <c r="AF573" s="30"/>
      <c r="AG573" s="30"/>
      <c r="AH573" s="30"/>
      <c r="AI573" s="30"/>
      <c r="AJ573" s="31"/>
      <c r="AK573" s="30"/>
      <c r="AL573" s="30"/>
      <c r="AM573" s="30"/>
      <c r="AN573" s="30"/>
      <c r="AO573" s="30"/>
      <c r="AP573" s="30"/>
      <c r="AQ573" s="30"/>
      <c r="AR573" s="30"/>
      <c r="AS573" s="31"/>
      <c r="AT573" s="30"/>
      <c r="AU573" s="30"/>
      <c r="AV573" s="30"/>
      <c r="AW573" s="30"/>
      <c r="AX573" s="30"/>
      <c r="AY573" s="30"/>
      <c r="AZ573" s="30"/>
      <c r="BA573" s="31"/>
      <c r="BB573" s="30"/>
      <c r="BC573" s="30"/>
      <c r="BD573" s="30"/>
      <c r="BE573" s="31"/>
      <c r="BF573" s="30"/>
      <c r="BG573" s="30"/>
      <c r="BH573" s="30"/>
      <c r="BI573" s="30"/>
      <c r="BJ573" s="31"/>
      <c r="BK573" s="30"/>
      <c r="BL573" s="30"/>
      <c r="BM573" s="30"/>
      <c r="BN573" s="30"/>
      <c r="BO573" s="31"/>
      <c r="BP573" s="30"/>
      <c r="BQ573" s="30"/>
      <c r="BR573" s="30"/>
      <c r="BS573" s="30"/>
      <c r="BT573" s="31"/>
      <c r="BU573" s="30"/>
      <c r="BV573" s="30"/>
      <c r="BW573" s="30"/>
      <c r="BX573" s="31"/>
      <c r="BY573" s="30"/>
      <c r="BZ573" s="30"/>
      <c r="CA573" s="30"/>
      <c r="CB573" s="30"/>
      <c r="CC573" s="30"/>
      <c r="CD573" s="30"/>
      <c r="CE573" s="30"/>
      <c r="CF573" s="30"/>
      <c r="CG573" s="30"/>
      <c r="CH573" s="31"/>
      <c r="CI573" s="30"/>
      <c r="CJ573" s="30"/>
      <c r="CK573" s="30"/>
      <c r="CL573" s="30"/>
      <c r="CM573" s="30"/>
      <c r="CN573" s="30"/>
      <c r="CO573" s="30"/>
      <c r="CP573" s="30"/>
      <c r="CQ573" s="31"/>
      <c r="CR573" s="30"/>
      <c r="CS573" s="30"/>
      <c r="CT573" s="30"/>
      <c r="CU573" s="30"/>
      <c r="CV573" s="30"/>
      <c r="CW573" s="30"/>
    </row>
    <row r="574" spans="4:101" ht="13.5" x14ac:dyDescent="0.35">
      <c r="D574" s="31"/>
      <c r="E574" s="30"/>
      <c r="F574" s="30"/>
      <c r="G574" s="30"/>
      <c r="H574" s="30"/>
      <c r="I574" s="30"/>
      <c r="J574" s="30"/>
      <c r="K574" s="30"/>
      <c r="L574" s="30"/>
      <c r="M574" s="30"/>
      <c r="N574" s="30"/>
      <c r="O574" s="31"/>
      <c r="P574" s="30"/>
      <c r="Q574" s="30"/>
      <c r="R574" s="30"/>
      <c r="S574" s="30"/>
      <c r="T574" s="30"/>
      <c r="U574" s="30"/>
      <c r="V574" s="30"/>
      <c r="W574" s="30"/>
      <c r="X574" s="30"/>
      <c r="Y574" s="31"/>
      <c r="Z574" s="30"/>
      <c r="AA574" s="30"/>
      <c r="AB574" s="30"/>
      <c r="AC574" s="30"/>
      <c r="AD574" s="30"/>
      <c r="AE574" s="30"/>
      <c r="AF574" s="30"/>
      <c r="AG574" s="30"/>
      <c r="AH574" s="30"/>
      <c r="AI574" s="30"/>
      <c r="AJ574" s="31"/>
      <c r="AK574" s="30"/>
      <c r="AL574" s="30"/>
      <c r="AM574" s="30"/>
      <c r="AN574" s="30"/>
      <c r="AO574" s="30"/>
      <c r="AP574" s="30"/>
      <c r="AQ574" s="30"/>
      <c r="AR574" s="30"/>
      <c r="AS574" s="31"/>
      <c r="AT574" s="30"/>
      <c r="AU574" s="30"/>
      <c r="AV574" s="30"/>
      <c r="AW574" s="30"/>
      <c r="AX574" s="30"/>
      <c r="AY574" s="30"/>
      <c r="AZ574" s="30"/>
      <c r="BA574" s="31"/>
      <c r="BB574" s="30"/>
      <c r="BC574" s="30"/>
      <c r="BD574" s="30"/>
      <c r="BE574" s="31"/>
      <c r="BF574" s="30"/>
      <c r="BG574" s="30"/>
      <c r="BH574" s="30"/>
      <c r="BI574" s="30"/>
      <c r="BJ574" s="31"/>
      <c r="BK574" s="30"/>
      <c r="BL574" s="30"/>
      <c r="BM574" s="30"/>
      <c r="BN574" s="30"/>
      <c r="BO574" s="31"/>
      <c r="BP574" s="30"/>
      <c r="BQ574" s="30"/>
      <c r="BR574" s="30"/>
      <c r="BS574" s="30"/>
      <c r="BT574" s="31"/>
      <c r="BU574" s="30"/>
      <c r="BV574" s="30"/>
      <c r="BW574" s="30"/>
      <c r="BX574" s="31"/>
      <c r="BY574" s="30"/>
      <c r="BZ574" s="30"/>
      <c r="CA574" s="30"/>
      <c r="CB574" s="30"/>
      <c r="CC574" s="30"/>
      <c r="CD574" s="30"/>
      <c r="CE574" s="30"/>
      <c r="CF574" s="30"/>
      <c r="CG574" s="30"/>
      <c r="CH574" s="31"/>
      <c r="CI574" s="30"/>
      <c r="CJ574" s="30"/>
      <c r="CK574" s="30"/>
      <c r="CL574" s="30"/>
      <c r="CM574" s="30"/>
      <c r="CN574" s="30"/>
      <c r="CO574" s="30"/>
      <c r="CP574" s="30"/>
      <c r="CQ574" s="31"/>
      <c r="CR574" s="30"/>
      <c r="CS574" s="30"/>
      <c r="CT574" s="30"/>
      <c r="CU574" s="30"/>
      <c r="CV574" s="30"/>
      <c r="CW574" s="30"/>
    </row>
    <row r="575" spans="4:101" ht="13.5" x14ac:dyDescent="0.35">
      <c r="D575" s="31"/>
      <c r="E575" s="30"/>
      <c r="F575" s="30"/>
      <c r="G575" s="30"/>
      <c r="H575" s="30"/>
      <c r="I575" s="30"/>
      <c r="J575" s="30"/>
      <c r="K575" s="30"/>
      <c r="L575" s="30"/>
      <c r="M575" s="30"/>
      <c r="N575" s="30"/>
      <c r="O575" s="31"/>
      <c r="P575" s="30"/>
      <c r="Q575" s="30"/>
      <c r="R575" s="30"/>
      <c r="S575" s="30"/>
      <c r="T575" s="30"/>
      <c r="U575" s="30"/>
      <c r="V575" s="30"/>
      <c r="W575" s="30"/>
      <c r="X575" s="30"/>
      <c r="Y575" s="31"/>
      <c r="Z575" s="30"/>
      <c r="AA575" s="30"/>
      <c r="AB575" s="30"/>
      <c r="AC575" s="30"/>
      <c r="AD575" s="30"/>
      <c r="AE575" s="30"/>
      <c r="AF575" s="30"/>
      <c r="AG575" s="30"/>
      <c r="AH575" s="30"/>
      <c r="AI575" s="30"/>
      <c r="AJ575" s="31"/>
      <c r="AK575" s="30"/>
      <c r="AL575" s="30"/>
      <c r="AM575" s="30"/>
      <c r="AN575" s="30"/>
      <c r="AO575" s="30"/>
      <c r="AP575" s="30"/>
      <c r="AQ575" s="30"/>
      <c r="AR575" s="30"/>
      <c r="AS575" s="31"/>
      <c r="AT575" s="30"/>
      <c r="AU575" s="30"/>
      <c r="AV575" s="30"/>
      <c r="AW575" s="30"/>
      <c r="AX575" s="30"/>
      <c r="AY575" s="30"/>
      <c r="AZ575" s="30"/>
      <c r="BA575" s="31"/>
      <c r="BB575" s="30"/>
      <c r="BC575" s="30"/>
      <c r="BD575" s="30"/>
      <c r="BE575" s="31"/>
      <c r="BF575" s="30"/>
      <c r="BG575" s="30"/>
      <c r="BH575" s="30"/>
      <c r="BI575" s="30"/>
      <c r="BJ575" s="31"/>
      <c r="BK575" s="30"/>
      <c r="BL575" s="30"/>
      <c r="BM575" s="30"/>
      <c r="BN575" s="30"/>
      <c r="BO575" s="31"/>
      <c r="BP575" s="30"/>
      <c r="BQ575" s="30"/>
      <c r="BR575" s="30"/>
      <c r="BS575" s="30"/>
      <c r="BT575" s="31"/>
      <c r="BU575" s="30"/>
      <c r="BV575" s="30"/>
      <c r="BW575" s="30"/>
      <c r="BX575" s="31"/>
      <c r="BY575" s="30"/>
      <c r="BZ575" s="30"/>
      <c r="CA575" s="30"/>
      <c r="CB575" s="30"/>
      <c r="CC575" s="30"/>
      <c r="CD575" s="30"/>
      <c r="CE575" s="30"/>
      <c r="CF575" s="30"/>
      <c r="CG575" s="30"/>
      <c r="CH575" s="31"/>
      <c r="CI575" s="30"/>
      <c r="CJ575" s="30"/>
      <c r="CK575" s="30"/>
      <c r="CL575" s="30"/>
      <c r="CM575" s="30"/>
      <c r="CN575" s="30"/>
      <c r="CO575" s="30"/>
      <c r="CP575" s="30"/>
      <c r="CQ575" s="31"/>
      <c r="CR575" s="30"/>
      <c r="CS575" s="30"/>
      <c r="CT575" s="30"/>
      <c r="CU575" s="30"/>
      <c r="CV575" s="30"/>
      <c r="CW575" s="30"/>
    </row>
    <row r="576" spans="4:101" ht="13.5" x14ac:dyDescent="0.35">
      <c r="D576" s="31"/>
      <c r="E576" s="30"/>
      <c r="F576" s="30"/>
      <c r="G576" s="30"/>
      <c r="H576" s="30"/>
      <c r="I576" s="30"/>
      <c r="J576" s="30"/>
      <c r="K576" s="30"/>
      <c r="L576" s="30"/>
      <c r="M576" s="30"/>
      <c r="N576" s="30"/>
      <c r="O576" s="31"/>
      <c r="P576" s="30"/>
      <c r="Q576" s="30"/>
      <c r="R576" s="30"/>
      <c r="S576" s="30"/>
      <c r="T576" s="30"/>
      <c r="U576" s="30"/>
      <c r="V576" s="30"/>
      <c r="W576" s="30"/>
      <c r="X576" s="30"/>
      <c r="Y576" s="31"/>
      <c r="Z576" s="30"/>
      <c r="AA576" s="30"/>
      <c r="AB576" s="30"/>
      <c r="AC576" s="30"/>
      <c r="AD576" s="30"/>
      <c r="AE576" s="30"/>
      <c r="AF576" s="30"/>
      <c r="AG576" s="30"/>
      <c r="AH576" s="30"/>
      <c r="AI576" s="30"/>
      <c r="AJ576" s="31"/>
      <c r="AK576" s="30"/>
      <c r="AL576" s="30"/>
      <c r="AM576" s="30"/>
      <c r="AN576" s="30"/>
      <c r="AO576" s="30"/>
      <c r="AP576" s="30"/>
      <c r="AQ576" s="30"/>
      <c r="AR576" s="30"/>
      <c r="AS576" s="31"/>
      <c r="AT576" s="30"/>
      <c r="AU576" s="30"/>
      <c r="AV576" s="30"/>
      <c r="AW576" s="30"/>
      <c r="AX576" s="30"/>
      <c r="AY576" s="30"/>
      <c r="AZ576" s="30"/>
      <c r="BA576" s="31"/>
      <c r="BB576" s="30"/>
      <c r="BC576" s="30"/>
      <c r="BD576" s="30"/>
      <c r="BE576" s="31"/>
      <c r="BF576" s="30"/>
      <c r="BG576" s="30"/>
      <c r="BH576" s="30"/>
      <c r="BI576" s="30"/>
      <c r="BJ576" s="31"/>
      <c r="BK576" s="30"/>
      <c r="BL576" s="30"/>
      <c r="BM576" s="30"/>
      <c r="BN576" s="30"/>
      <c r="BO576" s="31"/>
      <c r="BP576" s="30"/>
      <c r="BQ576" s="30"/>
      <c r="BR576" s="30"/>
      <c r="BS576" s="30"/>
      <c r="BT576" s="31"/>
      <c r="BU576" s="30"/>
      <c r="BV576" s="30"/>
      <c r="BW576" s="30"/>
      <c r="BX576" s="31"/>
      <c r="BY576" s="30"/>
      <c r="BZ576" s="30"/>
      <c r="CA576" s="30"/>
      <c r="CB576" s="30"/>
      <c r="CC576" s="30"/>
      <c r="CD576" s="30"/>
      <c r="CE576" s="30"/>
      <c r="CF576" s="30"/>
      <c r="CG576" s="30"/>
      <c r="CH576" s="31"/>
      <c r="CI576" s="30"/>
      <c r="CJ576" s="30"/>
      <c r="CK576" s="30"/>
      <c r="CL576" s="30"/>
      <c r="CM576" s="30"/>
      <c r="CN576" s="30"/>
      <c r="CO576" s="30"/>
      <c r="CP576" s="30"/>
      <c r="CQ576" s="31"/>
      <c r="CR576" s="30"/>
      <c r="CS576" s="30"/>
      <c r="CT576" s="30"/>
      <c r="CU576" s="30"/>
      <c r="CV576" s="30"/>
      <c r="CW576" s="30"/>
    </row>
    <row r="577" spans="4:101" ht="13.5" x14ac:dyDescent="0.35">
      <c r="D577" s="31"/>
      <c r="E577" s="30"/>
      <c r="F577" s="30"/>
      <c r="G577" s="30"/>
      <c r="H577" s="30"/>
      <c r="I577" s="30"/>
      <c r="J577" s="30"/>
      <c r="K577" s="30"/>
      <c r="L577" s="30"/>
      <c r="M577" s="30"/>
      <c r="N577" s="30"/>
      <c r="O577" s="31"/>
      <c r="P577" s="30"/>
      <c r="Q577" s="30"/>
      <c r="R577" s="30"/>
      <c r="S577" s="30"/>
      <c r="T577" s="30"/>
      <c r="U577" s="30"/>
      <c r="V577" s="30"/>
      <c r="W577" s="30"/>
      <c r="X577" s="30"/>
      <c r="Y577" s="31"/>
      <c r="Z577" s="30"/>
      <c r="AA577" s="30"/>
      <c r="AB577" s="30"/>
      <c r="AC577" s="30"/>
      <c r="AD577" s="30"/>
      <c r="AE577" s="30"/>
      <c r="AF577" s="30"/>
      <c r="AG577" s="30"/>
      <c r="AH577" s="30"/>
      <c r="AI577" s="30"/>
      <c r="AJ577" s="31"/>
      <c r="AK577" s="30"/>
      <c r="AL577" s="30"/>
      <c r="AM577" s="30"/>
      <c r="AN577" s="30"/>
      <c r="AO577" s="30"/>
      <c r="AP577" s="30"/>
      <c r="AQ577" s="30"/>
      <c r="AR577" s="30"/>
      <c r="AS577" s="31"/>
      <c r="AT577" s="30"/>
      <c r="AU577" s="30"/>
      <c r="AV577" s="30"/>
      <c r="AW577" s="30"/>
      <c r="AX577" s="30"/>
      <c r="AY577" s="30"/>
      <c r="AZ577" s="30"/>
      <c r="BA577" s="31"/>
      <c r="BB577" s="30"/>
      <c r="BC577" s="30"/>
      <c r="BD577" s="30"/>
      <c r="BE577" s="31"/>
      <c r="BF577" s="30"/>
      <c r="BG577" s="30"/>
      <c r="BH577" s="30"/>
      <c r="BI577" s="30"/>
      <c r="BJ577" s="31"/>
      <c r="BK577" s="30"/>
      <c r="BL577" s="30"/>
      <c r="BM577" s="30"/>
      <c r="BN577" s="30"/>
      <c r="BO577" s="31"/>
      <c r="BP577" s="30"/>
      <c r="BQ577" s="30"/>
      <c r="BR577" s="30"/>
      <c r="BS577" s="30"/>
      <c r="BT577" s="31"/>
      <c r="BU577" s="30"/>
      <c r="BV577" s="30"/>
      <c r="BW577" s="30"/>
      <c r="BX577" s="31"/>
      <c r="BY577" s="30"/>
      <c r="BZ577" s="30"/>
      <c r="CA577" s="30"/>
      <c r="CB577" s="30"/>
      <c r="CC577" s="30"/>
      <c r="CD577" s="30"/>
      <c r="CE577" s="30"/>
      <c r="CF577" s="30"/>
      <c r="CG577" s="30"/>
      <c r="CH577" s="31"/>
      <c r="CI577" s="30"/>
      <c r="CJ577" s="30"/>
      <c r="CK577" s="30"/>
      <c r="CL577" s="30"/>
      <c r="CM577" s="30"/>
      <c r="CN577" s="30"/>
      <c r="CO577" s="30"/>
      <c r="CP577" s="30"/>
      <c r="CQ577" s="31"/>
      <c r="CR577" s="30"/>
      <c r="CS577" s="30"/>
      <c r="CT577" s="30"/>
      <c r="CU577" s="30"/>
      <c r="CV577" s="30"/>
      <c r="CW577" s="30"/>
    </row>
    <row r="578" spans="4:101" ht="13.5" x14ac:dyDescent="0.35">
      <c r="D578" s="31"/>
      <c r="E578" s="30"/>
      <c r="F578" s="30"/>
      <c r="G578" s="30"/>
      <c r="H578" s="30"/>
      <c r="I578" s="30"/>
      <c r="J578" s="30"/>
      <c r="K578" s="30"/>
      <c r="L578" s="30"/>
      <c r="M578" s="30"/>
      <c r="N578" s="30"/>
      <c r="O578" s="31"/>
      <c r="P578" s="30"/>
      <c r="Q578" s="30"/>
      <c r="R578" s="30"/>
      <c r="S578" s="30"/>
      <c r="T578" s="30"/>
      <c r="U578" s="30"/>
      <c r="V578" s="30"/>
      <c r="W578" s="30"/>
      <c r="X578" s="30"/>
      <c r="Y578" s="31"/>
      <c r="Z578" s="30"/>
      <c r="AA578" s="30"/>
      <c r="AB578" s="30"/>
      <c r="AC578" s="30"/>
      <c r="AD578" s="30"/>
      <c r="AE578" s="30"/>
      <c r="AF578" s="30"/>
      <c r="AG578" s="30"/>
      <c r="AH578" s="30"/>
      <c r="AI578" s="30"/>
      <c r="AJ578" s="31"/>
      <c r="AK578" s="30"/>
      <c r="AL578" s="30"/>
      <c r="AM578" s="30"/>
      <c r="AN578" s="30"/>
      <c r="AO578" s="30"/>
      <c r="AP578" s="30"/>
      <c r="AQ578" s="30"/>
      <c r="AR578" s="30"/>
      <c r="AS578" s="31"/>
      <c r="AT578" s="30"/>
      <c r="AU578" s="30"/>
      <c r="AV578" s="30"/>
      <c r="AW578" s="30"/>
      <c r="AX578" s="30"/>
      <c r="AY578" s="30"/>
      <c r="AZ578" s="30"/>
      <c r="BA578" s="31"/>
      <c r="BB578" s="30"/>
      <c r="BC578" s="30"/>
      <c r="BD578" s="30"/>
      <c r="BE578" s="31"/>
      <c r="BF578" s="30"/>
      <c r="BG578" s="30"/>
      <c r="BH578" s="30"/>
      <c r="BI578" s="30"/>
      <c r="BJ578" s="31"/>
      <c r="BK578" s="30"/>
      <c r="BL578" s="30"/>
      <c r="BM578" s="30"/>
      <c r="BN578" s="30"/>
      <c r="BO578" s="31"/>
      <c r="BP578" s="30"/>
      <c r="BQ578" s="30"/>
      <c r="BR578" s="30"/>
      <c r="BS578" s="30"/>
      <c r="BT578" s="31"/>
      <c r="BU578" s="30"/>
      <c r="BV578" s="30"/>
      <c r="BW578" s="30"/>
      <c r="BX578" s="31"/>
      <c r="BY578" s="30"/>
      <c r="BZ578" s="30"/>
      <c r="CA578" s="30"/>
      <c r="CB578" s="30"/>
      <c r="CC578" s="30"/>
      <c r="CD578" s="30"/>
      <c r="CE578" s="30"/>
      <c r="CF578" s="30"/>
      <c r="CG578" s="30"/>
      <c r="CH578" s="31"/>
      <c r="CI578" s="30"/>
      <c r="CJ578" s="30"/>
      <c r="CK578" s="30"/>
      <c r="CL578" s="30"/>
      <c r="CM578" s="30"/>
      <c r="CN578" s="30"/>
      <c r="CO578" s="30"/>
      <c r="CP578" s="30"/>
      <c r="CQ578" s="31"/>
      <c r="CR578" s="30"/>
      <c r="CS578" s="30"/>
      <c r="CT578" s="30"/>
      <c r="CU578" s="30"/>
      <c r="CV578" s="30"/>
      <c r="CW578" s="30"/>
    </row>
    <row r="579" spans="4:101" ht="13.5" x14ac:dyDescent="0.35">
      <c r="D579" s="31"/>
      <c r="E579" s="30"/>
      <c r="F579" s="30"/>
      <c r="G579" s="30"/>
      <c r="H579" s="30"/>
      <c r="I579" s="30"/>
      <c r="J579" s="30"/>
      <c r="K579" s="30"/>
      <c r="L579" s="30"/>
      <c r="M579" s="30"/>
      <c r="N579" s="30"/>
      <c r="O579" s="31"/>
      <c r="P579" s="30"/>
      <c r="Q579" s="30"/>
      <c r="R579" s="30"/>
      <c r="S579" s="30"/>
      <c r="T579" s="30"/>
      <c r="U579" s="30"/>
      <c r="V579" s="30"/>
      <c r="W579" s="30"/>
      <c r="X579" s="30"/>
      <c r="Y579" s="31"/>
      <c r="Z579" s="30"/>
      <c r="AA579" s="30"/>
      <c r="AB579" s="30"/>
      <c r="AC579" s="30"/>
      <c r="AD579" s="30"/>
      <c r="AE579" s="30"/>
      <c r="AF579" s="30"/>
      <c r="AG579" s="30"/>
      <c r="AH579" s="30"/>
      <c r="AI579" s="30"/>
      <c r="AJ579" s="31"/>
      <c r="AK579" s="30"/>
      <c r="AL579" s="30"/>
      <c r="AM579" s="30"/>
      <c r="AN579" s="30"/>
      <c r="AO579" s="30"/>
      <c r="AP579" s="30"/>
      <c r="AQ579" s="30"/>
      <c r="AR579" s="30"/>
      <c r="AS579" s="31"/>
      <c r="AT579" s="30"/>
      <c r="AU579" s="30"/>
      <c r="AV579" s="30"/>
      <c r="AW579" s="30"/>
      <c r="AX579" s="30"/>
      <c r="AY579" s="30"/>
      <c r="AZ579" s="30"/>
      <c r="BA579" s="31"/>
      <c r="BB579" s="30"/>
      <c r="BC579" s="30"/>
      <c r="BD579" s="30"/>
      <c r="BE579" s="31"/>
      <c r="BF579" s="30"/>
      <c r="BG579" s="30"/>
      <c r="BH579" s="30"/>
      <c r="BI579" s="30"/>
      <c r="BJ579" s="31"/>
      <c r="BK579" s="30"/>
      <c r="BL579" s="30"/>
      <c r="BM579" s="30"/>
      <c r="BN579" s="30"/>
      <c r="BO579" s="31"/>
      <c r="BP579" s="30"/>
      <c r="BQ579" s="30"/>
      <c r="BR579" s="30"/>
      <c r="BS579" s="30"/>
      <c r="BT579" s="31"/>
      <c r="BU579" s="30"/>
      <c r="BV579" s="30"/>
      <c r="BW579" s="30"/>
      <c r="BX579" s="31"/>
      <c r="BY579" s="30"/>
      <c r="BZ579" s="30"/>
      <c r="CA579" s="30"/>
      <c r="CB579" s="30"/>
      <c r="CC579" s="30"/>
      <c r="CD579" s="30"/>
      <c r="CE579" s="30"/>
      <c r="CF579" s="30"/>
      <c r="CG579" s="30"/>
      <c r="CH579" s="31"/>
      <c r="CI579" s="30"/>
      <c r="CJ579" s="30"/>
      <c r="CK579" s="30"/>
      <c r="CL579" s="30"/>
      <c r="CM579" s="30"/>
      <c r="CN579" s="30"/>
      <c r="CO579" s="30"/>
      <c r="CP579" s="30"/>
      <c r="CQ579" s="31"/>
      <c r="CR579" s="30"/>
      <c r="CS579" s="30"/>
      <c r="CT579" s="30"/>
      <c r="CU579" s="30"/>
      <c r="CV579" s="30"/>
      <c r="CW579" s="30"/>
    </row>
    <row r="580" spans="4:101" ht="13.5" x14ac:dyDescent="0.35">
      <c r="D580" s="31"/>
      <c r="E580" s="30"/>
      <c r="F580" s="30"/>
      <c r="G580" s="30"/>
      <c r="H580" s="30"/>
      <c r="I580" s="30"/>
      <c r="J580" s="30"/>
      <c r="K580" s="30"/>
      <c r="L580" s="30"/>
      <c r="M580" s="30"/>
      <c r="N580" s="30"/>
      <c r="O580" s="31"/>
      <c r="P580" s="30"/>
      <c r="Q580" s="30"/>
      <c r="R580" s="30"/>
      <c r="S580" s="30"/>
      <c r="T580" s="30"/>
      <c r="U580" s="30"/>
      <c r="V580" s="30"/>
      <c r="W580" s="30"/>
      <c r="X580" s="30"/>
      <c r="Y580" s="31"/>
      <c r="Z580" s="30"/>
      <c r="AA580" s="30"/>
      <c r="AB580" s="30"/>
      <c r="AC580" s="30"/>
      <c r="AD580" s="30"/>
      <c r="AE580" s="30"/>
      <c r="AF580" s="30"/>
      <c r="AG580" s="30"/>
      <c r="AH580" s="30"/>
      <c r="AI580" s="30"/>
      <c r="AJ580" s="31"/>
      <c r="AK580" s="30"/>
      <c r="AL580" s="30"/>
      <c r="AM580" s="30"/>
      <c r="AN580" s="30"/>
      <c r="AO580" s="30"/>
      <c r="AP580" s="30"/>
      <c r="AQ580" s="30"/>
      <c r="AR580" s="30"/>
      <c r="AS580" s="31"/>
      <c r="AT580" s="30"/>
      <c r="AU580" s="30"/>
      <c r="AV580" s="30"/>
      <c r="AW580" s="30"/>
      <c r="AX580" s="30"/>
      <c r="AY580" s="30"/>
      <c r="AZ580" s="30"/>
      <c r="BA580" s="31"/>
      <c r="BB580" s="30"/>
      <c r="BC580" s="30"/>
      <c r="BD580" s="30"/>
      <c r="BE580" s="31"/>
      <c r="BF580" s="30"/>
      <c r="BG580" s="30"/>
      <c r="BH580" s="30"/>
      <c r="BI580" s="30"/>
      <c r="BJ580" s="31"/>
      <c r="BK580" s="30"/>
      <c r="BL580" s="30"/>
      <c r="BM580" s="30"/>
      <c r="BN580" s="30"/>
      <c r="BO580" s="31"/>
      <c r="BP580" s="30"/>
      <c r="BQ580" s="30"/>
      <c r="BR580" s="30"/>
      <c r="BS580" s="30"/>
      <c r="BT580" s="31"/>
      <c r="BU580" s="30"/>
      <c r="BV580" s="30"/>
      <c r="BW580" s="30"/>
      <c r="BX580" s="31"/>
      <c r="BY580" s="30"/>
      <c r="BZ580" s="30"/>
      <c r="CA580" s="30"/>
      <c r="CB580" s="30"/>
      <c r="CC580" s="30"/>
      <c r="CD580" s="30"/>
      <c r="CE580" s="30"/>
      <c r="CF580" s="30"/>
      <c r="CG580" s="30"/>
      <c r="CH580" s="31"/>
      <c r="CI580" s="30"/>
      <c r="CJ580" s="30"/>
      <c r="CK580" s="30"/>
      <c r="CL580" s="30"/>
      <c r="CM580" s="30"/>
      <c r="CN580" s="30"/>
      <c r="CO580" s="30"/>
      <c r="CP580" s="30"/>
      <c r="CQ580" s="31"/>
      <c r="CR580" s="30"/>
      <c r="CS580" s="30"/>
      <c r="CT580" s="30"/>
      <c r="CU580" s="30"/>
      <c r="CV580" s="30"/>
      <c r="CW580" s="30"/>
    </row>
    <row r="581" spans="4:101" ht="13.5" x14ac:dyDescent="0.35">
      <c r="D581" s="31"/>
      <c r="E581" s="30"/>
      <c r="F581" s="30"/>
      <c r="G581" s="30"/>
      <c r="H581" s="30"/>
      <c r="I581" s="30"/>
      <c r="J581" s="30"/>
      <c r="K581" s="30"/>
      <c r="L581" s="30"/>
      <c r="M581" s="30"/>
      <c r="N581" s="30"/>
      <c r="O581" s="31"/>
      <c r="P581" s="30"/>
      <c r="Q581" s="30"/>
      <c r="R581" s="30"/>
      <c r="S581" s="30"/>
      <c r="T581" s="30"/>
      <c r="U581" s="30"/>
      <c r="V581" s="30"/>
      <c r="W581" s="30"/>
      <c r="X581" s="30"/>
      <c r="Y581" s="31"/>
      <c r="Z581" s="30"/>
      <c r="AA581" s="30"/>
      <c r="AB581" s="30"/>
      <c r="AC581" s="30"/>
      <c r="AD581" s="30"/>
      <c r="AE581" s="30"/>
      <c r="AF581" s="30"/>
      <c r="AG581" s="30"/>
      <c r="AH581" s="30"/>
      <c r="AI581" s="30"/>
      <c r="AJ581" s="31"/>
      <c r="AK581" s="30"/>
      <c r="AL581" s="30"/>
      <c r="AM581" s="30"/>
      <c r="AN581" s="30"/>
      <c r="AO581" s="30"/>
      <c r="AP581" s="30"/>
      <c r="AQ581" s="30"/>
      <c r="AR581" s="30"/>
      <c r="AS581" s="31"/>
      <c r="AT581" s="30"/>
      <c r="AU581" s="30"/>
      <c r="AV581" s="30"/>
      <c r="AW581" s="30"/>
      <c r="AX581" s="30"/>
      <c r="AY581" s="30"/>
      <c r="AZ581" s="30"/>
      <c r="BA581" s="31"/>
      <c r="BB581" s="30"/>
      <c r="BC581" s="30"/>
      <c r="BD581" s="30"/>
      <c r="BE581" s="31"/>
      <c r="BF581" s="30"/>
      <c r="BG581" s="30"/>
      <c r="BH581" s="30"/>
      <c r="BI581" s="30"/>
      <c r="BJ581" s="31"/>
      <c r="BK581" s="30"/>
      <c r="BL581" s="30"/>
      <c r="BM581" s="30"/>
      <c r="BN581" s="30"/>
      <c r="BO581" s="31"/>
      <c r="BP581" s="30"/>
      <c r="BQ581" s="30"/>
      <c r="BR581" s="30"/>
      <c r="BS581" s="30"/>
      <c r="BT581" s="31"/>
      <c r="BU581" s="30"/>
      <c r="BV581" s="30"/>
      <c r="BW581" s="30"/>
      <c r="BX581" s="31"/>
      <c r="BY581" s="30"/>
      <c r="BZ581" s="30"/>
      <c r="CA581" s="30"/>
      <c r="CB581" s="30"/>
      <c r="CC581" s="30"/>
      <c r="CD581" s="30"/>
      <c r="CE581" s="30"/>
      <c r="CF581" s="30"/>
      <c r="CG581" s="30"/>
      <c r="CH581" s="31"/>
      <c r="CI581" s="30"/>
      <c r="CJ581" s="30"/>
      <c r="CK581" s="30"/>
      <c r="CL581" s="30"/>
      <c r="CM581" s="30"/>
      <c r="CN581" s="30"/>
      <c r="CO581" s="30"/>
      <c r="CP581" s="30"/>
      <c r="CQ581" s="31"/>
      <c r="CR581" s="30"/>
      <c r="CS581" s="30"/>
      <c r="CT581" s="30"/>
      <c r="CU581" s="30"/>
      <c r="CV581" s="30"/>
      <c r="CW581" s="30"/>
    </row>
    <row r="582" spans="4:101" ht="13.5" x14ac:dyDescent="0.35">
      <c r="D582" s="31"/>
      <c r="E582" s="30"/>
      <c r="F582" s="30"/>
      <c r="G582" s="30"/>
      <c r="H582" s="30"/>
      <c r="I582" s="30"/>
      <c r="J582" s="30"/>
      <c r="K582" s="30"/>
      <c r="L582" s="30"/>
      <c r="M582" s="30"/>
      <c r="N582" s="30"/>
      <c r="O582" s="31"/>
      <c r="P582" s="30"/>
      <c r="Q582" s="30"/>
      <c r="R582" s="30"/>
      <c r="S582" s="30"/>
      <c r="T582" s="30"/>
      <c r="U582" s="30"/>
      <c r="V582" s="30"/>
      <c r="W582" s="30"/>
      <c r="X582" s="30"/>
      <c r="Y582" s="31"/>
      <c r="Z582" s="30"/>
      <c r="AA582" s="30"/>
      <c r="AB582" s="30"/>
      <c r="AC582" s="30"/>
      <c r="AD582" s="30"/>
      <c r="AE582" s="30"/>
      <c r="AF582" s="30"/>
      <c r="AG582" s="30"/>
      <c r="AH582" s="30"/>
      <c r="AI582" s="30"/>
      <c r="AJ582" s="31"/>
      <c r="AK582" s="30"/>
      <c r="AL582" s="30"/>
      <c r="AM582" s="30"/>
      <c r="AN582" s="30"/>
      <c r="AO582" s="30"/>
      <c r="AP582" s="30"/>
      <c r="AQ582" s="30"/>
      <c r="AR582" s="30"/>
      <c r="AS582" s="31"/>
      <c r="AT582" s="30"/>
      <c r="AU582" s="30"/>
      <c r="AV582" s="30"/>
      <c r="AW582" s="30"/>
      <c r="AX582" s="30"/>
      <c r="AY582" s="30"/>
      <c r="AZ582" s="30"/>
      <c r="BA582" s="31"/>
      <c r="BB582" s="30"/>
      <c r="BC582" s="30"/>
      <c r="BD582" s="30"/>
      <c r="BE582" s="31"/>
      <c r="BF582" s="30"/>
      <c r="BG582" s="30"/>
      <c r="BH582" s="30"/>
      <c r="BI582" s="30"/>
      <c r="BJ582" s="31"/>
      <c r="BK582" s="30"/>
      <c r="BL582" s="30"/>
      <c r="BM582" s="30"/>
      <c r="BN582" s="30"/>
      <c r="BO582" s="31"/>
      <c r="BP582" s="30"/>
      <c r="BQ582" s="30"/>
      <c r="BR582" s="30"/>
      <c r="BS582" s="30"/>
      <c r="BT582" s="31"/>
      <c r="BU582" s="30"/>
      <c r="BV582" s="30"/>
      <c r="BW582" s="30"/>
      <c r="BX582" s="31"/>
      <c r="BY582" s="30"/>
      <c r="BZ582" s="30"/>
      <c r="CA582" s="30"/>
      <c r="CB582" s="30"/>
      <c r="CC582" s="30"/>
      <c r="CD582" s="30"/>
      <c r="CE582" s="30"/>
      <c r="CF582" s="30"/>
      <c r="CG582" s="30"/>
      <c r="CH582" s="31"/>
      <c r="CI582" s="30"/>
      <c r="CJ582" s="30"/>
      <c r="CK582" s="30"/>
      <c r="CL582" s="30"/>
      <c r="CM582" s="30"/>
      <c r="CN582" s="30"/>
      <c r="CO582" s="30"/>
      <c r="CP582" s="30"/>
      <c r="CQ582" s="31"/>
      <c r="CR582" s="30"/>
      <c r="CS582" s="30"/>
      <c r="CT582" s="30"/>
      <c r="CU582" s="30"/>
      <c r="CV582" s="30"/>
      <c r="CW582" s="30"/>
    </row>
    <row r="583" spans="4:101" ht="13.5" x14ac:dyDescent="0.35">
      <c r="D583" s="31"/>
      <c r="E583" s="30"/>
      <c r="F583" s="30"/>
      <c r="G583" s="30"/>
      <c r="H583" s="30"/>
      <c r="I583" s="30"/>
      <c r="J583" s="30"/>
      <c r="K583" s="30"/>
      <c r="L583" s="30"/>
      <c r="M583" s="30"/>
      <c r="N583" s="30"/>
      <c r="O583" s="31"/>
      <c r="P583" s="30"/>
      <c r="Q583" s="30"/>
      <c r="R583" s="30"/>
      <c r="S583" s="30"/>
      <c r="T583" s="30"/>
      <c r="U583" s="30"/>
      <c r="V583" s="30"/>
      <c r="W583" s="30"/>
      <c r="X583" s="30"/>
      <c r="Y583" s="31"/>
      <c r="Z583" s="30"/>
      <c r="AA583" s="30"/>
      <c r="AB583" s="30"/>
      <c r="AC583" s="30"/>
      <c r="AD583" s="30"/>
      <c r="AE583" s="30"/>
      <c r="AF583" s="30"/>
      <c r="AG583" s="30"/>
      <c r="AH583" s="30"/>
      <c r="AI583" s="30"/>
      <c r="AJ583" s="31"/>
      <c r="AK583" s="30"/>
      <c r="AL583" s="30"/>
      <c r="AM583" s="30"/>
      <c r="AN583" s="30"/>
      <c r="AO583" s="30"/>
      <c r="AP583" s="30"/>
      <c r="AQ583" s="30"/>
      <c r="AR583" s="30"/>
      <c r="AS583" s="31"/>
      <c r="AT583" s="30"/>
      <c r="AU583" s="30"/>
      <c r="AV583" s="30"/>
      <c r="AW583" s="30"/>
      <c r="AX583" s="30"/>
      <c r="AY583" s="30"/>
      <c r="AZ583" s="30"/>
      <c r="BA583" s="31"/>
      <c r="BB583" s="30"/>
      <c r="BC583" s="30"/>
      <c r="BD583" s="30"/>
      <c r="BE583" s="31"/>
      <c r="BF583" s="30"/>
      <c r="BG583" s="30"/>
      <c r="BH583" s="30"/>
      <c r="BI583" s="30"/>
      <c r="BJ583" s="31"/>
      <c r="BK583" s="30"/>
      <c r="BL583" s="30"/>
      <c r="BM583" s="30"/>
      <c r="BN583" s="30"/>
      <c r="BO583" s="31"/>
      <c r="BP583" s="30"/>
      <c r="BQ583" s="30"/>
      <c r="BR583" s="30"/>
      <c r="BS583" s="30"/>
      <c r="BT583" s="31"/>
      <c r="BU583" s="30"/>
      <c r="BV583" s="30"/>
      <c r="BW583" s="30"/>
      <c r="BX583" s="31"/>
      <c r="BY583" s="30"/>
      <c r="BZ583" s="30"/>
      <c r="CA583" s="30"/>
      <c r="CB583" s="30"/>
      <c r="CC583" s="30"/>
      <c r="CD583" s="30"/>
      <c r="CE583" s="30"/>
      <c r="CF583" s="30"/>
      <c r="CG583" s="30"/>
      <c r="CH583" s="31"/>
      <c r="CI583" s="30"/>
      <c r="CJ583" s="30"/>
      <c r="CK583" s="30"/>
      <c r="CL583" s="30"/>
      <c r="CM583" s="30"/>
      <c r="CN583" s="30"/>
      <c r="CO583" s="30"/>
      <c r="CP583" s="30"/>
      <c r="CQ583" s="31"/>
      <c r="CR583" s="30"/>
      <c r="CS583" s="30"/>
      <c r="CT583" s="30"/>
      <c r="CU583" s="30"/>
      <c r="CV583" s="30"/>
      <c r="CW583" s="30"/>
    </row>
    <row r="584" spans="4:101" ht="13.5" x14ac:dyDescent="0.35">
      <c r="D584" s="31"/>
      <c r="E584" s="30"/>
      <c r="F584" s="30"/>
      <c r="G584" s="30"/>
      <c r="H584" s="30"/>
      <c r="I584" s="30"/>
      <c r="J584" s="30"/>
      <c r="K584" s="30"/>
      <c r="L584" s="30"/>
      <c r="M584" s="30"/>
      <c r="N584" s="30"/>
      <c r="O584" s="31"/>
      <c r="P584" s="30"/>
      <c r="Q584" s="30"/>
      <c r="R584" s="30"/>
      <c r="S584" s="30"/>
      <c r="T584" s="30"/>
      <c r="U584" s="30"/>
      <c r="V584" s="30"/>
      <c r="W584" s="30"/>
      <c r="X584" s="30"/>
      <c r="Y584" s="31"/>
      <c r="Z584" s="30"/>
      <c r="AA584" s="30"/>
      <c r="AB584" s="30"/>
      <c r="AC584" s="30"/>
      <c r="AD584" s="30"/>
      <c r="AE584" s="30"/>
      <c r="AF584" s="30"/>
      <c r="AG584" s="30"/>
      <c r="AH584" s="30"/>
      <c r="AI584" s="30"/>
      <c r="AJ584" s="31"/>
      <c r="AK584" s="30"/>
      <c r="AL584" s="30"/>
      <c r="AM584" s="30"/>
      <c r="AN584" s="30"/>
      <c r="AO584" s="30"/>
      <c r="AP584" s="30"/>
      <c r="AQ584" s="30"/>
      <c r="AR584" s="30"/>
      <c r="AS584" s="31"/>
      <c r="AT584" s="30"/>
      <c r="AU584" s="30"/>
      <c r="AV584" s="30"/>
      <c r="AW584" s="30"/>
      <c r="AX584" s="30"/>
      <c r="AY584" s="30"/>
      <c r="AZ584" s="30"/>
      <c r="BA584" s="31"/>
      <c r="BB584" s="30"/>
      <c r="BC584" s="30"/>
      <c r="BD584" s="30"/>
      <c r="BE584" s="31"/>
      <c r="BF584" s="30"/>
      <c r="BG584" s="30"/>
      <c r="BH584" s="30"/>
      <c r="BI584" s="30"/>
      <c r="BJ584" s="31"/>
      <c r="BK584" s="30"/>
      <c r="BL584" s="30"/>
      <c r="BM584" s="30"/>
      <c r="BN584" s="30"/>
      <c r="BO584" s="31"/>
      <c r="BP584" s="30"/>
      <c r="BQ584" s="30"/>
      <c r="BR584" s="30"/>
      <c r="BS584" s="30"/>
      <c r="BT584" s="31"/>
      <c r="BU584" s="30"/>
      <c r="BV584" s="30"/>
      <c r="BW584" s="30"/>
      <c r="BX584" s="31"/>
      <c r="BY584" s="30"/>
      <c r="BZ584" s="30"/>
      <c r="CA584" s="30"/>
      <c r="CB584" s="30"/>
      <c r="CC584" s="30"/>
      <c r="CD584" s="30"/>
      <c r="CE584" s="30"/>
      <c r="CF584" s="30"/>
      <c r="CG584" s="30"/>
      <c r="CH584" s="31"/>
      <c r="CI584" s="30"/>
      <c r="CJ584" s="30"/>
      <c r="CK584" s="30"/>
      <c r="CL584" s="30"/>
      <c r="CM584" s="30"/>
      <c r="CN584" s="30"/>
      <c r="CO584" s="30"/>
      <c r="CP584" s="30"/>
      <c r="CQ584" s="31"/>
      <c r="CR584" s="30"/>
      <c r="CS584" s="30"/>
      <c r="CT584" s="30"/>
      <c r="CU584" s="30"/>
      <c r="CV584" s="30"/>
      <c r="CW584" s="30"/>
    </row>
    <row r="585" spans="4:101" ht="13.5" x14ac:dyDescent="0.35">
      <c r="D585" s="31"/>
      <c r="E585" s="30"/>
      <c r="F585" s="30"/>
      <c r="G585" s="30"/>
      <c r="H585" s="30"/>
      <c r="I585" s="30"/>
      <c r="J585" s="30"/>
      <c r="K585" s="30"/>
      <c r="L585" s="30"/>
      <c r="M585" s="30"/>
      <c r="N585" s="30"/>
      <c r="O585" s="31"/>
      <c r="P585" s="30"/>
      <c r="Q585" s="30"/>
      <c r="R585" s="30"/>
      <c r="S585" s="30"/>
      <c r="T585" s="30"/>
      <c r="U585" s="30"/>
      <c r="V585" s="30"/>
      <c r="W585" s="30"/>
      <c r="X585" s="30"/>
      <c r="Y585" s="31"/>
      <c r="Z585" s="30"/>
      <c r="AA585" s="30"/>
      <c r="AB585" s="30"/>
      <c r="AC585" s="30"/>
      <c r="AD585" s="30"/>
      <c r="AE585" s="30"/>
      <c r="AF585" s="30"/>
      <c r="AG585" s="30"/>
      <c r="AH585" s="30"/>
      <c r="AI585" s="30"/>
      <c r="AJ585" s="31"/>
      <c r="AK585" s="30"/>
      <c r="AL585" s="30"/>
      <c r="AM585" s="30"/>
      <c r="AN585" s="30"/>
      <c r="AO585" s="30"/>
      <c r="AP585" s="30"/>
      <c r="AQ585" s="30"/>
      <c r="AR585" s="30"/>
      <c r="AS585" s="31"/>
      <c r="AT585" s="30"/>
      <c r="AU585" s="30"/>
      <c r="AV585" s="30"/>
      <c r="AW585" s="30"/>
      <c r="AX585" s="30"/>
      <c r="AY585" s="30"/>
      <c r="AZ585" s="30"/>
      <c r="BA585" s="31"/>
      <c r="BB585" s="30"/>
      <c r="BC585" s="30"/>
      <c r="BD585" s="30"/>
      <c r="BE585" s="31"/>
      <c r="BF585" s="30"/>
      <c r="BG585" s="30"/>
      <c r="BH585" s="30"/>
      <c r="BI585" s="30"/>
      <c r="BJ585" s="31"/>
      <c r="BK585" s="30"/>
      <c r="BL585" s="30"/>
      <c r="BM585" s="30"/>
      <c r="BN585" s="30"/>
      <c r="BO585" s="31"/>
      <c r="BP585" s="30"/>
      <c r="BQ585" s="30"/>
      <c r="BR585" s="30"/>
      <c r="BS585" s="30"/>
      <c r="BT585" s="31"/>
      <c r="BU585" s="30"/>
      <c r="BV585" s="30"/>
      <c r="BW585" s="30"/>
      <c r="BX585" s="31"/>
      <c r="BY585" s="30"/>
      <c r="BZ585" s="30"/>
      <c r="CA585" s="30"/>
      <c r="CB585" s="30"/>
      <c r="CC585" s="30"/>
      <c r="CD585" s="30"/>
      <c r="CE585" s="30"/>
      <c r="CF585" s="30"/>
      <c r="CG585" s="30"/>
      <c r="CH585" s="31"/>
      <c r="CI585" s="30"/>
      <c r="CJ585" s="30"/>
      <c r="CK585" s="30"/>
      <c r="CL585" s="30"/>
      <c r="CM585" s="30"/>
      <c r="CN585" s="30"/>
      <c r="CO585" s="30"/>
      <c r="CP585" s="30"/>
      <c r="CQ585" s="31"/>
      <c r="CR585" s="30"/>
      <c r="CS585" s="30"/>
      <c r="CT585" s="30"/>
      <c r="CU585" s="30"/>
      <c r="CV585" s="30"/>
      <c r="CW585" s="30"/>
    </row>
    <row r="586" spans="4:101" ht="13.5" x14ac:dyDescent="0.35">
      <c r="D586" s="31"/>
      <c r="E586" s="30"/>
      <c r="F586" s="30"/>
      <c r="G586" s="30"/>
      <c r="H586" s="30"/>
      <c r="I586" s="30"/>
      <c r="J586" s="30"/>
      <c r="K586" s="30"/>
      <c r="L586" s="30"/>
      <c r="M586" s="30"/>
      <c r="N586" s="30"/>
      <c r="O586" s="31"/>
      <c r="P586" s="30"/>
      <c r="Q586" s="30"/>
      <c r="R586" s="30"/>
      <c r="S586" s="30"/>
      <c r="T586" s="30"/>
      <c r="U586" s="30"/>
      <c r="V586" s="30"/>
      <c r="W586" s="30"/>
      <c r="X586" s="30"/>
      <c r="Y586" s="31"/>
      <c r="Z586" s="30"/>
      <c r="AA586" s="30"/>
      <c r="AB586" s="30"/>
      <c r="AC586" s="30"/>
      <c r="AD586" s="30"/>
      <c r="AE586" s="30"/>
      <c r="AF586" s="30"/>
      <c r="AG586" s="30"/>
      <c r="AH586" s="30"/>
      <c r="AI586" s="30"/>
      <c r="AJ586" s="31"/>
      <c r="AK586" s="30"/>
      <c r="AL586" s="30"/>
      <c r="AM586" s="30"/>
      <c r="AN586" s="30"/>
      <c r="AO586" s="30"/>
      <c r="AP586" s="30"/>
      <c r="AQ586" s="30"/>
      <c r="AR586" s="30"/>
      <c r="AS586" s="31"/>
      <c r="AT586" s="30"/>
      <c r="AU586" s="30"/>
      <c r="AV586" s="30"/>
      <c r="AW586" s="30"/>
      <c r="AX586" s="30"/>
      <c r="AY586" s="30"/>
      <c r="AZ586" s="30"/>
      <c r="BA586" s="31"/>
      <c r="BB586" s="30"/>
      <c r="BC586" s="30"/>
      <c r="BD586" s="30"/>
      <c r="BE586" s="31"/>
      <c r="BF586" s="30"/>
      <c r="BG586" s="30"/>
      <c r="BH586" s="30"/>
      <c r="BI586" s="30"/>
      <c r="BJ586" s="31"/>
      <c r="BK586" s="30"/>
      <c r="BL586" s="30"/>
      <c r="BM586" s="30"/>
      <c r="BN586" s="30"/>
      <c r="BO586" s="31"/>
      <c r="BP586" s="30"/>
      <c r="BQ586" s="30"/>
      <c r="BR586" s="30"/>
      <c r="BS586" s="30"/>
      <c r="BT586" s="31"/>
      <c r="BU586" s="30"/>
      <c r="BV586" s="30"/>
      <c r="BW586" s="30"/>
      <c r="BX586" s="31"/>
      <c r="BY586" s="30"/>
      <c r="BZ586" s="30"/>
      <c r="CA586" s="30"/>
      <c r="CB586" s="30"/>
      <c r="CC586" s="30"/>
      <c r="CD586" s="30"/>
      <c r="CE586" s="30"/>
      <c r="CF586" s="30"/>
      <c r="CG586" s="30"/>
      <c r="CH586" s="31"/>
      <c r="CI586" s="30"/>
      <c r="CJ586" s="30"/>
      <c r="CK586" s="30"/>
      <c r="CL586" s="30"/>
      <c r="CM586" s="30"/>
      <c r="CN586" s="30"/>
      <c r="CO586" s="30"/>
      <c r="CP586" s="30"/>
      <c r="CQ586" s="31"/>
      <c r="CR586" s="30"/>
      <c r="CS586" s="30"/>
      <c r="CT586" s="30"/>
      <c r="CU586" s="30"/>
      <c r="CV586" s="30"/>
      <c r="CW586" s="30"/>
    </row>
    <row r="587" spans="4:101" ht="13.5" x14ac:dyDescent="0.35">
      <c r="D587" s="31"/>
      <c r="E587" s="30"/>
      <c r="F587" s="30"/>
      <c r="G587" s="30"/>
      <c r="H587" s="30"/>
      <c r="I587" s="30"/>
      <c r="J587" s="30"/>
      <c r="K587" s="30"/>
      <c r="L587" s="30"/>
      <c r="M587" s="30"/>
      <c r="N587" s="30"/>
      <c r="O587" s="31"/>
      <c r="P587" s="30"/>
      <c r="Q587" s="30"/>
      <c r="R587" s="30"/>
      <c r="S587" s="30"/>
      <c r="T587" s="30"/>
      <c r="U587" s="30"/>
      <c r="V587" s="30"/>
      <c r="W587" s="30"/>
      <c r="X587" s="30"/>
      <c r="Y587" s="31"/>
      <c r="Z587" s="30"/>
      <c r="AA587" s="30"/>
      <c r="AB587" s="30"/>
      <c r="AC587" s="30"/>
      <c r="AD587" s="30"/>
      <c r="AE587" s="30"/>
      <c r="AF587" s="30"/>
      <c r="AG587" s="30"/>
      <c r="AH587" s="30"/>
      <c r="AI587" s="30"/>
      <c r="AJ587" s="31"/>
      <c r="AK587" s="30"/>
      <c r="AL587" s="30"/>
      <c r="AM587" s="30"/>
      <c r="AN587" s="30"/>
      <c r="AO587" s="30"/>
      <c r="AP587" s="30"/>
      <c r="AQ587" s="30"/>
      <c r="AR587" s="30"/>
      <c r="AS587" s="31"/>
      <c r="AT587" s="30"/>
      <c r="AU587" s="30"/>
      <c r="AV587" s="30"/>
      <c r="AW587" s="30"/>
      <c r="AX587" s="30"/>
      <c r="AY587" s="30"/>
      <c r="AZ587" s="30"/>
      <c r="BA587" s="31"/>
      <c r="BB587" s="30"/>
      <c r="BC587" s="30"/>
      <c r="BD587" s="30"/>
      <c r="BE587" s="31"/>
      <c r="BF587" s="30"/>
      <c r="BG587" s="30"/>
      <c r="BH587" s="30"/>
      <c r="BI587" s="30"/>
      <c r="BJ587" s="31"/>
      <c r="BK587" s="30"/>
      <c r="BL587" s="30"/>
      <c r="BM587" s="30"/>
      <c r="BN587" s="30"/>
      <c r="BO587" s="31"/>
      <c r="BP587" s="30"/>
      <c r="BQ587" s="30"/>
      <c r="BR587" s="30"/>
      <c r="BS587" s="30"/>
      <c r="BT587" s="31"/>
      <c r="BU587" s="30"/>
      <c r="BV587" s="30"/>
      <c r="BW587" s="30"/>
      <c r="BX587" s="31"/>
      <c r="BY587" s="30"/>
      <c r="BZ587" s="30"/>
      <c r="CA587" s="30"/>
      <c r="CB587" s="30"/>
      <c r="CC587" s="30"/>
      <c r="CD587" s="30"/>
      <c r="CE587" s="30"/>
      <c r="CF587" s="30"/>
      <c r="CG587" s="30"/>
      <c r="CH587" s="31"/>
      <c r="CI587" s="30"/>
      <c r="CJ587" s="30"/>
      <c r="CK587" s="30"/>
      <c r="CL587" s="30"/>
      <c r="CM587" s="30"/>
      <c r="CN587" s="30"/>
      <c r="CO587" s="30"/>
      <c r="CP587" s="30"/>
      <c r="CQ587" s="31"/>
      <c r="CR587" s="30"/>
      <c r="CS587" s="30"/>
      <c r="CT587" s="30"/>
      <c r="CU587" s="30"/>
      <c r="CV587" s="30"/>
      <c r="CW587" s="30"/>
    </row>
    <row r="588" spans="4:101" ht="13.5" x14ac:dyDescent="0.35">
      <c r="D588" s="31"/>
      <c r="E588" s="30"/>
      <c r="F588" s="30"/>
      <c r="G588" s="30"/>
      <c r="H588" s="30"/>
      <c r="I588" s="30"/>
      <c r="J588" s="30"/>
      <c r="K588" s="30"/>
      <c r="L588" s="30"/>
      <c r="M588" s="30"/>
      <c r="N588" s="30"/>
      <c r="O588" s="31"/>
      <c r="P588" s="30"/>
      <c r="Q588" s="30"/>
      <c r="R588" s="30"/>
      <c r="S588" s="30"/>
      <c r="T588" s="30"/>
      <c r="U588" s="30"/>
      <c r="V588" s="30"/>
      <c r="W588" s="30"/>
      <c r="X588" s="30"/>
      <c r="Y588" s="31"/>
      <c r="Z588" s="30"/>
      <c r="AA588" s="30"/>
      <c r="AB588" s="30"/>
      <c r="AC588" s="30"/>
      <c r="AD588" s="30"/>
      <c r="AE588" s="30"/>
      <c r="AF588" s="30"/>
      <c r="AG588" s="30"/>
      <c r="AH588" s="30"/>
      <c r="AI588" s="30"/>
      <c r="AJ588" s="31"/>
      <c r="AK588" s="30"/>
      <c r="AL588" s="30"/>
      <c r="AM588" s="30"/>
      <c r="AN588" s="30"/>
      <c r="AO588" s="30"/>
      <c r="AP588" s="30"/>
      <c r="AQ588" s="30"/>
      <c r="AR588" s="30"/>
      <c r="AS588" s="31"/>
      <c r="AT588" s="30"/>
      <c r="AU588" s="30"/>
      <c r="AV588" s="30"/>
      <c r="AW588" s="30"/>
      <c r="AX588" s="30"/>
      <c r="AY588" s="30"/>
      <c r="AZ588" s="30"/>
      <c r="BA588" s="31"/>
      <c r="BB588" s="30"/>
      <c r="BC588" s="30"/>
      <c r="BD588" s="30"/>
      <c r="BE588" s="31"/>
      <c r="BF588" s="30"/>
      <c r="BG588" s="30"/>
      <c r="BH588" s="30"/>
      <c r="BI588" s="30"/>
      <c r="BJ588" s="31"/>
      <c r="BK588" s="30"/>
      <c r="BL588" s="30"/>
      <c r="BM588" s="30"/>
      <c r="BN588" s="30"/>
      <c r="BO588" s="31"/>
      <c r="BP588" s="30"/>
      <c r="BQ588" s="30"/>
      <c r="BR588" s="30"/>
      <c r="BS588" s="30"/>
      <c r="BT588" s="31"/>
      <c r="BU588" s="30"/>
      <c r="BV588" s="30"/>
      <c r="BW588" s="30"/>
      <c r="BX588" s="31"/>
      <c r="BY588" s="30"/>
      <c r="BZ588" s="30"/>
      <c r="CA588" s="30"/>
      <c r="CB588" s="30"/>
      <c r="CC588" s="30"/>
      <c r="CD588" s="30"/>
      <c r="CE588" s="30"/>
      <c r="CF588" s="30"/>
      <c r="CG588" s="30"/>
      <c r="CH588" s="31"/>
      <c r="CI588" s="30"/>
      <c r="CJ588" s="30"/>
      <c r="CK588" s="30"/>
      <c r="CL588" s="30"/>
      <c r="CM588" s="30"/>
      <c r="CN588" s="30"/>
      <c r="CO588" s="30"/>
      <c r="CP588" s="30"/>
      <c r="CQ588" s="31"/>
      <c r="CR588" s="30"/>
      <c r="CS588" s="30"/>
      <c r="CT588" s="30"/>
      <c r="CU588" s="30"/>
      <c r="CV588" s="30"/>
      <c r="CW588" s="30"/>
    </row>
    <row r="589" spans="4:101" ht="13.5" x14ac:dyDescent="0.35">
      <c r="D589" s="31"/>
      <c r="E589" s="30"/>
      <c r="F589" s="30"/>
      <c r="G589" s="30"/>
      <c r="H589" s="30"/>
      <c r="I589" s="30"/>
      <c r="J589" s="30"/>
      <c r="K589" s="30"/>
      <c r="L589" s="30"/>
      <c r="M589" s="30"/>
      <c r="N589" s="30"/>
      <c r="O589" s="31"/>
      <c r="P589" s="30"/>
      <c r="Q589" s="30"/>
      <c r="R589" s="30"/>
      <c r="S589" s="30"/>
      <c r="T589" s="30"/>
      <c r="U589" s="30"/>
      <c r="V589" s="30"/>
      <c r="W589" s="30"/>
      <c r="X589" s="30"/>
      <c r="Y589" s="31"/>
      <c r="Z589" s="30"/>
      <c r="AA589" s="30"/>
      <c r="AB589" s="30"/>
      <c r="AC589" s="30"/>
      <c r="AD589" s="30"/>
      <c r="AE589" s="30"/>
      <c r="AF589" s="30"/>
      <c r="AG589" s="30"/>
      <c r="AH589" s="30"/>
      <c r="AI589" s="30"/>
      <c r="AJ589" s="31"/>
      <c r="AK589" s="30"/>
      <c r="AL589" s="30"/>
      <c r="AM589" s="30"/>
      <c r="AN589" s="30"/>
      <c r="AO589" s="30"/>
      <c r="AP589" s="30"/>
      <c r="AQ589" s="30"/>
      <c r="AR589" s="30"/>
      <c r="AS589" s="31"/>
      <c r="AT589" s="30"/>
      <c r="AU589" s="30"/>
      <c r="AV589" s="30"/>
      <c r="AW589" s="30"/>
      <c r="AX589" s="30"/>
      <c r="AY589" s="30"/>
      <c r="AZ589" s="30"/>
      <c r="BA589" s="31"/>
      <c r="BB589" s="30"/>
      <c r="BC589" s="30"/>
      <c r="BD589" s="30"/>
      <c r="BE589" s="31"/>
      <c r="BF589" s="30"/>
      <c r="BG589" s="30"/>
      <c r="BH589" s="30"/>
      <c r="BI589" s="30"/>
      <c r="BJ589" s="31"/>
      <c r="BK589" s="30"/>
      <c r="BL589" s="30"/>
      <c r="BM589" s="30"/>
      <c r="BN589" s="30"/>
      <c r="BO589" s="31"/>
      <c r="BP589" s="30"/>
      <c r="BQ589" s="30"/>
      <c r="BR589" s="30"/>
      <c r="BS589" s="30"/>
      <c r="BT589" s="31"/>
      <c r="BU589" s="30"/>
      <c r="BV589" s="30"/>
      <c r="BW589" s="30"/>
      <c r="BX589" s="31"/>
      <c r="BY589" s="30"/>
      <c r="BZ589" s="30"/>
      <c r="CA589" s="30"/>
      <c r="CB589" s="30"/>
      <c r="CC589" s="30"/>
      <c r="CD589" s="30"/>
      <c r="CE589" s="30"/>
      <c r="CF589" s="30"/>
      <c r="CG589" s="30"/>
      <c r="CH589" s="31"/>
      <c r="CI589" s="30"/>
      <c r="CJ589" s="30"/>
      <c r="CK589" s="30"/>
      <c r="CL589" s="30"/>
      <c r="CM589" s="30"/>
      <c r="CN589" s="30"/>
      <c r="CO589" s="30"/>
      <c r="CP589" s="30"/>
      <c r="CQ589" s="31"/>
      <c r="CR589" s="30"/>
      <c r="CS589" s="30"/>
      <c r="CT589" s="30"/>
      <c r="CU589" s="30"/>
      <c r="CV589" s="30"/>
      <c r="CW589" s="30"/>
    </row>
    <row r="590" spans="4:101" ht="13.5" x14ac:dyDescent="0.35">
      <c r="D590" s="31"/>
      <c r="E590" s="30"/>
      <c r="F590" s="30"/>
      <c r="G590" s="30"/>
      <c r="H590" s="30"/>
      <c r="I590" s="30"/>
      <c r="J590" s="30"/>
      <c r="K590" s="30"/>
      <c r="L590" s="30"/>
      <c r="M590" s="30"/>
      <c r="N590" s="30"/>
      <c r="O590" s="31"/>
      <c r="P590" s="30"/>
      <c r="Q590" s="30"/>
      <c r="R590" s="30"/>
      <c r="S590" s="30"/>
      <c r="T590" s="30"/>
      <c r="U590" s="30"/>
      <c r="V590" s="30"/>
      <c r="W590" s="30"/>
      <c r="X590" s="30"/>
      <c r="Y590" s="31"/>
      <c r="Z590" s="30"/>
      <c r="AA590" s="30"/>
      <c r="AB590" s="30"/>
      <c r="AC590" s="30"/>
      <c r="AD590" s="30"/>
      <c r="AE590" s="30"/>
      <c r="AF590" s="30"/>
      <c r="AG590" s="30"/>
      <c r="AH590" s="30"/>
      <c r="AI590" s="30"/>
      <c r="AJ590" s="31"/>
      <c r="AK590" s="30"/>
      <c r="AL590" s="30"/>
      <c r="AM590" s="30"/>
      <c r="AN590" s="30"/>
      <c r="AO590" s="30"/>
      <c r="AP590" s="30"/>
      <c r="AQ590" s="30"/>
      <c r="AR590" s="30"/>
      <c r="AS590" s="31"/>
      <c r="AT590" s="30"/>
      <c r="AU590" s="30"/>
      <c r="AV590" s="30"/>
      <c r="AW590" s="30"/>
      <c r="AX590" s="30"/>
      <c r="AY590" s="30"/>
      <c r="AZ590" s="30"/>
      <c r="BA590" s="31"/>
      <c r="BB590" s="30"/>
      <c r="BC590" s="30"/>
      <c r="BD590" s="30"/>
      <c r="BE590" s="31"/>
      <c r="BF590" s="30"/>
      <c r="BG590" s="30"/>
      <c r="BH590" s="30"/>
      <c r="BI590" s="30"/>
      <c r="BJ590" s="31"/>
      <c r="BK590" s="30"/>
      <c r="BL590" s="30"/>
      <c r="BM590" s="30"/>
      <c r="BN590" s="30"/>
      <c r="BO590" s="31"/>
      <c r="BP590" s="30"/>
      <c r="BQ590" s="30"/>
      <c r="BR590" s="30"/>
      <c r="BS590" s="30"/>
      <c r="BT590" s="31"/>
      <c r="BU590" s="30"/>
      <c r="BV590" s="30"/>
      <c r="BW590" s="30"/>
      <c r="BX590" s="31"/>
      <c r="BY590" s="30"/>
      <c r="BZ590" s="30"/>
      <c r="CA590" s="30"/>
      <c r="CB590" s="30"/>
      <c r="CC590" s="30"/>
      <c r="CD590" s="30"/>
      <c r="CE590" s="30"/>
      <c r="CF590" s="30"/>
      <c r="CG590" s="30"/>
      <c r="CH590" s="31"/>
      <c r="CI590" s="30"/>
      <c r="CJ590" s="30"/>
      <c r="CK590" s="30"/>
      <c r="CL590" s="30"/>
      <c r="CM590" s="30"/>
      <c r="CN590" s="30"/>
      <c r="CO590" s="30"/>
      <c r="CP590" s="30"/>
      <c r="CQ590" s="31"/>
      <c r="CR590" s="30"/>
      <c r="CS590" s="30"/>
      <c r="CT590" s="30"/>
      <c r="CU590" s="30"/>
      <c r="CV590" s="30"/>
      <c r="CW590" s="30"/>
    </row>
    <row r="591" spans="4:101" ht="13.5" x14ac:dyDescent="0.35">
      <c r="D591" s="31"/>
      <c r="E591" s="30"/>
      <c r="F591" s="30"/>
      <c r="G591" s="30"/>
      <c r="H591" s="30"/>
      <c r="I591" s="30"/>
      <c r="J591" s="30"/>
      <c r="K591" s="30"/>
      <c r="L591" s="30"/>
      <c r="M591" s="30"/>
      <c r="N591" s="30"/>
      <c r="O591" s="31"/>
      <c r="P591" s="30"/>
      <c r="Q591" s="30"/>
      <c r="R591" s="30"/>
      <c r="S591" s="30"/>
      <c r="T591" s="30"/>
      <c r="U591" s="30"/>
      <c r="V591" s="30"/>
      <c r="W591" s="30"/>
      <c r="X591" s="30"/>
      <c r="Y591" s="31"/>
      <c r="Z591" s="30"/>
      <c r="AA591" s="30"/>
      <c r="AB591" s="30"/>
      <c r="AC591" s="30"/>
      <c r="AD591" s="30"/>
      <c r="AE591" s="30"/>
      <c r="AF591" s="30"/>
      <c r="AG591" s="30"/>
      <c r="AH591" s="30"/>
      <c r="AI591" s="30"/>
      <c r="AJ591" s="31"/>
      <c r="AK591" s="30"/>
      <c r="AL591" s="30"/>
      <c r="AM591" s="30"/>
      <c r="AN591" s="30"/>
      <c r="AO591" s="30"/>
      <c r="AP591" s="30"/>
      <c r="AQ591" s="30"/>
      <c r="AR591" s="30"/>
      <c r="AS591" s="31"/>
      <c r="AT591" s="30"/>
      <c r="AU591" s="30"/>
      <c r="AV591" s="30"/>
      <c r="AW591" s="30"/>
      <c r="AX591" s="30"/>
      <c r="AY591" s="30"/>
      <c r="AZ591" s="30"/>
      <c r="BA591" s="31"/>
      <c r="BB591" s="30"/>
      <c r="BC591" s="30"/>
      <c r="BD591" s="30"/>
      <c r="BE591" s="31"/>
      <c r="BF591" s="30"/>
      <c r="BG591" s="30"/>
      <c r="BH591" s="30"/>
      <c r="BI591" s="30"/>
      <c r="BJ591" s="31"/>
      <c r="BK591" s="30"/>
      <c r="BL591" s="30"/>
      <c r="BM591" s="30"/>
      <c r="BN591" s="30"/>
      <c r="BO591" s="31"/>
      <c r="BP591" s="30"/>
      <c r="BQ591" s="30"/>
      <c r="BR591" s="30"/>
      <c r="BS591" s="30"/>
      <c r="BT591" s="31"/>
      <c r="BU591" s="30"/>
      <c r="BV591" s="30"/>
      <c r="BW591" s="30"/>
      <c r="BX591" s="31"/>
      <c r="BY591" s="30"/>
      <c r="BZ591" s="30"/>
      <c r="CA591" s="30"/>
      <c r="CB591" s="30"/>
      <c r="CC591" s="30"/>
      <c r="CD591" s="30"/>
      <c r="CE591" s="30"/>
      <c r="CF591" s="30"/>
      <c r="CG591" s="30"/>
      <c r="CH591" s="31"/>
      <c r="CI591" s="30"/>
      <c r="CJ591" s="30"/>
      <c r="CK591" s="30"/>
      <c r="CL591" s="30"/>
      <c r="CM591" s="30"/>
      <c r="CN591" s="30"/>
      <c r="CO591" s="30"/>
      <c r="CP591" s="30"/>
      <c r="CQ591" s="31"/>
      <c r="CR591" s="30"/>
      <c r="CS591" s="30"/>
      <c r="CT591" s="30"/>
      <c r="CU591" s="30"/>
      <c r="CV591" s="30"/>
      <c r="CW591" s="30"/>
    </row>
    <row r="592" spans="4:101" ht="13.5" x14ac:dyDescent="0.35">
      <c r="D592" s="31"/>
      <c r="E592" s="30"/>
      <c r="F592" s="30"/>
      <c r="G592" s="30"/>
      <c r="H592" s="30"/>
      <c r="I592" s="30"/>
      <c r="J592" s="30"/>
      <c r="K592" s="30"/>
      <c r="L592" s="30"/>
      <c r="M592" s="30"/>
      <c r="N592" s="30"/>
      <c r="O592" s="31"/>
      <c r="P592" s="30"/>
      <c r="Q592" s="30"/>
      <c r="R592" s="30"/>
      <c r="S592" s="30"/>
      <c r="T592" s="30"/>
      <c r="U592" s="30"/>
      <c r="V592" s="30"/>
      <c r="W592" s="30"/>
      <c r="X592" s="30"/>
      <c r="Y592" s="31"/>
      <c r="Z592" s="30"/>
      <c r="AA592" s="30"/>
      <c r="AB592" s="30"/>
      <c r="AC592" s="30"/>
      <c r="AD592" s="30"/>
      <c r="AE592" s="30"/>
      <c r="AF592" s="30"/>
      <c r="AG592" s="30"/>
      <c r="AH592" s="30"/>
      <c r="AI592" s="30"/>
      <c r="AJ592" s="31"/>
      <c r="AK592" s="30"/>
      <c r="AL592" s="30"/>
      <c r="AM592" s="30"/>
      <c r="AN592" s="30"/>
      <c r="AO592" s="30"/>
      <c r="AP592" s="30"/>
      <c r="AQ592" s="30"/>
      <c r="AR592" s="30"/>
      <c r="AS592" s="31"/>
      <c r="AT592" s="30"/>
      <c r="AU592" s="30"/>
      <c r="AV592" s="30"/>
      <c r="AW592" s="30"/>
      <c r="AX592" s="30"/>
      <c r="AY592" s="30"/>
      <c r="AZ592" s="30"/>
      <c r="BA592" s="31"/>
      <c r="BB592" s="30"/>
      <c r="BC592" s="30"/>
      <c r="BD592" s="30"/>
      <c r="BE592" s="31"/>
      <c r="BF592" s="30"/>
      <c r="BG592" s="30"/>
      <c r="BH592" s="30"/>
      <c r="BI592" s="30"/>
      <c r="BJ592" s="31"/>
      <c r="BK592" s="30"/>
      <c r="BL592" s="30"/>
      <c r="BM592" s="30"/>
      <c r="BN592" s="30"/>
      <c r="BO592" s="31"/>
      <c r="BP592" s="30"/>
      <c r="BQ592" s="30"/>
      <c r="BR592" s="30"/>
      <c r="BS592" s="30"/>
      <c r="BT592" s="31"/>
      <c r="BU592" s="30"/>
      <c r="BV592" s="30"/>
      <c r="BW592" s="30"/>
      <c r="BX592" s="31"/>
      <c r="BY592" s="30"/>
      <c r="BZ592" s="30"/>
      <c r="CA592" s="30"/>
      <c r="CB592" s="30"/>
      <c r="CC592" s="30"/>
      <c r="CD592" s="30"/>
      <c r="CE592" s="30"/>
      <c r="CF592" s="30"/>
      <c r="CG592" s="30"/>
      <c r="CH592" s="31"/>
      <c r="CI592" s="30"/>
      <c r="CJ592" s="30"/>
      <c r="CK592" s="30"/>
      <c r="CL592" s="30"/>
      <c r="CM592" s="30"/>
      <c r="CN592" s="30"/>
      <c r="CO592" s="30"/>
      <c r="CP592" s="30"/>
      <c r="CQ592" s="31"/>
      <c r="CR592" s="30"/>
      <c r="CS592" s="30"/>
      <c r="CT592" s="30"/>
      <c r="CU592" s="30"/>
      <c r="CV592" s="30"/>
      <c r="CW592" s="30"/>
    </row>
    <row r="593" spans="4:101" ht="13.5" x14ac:dyDescent="0.35">
      <c r="D593" s="31"/>
      <c r="E593" s="30"/>
      <c r="F593" s="30"/>
      <c r="G593" s="30"/>
      <c r="H593" s="30"/>
      <c r="I593" s="30"/>
      <c r="J593" s="30"/>
      <c r="K593" s="30"/>
      <c r="L593" s="30"/>
      <c r="M593" s="30"/>
      <c r="N593" s="30"/>
      <c r="O593" s="31"/>
      <c r="P593" s="30"/>
      <c r="Q593" s="30"/>
      <c r="R593" s="30"/>
      <c r="S593" s="30"/>
      <c r="T593" s="30"/>
      <c r="U593" s="30"/>
      <c r="V593" s="30"/>
      <c r="W593" s="30"/>
      <c r="X593" s="30"/>
      <c r="Y593" s="31"/>
      <c r="Z593" s="30"/>
      <c r="AA593" s="30"/>
      <c r="AB593" s="30"/>
      <c r="AC593" s="30"/>
      <c r="AD593" s="30"/>
      <c r="AE593" s="30"/>
      <c r="AF593" s="30"/>
      <c r="AG593" s="30"/>
      <c r="AH593" s="30"/>
      <c r="AI593" s="30"/>
      <c r="AJ593" s="31"/>
      <c r="AK593" s="30"/>
      <c r="AL593" s="30"/>
      <c r="AM593" s="30"/>
      <c r="AN593" s="30"/>
      <c r="AO593" s="30"/>
      <c r="AP593" s="30"/>
      <c r="AQ593" s="30"/>
      <c r="AR593" s="30"/>
      <c r="AS593" s="31"/>
      <c r="AT593" s="30"/>
      <c r="AU593" s="30"/>
      <c r="AV593" s="30"/>
      <c r="AW593" s="30"/>
      <c r="AX593" s="30"/>
      <c r="AY593" s="30"/>
      <c r="AZ593" s="30"/>
      <c r="BA593" s="31"/>
      <c r="BB593" s="30"/>
      <c r="BC593" s="30"/>
      <c r="BD593" s="30"/>
      <c r="BE593" s="31"/>
      <c r="BF593" s="30"/>
      <c r="BG593" s="30"/>
      <c r="BH593" s="30"/>
      <c r="BI593" s="30"/>
      <c r="BJ593" s="31"/>
      <c r="BK593" s="30"/>
      <c r="BL593" s="30"/>
      <c r="BM593" s="30"/>
      <c r="BN593" s="30"/>
      <c r="BO593" s="31"/>
      <c r="BP593" s="30"/>
      <c r="BQ593" s="30"/>
      <c r="BR593" s="30"/>
      <c r="BS593" s="30"/>
      <c r="BT593" s="31"/>
      <c r="BU593" s="30"/>
      <c r="BV593" s="30"/>
      <c r="BW593" s="30"/>
      <c r="BX593" s="31"/>
      <c r="BY593" s="30"/>
      <c r="BZ593" s="30"/>
      <c r="CA593" s="30"/>
      <c r="CB593" s="30"/>
      <c r="CC593" s="30"/>
      <c r="CD593" s="30"/>
      <c r="CE593" s="30"/>
      <c r="CF593" s="30"/>
      <c r="CG593" s="30"/>
      <c r="CH593" s="31"/>
      <c r="CI593" s="30"/>
      <c r="CJ593" s="30"/>
      <c r="CK593" s="30"/>
      <c r="CL593" s="30"/>
      <c r="CM593" s="30"/>
      <c r="CN593" s="30"/>
      <c r="CO593" s="30"/>
      <c r="CP593" s="30"/>
      <c r="CQ593" s="31"/>
      <c r="CR593" s="30"/>
      <c r="CS593" s="30"/>
      <c r="CT593" s="30"/>
      <c r="CU593" s="30"/>
      <c r="CV593" s="30"/>
      <c r="CW593" s="30"/>
    </row>
    <row r="594" spans="4:101" ht="13.5" x14ac:dyDescent="0.35">
      <c r="D594" s="31"/>
      <c r="E594" s="30"/>
      <c r="F594" s="30"/>
      <c r="G594" s="30"/>
      <c r="H594" s="30"/>
      <c r="I594" s="30"/>
      <c r="J594" s="30"/>
      <c r="K594" s="30"/>
      <c r="L594" s="30"/>
      <c r="M594" s="30"/>
      <c r="N594" s="30"/>
      <c r="O594" s="31"/>
      <c r="P594" s="30"/>
      <c r="Q594" s="30"/>
      <c r="R594" s="30"/>
      <c r="S594" s="30"/>
      <c r="T594" s="30"/>
      <c r="U594" s="30"/>
      <c r="V594" s="30"/>
      <c r="W594" s="30"/>
      <c r="X594" s="30"/>
      <c r="Y594" s="31"/>
      <c r="Z594" s="30"/>
      <c r="AA594" s="30"/>
      <c r="AB594" s="30"/>
      <c r="AC594" s="30"/>
      <c r="AD594" s="30"/>
      <c r="AE594" s="30"/>
      <c r="AF594" s="30"/>
      <c r="AG594" s="30"/>
      <c r="AH594" s="30"/>
      <c r="AI594" s="30"/>
      <c r="AJ594" s="31"/>
      <c r="AK594" s="30"/>
      <c r="AL594" s="30"/>
      <c r="AM594" s="30"/>
      <c r="AN594" s="30"/>
      <c r="AO594" s="30"/>
      <c r="AP594" s="30"/>
      <c r="AQ594" s="30"/>
      <c r="AR594" s="30"/>
      <c r="AS594" s="31"/>
      <c r="AT594" s="30"/>
      <c r="AU594" s="30"/>
      <c r="AV594" s="30"/>
      <c r="AW594" s="30"/>
      <c r="AX594" s="30"/>
      <c r="AY594" s="30"/>
      <c r="AZ594" s="30"/>
      <c r="BA594" s="31"/>
      <c r="BB594" s="30"/>
      <c r="BC594" s="30"/>
      <c r="BD594" s="30"/>
      <c r="BE594" s="31"/>
      <c r="BF594" s="30"/>
      <c r="BG594" s="30"/>
      <c r="BH594" s="30"/>
      <c r="BI594" s="30"/>
      <c r="BJ594" s="31"/>
      <c r="BK594" s="30"/>
      <c r="BL594" s="30"/>
      <c r="BM594" s="30"/>
      <c r="BN594" s="30"/>
      <c r="BO594" s="31"/>
      <c r="BP594" s="30"/>
      <c r="BQ594" s="30"/>
      <c r="BR594" s="30"/>
      <c r="BS594" s="30"/>
      <c r="BT594" s="31"/>
      <c r="BU594" s="30"/>
      <c r="BV594" s="30"/>
      <c r="BW594" s="30"/>
      <c r="BX594" s="31"/>
      <c r="BY594" s="30"/>
      <c r="BZ594" s="30"/>
      <c r="CA594" s="30"/>
      <c r="CB594" s="30"/>
      <c r="CC594" s="30"/>
      <c r="CD594" s="30"/>
      <c r="CE594" s="30"/>
      <c r="CF594" s="30"/>
      <c r="CG594" s="30"/>
      <c r="CH594" s="31"/>
      <c r="CI594" s="30"/>
      <c r="CJ594" s="30"/>
      <c r="CK594" s="30"/>
      <c r="CL594" s="30"/>
      <c r="CM594" s="30"/>
      <c r="CN594" s="30"/>
      <c r="CO594" s="30"/>
      <c r="CP594" s="30"/>
      <c r="CQ594" s="31"/>
      <c r="CR594" s="30"/>
      <c r="CS594" s="30"/>
      <c r="CT594" s="30"/>
      <c r="CU594" s="30"/>
      <c r="CV594" s="30"/>
      <c r="CW594" s="30"/>
    </row>
    <row r="595" spans="4:101" ht="13.5" x14ac:dyDescent="0.35">
      <c r="D595" s="31"/>
      <c r="E595" s="30"/>
      <c r="F595" s="30"/>
      <c r="G595" s="30"/>
      <c r="H595" s="30"/>
      <c r="I595" s="30"/>
      <c r="J595" s="30"/>
      <c r="K595" s="30"/>
      <c r="L595" s="30"/>
      <c r="M595" s="30"/>
      <c r="N595" s="30"/>
      <c r="O595" s="31"/>
      <c r="P595" s="30"/>
      <c r="Q595" s="30"/>
      <c r="R595" s="30"/>
      <c r="S595" s="30"/>
      <c r="T595" s="30"/>
      <c r="U595" s="30"/>
      <c r="V595" s="30"/>
      <c r="W595" s="30"/>
      <c r="X595" s="30"/>
      <c r="Y595" s="31"/>
      <c r="Z595" s="30"/>
      <c r="AA595" s="30"/>
      <c r="AB595" s="30"/>
      <c r="AC595" s="30"/>
      <c r="AD595" s="30"/>
      <c r="AE595" s="30"/>
      <c r="AF595" s="30"/>
      <c r="AG595" s="30"/>
      <c r="AH595" s="30"/>
      <c r="AI595" s="30"/>
      <c r="AJ595" s="31"/>
      <c r="AK595" s="30"/>
      <c r="AL595" s="30"/>
      <c r="AM595" s="30"/>
      <c r="AN595" s="30"/>
      <c r="AO595" s="30"/>
      <c r="AP595" s="30"/>
      <c r="AQ595" s="30"/>
      <c r="AR595" s="30"/>
      <c r="AS595" s="31"/>
      <c r="AT595" s="30"/>
      <c r="AU595" s="30"/>
      <c r="AV595" s="30"/>
      <c r="AW595" s="30"/>
      <c r="AX595" s="30"/>
      <c r="AY595" s="30"/>
      <c r="AZ595" s="30"/>
      <c r="BA595" s="31"/>
      <c r="BB595" s="30"/>
      <c r="BC595" s="30"/>
      <c r="BD595" s="30"/>
      <c r="BE595" s="31"/>
      <c r="BF595" s="30"/>
      <c r="BG595" s="30"/>
      <c r="BH595" s="30"/>
      <c r="BI595" s="30"/>
      <c r="BJ595" s="31"/>
      <c r="BK595" s="30"/>
      <c r="BL595" s="30"/>
      <c r="BM595" s="30"/>
      <c r="BN595" s="30"/>
      <c r="BO595" s="31"/>
      <c r="BP595" s="30"/>
      <c r="BQ595" s="30"/>
      <c r="BR595" s="30"/>
      <c r="BS595" s="30"/>
      <c r="BT595" s="31"/>
      <c r="BU595" s="30"/>
      <c r="BV595" s="30"/>
      <c r="BW595" s="30"/>
      <c r="BX595" s="31"/>
      <c r="BY595" s="30"/>
      <c r="BZ595" s="30"/>
      <c r="CA595" s="30"/>
      <c r="CB595" s="30"/>
      <c r="CC595" s="30"/>
      <c r="CD595" s="30"/>
      <c r="CE595" s="30"/>
      <c r="CF595" s="30"/>
      <c r="CG595" s="30"/>
      <c r="CH595" s="31"/>
      <c r="CI595" s="30"/>
      <c r="CJ595" s="30"/>
      <c r="CK595" s="30"/>
      <c r="CL595" s="30"/>
      <c r="CM595" s="30"/>
      <c r="CN595" s="30"/>
      <c r="CO595" s="30"/>
      <c r="CP595" s="30"/>
      <c r="CQ595" s="31"/>
      <c r="CR595" s="30"/>
      <c r="CS595" s="30"/>
      <c r="CT595" s="30"/>
      <c r="CU595" s="30"/>
      <c r="CV595" s="30"/>
      <c r="CW595" s="30"/>
    </row>
    <row r="596" spans="4:101" ht="13.5" x14ac:dyDescent="0.35">
      <c r="D596" s="31"/>
      <c r="E596" s="30"/>
      <c r="F596" s="30"/>
      <c r="G596" s="30"/>
      <c r="H596" s="30"/>
      <c r="I596" s="30"/>
      <c r="J596" s="30"/>
      <c r="K596" s="30"/>
      <c r="L596" s="30"/>
      <c r="M596" s="30"/>
      <c r="N596" s="30"/>
      <c r="O596" s="31"/>
      <c r="P596" s="30"/>
      <c r="Q596" s="30"/>
      <c r="R596" s="30"/>
      <c r="S596" s="30"/>
      <c r="T596" s="30"/>
      <c r="U596" s="30"/>
      <c r="V596" s="30"/>
      <c r="W596" s="30"/>
      <c r="X596" s="30"/>
      <c r="Y596" s="31"/>
      <c r="Z596" s="30"/>
      <c r="AA596" s="30"/>
      <c r="AB596" s="30"/>
      <c r="AC596" s="30"/>
      <c r="AD596" s="30"/>
      <c r="AE596" s="30"/>
      <c r="AF596" s="30"/>
      <c r="AG596" s="30"/>
      <c r="AH596" s="30"/>
      <c r="AI596" s="30"/>
      <c r="AJ596" s="31"/>
      <c r="AK596" s="30"/>
      <c r="AL596" s="30"/>
      <c r="AM596" s="30"/>
      <c r="AN596" s="30"/>
      <c r="AO596" s="30"/>
      <c r="AP596" s="30"/>
      <c r="AQ596" s="30"/>
      <c r="AR596" s="30"/>
      <c r="AS596" s="31"/>
      <c r="AT596" s="30"/>
      <c r="AU596" s="30"/>
      <c r="AV596" s="30"/>
      <c r="AW596" s="30"/>
      <c r="AX596" s="30"/>
      <c r="AY596" s="30"/>
      <c r="AZ596" s="30"/>
      <c r="BA596" s="31"/>
      <c r="BB596" s="30"/>
      <c r="BC596" s="30"/>
      <c r="BD596" s="30"/>
      <c r="BE596" s="31"/>
      <c r="BF596" s="30"/>
      <c r="BG596" s="30"/>
      <c r="BH596" s="30"/>
      <c r="BI596" s="30"/>
      <c r="BJ596" s="31"/>
      <c r="BK596" s="30"/>
      <c r="BL596" s="30"/>
      <c r="BM596" s="30"/>
      <c r="BN596" s="30"/>
      <c r="BO596" s="31"/>
      <c r="BP596" s="30"/>
      <c r="BQ596" s="30"/>
      <c r="BR596" s="30"/>
      <c r="BS596" s="30"/>
      <c r="BT596" s="31"/>
      <c r="BU596" s="30"/>
      <c r="BV596" s="30"/>
      <c r="BW596" s="30"/>
      <c r="BX596" s="31"/>
      <c r="BY596" s="30"/>
      <c r="BZ596" s="30"/>
      <c r="CA596" s="30"/>
      <c r="CB596" s="30"/>
      <c r="CC596" s="30"/>
      <c r="CD596" s="30"/>
      <c r="CE596" s="30"/>
      <c r="CF596" s="30"/>
      <c r="CG596" s="30"/>
      <c r="CH596" s="31"/>
      <c r="CI596" s="30"/>
      <c r="CJ596" s="30"/>
      <c r="CK596" s="30"/>
      <c r="CL596" s="30"/>
      <c r="CM596" s="30"/>
      <c r="CN596" s="30"/>
      <c r="CO596" s="30"/>
      <c r="CP596" s="30"/>
      <c r="CQ596" s="31"/>
      <c r="CR596" s="30"/>
      <c r="CS596" s="30"/>
      <c r="CT596" s="30"/>
      <c r="CU596" s="30"/>
      <c r="CV596" s="30"/>
      <c r="CW596" s="30"/>
    </row>
    <row r="597" spans="4:101" ht="13.5" x14ac:dyDescent="0.35">
      <c r="D597" s="31"/>
      <c r="E597" s="30"/>
      <c r="F597" s="30"/>
      <c r="G597" s="30"/>
      <c r="H597" s="30"/>
      <c r="I597" s="30"/>
      <c r="J597" s="30"/>
      <c r="K597" s="30"/>
      <c r="L597" s="30"/>
      <c r="M597" s="30"/>
      <c r="N597" s="30"/>
      <c r="O597" s="31"/>
      <c r="P597" s="30"/>
      <c r="Q597" s="30"/>
      <c r="R597" s="30"/>
      <c r="S597" s="30"/>
      <c r="T597" s="30"/>
      <c r="U597" s="30"/>
      <c r="V597" s="30"/>
      <c r="W597" s="30"/>
      <c r="X597" s="30"/>
      <c r="Y597" s="31"/>
      <c r="Z597" s="30"/>
      <c r="AA597" s="30"/>
      <c r="AB597" s="30"/>
      <c r="AC597" s="30"/>
      <c r="AD597" s="30"/>
      <c r="AE597" s="30"/>
      <c r="AF597" s="30"/>
      <c r="AG597" s="30"/>
      <c r="AH597" s="30"/>
      <c r="AI597" s="30"/>
      <c r="AJ597" s="31"/>
      <c r="AK597" s="30"/>
      <c r="AL597" s="30"/>
      <c r="AM597" s="30"/>
      <c r="AN597" s="30"/>
      <c r="AO597" s="30"/>
      <c r="AP597" s="30"/>
      <c r="AQ597" s="30"/>
      <c r="AR597" s="30"/>
      <c r="AS597" s="31"/>
      <c r="AT597" s="30"/>
      <c r="AU597" s="30"/>
      <c r="AV597" s="30"/>
      <c r="AW597" s="30"/>
      <c r="AX597" s="30"/>
      <c r="AY597" s="30"/>
      <c r="AZ597" s="30"/>
      <c r="BA597" s="31"/>
      <c r="BB597" s="30"/>
      <c r="BC597" s="30"/>
      <c r="BD597" s="30"/>
      <c r="BE597" s="31"/>
      <c r="BF597" s="30"/>
      <c r="BG597" s="30"/>
      <c r="BH597" s="30"/>
      <c r="BI597" s="30"/>
      <c r="BJ597" s="31"/>
      <c r="BK597" s="30"/>
      <c r="BL597" s="30"/>
      <c r="BM597" s="30"/>
      <c r="BN597" s="30"/>
      <c r="BO597" s="31"/>
      <c r="BP597" s="30"/>
      <c r="BQ597" s="30"/>
      <c r="BR597" s="30"/>
      <c r="BS597" s="30"/>
      <c r="BT597" s="31"/>
      <c r="BU597" s="30"/>
      <c r="BV597" s="30"/>
      <c r="BW597" s="30"/>
      <c r="BX597" s="31"/>
      <c r="BY597" s="30"/>
      <c r="BZ597" s="30"/>
      <c r="CA597" s="30"/>
      <c r="CB597" s="30"/>
      <c r="CC597" s="30"/>
      <c r="CD597" s="30"/>
      <c r="CE597" s="30"/>
      <c r="CF597" s="30"/>
      <c r="CG597" s="30"/>
      <c r="CH597" s="31"/>
      <c r="CI597" s="30"/>
      <c r="CJ597" s="30"/>
      <c r="CK597" s="30"/>
      <c r="CL597" s="30"/>
      <c r="CM597" s="30"/>
      <c r="CN597" s="30"/>
      <c r="CO597" s="30"/>
      <c r="CP597" s="30"/>
      <c r="CQ597" s="31"/>
      <c r="CR597" s="30"/>
      <c r="CS597" s="30"/>
      <c r="CT597" s="30"/>
      <c r="CU597" s="30"/>
      <c r="CV597" s="30"/>
      <c r="CW597" s="30"/>
    </row>
    <row r="598" spans="4:101" ht="13.5" x14ac:dyDescent="0.35">
      <c r="D598" s="31"/>
      <c r="E598" s="30"/>
      <c r="F598" s="30"/>
      <c r="G598" s="30"/>
      <c r="H598" s="30"/>
      <c r="I598" s="30"/>
      <c r="J598" s="30"/>
      <c r="K598" s="30"/>
      <c r="L598" s="30"/>
      <c r="M598" s="30"/>
      <c r="N598" s="30"/>
      <c r="O598" s="31"/>
      <c r="P598" s="30"/>
      <c r="Q598" s="30"/>
      <c r="R598" s="30"/>
      <c r="S598" s="30"/>
      <c r="T598" s="30"/>
      <c r="U598" s="30"/>
      <c r="V598" s="30"/>
      <c r="W598" s="30"/>
      <c r="X598" s="30"/>
      <c r="Y598" s="31"/>
      <c r="Z598" s="30"/>
      <c r="AA598" s="30"/>
      <c r="AB598" s="30"/>
      <c r="AC598" s="30"/>
      <c r="AD598" s="30"/>
      <c r="AE598" s="30"/>
      <c r="AF598" s="30"/>
      <c r="AG598" s="30"/>
      <c r="AH598" s="30"/>
      <c r="AI598" s="30"/>
      <c r="AJ598" s="31"/>
      <c r="AK598" s="30"/>
      <c r="AL598" s="30"/>
      <c r="AM598" s="30"/>
      <c r="AN598" s="30"/>
      <c r="AO598" s="30"/>
      <c r="AP598" s="30"/>
      <c r="AQ598" s="30"/>
      <c r="AR598" s="30"/>
      <c r="AS598" s="31"/>
      <c r="AT598" s="30"/>
      <c r="AU598" s="30"/>
      <c r="AV598" s="30"/>
      <c r="AW598" s="30"/>
      <c r="AX598" s="30"/>
      <c r="AY598" s="30"/>
      <c r="AZ598" s="30"/>
      <c r="BA598" s="31"/>
      <c r="BB598" s="30"/>
      <c r="BC598" s="30"/>
      <c r="BD598" s="30"/>
      <c r="BE598" s="31"/>
      <c r="BF598" s="30"/>
      <c r="BG598" s="30"/>
      <c r="BH598" s="30"/>
      <c r="BI598" s="30"/>
      <c r="BJ598" s="31"/>
      <c r="BK598" s="30"/>
      <c r="BL598" s="30"/>
      <c r="BM598" s="30"/>
      <c r="BN598" s="30"/>
      <c r="BO598" s="31"/>
      <c r="BP598" s="30"/>
      <c r="BQ598" s="30"/>
      <c r="BR598" s="30"/>
      <c r="BS598" s="30"/>
      <c r="BT598" s="31"/>
      <c r="BU598" s="30"/>
      <c r="BV598" s="30"/>
      <c r="BW598" s="30"/>
      <c r="BX598" s="31"/>
      <c r="BY598" s="30"/>
      <c r="BZ598" s="30"/>
      <c r="CA598" s="30"/>
      <c r="CB598" s="30"/>
      <c r="CC598" s="30"/>
      <c r="CD598" s="30"/>
      <c r="CE598" s="30"/>
      <c r="CF598" s="30"/>
      <c r="CG598" s="30"/>
      <c r="CH598" s="31"/>
      <c r="CI598" s="30"/>
      <c r="CJ598" s="30"/>
      <c r="CK598" s="30"/>
      <c r="CL598" s="30"/>
      <c r="CM598" s="30"/>
      <c r="CN598" s="30"/>
      <c r="CO598" s="30"/>
      <c r="CP598" s="30"/>
      <c r="CQ598" s="31"/>
      <c r="CR598" s="30"/>
      <c r="CS598" s="30"/>
      <c r="CT598" s="30"/>
      <c r="CU598" s="30"/>
      <c r="CV598" s="30"/>
      <c r="CW598" s="30"/>
    </row>
    <row r="599" spans="4:101" ht="13.5" x14ac:dyDescent="0.35">
      <c r="D599" s="31"/>
      <c r="E599" s="30"/>
      <c r="F599" s="30"/>
      <c r="G599" s="30"/>
      <c r="H599" s="30"/>
      <c r="I599" s="30"/>
      <c r="J599" s="30"/>
      <c r="K599" s="30"/>
      <c r="L599" s="30"/>
      <c r="M599" s="30"/>
      <c r="N599" s="30"/>
      <c r="O599" s="31"/>
      <c r="P599" s="30"/>
      <c r="Q599" s="30"/>
      <c r="R599" s="30"/>
      <c r="S599" s="30"/>
      <c r="T599" s="30"/>
      <c r="U599" s="30"/>
      <c r="V599" s="30"/>
      <c r="W599" s="30"/>
      <c r="X599" s="30"/>
      <c r="Y599" s="31"/>
      <c r="Z599" s="30"/>
      <c r="AA599" s="30"/>
      <c r="AB599" s="30"/>
      <c r="AC599" s="30"/>
      <c r="AD599" s="30"/>
      <c r="AE599" s="30"/>
      <c r="AF599" s="30"/>
      <c r="AG599" s="30"/>
      <c r="AH599" s="30"/>
      <c r="AI599" s="30"/>
      <c r="AJ599" s="31"/>
      <c r="AK599" s="30"/>
      <c r="AL599" s="30"/>
      <c r="AM599" s="30"/>
      <c r="AN599" s="30"/>
      <c r="AO599" s="30"/>
      <c r="AP599" s="30"/>
      <c r="AQ599" s="30"/>
      <c r="AR599" s="30"/>
      <c r="AS599" s="31"/>
      <c r="AT599" s="30"/>
      <c r="AU599" s="30"/>
      <c r="AV599" s="30"/>
      <c r="AW599" s="30"/>
      <c r="AX599" s="30"/>
      <c r="AY599" s="30"/>
      <c r="AZ599" s="30"/>
      <c r="BA599" s="31"/>
      <c r="BB599" s="30"/>
      <c r="BC599" s="30"/>
      <c r="BD599" s="30"/>
      <c r="BE599" s="31"/>
      <c r="BF599" s="30"/>
      <c r="BG599" s="30"/>
      <c r="BH599" s="30"/>
      <c r="BI599" s="30"/>
      <c r="BJ599" s="31"/>
      <c r="BK599" s="30"/>
      <c r="BL599" s="30"/>
      <c r="BM599" s="30"/>
      <c r="BN599" s="30"/>
      <c r="BO599" s="31"/>
      <c r="BP599" s="30"/>
      <c r="BQ599" s="30"/>
      <c r="BR599" s="30"/>
      <c r="BS599" s="30"/>
      <c r="BT599" s="31"/>
      <c r="BU599" s="30"/>
      <c r="BV599" s="30"/>
      <c r="BW599" s="30"/>
      <c r="BX599" s="31"/>
      <c r="BY599" s="30"/>
      <c r="BZ599" s="30"/>
      <c r="CA599" s="30"/>
      <c r="CB599" s="30"/>
      <c r="CC599" s="30"/>
      <c r="CD599" s="30"/>
      <c r="CE599" s="30"/>
      <c r="CF599" s="30"/>
      <c r="CG599" s="30"/>
      <c r="CH599" s="31"/>
      <c r="CI599" s="30"/>
      <c r="CJ599" s="30"/>
      <c r="CK599" s="30"/>
      <c r="CL599" s="30"/>
      <c r="CM599" s="30"/>
      <c r="CN599" s="30"/>
      <c r="CO599" s="30"/>
      <c r="CP599" s="30"/>
      <c r="CQ599" s="31"/>
      <c r="CR599" s="30"/>
      <c r="CS599" s="30"/>
      <c r="CT599" s="30"/>
      <c r="CU599" s="30"/>
      <c r="CV599" s="30"/>
      <c r="CW599" s="30"/>
    </row>
    <row r="600" spans="4:101" ht="13.5" x14ac:dyDescent="0.35">
      <c r="D600" s="31"/>
      <c r="E600" s="30"/>
      <c r="F600" s="30"/>
      <c r="G600" s="30"/>
      <c r="H600" s="30"/>
      <c r="I600" s="30"/>
      <c r="J600" s="30"/>
      <c r="K600" s="30"/>
      <c r="L600" s="30"/>
      <c r="M600" s="30"/>
      <c r="N600" s="30"/>
      <c r="O600" s="31"/>
      <c r="P600" s="30"/>
      <c r="Q600" s="30"/>
      <c r="R600" s="30"/>
      <c r="S600" s="30"/>
      <c r="T600" s="30"/>
      <c r="U600" s="30"/>
      <c r="V600" s="30"/>
      <c r="W600" s="30"/>
      <c r="X600" s="30"/>
      <c r="Y600" s="31"/>
      <c r="Z600" s="30"/>
      <c r="AA600" s="30"/>
      <c r="AB600" s="30"/>
      <c r="AC600" s="30"/>
      <c r="AD600" s="30"/>
      <c r="AE600" s="30"/>
      <c r="AF600" s="30"/>
      <c r="AG600" s="30"/>
      <c r="AH600" s="30"/>
      <c r="AI600" s="30"/>
      <c r="AJ600" s="31"/>
      <c r="AK600" s="30"/>
      <c r="AL600" s="30"/>
      <c r="AM600" s="30"/>
      <c r="AN600" s="30"/>
      <c r="AO600" s="30"/>
      <c r="AP600" s="30"/>
      <c r="AQ600" s="30"/>
      <c r="AR600" s="30"/>
      <c r="AS600" s="31"/>
      <c r="AT600" s="30"/>
      <c r="AU600" s="30"/>
      <c r="AV600" s="30"/>
      <c r="AW600" s="30"/>
      <c r="AX600" s="30"/>
      <c r="AY600" s="30"/>
      <c r="AZ600" s="30"/>
      <c r="BA600" s="31"/>
      <c r="BB600" s="30"/>
      <c r="BC600" s="30"/>
      <c r="BD600" s="30"/>
      <c r="BE600" s="31"/>
      <c r="BF600" s="30"/>
      <c r="BG600" s="30"/>
      <c r="BH600" s="30"/>
      <c r="BI600" s="30"/>
      <c r="BJ600" s="31"/>
      <c r="BK600" s="30"/>
      <c r="BL600" s="30"/>
      <c r="BM600" s="30"/>
      <c r="BN600" s="30"/>
      <c r="BO600" s="31"/>
      <c r="BP600" s="30"/>
      <c r="BQ600" s="30"/>
      <c r="BR600" s="30"/>
      <c r="BS600" s="30"/>
      <c r="BT600" s="31"/>
      <c r="BU600" s="30"/>
      <c r="BV600" s="30"/>
      <c r="BW600" s="30"/>
      <c r="BX600" s="31"/>
      <c r="BY600" s="30"/>
      <c r="BZ600" s="30"/>
      <c r="CA600" s="30"/>
      <c r="CB600" s="30"/>
      <c r="CC600" s="30"/>
      <c r="CD600" s="30"/>
      <c r="CE600" s="30"/>
      <c r="CF600" s="30"/>
      <c r="CG600" s="30"/>
      <c r="CH600" s="31"/>
      <c r="CI600" s="30"/>
      <c r="CJ600" s="30"/>
      <c r="CK600" s="30"/>
      <c r="CL600" s="30"/>
      <c r="CM600" s="30"/>
      <c r="CN600" s="30"/>
      <c r="CO600" s="30"/>
      <c r="CP600" s="30"/>
      <c r="CQ600" s="31"/>
      <c r="CR600" s="30"/>
      <c r="CS600" s="30"/>
      <c r="CT600" s="30"/>
      <c r="CU600" s="30"/>
      <c r="CV600" s="30"/>
      <c r="CW600" s="30"/>
    </row>
    <row r="601" spans="4:101" ht="13.5" x14ac:dyDescent="0.35">
      <c r="D601" s="31"/>
      <c r="E601" s="30"/>
      <c r="F601" s="30"/>
      <c r="G601" s="30"/>
      <c r="H601" s="30"/>
      <c r="I601" s="30"/>
      <c r="J601" s="30"/>
      <c r="K601" s="30"/>
      <c r="L601" s="30"/>
      <c r="M601" s="30"/>
      <c r="N601" s="30"/>
      <c r="O601" s="31"/>
      <c r="P601" s="30"/>
      <c r="Q601" s="30"/>
      <c r="R601" s="30"/>
      <c r="S601" s="30"/>
      <c r="T601" s="30"/>
      <c r="U601" s="30"/>
      <c r="V601" s="30"/>
      <c r="W601" s="30"/>
      <c r="X601" s="30"/>
      <c r="Y601" s="31"/>
      <c r="Z601" s="30"/>
      <c r="AA601" s="30"/>
      <c r="AB601" s="30"/>
      <c r="AC601" s="30"/>
      <c r="AD601" s="30"/>
      <c r="AE601" s="30"/>
      <c r="AF601" s="30"/>
      <c r="AG601" s="30"/>
      <c r="AH601" s="30"/>
      <c r="AI601" s="30"/>
      <c r="AJ601" s="31"/>
      <c r="AK601" s="30"/>
      <c r="AL601" s="30"/>
      <c r="AM601" s="30"/>
      <c r="AN601" s="30"/>
      <c r="AO601" s="30"/>
      <c r="AP601" s="30"/>
      <c r="AQ601" s="30"/>
      <c r="AR601" s="30"/>
      <c r="AS601" s="31"/>
      <c r="AT601" s="30"/>
      <c r="AU601" s="30"/>
      <c r="AV601" s="30"/>
      <c r="AW601" s="30"/>
      <c r="AX601" s="30"/>
      <c r="AY601" s="30"/>
      <c r="AZ601" s="30"/>
      <c r="BA601" s="31"/>
      <c r="BB601" s="30"/>
      <c r="BC601" s="30"/>
      <c r="BD601" s="30"/>
      <c r="BE601" s="31"/>
      <c r="BF601" s="30"/>
      <c r="BG601" s="30"/>
      <c r="BH601" s="30"/>
      <c r="BI601" s="30"/>
      <c r="BJ601" s="31"/>
      <c r="BK601" s="30"/>
      <c r="BL601" s="30"/>
      <c r="BM601" s="30"/>
      <c r="BN601" s="30"/>
      <c r="BO601" s="31"/>
      <c r="BP601" s="30"/>
      <c r="BQ601" s="30"/>
      <c r="BR601" s="30"/>
      <c r="BS601" s="30"/>
      <c r="BT601" s="31"/>
      <c r="BU601" s="30"/>
      <c r="BV601" s="30"/>
      <c r="BW601" s="30"/>
      <c r="BX601" s="31"/>
      <c r="BY601" s="30"/>
      <c r="BZ601" s="30"/>
      <c r="CA601" s="30"/>
      <c r="CB601" s="30"/>
      <c r="CC601" s="30"/>
      <c r="CD601" s="30"/>
      <c r="CE601" s="30"/>
      <c r="CF601" s="30"/>
      <c r="CG601" s="30"/>
      <c r="CH601" s="31"/>
      <c r="CI601" s="30"/>
      <c r="CJ601" s="30"/>
      <c r="CK601" s="30"/>
      <c r="CL601" s="30"/>
      <c r="CM601" s="30"/>
      <c r="CN601" s="30"/>
      <c r="CO601" s="30"/>
      <c r="CP601" s="30"/>
      <c r="CQ601" s="31"/>
      <c r="CR601" s="30"/>
      <c r="CS601" s="30"/>
      <c r="CT601" s="30"/>
      <c r="CU601" s="30"/>
      <c r="CV601" s="30"/>
      <c r="CW601" s="30"/>
    </row>
    <row r="602" spans="4:101" ht="13.5" x14ac:dyDescent="0.35">
      <c r="D602" s="31"/>
      <c r="E602" s="30"/>
      <c r="F602" s="30"/>
      <c r="G602" s="30"/>
      <c r="H602" s="30"/>
      <c r="I602" s="30"/>
      <c r="J602" s="30"/>
      <c r="K602" s="30"/>
      <c r="L602" s="30"/>
      <c r="M602" s="30"/>
      <c r="N602" s="30"/>
      <c r="O602" s="31"/>
      <c r="P602" s="30"/>
      <c r="Q602" s="30"/>
      <c r="R602" s="30"/>
      <c r="S602" s="30"/>
      <c r="T602" s="30"/>
      <c r="U602" s="30"/>
      <c r="V602" s="30"/>
      <c r="W602" s="30"/>
      <c r="X602" s="30"/>
      <c r="Y602" s="31"/>
      <c r="Z602" s="30"/>
      <c r="AA602" s="30"/>
      <c r="AB602" s="30"/>
      <c r="AC602" s="30"/>
      <c r="AD602" s="30"/>
      <c r="AE602" s="30"/>
      <c r="AF602" s="30"/>
      <c r="AG602" s="30"/>
      <c r="AH602" s="30"/>
      <c r="AI602" s="30"/>
      <c r="AJ602" s="31"/>
      <c r="AK602" s="30"/>
      <c r="AL602" s="30"/>
      <c r="AM602" s="30"/>
      <c r="AN602" s="30"/>
      <c r="AO602" s="30"/>
      <c r="AP602" s="30"/>
      <c r="AQ602" s="30"/>
      <c r="AR602" s="30"/>
      <c r="AS602" s="31"/>
      <c r="AT602" s="30"/>
      <c r="AU602" s="30"/>
      <c r="AV602" s="30"/>
      <c r="AW602" s="30"/>
      <c r="AX602" s="30"/>
      <c r="AY602" s="30"/>
      <c r="AZ602" s="30"/>
      <c r="BA602" s="31"/>
      <c r="BB602" s="30"/>
      <c r="BC602" s="30"/>
      <c r="BD602" s="30"/>
      <c r="BE602" s="31"/>
      <c r="BF602" s="30"/>
      <c r="BG602" s="30"/>
      <c r="BH602" s="30"/>
      <c r="BI602" s="30"/>
      <c r="BJ602" s="31"/>
      <c r="BK602" s="30"/>
      <c r="BL602" s="30"/>
      <c r="BM602" s="30"/>
      <c r="BN602" s="30"/>
      <c r="BO602" s="31"/>
      <c r="BP602" s="30"/>
      <c r="BQ602" s="30"/>
      <c r="BR602" s="30"/>
      <c r="BS602" s="30"/>
      <c r="BT602" s="31"/>
      <c r="BU602" s="30"/>
      <c r="BV602" s="30"/>
      <c r="BW602" s="30"/>
      <c r="BX602" s="31"/>
      <c r="BY602" s="30"/>
      <c r="BZ602" s="30"/>
      <c r="CA602" s="30"/>
      <c r="CB602" s="30"/>
      <c r="CC602" s="30"/>
      <c r="CD602" s="30"/>
      <c r="CE602" s="30"/>
      <c r="CF602" s="30"/>
      <c r="CG602" s="30"/>
      <c r="CH602" s="31"/>
      <c r="CI602" s="30"/>
      <c r="CJ602" s="30"/>
      <c r="CK602" s="30"/>
      <c r="CL602" s="30"/>
      <c r="CM602" s="30"/>
      <c r="CN602" s="30"/>
      <c r="CO602" s="30"/>
      <c r="CP602" s="30"/>
      <c r="CQ602" s="31"/>
      <c r="CR602" s="30"/>
      <c r="CS602" s="30"/>
      <c r="CT602" s="30"/>
      <c r="CU602" s="30"/>
      <c r="CV602" s="30"/>
      <c r="CW602" s="30"/>
    </row>
    <row r="603" spans="4:101" ht="13.5" x14ac:dyDescent="0.35">
      <c r="D603" s="31"/>
      <c r="E603" s="30"/>
      <c r="F603" s="30"/>
      <c r="G603" s="30"/>
      <c r="H603" s="30"/>
      <c r="I603" s="30"/>
      <c r="J603" s="30"/>
      <c r="K603" s="30"/>
      <c r="L603" s="30"/>
      <c r="M603" s="30"/>
      <c r="N603" s="30"/>
      <c r="O603" s="31"/>
      <c r="P603" s="30"/>
      <c r="Q603" s="30"/>
      <c r="R603" s="30"/>
      <c r="S603" s="30"/>
      <c r="T603" s="30"/>
      <c r="U603" s="30"/>
      <c r="V603" s="30"/>
      <c r="W603" s="30"/>
      <c r="X603" s="30"/>
      <c r="Y603" s="31"/>
      <c r="Z603" s="30"/>
      <c r="AA603" s="30"/>
      <c r="AB603" s="30"/>
      <c r="AC603" s="30"/>
      <c r="AD603" s="30"/>
      <c r="AE603" s="30"/>
      <c r="AF603" s="30"/>
      <c r="AG603" s="30"/>
      <c r="AH603" s="30"/>
      <c r="AI603" s="30"/>
      <c r="AJ603" s="31"/>
      <c r="AK603" s="30"/>
      <c r="AL603" s="30"/>
      <c r="AM603" s="30"/>
      <c r="AN603" s="30"/>
      <c r="AO603" s="30"/>
      <c r="AP603" s="30"/>
      <c r="AQ603" s="30"/>
      <c r="AR603" s="30"/>
      <c r="AS603" s="31"/>
      <c r="AT603" s="30"/>
      <c r="AU603" s="30"/>
      <c r="AV603" s="30"/>
      <c r="AW603" s="30"/>
      <c r="AX603" s="30"/>
      <c r="AY603" s="30"/>
      <c r="AZ603" s="30"/>
      <c r="BA603" s="31"/>
      <c r="BB603" s="30"/>
      <c r="BC603" s="30"/>
      <c r="BD603" s="30"/>
      <c r="BE603" s="31"/>
      <c r="BF603" s="30"/>
      <c r="BG603" s="30"/>
      <c r="BH603" s="30"/>
      <c r="BI603" s="30"/>
      <c r="BJ603" s="31"/>
      <c r="BK603" s="30"/>
      <c r="BL603" s="30"/>
      <c r="BM603" s="30"/>
      <c r="BN603" s="30"/>
      <c r="BO603" s="31"/>
      <c r="BP603" s="30"/>
      <c r="BQ603" s="30"/>
      <c r="BR603" s="30"/>
      <c r="BS603" s="30"/>
      <c r="BT603" s="31"/>
      <c r="BU603" s="30"/>
      <c r="BV603" s="30"/>
      <c r="BW603" s="30"/>
      <c r="BX603" s="31"/>
      <c r="BY603" s="30"/>
      <c r="BZ603" s="30"/>
      <c r="CA603" s="30"/>
      <c r="CB603" s="30"/>
      <c r="CC603" s="30"/>
      <c r="CD603" s="30"/>
      <c r="CE603" s="30"/>
      <c r="CF603" s="30"/>
      <c r="CG603" s="30"/>
      <c r="CH603" s="31"/>
      <c r="CI603" s="30"/>
      <c r="CJ603" s="30"/>
      <c r="CK603" s="30"/>
      <c r="CL603" s="30"/>
      <c r="CM603" s="30"/>
      <c r="CN603" s="30"/>
      <c r="CO603" s="30"/>
      <c r="CP603" s="30"/>
      <c r="CQ603" s="31"/>
      <c r="CR603" s="30"/>
      <c r="CS603" s="30"/>
      <c r="CT603" s="30"/>
      <c r="CU603" s="30"/>
      <c r="CV603" s="30"/>
      <c r="CW603" s="30"/>
    </row>
    <row r="604" spans="4:101" ht="13.5" x14ac:dyDescent="0.35">
      <c r="D604" s="31"/>
      <c r="E604" s="30"/>
      <c r="F604" s="30"/>
      <c r="G604" s="30"/>
      <c r="H604" s="30"/>
      <c r="I604" s="30"/>
      <c r="J604" s="30"/>
      <c r="K604" s="30"/>
      <c r="L604" s="30"/>
      <c r="M604" s="30"/>
      <c r="N604" s="30"/>
      <c r="O604" s="31"/>
      <c r="P604" s="30"/>
      <c r="Q604" s="30"/>
      <c r="R604" s="30"/>
      <c r="S604" s="30"/>
      <c r="T604" s="30"/>
      <c r="U604" s="30"/>
      <c r="V604" s="30"/>
      <c r="W604" s="30"/>
      <c r="X604" s="30"/>
      <c r="Y604" s="31"/>
      <c r="Z604" s="30"/>
      <c r="AA604" s="30"/>
      <c r="AB604" s="30"/>
      <c r="AC604" s="30"/>
      <c r="AD604" s="30"/>
      <c r="AE604" s="30"/>
      <c r="AF604" s="30"/>
      <c r="AG604" s="30"/>
      <c r="AH604" s="30"/>
      <c r="AI604" s="30"/>
      <c r="AJ604" s="31"/>
      <c r="AK604" s="30"/>
      <c r="AL604" s="30"/>
      <c r="AM604" s="30"/>
      <c r="AN604" s="30"/>
      <c r="AO604" s="30"/>
      <c r="AP604" s="30"/>
      <c r="AQ604" s="30"/>
      <c r="AR604" s="30"/>
      <c r="AS604" s="31"/>
      <c r="AT604" s="30"/>
      <c r="AU604" s="30"/>
      <c r="AV604" s="30"/>
      <c r="AW604" s="30"/>
      <c r="AX604" s="30"/>
      <c r="AY604" s="30"/>
      <c r="AZ604" s="30"/>
      <c r="BA604" s="31"/>
      <c r="BB604" s="30"/>
      <c r="BC604" s="30"/>
      <c r="BD604" s="30"/>
      <c r="BE604" s="31"/>
      <c r="BF604" s="30"/>
      <c r="BG604" s="30"/>
      <c r="BH604" s="30"/>
      <c r="BI604" s="30"/>
      <c r="BJ604" s="31"/>
      <c r="BK604" s="30"/>
      <c r="BL604" s="30"/>
      <c r="BM604" s="30"/>
      <c r="BN604" s="30"/>
      <c r="BO604" s="31"/>
      <c r="BP604" s="30"/>
      <c r="BQ604" s="30"/>
      <c r="BR604" s="30"/>
      <c r="BS604" s="30"/>
      <c r="BT604" s="31"/>
      <c r="BU604" s="30"/>
      <c r="BV604" s="30"/>
      <c r="BW604" s="30"/>
      <c r="BX604" s="31"/>
      <c r="BY604" s="30"/>
      <c r="BZ604" s="30"/>
      <c r="CA604" s="30"/>
      <c r="CB604" s="30"/>
      <c r="CC604" s="30"/>
      <c r="CD604" s="30"/>
      <c r="CE604" s="30"/>
      <c r="CF604" s="30"/>
      <c r="CG604" s="30"/>
      <c r="CH604" s="31"/>
      <c r="CI604" s="30"/>
      <c r="CJ604" s="30"/>
      <c r="CK604" s="30"/>
      <c r="CL604" s="30"/>
      <c r="CM604" s="30"/>
      <c r="CN604" s="30"/>
      <c r="CO604" s="30"/>
      <c r="CP604" s="30"/>
      <c r="CQ604" s="31"/>
      <c r="CR604" s="30"/>
      <c r="CS604" s="30"/>
      <c r="CT604" s="30"/>
      <c r="CU604" s="30"/>
      <c r="CV604" s="30"/>
      <c r="CW604" s="30"/>
    </row>
    <row r="605" spans="4:101" ht="13.5" x14ac:dyDescent="0.35">
      <c r="D605" s="31"/>
      <c r="E605" s="30"/>
      <c r="F605" s="30"/>
      <c r="G605" s="30"/>
      <c r="H605" s="30"/>
      <c r="I605" s="30"/>
      <c r="J605" s="30"/>
      <c r="K605" s="30"/>
      <c r="L605" s="30"/>
      <c r="M605" s="30"/>
      <c r="N605" s="30"/>
      <c r="O605" s="31"/>
      <c r="P605" s="30"/>
      <c r="Q605" s="30"/>
      <c r="R605" s="30"/>
      <c r="S605" s="30"/>
      <c r="T605" s="30"/>
      <c r="U605" s="30"/>
      <c r="V605" s="30"/>
      <c r="W605" s="30"/>
      <c r="X605" s="30"/>
      <c r="Y605" s="31"/>
      <c r="Z605" s="30"/>
      <c r="AA605" s="30"/>
      <c r="AB605" s="30"/>
      <c r="AC605" s="30"/>
      <c r="AD605" s="30"/>
      <c r="AE605" s="30"/>
      <c r="AF605" s="30"/>
      <c r="AG605" s="30"/>
      <c r="AH605" s="30"/>
      <c r="AI605" s="30"/>
      <c r="AJ605" s="31"/>
      <c r="AK605" s="30"/>
      <c r="AL605" s="30"/>
      <c r="AM605" s="30"/>
      <c r="AN605" s="30"/>
      <c r="AO605" s="30"/>
      <c r="AP605" s="30"/>
      <c r="AQ605" s="30"/>
      <c r="AR605" s="30"/>
      <c r="AS605" s="31"/>
      <c r="AT605" s="30"/>
      <c r="AU605" s="30"/>
      <c r="AV605" s="30"/>
      <c r="AW605" s="30"/>
      <c r="AX605" s="30"/>
      <c r="AY605" s="30"/>
      <c r="AZ605" s="30"/>
      <c r="BA605" s="31"/>
      <c r="BB605" s="30"/>
      <c r="BC605" s="30"/>
      <c r="BD605" s="30"/>
      <c r="BE605" s="31"/>
      <c r="BF605" s="30"/>
      <c r="BG605" s="30"/>
      <c r="BH605" s="30"/>
      <c r="BI605" s="30"/>
      <c r="BJ605" s="31"/>
      <c r="BK605" s="30"/>
      <c r="BL605" s="30"/>
      <c r="BM605" s="30"/>
      <c r="BN605" s="30"/>
      <c r="BO605" s="31"/>
      <c r="BP605" s="30"/>
      <c r="BQ605" s="30"/>
      <c r="BR605" s="30"/>
      <c r="BS605" s="30"/>
      <c r="BT605" s="31"/>
      <c r="BU605" s="30"/>
      <c r="BV605" s="30"/>
      <c r="BW605" s="30"/>
      <c r="BX605" s="31"/>
      <c r="BY605" s="30"/>
      <c r="BZ605" s="30"/>
      <c r="CA605" s="30"/>
      <c r="CB605" s="30"/>
      <c r="CC605" s="30"/>
      <c r="CD605" s="30"/>
      <c r="CE605" s="30"/>
      <c r="CF605" s="30"/>
      <c r="CG605" s="30"/>
      <c r="CH605" s="31"/>
      <c r="CI605" s="30"/>
      <c r="CJ605" s="30"/>
      <c r="CK605" s="30"/>
      <c r="CL605" s="30"/>
      <c r="CM605" s="30"/>
      <c r="CN605" s="30"/>
      <c r="CO605" s="30"/>
      <c r="CP605" s="30"/>
      <c r="CQ605" s="31"/>
      <c r="CR605" s="30"/>
      <c r="CS605" s="30"/>
      <c r="CT605" s="30"/>
      <c r="CU605" s="30"/>
      <c r="CV605" s="30"/>
      <c r="CW605" s="30"/>
    </row>
    <row r="606" spans="4:101" ht="13.5" x14ac:dyDescent="0.35">
      <c r="D606" s="31"/>
      <c r="E606" s="30"/>
      <c r="F606" s="30"/>
      <c r="G606" s="30"/>
      <c r="H606" s="30"/>
      <c r="I606" s="30"/>
      <c r="J606" s="30"/>
      <c r="K606" s="30"/>
      <c r="L606" s="30"/>
      <c r="M606" s="30"/>
      <c r="N606" s="30"/>
      <c r="O606" s="31"/>
      <c r="P606" s="30"/>
      <c r="Q606" s="30"/>
      <c r="R606" s="30"/>
      <c r="S606" s="30"/>
      <c r="T606" s="30"/>
      <c r="U606" s="30"/>
      <c r="V606" s="30"/>
      <c r="W606" s="30"/>
      <c r="X606" s="30"/>
      <c r="Y606" s="31"/>
      <c r="Z606" s="30"/>
      <c r="AA606" s="30"/>
      <c r="AB606" s="30"/>
      <c r="AC606" s="30"/>
      <c r="AD606" s="30"/>
      <c r="AE606" s="30"/>
      <c r="AF606" s="30"/>
      <c r="AG606" s="30"/>
      <c r="AH606" s="30"/>
      <c r="AI606" s="30"/>
      <c r="AJ606" s="31"/>
      <c r="AK606" s="30"/>
      <c r="AL606" s="30"/>
      <c r="AM606" s="30"/>
      <c r="AN606" s="30"/>
      <c r="AO606" s="30"/>
      <c r="AP606" s="30"/>
      <c r="AQ606" s="30"/>
      <c r="AR606" s="30"/>
      <c r="AS606" s="31"/>
      <c r="AT606" s="30"/>
      <c r="AU606" s="30"/>
      <c r="AV606" s="30"/>
      <c r="AW606" s="30"/>
      <c r="AX606" s="30"/>
      <c r="AY606" s="30"/>
      <c r="AZ606" s="30"/>
      <c r="BA606" s="31"/>
      <c r="BB606" s="30"/>
      <c r="BC606" s="30"/>
      <c r="BD606" s="30"/>
      <c r="BE606" s="31"/>
      <c r="BF606" s="30"/>
      <c r="BG606" s="30"/>
      <c r="BH606" s="30"/>
      <c r="BI606" s="30"/>
      <c r="BJ606" s="31"/>
      <c r="BK606" s="30"/>
      <c r="BL606" s="30"/>
      <c r="BM606" s="30"/>
      <c r="BN606" s="30"/>
      <c r="BO606" s="31"/>
      <c r="BP606" s="30"/>
      <c r="BQ606" s="30"/>
      <c r="BR606" s="30"/>
      <c r="BS606" s="30"/>
      <c r="BT606" s="31"/>
      <c r="BU606" s="30"/>
      <c r="BV606" s="30"/>
      <c r="BW606" s="30"/>
      <c r="BX606" s="31"/>
      <c r="BY606" s="30"/>
      <c r="BZ606" s="30"/>
      <c r="CA606" s="30"/>
      <c r="CB606" s="30"/>
      <c r="CC606" s="30"/>
      <c r="CD606" s="30"/>
      <c r="CE606" s="30"/>
      <c r="CF606" s="30"/>
      <c r="CG606" s="30"/>
      <c r="CH606" s="31"/>
      <c r="CI606" s="30"/>
      <c r="CJ606" s="30"/>
      <c r="CK606" s="30"/>
      <c r="CL606" s="30"/>
      <c r="CM606" s="30"/>
      <c r="CN606" s="30"/>
      <c r="CO606" s="30"/>
      <c r="CP606" s="30"/>
      <c r="CQ606" s="31"/>
      <c r="CR606" s="30"/>
      <c r="CS606" s="30"/>
      <c r="CT606" s="30"/>
      <c r="CU606" s="30"/>
      <c r="CV606" s="30"/>
      <c r="CW606" s="30"/>
    </row>
    <row r="607" spans="4:101" ht="13.5" x14ac:dyDescent="0.35">
      <c r="D607" s="31"/>
      <c r="E607" s="30"/>
      <c r="F607" s="30"/>
      <c r="G607" s="30"/>
      <c r="H607" s="30"/>
      <c r="I607" s="30"/>
      <c r="J607" s="30"/>
      <c r="K607" s="30"/>
      <c r="L607" s="30"/>
      <c r="M607" s="30"/>
      <c r="N607" s="30"/>
      <c r="O607" s="31"/>
      <c r="P607" s="30"/>
      <c r="Q607" s="30"/>
      <c r="R607" s="30"/>
      <c r="S607" s="30"/>
      <c r="T607" s="30"/>
      <c r="U607" s="30"/>
      <c r="V607" s="30"/>
      <c r="W607" s="30"/>
      <c r="X607" s="30"/>
      <c r="Y607" s="31"/>
      <c r="Z607" s="30"/>
      <c r="AA607" s="30"/>
      <c r="AB607" s="30"/>
      <c r="AC607" s="30"/>
      <c r="AD607" s="30"/>
      <c r="AE607" s="30"/>
      <c r="AF607" s="30"/>
      <c r="AG607" s="30"/>
      <c r="AH607" s="30"/>
      <c r="AI607" s="30"/>
      <c r="AJ607" s="31"/>
      <c r="AK607" s="30"/>
      <c r="AL607" s="30"/>
      <c r="AM607" s="30"/>
      <c r="AN607" s="30"/>
      <c r="AO607" s="30"/>
      <c r="AP607" s="30"/>
      <c r="AQ607" s="30"/>
      <c r="AR607" s="30"/>
      <c r="AS607" s="31"/>
      <c r="AT607" s="30"/>
      <c r="AU607" s="30"/>
      <c r="AV607" s="30"/>
      <c r="AW607" s="30"/>
      <c r="AX607" s="30"/>
      <c r="AY607" s="30"/>
      <c r="AZ607" s="30"/>
      <c r="BA607" s="31"/>
      <c r="BB607" s="30"/>
      <c r="BC607" s="30"/>
      <c r="BD607" s="30"/>
      <c r="BE607" s="31"/>
      <c r="BF607" s="30"/>
      <c r="BG607" s="30"/>
      <c r="BH607" s="30"/>
      <c r="BI607" s="30"/>
      <c r="BJ607" s="31"/>
      <c r="BK607" s="30"/>
      <c r="BL607" s="30"/>
      <c r="BM607" s="30"/>
      <c r="BN607" s="30"/>
      <c r="BO607" s="31"/>
      <c r="BP607" s="30"/>
      <c r="BQ607" s="30"/>
      <c r="BR607" s="30"/>
      <c r="BS607" s="30"/>
      <c r="BT607" s="31"/>
      <c r="BU607" s="30"/>
      <c r="BV607" s="30"/>
      <c r="BW607" s="30"/>
      <c r="BX607" s="31"/>
      <c r="BY607" s="30"/>
      <c r="BZ607" s="30"/>
      <c r="CA607" s="30"/>
      <c r="CB607" s="30"/>
      <c r="CC607" s="30"/>
      <c r="CD607" s="30"/>
      <c r="CE607" s="30"/>
      <c r="CF607" s="30"/>
      <c r="CG607" s="30"/>
      <c r="CH607" s="31"/>
      <c r="CI607" s="30"/>
      <c r="CJ607" s="30"/>
      <c r="CK607" s="30"/>
      <c r="CL607" s="30"/>
      <c r="CM607" s="30"/>
      <c r="CN607" s="30"/>
      <c r="CO607" s="30"/>
      <c r="CP607" s="30"/>
      <c r="CQ607" s="31"/>
      <c r="CR607" s="30"/>
      <c r="CS607" s="30"/>
      <c r="CT607" s="30"/>
      <c r="CU607" s="30"/>
      <c r="CV607" s="30"/>
      <c r="CW607" s="30"/>
    </row>
    <row r="608" spans="4:101" ht="13.5" x14ac:dyDescent="0.35">
      <c r="D608" s="31"/>
      <c r="E608" s="30"/>
      <c r="F608" s="30"/>
      <c r="G608" s="30"/>
      <c r="H608" s="30"/>
      <c r="I608" s="30"/>
      <c r="J608" s="30"/>
      <c r="K608" s="30"/>
      <c r="L608" s="30"/>
      <c r="M608" s="30"/>
      <c r="N608" s="30"/>
      <c r="O608" s="31"/>
      <c r="P608" s="30"/>
      <c r="Q608" s="30"/>
      <c r="R608" s="30"/>
      <c r="S608" s="30"/>
      <c r="T608" s="30"/>
      <c r="U608" s="30"/>
      <c r="V608" s="30"/>
      <c r="W608" s="30"/>
      <c r="X608" s="30"/>
      <c r="Y608" s="31"/>
      <c r="Z608" s="30"/>
      <c r="AA608" s="30"/>
      <c r="AB608" s="30"/>
      <c r="AC608" s="30"/>
      <c r="AD608" s="30"/>
      <c r="AE608" s="30"/>
      <c r="AF608" s="30"/>
      <c r="AG608" s="30"/>
      <c r="AH608" s="30"/>
      <c r="AI608" s="30"/>
      <c r="AJ608" s="31"/>
      <c r="AK608" s="30"/>
      <c r="AL608" s="30"/>
      <c r="AM608" s="30"/>
      <c r="AN608" s="30"/>
      <c r="AO608" s="30"/>
      <c r="AP608" s="30"/>
      <c r="AQ608" s="30"/>
      <c r="AR608" s="30"/>
      <c r="AS608" s="31"/>
      <c r="AT608" s="30"/>
      <c r="AU608" s="30"/>
      <c r="AV608" s="30"/>
      <c r="AW608" s="30"/>
      <c r="AX608" s="30"/>
      <c r="AY608" s="30"/>
      <c r="AZ608" s="30"/>
      <c r="BA608" s="31"/>
      <c r="BB608" s="30"/>
      <c r="BC608" s="30"/>
      <c r="BD608" s="30"/>
      <c r="BE608" s="31"/>
      <c r="BF608" s="30"/>
      <c r="BG608" s="30"/>
      <c r="BH608" s="30"/>
      <c r="BI608" s="30"/>
      <c r="BJ608" s="31"/>
      <c r="BK608" s="30"/>
      <c r="BL608" s="30"/>
      <c r="BM608" s="30"/>
      <c r="BN608" s="30"/>
      <c r="BO608" s="31"/>
      <c r="BP608" s="30"/>
      <c r="BQ608" s="30"/>
      <c r="BR608" s="30"/>
      <c r="BS608" s="30"/>
      <c r="BT608" s="31"/>
      <c r="BU608" s="30"/>
      <c r="BV608" s="30"/>
      <c r="BW608" s="30"/>
      <c r="BX608" s="31"/>
      <c r="BY608" s="30"/>
      <c r="BZ608" s="30"/>
      <c r="CA608" s="30"/>
      <c r="CB608" s="30"/>
      <c r="CC608" s="30"/>
      <c r="CD608" s="30"/>
      <c r="CE608" s="30"/>
      <c r="CF608" s="30"/>
      <c r="CG608" s="30"/>
      <c r="CH608" s="31"/>
      <c r="CI608" s="30"/>
      <c r="CJ608" s="30"/>
      <c r="CK608" s="30"/>
      <c r="CL608" s="30"/>
      <c r="CM608" s="30"/>
      <c r="CN608" s="30"/>
      <c r="CO608" s="30"/>
      <c r="CP608" s="30"/>
      <c r="CQ608" s="31"/>
      <c r="CR608" s="30"/>
      <c r="CS608" s="30"/>
      <c r="CT608" s="30"/>
      <c r="CU608" s="30"/>
      <c r="CV608" s="30"/>
      <c r="CW608" s="30"/>
    </row>
    <row r="609" spans="4:101" ht="13.5" x14ac:dyDescent="0.35">
      <c r="D609" s="31"/>
      <c r="E609" s="30"/>
      <c r="F609" s="30"/>
      <c r="G609" s="30"/>
      <c r="H609" s="30"/>
      <c r="I609" s="30"/>
      <c r="J609" s="30"/>
      <c r="K609" s="30"/>
      <c r="L609" s="30"/>
      <c r="M609" s="30"/>
      <c r="N609" s="30"/>
      <c r="O609" s="31"/>
      <c r="P609" s="30"/>
      <c r="Q609" s="30"/>
      <c r="R609" s="30"/>
      <c r="S609" s="30"/>
      <c r="T609" s="30"/>
      <c r="U609" s="30"/>
      <c r="V609" s="30"/>
      <c r="W609" s="30"/>
      <c r="X609" s="30"/>
      <c r="Y609" s="31"/>
      <c r="Z609" s="30"/>
      <c r="AA609" s="30"/>
      <c r="AB609" s="30"/>
      <c r="AC609" s="30"/>
      <c r="AD609" s="30"/>
      <c r="AE609" s="30"/>
      <c r="AF609" s="30"/>
      <c r="AG609" s="30"/>
      <c r="AH609" s="30"/>
      <c r="AI609" s="30"/>
      <c r="AJ609" s="31"/>
      <c r="AK609" s="30"/>
      <c r="AL609" s="30"/>
      <c r="AM609" s="30"/>
      <c r="AN609" s="30"/>
      <c r="AO609" s="30"/>
      <c r="AP609" s="30"/>
      <c r="AQ609" s="30"/>
      <c r="AR609" s="30"/>
      <c r="AS609" s="31"/>
      <c r="AT609" s="30"/>
      <c r="AU609" s="30"/>
      <c r="AV609" s="30"/>
      <c r="AW609" s="30"/>
      <c r="AX609" s="30"/>
      <c r="AY609" s="30"/>
      <c r="AZ609" s="30"/>
      <c r="BA609" s="31"/>
      <c r="BB609" s="30"/>
      <c r="BC609" s="30"/>
      <c r="BD609" s="30"/>
      <c r="BE609" s="31"/>
      <c r="BF609" s="30"/>
      <c r="BG609" s="30"/>
      <c r="BH609" s="30"/>
      <c r="BI609" s="30"/>
      <c r="BJ609" s="31"/>
      <c r="BK609" s="30"/>
      <c r="BL609" s="30"/>
      <c r="BM609" s="30"/>
      <c r="BN609" s="30"/>
      <c r="BO609" s="31"/>
      <c r="BP609" s="30"/>
      <c r="BQ609" s="30"/>
      <c r="BR609" s="30"/>
      <c r="BS609" s="30"/>
      <c r="BT609" s="31"/>
      <c r="BU609" s="30"/>
      <c r="BV609" s="30"/>
      <c r="BW609" s="30"/>
      <c r="BX609" s="31"/>
      <c r="BY609" s="30"/>
      <c r="BZ609" s="30"/>
      <c r="CA609" s="30"/>
      <c r="CB609" s="30"/>
      <c r="CC609" s="30"/>
      <c r="CD609" s="30"/>
      <c r="CE609" s="30"/>
      <c r="CF609" s="30"/>
      <c r="CG609" s="30"/>
      <c r="CH609" s="31"/>
      <c r="CI609" s="30"/>
      <c r="CJ609" s="30"/>
      <c r="CK609" s="30"/>
      <c r="CL609" s="30"/>
      <c r="CM609" s="30"/>
      <c r="CN609" s="30"/>
      <c r="CO609" s="30"/>
      <c r="CP609" s="30"/>
      <c r="CQ609" s="31"/>
      <c r="CR609" s="30"/>
      <c r="CS609" s="30"/>
      <c r="CT609" s="30"/>
      <c r="CU609" s="30"/>
      <c r="CV609" s="30"/>
      <c r="CW609" s="30"/>
    </row>
    <row r="610" spans="4:101" ht="13.5" x14ac:dyDescent="0.35">
      <c r="D610" s="31"/>
      <c r="E610" s="30"/>
      <c r="F610" s="30"/>
      <c r="G610" s="30"/>
      <c r="H610" s="30"/>
      <c r="I610" s="30"/>
      <c r="J610" s="30"/>
      <c r="K610" s="30"/>
      <c r="L610" s="30"/>
      <c r="M610" s="30"/>
      <c r="N610" s="30"/>
      <c r="O610" s="31"/>
      <c r="P610" s="30"/>
      <c r="Q610" s="30"/>
      <c r="R610" s="30"/>
      <c r="S610" s="30"/>
      <c r="T610" s="30"/>
      <c r="U610" s="30"/>
      <c r="V610" s="30"/>
      <c r="W610" s="30"/>
      <c r="X610" s="30"/>
      <c r="Y610" s="31"/>
      <c r="Z610" s="30"/>
      <c r="AA610" s="30"/>
      <c r="AB610" s="30"/>
      <c r="AC610" s="30"/>
      <c r="AD610" s="30"/>
      <c r="AE610" s="30"/>
      <c r="AF610" s="30"/>
      <c r="AG610" s="30"/>
      <c r="AH610" s="30"/>
      <c r="AI610" s="30"/>
      <c r="AJ610" s="31"/>
      <c r="AK610" s="30"/>
      <c r="AL610" s="30"/>
      <c r="AM610" s="30"/>
      <c r="AN610" s="30"/>
      <c r="AO610" s="30"/>
      <c r="AP610" s="30"/>
      <c r="AQ610" s="30"/>
      <c r="AR610" s="30"/>
      <c r="AS610" s="31"/>
      <c r="AT610" s="30"/>
      <c r="AU610" s="30"/>
      <c r="AV610" s="30"/>
      <c r="AW610" s="30"/>
      <c r="AX610" s="30"/>
      <c r="AY610" s="30"/>
      <c r="AZ610" s="30"/>
      <c r="BA610" s="31"/>
      <c r="BB610" s="30"/>
      <c r="BC610" s="30"/>
      <c r="BD610" s="30"/>
      <c r="BE610" s="31"/>
      <c r="BF610" s="30"/>
      <c r="BG610" s="30"/>
      <c r="BH610" s="30"/>
      <c r="BI610" s="30"/>
      <c r="BJ610" s="31"/>
      <c r="BK610" s="30"/>
      <c r="BL610" s="30"/>
      <c r="BM610" s="30"/>
      <c r="BN610" s="30"/>
      <c r="BO610" s="31"/>
      <c r="BP610" s="30"/>
      <c r="BQ610" s="30"/>
      <c r="BR610" s="30"/>
      <c r="BS610" s="30"/>
      <c r="BT610" s="31"/>
      <c r="BU610" s="30"/>
      <c r="BV610" s="30"/>
      <c r="BW610" s="30"/>
      <c r="BX610" s="31"/>
      <c r="BY610" s="30"/>
      <c r="BZ610" s="30"/>
      <c r="CA610" s="30"/>
      <c r="CB610" s="30"/>
      <c r="CC610" s="30"/>
      <c r="CD610" s="30"/>
      <c r="CE610" s="30"/>
      <c r="CF610" s="30"/>
      <c r="CG610" s="30"/>
      <c r="CH610" s="31"/>
      <c r="CI610" s="30"/>
      <c r="CJ610" s="30"/>
      <c r="CK610" s="30"/>
      <c r="CL610" s="30"/>
      <c r="CM610" s="30"/>
      <c r="CN610" s="30"/>
      <c r="CO610" s="30"/>
      <c r="CP610" s="30"/>
      <c r="CQ610" s="31"/>
      <c r="CR610" s="30"/>
      <c r="CS610" s="30"/>
      <c r="CT610" s="30"/>
      <c r="CU610" s="30"/>
      <c r="CV610" s="30"/>
      <c r="CW610" s="30"/>
    </row>
    <row r="611" spans="4:101" ht="13.5" x14ac:dyDescent="0.35">
      <c r="D611" s="31"/>
      <c r="E611" s="30"/>
      <c r="F611" s="30"/>
      <c r="G611" s="30"/>
      <c r="H611" s="30"/>
      <c r="I611" s="30"/>
      <c r="J611" s="30"/>
      <c r="K611" s="30"/>
      <c r="L611" s="30"/>
      <c r="M611" s="30"/>
      <c r="N611" s="30"/>
      <c r="O611" s="31"/>
      <c r="P611" s="30"/>
      <c r="Q611" s="30"/>
      <c r="R611" s="30"/>
      <c r="S611" s="30"/>
      <c r="T611" s="30"/>
      <c r="U611" s="30"/>
      <c r="V611" s="30"/>
      <c r="W611" s="30"/>
      <c r="X611" s="30"/>
      <c r="Y611" s="31"/>
      <c r="Z611" s="30"/>
      <c r="AA611" s="30"/>
      <c r="AB611" s="30"/>
      <c r="AC611" s="30"/>
      <c r="AD611" s="30"/>
      <c r="AE611" s="30"/>
      <c r="AF611" s="30"/>
      <c r="AG611" s="30"/>
      <c r="AH611" s="30"/>
      <c r="AI611" s="30"/>
      <c r="AJ611" s="31"/>
      <c r="AK611" s="30"/>
      <c r="AL611" s="30"/>
      <c r="AM611" s="30"/>
      <c r="AN611" s="30"/>
      <c r="AO611" s="30"/>
      <c r="AP611" s="30"/>
      <c r="AQ611" s="30"/>
      <c r="AR611" s="30"/>
      <c r="AS611" s="31"/>
      <c r="AT611" s="30"/>
      <c r="AU611" s="30"/>
      <c r="AV611" s="30"/>
      <c r="AW611" s="30"/>
      <c r="AX611" s="30"/>
      <c r="AY611" s="30"/>
      <c r="AZ611" s="30"/>
      <c r="BA611" s="31"/>
      <c r="BB611" s="30"/>
      <c r="BC611" s="30"/>
      <c r="BD611" s="30"/>
      <c r="BE611" s="31"/>
      <c r="BF611" s="30"/>
      <c r="BG611" s="30"/>
      <c r="BH611" s="30"/>
      <c r="BI611" s="30"/>
      <c r="BJ611" s="31"/>
      <c r="BK611" s="30"/>
      <c r="BL611" s="30"/>
      <c r="BM611" s="30"/>
      <c r="BN611" s="30"/>
      <c r="BO611" s="31"/>
      <c r="BP611" s="30"/>
      <c r="BQ611" s="30"/>
      <c r="BR611" s="30"/>
      <c r="BS611" s="30"/>
      <c r="BT611" s="31"/>
      <c r="BU611" s="30"/>
      <c r="BV611" s="30"/>
      <c r="BW611" s="30"/>
      <c r="BX611" s="31"/>
      <c r="BY611" s="30"/>
      <c r="BZ611" s="30"/>
      <c r="CA611" s="30"/>
      <c r="CB611" s="30"/>
      <c r="CC611" s="30"/>
      <c r="CD611" s="30"/>
      <c r="CE611" s="30"/>
      <c r="CF611" s="30"/>
      <c r="CG611" s="30"/>
      <c r="CH611" s="31"/>
      <c r="CI611" s="30"/>
      <c r="CJ611" s="30"/>
      <c r="CK611" s="30"/>
      <c r="CL611" s="30"/>
      <c r="CM611" s="30"/>
      <c r="CN611" s="30"/>
      <c r="CO611" s="30"/>
      <c r="CP611" s="30"/>
      <c r="CQ611" s="31"/>
      <c r="CR611" s="30"/>
      <c r="CS611" s="30"/>
      <c r="CT611" s="30"/>
      <c r="CU611" s="30"/>
      <c r="CV611" s="30"/>
      <c r="CW611" s="30"/>
    </row>
    <row r="612" spans="4:101" ht="13.5" x14ac:dyDescent="0.35">
      <c r="D612" s="31"/>
      <c r="E612" s="30"/>
      <c r="F612" s="30"/>
      <c r="G612" s="30"/>
      <c r="H612" s="30"/>
      <c r="I612" s="30"/>
      <c r="J612" s="30"/>
      <c r="K612" s="30"/>
      <c r="L612" s="30"/>
      <c r="M612" s="30"/>
      <c r="N612" s="30"/>
      <c r="O612" s="31"/>
      <c r="P612" s="30"/>
      <c r="Q612" s="30"/>
      <c r="R612" s="30"/>
      <c r="S612" s="30"/>
      <c r="T612" s="30"/>
      <c r="U612" s="30"/>
      <c r="V612" s="30"/>
      <c r="W612" s="30"/>
      <c r="X612" s="30"/>
      <c r="Y612" s="31"/>
      <c r="Z612" s="30"/>
      <c r="AA612" s="30"/>
      <c r="AB612" s="30"/>
      <c r="AC612" s="30"/>
      <c r="AD612" s="30"/>
      <c r="AE612" s="30"/>
      <c r="AF612" s="30"/>
      <c r="AG612" s="30"/>
      <c r="AH612" s="30"/>
      <c r="AI612" s="30"/>
      <c r="AJ612" s="31"/>
      <c r="AK612" s="30"/>
      <c r="AL612" s="30"/>
      <c r="AM612" s="30"/>
      <c r="AN612" s="30"/>
      <c r="AO612" s="30"/>
      <c r="AP612" s="30"/>
      <c r="AQ612" s="30"/>
      <c r="AR612" s="30"/>
      <c r="AS612" s="31"/>
      <c r="AT612" s="30"/>
      <c r="AU612" s="30"/>
      <c r="AV612" s="30"/>
      <c r="AW612" s="30"/>
      <c r="AX612" s="30"/>
      <c r="AY612" s="30"/>
      <c r="AZ612" s="30"/>
      <c r="BA612" s="31"/>
      <c r="BB612" s="30"/>
      <c r="BC612" s="30"/>
      <c r="BD612" s="30"/>
      <c r="BE612" s="31"/>
      <c r="BF612" s="30"/>
      <c r="BG612" s="30"/>
      <c r="BH612" s="30"/>
      <c r="BI612" s="30"/>
      <c r="BJ612" s="31"/>
      <c r="BK612" s="30"/>
      <c r="BL612" s="30"/>
      <c r="BM612" s="30"/>
      <c r="BN612" s="30"/>
      <c r="BO612" s="31"/>
      <c r="BP612" s="30"/>
      <c r="BQ612" s="30"/>
      <c r="BR612" s="30"/>
      <c r="BS612" s="30"/>
      <c r="BT612" s="31"/>
      <c r="BU612" s="30"/>
      <c r="BV612" s="30"/>
      <c r="BW612" s="30"/>
      <c r="BX612" s="31"/>
      <c r="BY612" s="30"/>
      <c r="BZ612" s="30"/>
      <c r="CA612" s="30"/>
      <c r="CB612" s="30"/>
      <c r="CC612" s="30"/>
      <c r="CD612" s="30"/>
      <c r="CE612" s="30"/>
      <c r="CF612" s="30"/>
      <c r="CG612" s="30"/>
      <c r="CH612" s="31"/>
      <c r="CI612" s="30"/>
      <c r="CJ612" s="30"/>
      <c r="CK612" s="30"/>
      <c r="CL612" s="30"/>
      <c r="CM612" s="30"/>
      <c r="CN612" s="30"/>
      <c r="CO612" s="30"/>
      <c r="CP612" s="30"/>
      <c r="CQ612" s="31"/>
      <c r="CR612" s="30"/>
      <c r="CS612" s="30"/>
      <c r="CT612" s="30"/>
      <c r="CU612" s="30"/>
      <c r="CV612" s="30"/>
      <c r="CW612" s="30"/>
    </row>
    <row r="613" spans="4:101" ht="13.5" x14ac:dyDescent="0.35">
      <c r="D613" s="31"/>
      <c r="E613" s="30"/>
      <c r="F613" s="30"/>
      <c r="G613" s="30"/>
      <c r="H613" s="30"/>
      <c r="I613" s="30"/>
      <c r="J613" s="30"/>
      <c r="K613" s="30"/>
      <c r="L613" s="30"/>
      <c r="M613" s="30"/>
      <c r="N613" s="30"/>
      <c r="O613" s="31"/>
      <c r="P613" s="30"/>
      <c r="Q613" s="30"/>
      <c r="R613" s="30"/>
      <c r="S613" s="30"/>
      <c r="T613" s="30"/>
      <c r="U613" s="30"/>
      <c r="V613" s="30"/>
      <c r="W613" s="30"/>
      <c r="X613" s="30"/>
      <c r="Y613" s="31"/>
      <c r="Z613" s="30"/>
      <c r="AA613" s="30"/>
      <c r="AB613" s="30"/>
      <c r="AC613" s="30"/>
      <c r="AD613" s="30"/>
      <c r="AE613" s="30"/>
      <c r="AF613" s="30"/>
      <c r="AG613" s="30"/>
      <c r="AH613" s="30"/>
      <c r="AI613" s="30"/>
      <c r="AJ613" s="31"/>
      <c r="AK613" s="30"/>
      <c r="AL613" s="30"/>
      <c r="AM613" s="30"/>
      <c r="AN613" s="30"/>
      <c r="AO613" s="30"/>
      <c r="AP613" s="30"/>
      <c r="AQ613" s="30"/>
      <c r="AR613" s="30"/>
      <c r="AS613" s="31"/>
      <c r="AT613" s="30"/>
      <c r="AU613" s="30"/>
      <c r="AV613" s="30"/>
      <c r="AW613" s="30"/>
      <c r="AX613" s="30"/>
      <c r="AY613" s="30"/>
      <c r="AZ613" s="30"/>
      <c r="BA613" s="31"/>
      <c r="BB613" s="30"/>
      <c r="BC613" s="30"/>
      <c r="BD613" s="30"/>
      <c r="BE613" s="31"/>
      <c r="BF613" s="30"/>
      <c r="BG613" s="30"/>
      <c r="BH613" s="30"/>
      <c r="BI613" s="30"/>
      <c r="BJ613" s="31"/>
      <c r="BK613" s="30"/>
      <c r="BL613" s="30"/>
      <c r="BM613" s="30"/>
      <c r="BN613" s="30"/>
      <c r="BO613" s="31"/>
      <c r="BP613" s="30"/>
      <c r="BQ613" s="30"/>
      <c r="BR613" s="30"/>
      <c r="BS613" s="30"/>
      <c r="BT613" s="31"/>
      <c r="BU613" s="30"/>
      <c r="BV613" s="30"/>
      <c r="BW613" s="30"/>
      <c r="BX613" s="31"/>
      <c r="BY613" s="30"/>
      <c r="BZ613" s="30"/>
      <c r="CA613" s="30"/>
      <c r="CB613" s="30"/>
      <c r="CC613" s="30"/>
      <c r="CD613" s="30"/>
      <c r="CE613" s="30"/>
      <c r="CF613" s="30"/>
      <c r="CG613" s="30"/>
      <c r="CH613" s="31"/>
      <c r="CI613" s="30"/>
      <c r="CJ613" s="30"/>
      <c r="CK613" s="30"/>
      <c r="CL613" s="30"/>
      <c r="CM613" s="30"/>
      <c r="CN613" s="30"/>
      <c r="CO613" s="30"/>
      <c r="CP613" s="30"/>
      <c r="CQ613" s="31"/>
      <c r="CR613" s="30"/>
      <c r="CS613" s="30"/>
      <c r="CT613" s="30"/>
      <c r="CU613" s="30"/>
      <c r="CV613" s="30"/>
      <c r="CW613" s="30"/>
    </row>
    <row r="614" spans="4:101" ht="13.5" x14ac:dyDescent="0.35">
      <c r="D614" s="31"/>
      <c r="E614" s="30"/>
      <c r="F614" s="30"/>
      <c r="G614" s="30"/>
      <c r="H614" s="30"/>
      <c r="I614" s="30"/>
      <c r="J614" s="30"/>
      <c r="K614" s="30"/>
      <c r="L614" s="30"/>
      <c r="M614" s="30"/>
      <c r="N614" s="30"/>
      <c r="O614" s="31"/>
      <c r="P614" s="30"/>
      <c r="Q614" s="30"/>
      <c r="R614" s="30"/>
      <c r="S614" s="30"/>
      <c r="T614" s="30"/>
      <c r="U614" s="30"/>
      <c r="V614" s="30"/>
      <c r="W614" s="30"/>
      <c r="X614" s="30"/>
      <c r="Y614" s="31"/>
      <c r="Z614" s="30"/>
      <c r="AA614" s="30"/>
      <c r="AB614" s="30"/>
      <c r="AC614" s="30"/>
      <c r="AD614" s="30"/>
      <c r="AE614" s="30"/>
      <c r="AF614" s="30"/>
      <c r="AG614" s="30"/>
      <c r="AH614" s="30"/>
      <c r="AI614" s="30"/>
      <c r="AJ614" s="31"/>
      <c r="AK614" s="30"/>
      <c r="AL614" s="30"/>
      <c r="AM614" s="30"/>
      <c r="AN614" s="30"/>
      <c r="AO614" s="30"/>
      <c r="AP614" s="30"/>
      <c r="AQ614" s="30"/>
      <c r="AR614" s="30"/>
      <c r="AS614" s="31"/>
      <c r="AT614" s="30"/>
      <c r="AU614" s="30"/>
      <c r="AV614" s="30"/>
      <c r="AW614" s="30"/>
      <c r="AX614" s="30"/>
      <c r="AY614" s="30"/>
      <c r="AZ614" s="30"/>
      <c r="BA614" s="31"/>
      <c r="BB614" s="30"/>
      <c r="BC614" s="30"/>
      <c r="BD614" s="30"/>
      <c r="BE614" s="31"/>
      <c r="BF614" s="30"/>
      <c r="BG614" s="30"/>
      <c r="BH614" s="30"/>
      <c r="BI614" s="30"/>
      <c r="BJ614" s="31"/>
      <c r="BK614" s="30"/>
      <c r="BL614" s="30"/>
      <c r="BM614" s="30"/>
      <c r="BN614" s="30"/>
      <c r="BO614" s="31"/>
      <c r="BP614" s="30"/>
      <c r="BQ614" s="30"/>
      <c r="BR614" s="30"/>
      <c r="BS614" s="30"/>
      <c r="BT614" s="31"/>
      <c r="BU614" s="30"/>
      <c r="BV614" s="30"/>
      <c r="BW614" s="30"/>
      <c r="BX614" s="31"/>
      <c r="BY614" s="30"/>
      <c r="BZ614" s="30"/>
      <c r="CA614" s="30"/>
      <c r="CB614" s="30"/>
      <c r="CC614" s="30"/>
      <c r="CD614" s="30"/>
      <c r="CE614" s="30"/>
      <c r="CF614" s="30"/>
      <c r="CG614" s="30"/>
      <c r="CH614" s="31"/>
      <c r="CI614" s="30"/>
      <c r="CJ614" s="30"/>
      <c r="CK614" s="30"/>
      <c r="CL614" s="30"/>
      <c r="CM614" s="30"/>
      <c r="CN614" s="30"/>
      <c r="CO614" s="30"/>
      <c r="CP614" s="30"/>
      <c r="CQ614" s="31"/>
      <c r="CR614" s="30"/>
      <c r="CS614" s="30"/>
      <c r="CT614" s="30"/>
      <c r="CU614" s="30"/>
      <c r="CV614" s="30"/>
      <c r="CW614" s="30"/>
    </row>
    <row r="615" spans="4:101" ht="13.5" x14ac:dyDescent="0.35">
      <c r="D615" s="31"/>
      <c r="E615" s="30"/>
      <c r="F615" s="30"/>
      <c r="G615" s="30"/>
      <c r="H615" s="30"/>
      <c r="I615" s="30"/>
      <c r="J615" s="30"/>
      <c r="K615" s="30"/>
      <c r="L615" s="30"/>
      <c r="M615" s="30"/>
      <c r="N615" s="30"/>
      <c r="O615" s="31"/>
      <c r="P615" s="30"/>
      <c r="Q615" s="30"/>
      <c r="R615" s="30"/>
      <c r="S615" s="30"/>
      <c r="T615" s="30"/>
      <c r="U615" s="30"/>
      <c r="V615" s="30"/>
      <c r="W615" s="30"/>
      <c r="X615" s="30"/>
      <c r="Y615" s="31"/>
      <c r="Z615" s="30"/>
      <c r="AA615" s="30"/>
      <c r="AB615" s="30"/>
      <c r="AC615" s="30"/>
      <c r="AD615" s="30"/>
      <c r="AE615" s="30"/>
      <c r="AF615" s="30"/>
      <c r="AG615" s="30"/>
      <c r="AH615" s="30"/>
      <c r="AI615" s="30"/>
      <c r="AJ615" s="31"/>
      <c r="AK615" s="30"/>
      <c r="AL615" s="30"/>
      <c r="AM615" s="30"/>
      <c r="AN615" s="30"/>
      <c r="AO615" s="30"/>
      <c r="AP615" s="30"/>
      <c r="AQ615" s="30"/>
      <c r="AR615" s="30"/>
      <c r="AS615" s="31"/>
      <c r="AT615" s="30"/>
      <c r="AU615" s="30"/>
      <c r="AV615" s="30"/>
      <c r="AW615" s="30"/>
      <c r="AX615" s="30"/>
      <c r="AY615" s="30"/>
      <c r="AZ615" s="30"/>
      <c r="BA615" s="31"/>
      <c r="BB615" s="30"/>
      <c r="BC615" s="30"/>
      <c r="BD615" s="30"/>
      <c r="BE615" s="31"/>
      <c r="BF615" s="30"/>
      <c r="BG615" s="30"/>
      <c r="BH615" s="30"/>
      <c r="BI615" s="30"/>
      <c r="BJ615" s="31"/>
      <c r="BK615" s="30"/>
      <c r="BL615" s="30"/>
      <c r="BM615" s="30"/>
      <c r="BN615" s="30"/>
      <c r="BO615" s="31"/>
      <c r="BP615" s="30"/>
      <c r="BQ615" s="30"/>
      <c r="BR615" s="30"/>
      <c r="BS615" s="30"/>
      <c r="BT615" s="31"/>
      <c r="BU615" s="30"/>
      <c r="BV615" s="30"/>
      <c r="BW615" s="30"/>
      <c r="BX615" s="31"/>
      <c r="BY615" s="30"/>
      <c r="BZ615" s="30"/>
      <c r="CA615" s="30"/>
      <c r="CB615" s="30"/>
      <c r="CC615" s="30"/>
      <c r="CD615" s="30"/>
      <c r="CE615" s="30"/>
      <c r="CF615" s="30"/>
      <c r="CG615" s="30"/>
      <c r="CH615" s="31"/>
      <c r="CI615" s="30"/>
      <c r="CJ615" s="30"/>
      <c r="CK615" s="30"/>
      <c r="CL615" s="30"/>
      <c r="CM615" s="30"/>
      <c r="CN615" s="30"/>
      <c r="CO615" s="30"/>
      <c r="CP615" s="30"/>
      <c r="CQ615" s="31"/>
      <c r="CR615" s="30"/>
      <c r="CS615" s="30"/>
      <c r="CT615" s="30"/>
      <c r="CU615" s="30"/>
      <c r="CV615" s="30"/>
      <c r="CW615" s="30"/>
    </row>
    <row r="616" spans="4:101" ht="13.5" x14ac:dyDescent="0.35">
      <c r="D616" s="31"/>
      <c r="E616" s="30"/>
      <c r="F616" s="30"/>
      <c r="G616" s="30"/>
      <c r="H616" s="30"/>
      <c r="I616" s="30"/>
      <c r="J616" s="30"/>
      <c r="K616" s="30"/>
      <c r="L616" s="30"/>
      <c r="M616" s="30"/>
      <c r="N616" s="30"/>
      <c r="O616" s="31"/>
      <c r="P616" s="30"/>
      <c r="Q616" s="30"/>
      <c r="R616" s="30"/>
      <c r="S616" s="30"/>
      <c r="T616" s="30"/>
      <c r="U616" s="30"/>
      <c r="V616" s="30"/>
      <c r="W616" s="30"/>
      <c r="X616" s="30"/>
      <c r="Y616" s="31"/>
      <c r="Z616" s="30"/>
      <c r="AA616" s="30"/>
      <c r="AB616" s="30"/>
      <c r="AC616" s="30"/>
      <c r="AD616" s="30"/>
      <c r="AE616" s="30"/>
      <c r="AF616" s="30"/>
      <c r="AG616" s="30"/>
      <c r="AH616" s="30"/>
      <c r="AI616" s="30"/>
      <c r="AJ616" s="31"/>
      <c r="AK616" s="30"/>
      <c r="AL616" s="30"/>
      <c r="AM616" s="30"/>
      <c r="AN616" s="30"/>
      <c r="AO616" s="30"/>
      <c r="AP616" s="30"/>
      <c r="AQ616" s="30"/>
      <c r="AR616" s="30"/>
      <c r="AS616" s="31"/>
      <c r="AT616" s="30"/>
      <c r="AU616" s="30"/>
      <c r="AV616" s="30"/>
      <c r="AW616" s="30"/>
      <c r="AX616" s="30"/>
      <c r="AY616" s="30"/>
      <c r="AZ616" s="30"/>
      <c r="BA616" s="31"/>
      <c r="BB616" s="30"/>
      <c r="BC616" s="30"/>
      <c r="BD616" s="30"/>
      <c r="BE616" s="31"/>
      <c r="BF616" s="30"/>
      <c r="BG616" s="30"/>
      <c r="BH616" s="30"/>
      <c r="BI616" s="30"/>
      <c r="BJ616" s="31"/>
      <c r="BK616" s="30"/>
      <c r="BL616" s="30"/>
      <c r="BM616" s="30"/>
      <c r="BN616" s="30"/>
      <c r="BO616" s="31"/>
      <c r="BP616" s="30"/>
      <c r="BQ616" s="30"/>
      <c r="BR616" s="30"/>
      <c r="BS616" s="30"/>
      <c r="BT616" s="31"/>
      <c r="BU616" s="30"/>
      <c r="BV616" s="30"/>
      <c r="BW616" s="30"/>
      <c r="BX616" s="31"/>
      <c r="BY616" s="30"/>
      <c r="BZ616" s="30"/>
      <c r="CA616" s="30"/>
      <c r="CB616" s="30"/>
      <c r="CC616" s="30"/>
      <c r="CD616" s="30"/>
      <c r="CE616" s="30"/>
      <c r="CF616" s="30"/>
      <c r="CG616" s="30"/>
      <c r="CH616" s="31"/>
      <c r="CI616" s="30"/>
      <c r="CJ616" s="30"/>
      <c r="CK616" s="30"/>
      <c r="CL616" s="30"/>
      <c r="CM616" s="30"/>
      <c r="CN616" s="30"/>
      <c r="CO616" s="30"/>
      <c r="CP616" s="30"/>
      <c r="CQ616" s="31"/>
      <c r="CR616" s="30"/>
      <c r="CS616" s="30"/>
      <c r="CT616" s="30"/>
      <c r="CU616" s="30"/>
      <c r="CV616" s="30"/>
      <c r="CW616" s="30"/>
    </row>
    <row r="617" spans="4:101" ht="13.5" x14ac:dyDescent="0.35">
      <c r="D617" s="31"/>
      <c r="E617" s="30"/>
      <c r="F617" s="30"/>
      <c r="G617" s="30"/>
      <c r="H617" s="30"/>
      <c r="I617" s="30"/>
      <c r="J617" s="30"/>
      <c r="K617" s="30"/>
      <c r="L617" s="30"/>
      <c r="M617" s="30"/>
      <c r="N617" s="30"/>
      <c r="O617" s="31"/>
      <c r="P617" s="30"/>
      <c r="Q617" s="30"/>
      <c r="R617" s="30"/>
      <c r="S617" s="30"/>
      <c r="T617" s="30"/>
      <c r="U617" s="30"/>
      <c r="V617" s="30"/>
      <c r="W617" s="30"/>
      <c r="X617" s="30"/>
      <c r="Y617" s="31"/>
      <c r="Z617" s="30"/>
      <c r="AA617" s="30"/>
      <c r="AB617" s="30"/>
      <c r="AC617" s="30"/>
      <c r="AD617" s="30"/>
      <c r="AE617" s="30"/>
      <c r="AF617" s="30"/>
      <c r="AG617" s="30"/>
      <c r="AH617" s="30"/>
      <c r="AI617" s="30"/>
      <c r="AJ617" s="31"/>
      <c r="AK617" s="30"/>
      <c r="AL617" s="30"/>
      <c r="AM617" s="30"/>
      <c r="AN617" s="30"/>
      <c r="AO617" s="30"/>
      <c r="AP617" s="30"/>
      <c r="AQ617" s="30"/>
      <c r="AR617" s="30"/>
      <c r="AS617" s="31"/>
      <c r="AT617" s="30"/>
      <c r="AU617" s="30"/>
      <c r="AV617" s="30"/>
      <c r="AW617" s="30"/>
      <c r="AX617" s="30"/>
      <c r="AY617" s="30"/>
      <c r="AZ617" s="30"/>
      <c r="BA617" s="31"/>
      <c r="BB617" s="30"/>
      <c r="BC617" s="30"/>
      <c r="BD617" s="30"/>
      <c r="BE617" s="31"/>
      <c r="BF617" s="30"/>
      <c r="BG617" s="30"/>
      <c r="BH617" s="30"/>
      <c r="BI617" s="30"/>
      <c r="BJ617" s="31"/>
      <c r="BK617" s="30"/>
      <c r="BL617" s="30"/>
      <c r="BM617" s="30"/>
      <c r="BN617" s="30"/>
      <c r="BO617" s="31"/>
      <c r="BP617" s="30"/>
      <c r="BQ617" s="30"/>
      <c r="BR617" s="30"/>
      <c r="BS617" s="30"/>
      <c r="BT617" s="31"/>
      <c r="BU617" s="30"/>
      <c r="BV617" s="30"/>
      <c r="BW617" s="30"/>
      <c r="BX617" s="31"/>
      <c r="BY617" s="30"/>
      <c r="BZ617" s="30"/>
      <c r="CA617" s="30"/>
      <c r="CB617" s="30"/>
      <c r="CC617" s="30"/>
      <c r="CD617" s="30"/>
      <c r="CE617" s="30"/>
      <c r="CF617" s="30"/>
      <c r="CG617" s="30"/>
      <c r="CH617" s="31"/>
      <c r="CI617" s="30"/>
      <c r="CJ617" s="30"/>
      <c r="CK617" s="30"/>
      <c r="CL617" s="30"/>
      <c r="CM617" s="30"/>
      <c r="CN617" s="30"/>
      <c r="CO617" s="30"/>
      <c r="CP617" s="30"/>
      <c r="CQ617" s="31"/>
      <c r="CR617" s="30"/>
      <c r="CS617" s="30"/>
      <c r="CT617" s="30"/>
      <c r="CU617" s="30"/>
      <c r="CV617" s="30"/>
      <c r="CW617" s="30"/>
    </row>
    <row r="618" spans="4:101" ht="13.5" x14ac:dyDescent="0.35">
      <c r="D618" s="31"/>
      <c r="E618" s="30"/>
      <c r="F618" s="30"/>
      <c r="G618" s="30"/>
      <c r="H618" s="30"/>
      <c r="I618" s="30"/>
      <c r="J618" s="30"/>
      <c r="K618" s="30"/>
      <c r="L618" s="30"/>
      <c r="M618" s="30"/>
      <c r="N618" s="30"/>
      <c r="O618" s="31"/>
      <c r="P618" s="30"/>
      <c r="Q618" s="30"/>
      <c r="R618" s="30"/>
      <c r="S618" s="30"/>
      <c r="T618" s="30"/>
      <c r="U618" s="30"/>
      <c r="V618" s="30"/>
      <c r="W618" s="30"/>
      <c r="X618" s="30"/>
      <c r="Y618" s="31"/>
      <c r="Z618" s="30"/>
      <c r="AA618" s="30"/>
      <c r="AB618" s="30"/>
      <c r="AC618" s="30"/>
      <c r="AD618" s="30"/>
      <c r="AE618" s="30"/>
      <c r="AF618" s="30"/>
      <c r="AG618" s="30"/>
      <c r="AH618" s="30"/>
      <c r="AI618" s="30"/>
      <c r="AJ618" s="31"/>
      <c r="AK618" s="30"/>
      <c r="AL618" s="30"/>
      <c r="AM618" s="30"/>
      <c r="AN618" s="30"/>
      <c r="AO618" s="30"/>
      <c r="AP618" s="30"/>
      <c r="AQ618" s="30"/>
      <c r="AR618" s="30"/>
      <c r="AS618" s="31"/>
      <c r="AT618" s="30"/>
      <c r="AU618" s="30"/>
      <c r="AV618" s="30"/>
      <c r="AW618" s="30"/>
      <c r="AX618" s="30"/>
      <c r="AY618" s="30"/>
      <c r="AZ618" s="30"/>
      <c r="BA618" s="31"/>
      <c r="BB618" s="30"/>
      <c r="BC618" s="30"/>
      <c r="BD618" s="30"/>
      <c r="BE618" s="31"/>
      <c r="BF618" s="30"/>
      <c r="BG618" s="30"/>
      <c r="BH618" s="30"/>
      <c r="BI618" s="30"/>
      <c r="BJ618" s="31"/>
      <c r="BK618" s="30"/>
      <c r="BL618" s="30"/>
      <c r="BM618" s="30"/>
      <c r="BN618" s="30"/>
      <c r="BO618" s="31"/>
      <c r="BP618" s="30"/>
      <c r="BQ618" s="30"/>
      <c r="BR618" s="30"/>
      <c r="BS618" s="30"/>
      <c r="BT618" s="31"/>
      <c r="BU618" s="30"/>
      <c r="BV618" s="30"/>
      <c r="BW618" s="30"/>
      <c r="BX618" s="31"/>
      <c r="BY618" s="30"/>
      <c r="BZ618" s="30"/>
      <c r="CA618" s="30"/>
      <c r="CB618" s="30"/>
      <c r="CC618" s="30"/>
      <c r="CD618" s="30"/>
      <c r="CE618" s="30"/>
      <c r="CF618" s="30"/>
      <c r="CG618" s="30"/>
      <c r="CH618" s="31"/>
      <c r="CI618" s="30"/>
      <c r="CJ618" s="30"/>
      <c r="CK618" s="30"/>
      <c r="CL618" s="30"/>
      <c r="CM618" s="30"/>
      <c r="CN618" s="30"/>
      <c r="CO618" s="30"/>
      <c r="CP618" s="30"/>
      <c r="CQ618" s="31"/>
      <c r="CR618" s="30"/>
      <c r="CS618" s="30"/>
      <c r="CT618" s="30"/>
      <c r="CU618" s="30"/>
      <c r="CV618" s="30"/>
      <c r="CW618" s="30"/>
    </row>
    <row r="619" spans="4:101" ht="13.5" x14ac:dyDescent="0.35">
      <c r="D619" s="31"/>
      <c r="E619" s="30"/>
      <c r="F619" s="30"/>
      <c r="G619" s="30"/>
      <c r="H619" s="30"/>
      <c r="I619" s="30"/>
      <c r="J619" s="30"/>
      <c r="K619" s="30"/>
      <c r="L619" s="30"/>
      <c r="M619" s="30"/>
      <c r="N619" s="30"/>
      <c r="O619" s="31"/>
      <c r="P619" s="30"/>
      <c r="Q619" s="30"/>
      <c r="R619" s="30"/>
      <c r="S619" s="30"/>
      <c r="T619" s="30"/>
      <c r="U619" s="30"/>
      <c r="V619" s="30"/>
      <c r="W619" s="30"/>
      <c r="X619" s="30"/>
      <c r="Y619" s="31"/>
      <c r="Z619" s="30"/>
      <c r="AA619" s="30"/>
      <c r="AB619" s="30"/>
      <c r="AC619" s="30"/>
      <c r="AD619" s="30"/>
      <c r="AE619" s="30"/>
      <c r="AF619" s="30"/>
      <c r="AG619" s="30"/>
      <c r="AH619" s="30"/>
      <c r="AI619" s="30"/>
      <c r="AJ619" s="31"/>
      <c r="AK619" s="30"/>
      <c r="AL619" s="30"/>
      <c r="AM619" s="30"/>
      <c r="AN619" s="30"/>
      <c r="AO619" s="30"/>
      <c r="AP619" s="30"/>
      <c r="AQ619" s="30"/>
      <c r="AR619" s="30"/>
      <c r="AS619" s="31"/>
      <c r="AT619" s="30"/>
      <c r="AU619" s="30"/>
      <c r="AV619" s="30"/>
      <c r="AW619" s="30"/>
      <c r="AX619" s="30"/>
      <c r="AY619" s="30"/>
      <c r="AZ619" s="30"/>
      <c r="BA619" s="31"/>
      <c r="BB619" s="30"/>
      <c r="BC619" s="30"/>
      <c r="BD619" s="30"/>
      <c r="BE619" s="31"/>
      <c r="BF619" s="30"/>
      <c r="BG619" s="30"/>
      <c r="BH619" s="30"/>
      <c r="BI619" s="30"/>
      <c r="BJ619" s="31"/>
      <c r="BK619" s="30"/>
      <c r="BL619" s="30"/>
      <c r="BM619" s="30"/>
      <c r="BN619" s="30"/>
      <c r="BO619" s="31"/>
      <c r="BP619" s="30"/>
      <c r="BQ619" s="30"/>
      <c r="BR619" s="30"/>
      <c r="BS619" s="30"/>
      <c r="BT619" s="31"/>
      <c r="BU619" s="30"/>
      <c r="BV619" s="30"/>
      <c r="BW619" s="30"/>
      <c r="BX619" s="31"/>
      <c r="BY619" s="30"/>
      <c r="BZ619" s="30"/>
      <c r="CA619" s="30"/>
      <c r="CB619" s="30"/>
      <c r="CC619" s="30"/>
      <c r="CD619" s="30"/>
      <c r="CE619" s="30"/>
      <c r="CF619" s="30"/>
      <c r="CG619" s="30"/>
      <c r="CH619" s="31"/>
      <c r="CI619" s="30"/>
      <c r="CJ619" s="30"/>
      <c r="CK619" s="30"/>
      <c r="CL619" s="30"/>
      <c r="CM619" s="30"/>
      <c r="CN619" s="30"/>
      <c r="CO619" s="30"/>
      <c r="CP619" s="30"/>
      <c r="CQ619" s="31"/>
      <c r="CR619" s="30"/>
      <c r="CS619" s="30"/>
      <c r="CT619" s="30"/>
      <c r="CU619" s="30"/>
      <c r="CV619" s="30"/>
      <c r="CW619" s="30"/>
    </row>
    <row r="620" spans="4:101" ht="13.5" x14ac:dyDescent="0.35">
      <c r="D620" s="31"/>
      <c r="E620" s="30"/>
      <c r="F620" s="30"/>
      <c r="G620" s="30"/>
      <c r="H620" s="30"/>
      <c r="I620" s="30"/>
      <c r="J620" s="30"/>
      <c r="K620" s="30"/>
      <c r="L620" s="30"/>
      <c r="M620" s="30"/>
      <c r="N620" s="30"/>
      <c r="O620" s="31"/>
      <c r="P620" s="30"/>
      <c r="Q620" s="30"/>
      <c r="R620" s="30"/>
      <c r="S620" s="30"/>
      <c r="T620" s="30"/>
      <c r="U620" s="30"/>
      <c r="V620" s="30"/>
      <c r="W620" s="30"/>
      <c r="X620" s="30"/>
      <c r="Y620" s="31"/>
      <c r="Z620" s="30"/>
      <c r="AA620" s="30"/>
      <c r="AB620" s="30"/>
      <c r="AC620" s="30"/>
      <c r="AD620" s="30"/>
      <c r="AE620" s="30"/>
      <c r="AF620" s="30"/>
      <c r="AG620" s="30"/>
      <c r="AH620" s="30"/>
      <c r="AI620" s="30"/>
      <c r="AJ620" s="31"/>
      <c r="AK620" s="30"/>
      <c r="AL620" s="30"/>
      <c r="AM620" s="30"/>
      <c r="AN620" s="30"/>
      <c r="AO620" s="30"/>
      <c r="AP620" s="30"/>
      <c r="AQ620" s="30"/>
      <c r="AR620" s="30"/>
      <c r="AS620" s="31"/>
      <c r="AT620" s="30"/>
      <c r="AU620" s="30"/>
      <c r="AV620" s="30"/>
      <c r="AW620" s="30"/>
      <c r="AX620" s="30"/>
      <c r="AY620" s="30"/>
      <c r="AZ620" s="30"/>
      <c r="BA620" s="31"/>
      <c r="BB620" s="30"/>
      <c r="BC620" s="30"/>
      <c r="BD620" s="30"/>
      <c r="BE620" s="31"/>
      <c r="BF620" s="30"/>
      <c r="BG620" s="30"/>
      <c r="BH620" s="30"/>
      <c r="BI620" s="30"/>
      <c r="BJ620" s="31"/>
      <c r="BK620" s="30"/>
      <c r="BL620" s="30"/>
      <c r="BM620" s="30"/>
      <c r="BN620" s="30"/>
      <c r="BO620" s="31"/>
      <c r="BP620" s="30"/>
      <c r="BQ620" s="30"/>
      <c r="BR620" s="30"/>
      <c r="BS620" s="30"/>
      <c r="BT620" s="31"/>
      <c r="BU620" s="30"/>
      <c r="BV620" s="30"/>
      <c r="BW620" s="30"/>
      <c r="BX620" s="31"/>
      <c r="BY620" s="30"/>
      <c r="BZ620" s="30"/>
      <c r="CA620" s="30"/>
      <c r="CB620" s="30"/>
      <c r="CC620" s="30"/>
      <c r="CD620" s="30"/>
      <c r="CE620" s="30"/>
      <c r="CF620" s="30"/>
      <c r="CG620" s="30"/>
      <c r="CH620" s="31"/>
      <c r="CI620" s="30"/>
      <c r="CJ620" s="30"/>
      <c r="CK620" s="30"/>
      <c r="CL620" s="30"/>
      <c r="CM620" s="30"/>
      <c r="CN620" s="30"/>
      <c r="CO620" s="30"/>
      <c r="CP620" s="30"/>
      <c r="CQ620" s="31"/>
      <c r="CR620" s="30"/>
      <c r="CS620" s="30"/>
      <c r="CT620" s="30"/>
      <c r="CU620" s="30"/>
      <c r="CV620" s="30"/>
      <c r="CW620" s="30"/>
    </row>
    <row r="621" spans="4:101" ht="13.5" x14ac:dyDescent="0.35">
      <c r="D621" s="31"/>
      <c r="E621" s="30"/>
      <c r="F621" s="30"/>
      <c r="G621" s="30"/>
      <c r="H621" s="30"/>
      <c r="I621" s="30"/>
      <c r="J621" s="30"/>
      <c r="K621" s="30"/>
      <c r="L621" s="30"/>
      <c r="M621" s="30"/>
      <c r="N621" s="30"/>
      <c r="O621" s="31"/>
      <c r="P621" s="30"/>
      <c r="Q621" s="30"/>
      <c r="R621" s="30"/>
      <c r="S621" s="30"/>
      <c r="T621" s="30"/>
      <c r="U621" s="30"/>
      <c r="V621" s="30"/>
      <c r="W621" s="30"/>
      <c r="X621" s="30"/>
      <c r="Y621" s="31"/>
      <c r="Z621" s="30"/>
      <c r="AA621" s="30"/>
      <c r="AB621" s="30"/>
      <c r="AC621" s="30"/>
      <c r="AD621" s="30"/>
      <c r="AE621" s="30"/>
      <c r="AF621" s="30"/>
      <c r="AG621" s="30"/>
      <c r="AH621" s="30"/>
      <c r="AI621" s="30"/>
      <c r="AJ621" s="31"/>
      <c r="AK621" s="30"/>
      <c r="AL621" s="30"/>
      <c r="AM621" s="30"/>
      <c r="AN621" s="30"/>
      <c r="AO621" s="30"/>
      <c r="AP621" s="30"/>
      <c r="AQ621" s="30"/>
      <c r="AR621" s="30"/>
      <c r="AS621" s="31"/>
      <c r="AT621" s="30"/>
      <c r="AU621" s="30"/>
      <c r="AV621" s="30"/>
      <c r="AW621" s="30"/>
      <c r="AX621" s="30"/>
      <c r="AY621" s="30"/>
      <c r="AZ621" s="30"/>
      <c r="BA621" s="31"/>
      <c r="BB621" s="30"/>
      <c r="BC621" s="30"/>
      <c r="BD621" s="30"/>
      <c r="BE621" s="31"/>
      <c r="BF621" s="30"/>
      <c r="BG621" s="30"/>
      <c r="BH621" s="30"/>
      <c r="BI621" s="30"/>
      <c r="BJ621" s="31"/>
      <c r="BK621" s="30"/>
      <c r="BL621" s="30"/>
      <c r="BM621" s="30"/>
      <c r="BN621" s="30"/>
      <c r="BO621" s="31"/>
      <c r="BP621" s="30"/>
      <c r="BQ621" s="30"/>
      <c r="BR621" s="30"/>
      <c r="BS621" s="30"/>
      <c r="BT621" s="31"/>
      <c r="BU621" s="30"/>
      <c r="BV621" s="30"/>
      <c r="BW621" s="30"/>
      <c r="BX621" s="31"/>
      <c r="BY621" s="30"/>
      <c r="BZ621" s="30"/>
      <c r="CA621" s="30"/>
      <c r="CB621" s="30"/>
      <c r="CC621" s="30"/>
      <c r="CD621" s="30"/>
      <c r="CE621" s="30"/>
      <c r="CF621" s="30"/>
      <c r="CG621" s="30"/>
      <c r="CH621" s="31"/>
      <c r="CI621" s="30"/>
      <c r="CJ621" s="30"/>
      <c r="CK621" s="30"/>
      <c r="CL621" s="30"/>
      <c r="CM621" s="30"/>
      <c r="CN621" s="30"/>
      <c r="CO621" s="30"/>
      <c r="CP621" s="30"/>
      <c r="CQ621" s="31"/>
      <c r="CR621" s="30"/>
      <c r="CS621" s="30"/>
      <c r="CT621" s="30"/>
      <c r="CU621" s="30"/>
      <c r="CV621" s="30"/>
      <c r="CW621" s="30"/>
    </row>
    <row r="622" spans="4:101" ht="13.5" x14ac:dyDescent="0.35">
      <c r="D622" s="31"/>
      <c r="E622" s="30"/>
      <c r="F622" s="30"/>
      <c r="G622" s="30"/>
      <c r="H622" s="30"/>
      <c r="I622" s="30"/>
      <c r="J622" s="30"/>
      <c r="K622" s="30"/>
      <c r="L622" s="30"/>
      <c r="M622" s="30"/>
      <c r="N622" s="30"/>
      <c r="O622" s="31"/>
      <c r="P622" s="30"/>
      <c r="Q622" s="30"/>
      <c r="R622" s="30"/>
      <c r="S622" s="30"/>
      <c r="T622" s="30"/>
      <c r="U622" s="30"/>
      <c r="V622" s="30"/>
      <c r="W622" s="30"/>
      <c r="X622" s="30"/>
      <c r="Y622" s="31"/>
      <c r="Z622" s="30"/>
      <c r="AA622" s="30"/>
      <c r="AB622" s="30"/>
      <c r="AC622" s="30"/>
      <c r="AD622" s="30"/>
      <c r="AE622" s="30"/>
      <c r="AF622" s="30"/>
      <c r="AG622" s="30"/>
      <c r="AH622" s="30"/>
      <c r="AI622" s="30"/>
      <c r="AJ622" s="31"/>
      <c r="AK622" s="30"/>
      <c r="AL622" s="30"/>
      <c r="AM622" s="30"/>
      <c r="AN622" s="30"/>
      <c r="AO622" s="30"/>
      <c r="AP622" s="30"/>
      <c r="AQ622" s="30"/>
      <c r="AR622" s="30"/>
      <c r="AS622" s="31"/>
      <c r="AT622" s="30"/>
      <c r="AU622" s="30"/>
      <c r="AV622" s="30"/>
      <c r="AW622" s="30"/>
      <c r="AX622" s="30"/>
      <c r="AY622" s="30"/>
      <c r="AZ622" s="30"/>
      <c r="BA622" s="31"/>
      <c r="BB622" s="30"/>
      <c r="BC622" s="30"/>
      <c r="BD622" s="30"/>
      <c r="BE622" s="31"/>
      <c r="BF622" s="30"/>
      <c r="BG622" s="30"/>
      <c r="BH622" s="30"/>
      <c r="BI622" s="30"/>
      <c r="BJ622" s="31"/>
      <c r="BK622" s="30"/>
      <c r="BL622" s="30"/>
      <c r="BM622" s="30"/>
      <c r="BN622" s="30"/>
      <c r="BO622" s="31"/>
      <c r="BP622" s="30"/>
      <c r="BQ622" s="30"/>
      <c r="BR622" s="30"/>
      <c r="BS622" s="30"/>
      <c r="BT622" s="31"/>
      <c r="BU622" s="30"/>
      <c r="BV622" s="30"/>
      <c r="BW622" s="30"/>
      <c r="BX622" s="31"/>
      <c r="BY622" s="30"/>
      <c r="BZ622" s="30"/>
      <c r="CA622" s="30"/>
      <c r="CB622" s="30"/>
      <c r="CC622" s="30"/>
      <c r="CD622" s="30"/>
      <c r="CE622" s="30"/>
      <c r="CF622" s="30"/>
      <c r="CG622" s="30"/>
      <c r="CH622" s="31"/>
      <c r="CI622" s="30"/>
      <c r="CJ622" s="30"/>
      <c r="CK622" s="30"/>
      <c r="CL622" s="30"/>
      <c r="CM622" s="30"/>
      <c r="CN622" s="30"/>
      <c r="CO622" s="30"/>
      <c r="CP622" s="30"/>
      <c r="CQ622" s="31"/>
      <c r="CR622" s="30"/>
      <c r="CS622" s="30"/>
      <c r="CT622" s="30"/>
      <c r="CU622" s="30"/>
      <c r="CV622" s="30"/>
      <c r="CW622" s="30"/>
    </row>
    <row r="623" spans="4:101" ht="13.5" x14ac:dyDescent="0.35">
      <c r="D623" s="31"/>
      <c r="E623" s="30"/>
      <c r="F623" s="30"/>
      <c r="G623" s="30"/>
      <c r="H623" s="30"/>
      <c r="I623" s="30"/>
      <c r="J623" s="30"/>
      <c r="K623" s="30"/>
      <c r="L623" s="30"/>
      <c r="M623" s="30"/>
      <c r="N623" s="30"/>
      <c r="O623" s="31"/>
      <c r="P623" s="30"/>
      <c r="Q623" s="30"/>
      <c r="R623" s="30"/>
      <c r="S623" s="30"/>
      <c r="T623" s="30"/>
      <c r="U623" s="30"/>
      <c r="V623" s="30"/>
      <c r="W623" s="30"/>
      <c r="X623" s="30"/>
      <c r="Y623" s="31"/>
      <c r="Z623" s="30"/>
      <c r="AA623" s="30"/>
      <c r="AB623" s="30"/>
      <c r="AC623" s="30"/>
      <c r="AD623" s="30"/>
      <c r="AE623" s="30"/>
      <c r="AF623" s="30"/>
      <c r="AG623" s="30"/>
      <c r="AH623" s="30"/>
      <c r="AI623" s="30"/>
      <c r="AJ623" s="31"/>
      <c r="AK623" s="30"/>
      <c r="AL623" s="30"/>
      <c r="AM623" s="30"/>
      <c r="AN623" s="30"/>
      <c r="AO623" s="30"/>
      <c r="AP623" s="30"/>
      <c r="AQ623" s="30"/>
      <c r="AR623" s="30"/>
      <c r="AS623" s="31"/>
      <c r="AT623" s="30"/>
      <c r="AU623" s="30"/>
      <c r="AV623" s="30"/>
      <c r="AW623" s="30"/>
      <c r="AX623" s="30"/>
      <c r="AY623" s="30"/>
      <c r="AZ623" s="30"/>
      <c r="BA623" s="31"/>
      <c r="BB623" s="30"/>
      <c r="BC623" s="30"/>
      <c r="BD623" s="30"/>
      <c r="BE623" s="31"/>
      <c r="BF623" s="30"/>
      <c r="BG623" s="30"/>
      <c r="BH623" s="30"/>
      <c r="BI623" s="30"/>
      <c r="BJ623" s="31"/>
      <c r="BK623" s="30"/>
      <c r="BL623" s="30"/>
      <c r="BM623" s="30"/>
      <c r="BN623" s="30"/>
      <c r="BO623" s="31"/>
      <c r="BP623" s="30"/>
      <c r="BQ623" s="30"/>
      <c r="BR623" s="30"/>
      <c r="BS623" s="30"/>
      <c r="BT623" s="31"/>
      <c r="BU623" s="30"/>
      <c r="BV623" s="30"/>
      <c r="BW623" s="30"/>
      <c r="BX623" s="31"/>
      <c r="BY623" s="30"/>
      <c r="BZ623" s="30"/>
      <c r="CA623" s="30"/>
      <c r="CB623" s="30"/>
      <c r="CC623" s="30"/>
      <c r="CD623" s="30"/>
      <c r="CE623" s="30"/>
      <c r="CF623" s="30"/>
      <c r="CG623" s="30"/>
      <c r="CH623" s="31"/>
      <c r="CI623" s="30"/>
      <c r="CJ623" s="30"/>
      <c r="CK623" s="30"/>
      <c r="CL623" s="30"/>
      <c r="CM623" s="30"/>
      <c r="CN623" s="30"/>
      <c r="CO623" s="30"/>
      <c r="CP623" s="30"/>
      <c r="CQ623" s="31"/>
      <c r="CR623" s="30"/>
      <c r="CS623" s="30"/>
      <c r="CT623" s="30"/>
      <c r="CU623" s="30"/>
      <c r="CV623" s="30"/>
      <c r="CW623" s="30"/>
    </row>
    <row r="624" spans="4:101" ht="13.5" x14ac:dyDescent="0.35">
      <c r="D624" s="31"/>
      <c r="E624" s="30"/>
      <c r="F624" s="30"/>
      <c r="G624" s="30"/>
      <c r="H624" s="30"/>
      <c r="I624" s="30"/>
      <c r="J624" s="30"/>
      <c r="K624" s="30"/>
      <c r="L624" s="30"/>
      <c r="M624" s="30"/>
      <c r="N624" s="30"/>
      <c r="O624" s="31"/>
      <c r="P624" s="30"/>
      <c r="Q624" s="30"/>
      <c r="R624" s="30"/>
      <c r="S624" s="30"/>
      <c r="T624" s="30"/>
      <c r="U624" s="30"/>
      <c r="V624" s="30"/>
      <c r="W624" s="30"/>
      <c r="X624" s="30"/>
      <c r="Y624" s="31"/>
      <c r="Z624" s="30"/>
      <c r="AA624" s="30"/>
      <c r="AB624" s="30"/>
      <c r="AC624" s="30"/>
      <c r="AD624" s="30"/>
      <c r="AE624" s="30"/>
      <c r="AF624" s="30"/>
      <c r="AG624" s="30"/>
      <c r="AH624" s="30"/>
      <c r="AI624" s="30"/>
      <c r="AJ624" s="31"/>
      <c r="AK624" s="30"/>
      <c r="AL624" s="30"/>
      <c r="AM624" s="30"/>
      <c r="AN624" s="30"/>
      <c r="AO624" s="30"/>
      <c r="AP624" s="30"/>
      <c r="AQ624" s="30"/>
      <c r="AR624" s="30"/>
      <c r="AS624" s="31"/>
      <c r="AT624" s="30"/>
      <c r="AU624" s="30"/>
      <c r="AV624" s="30"/>
      <c r="AW624" s="30"/>
      <c r="AX624" s="30"/>
      <c r="AY624" s="30"/>
      <c r="AZ624" s="30"/>
      <c r="BA624" s="31"/>
      <c r="BB624" s="30"/>
      <c r="BC624" s="30"/>
      <c r="BD624" s="30"/>
      <c r="BE624" s="31"/>
      <c r="BF624" s="30"/>
      <c r="BG624" s="30"/>
      <c r="BH624" s="30"/>
      <c r="BI624" s="30"/>
      <c r="BJ624" s="31"/>
      <c r="BK624" s="30"/>
      <c r="BL624" s="30"/>
      <c r="BM624" s="30"/>
      <c r="BN624" s="30"/>
      <c r="BO624" s="31"/>
      <c r="BP624" s="30"/>
      <c r="BQ624" s="30"/>
      <c r="BR624" s="30"/>
      <c r="BS624" s="30"/>
      <c r="BT624" s="31"/>
      <c r="BU624" s="30"/>
      <c r="BV624" s="30"/>
      <c r="BW624" s="30"/>
      <c r="BX624" s="31"/>
      <c r="BY624" s="30"/>
      <c r="BZ624" s="30"/>
      <c r="CA624" s="30"/>
      <c r="CB624" s="30"/>
      <c r="CC624" s="30"/>
      <c r="CD624" s="30"/>
      <c r="CE624" s="30"/>
      <c r="CF624" s="30"/>
      <c r="CG624" s="30"/>
      <c r="CH624" s="31"/>
      <c r="CI624" s="30"/>
      <c r="CJ624" s="30"/>
      <c r="CK624" s="30"/>
      <c r="CL624" s="30"/>
      <c r="CM624" s="30"/>
      <c r="CN624" s="30"/>
      <c r="CO624" s="30"/>
      <c r="CP624" s="30"/>
      <c r="CQ624" s="31"/>
      <c r="CR624" s="30"/>
      <c r="CS624" s="30"/>
      <c r="CT624" s="30"/>
      <c r="CU624" s="30"/>
      <c r="CV624" s="30"/>
      <c r="CW624" s="30"/>
    </row>
    <row r="625" spans="4:101" ht="13.5" x14ac:dyDescent="0.35">
      <c r="D625" s="31"/>
      <c r="E625" s="30"/>
      <c r="F625" s="30"/>
      <c r="G625" s="30"/>
      <c r="H625" s="30"/>
      <c r="I625" s="30"/>
      <c r="J625" s="30"/>
      <c r="K625" s="30"/>
      <c r="L625" s="30"/>
      <c r="M625" s="30"/>
      <c r="N625" s="30"/>
      <c r="O625" s="31"/>
      <c r="P625" s="30"/>
      <c r="Q625" s="30"/>
      <c r="R625" s="30"/>
      <c r="S625" s="30"/>
      <c r="T625" s="30"/>
      <c r="U625" s="30"/>
      <c r="V625" s="30"/>
      <c r="W625" s="30"/>
      <c r="X625" s="30"/>
      <c r="Y625" s="31"/>
      <c r="Z625" s="30"/>
      <c r="AA625" s="30"/>
      <c r="AB625" s="30"/>
      <c r="AC625" s="30"/>
      <c r="AD625" s="30"/>
      <c r="AE625" s="30"/>
      <c r="AF625" s="30"/>
      <c r="AG625" s="30"/>
      <c r="AH625" s="30"/>
      <c r="AI625" s="30"/>
      <c r="AJ625" s="31"/>
      <c r="AK625" s="30"/>
      <c r="AL625" s="30"/>
      <c r="AM625" s="30"/>
      <c r="AN625" s="30"/>
      <c r="AO625" s="30"/>
      <c r="AP625" s="30"/>
      <c r="AQ625" s="30"/>
      <c r="AR625" s="30"/>
      <c r="AS625" s="31"/>
      <c r="AT625" s="30"/>
      <c r="AU625" s="30"/>
      <c r="AV625" s="30"/>
      <c r="AW625" s="30"/>
      <c r="AX625" s="30"/>
      <c r="AY625" s="30"/>
      <c r="AZ625" s="30"/>
      <c r="BA625" s="31"/>
      <c r="BB625" s="30"/>
      <c r="BC625" s="30"/>
      <c r="BD625" s="30"/>
      <c r="BE625" s="31"/>
      <c r="BF625" s="30"/>
      <c r="BG625" s="30"/>
      <c r="BH625" s="30"/>
      <c r="BI625" s="30"/>
      <c r="BJ625" s="31"/>
      <c r="BK625" s="30"/>
      <c r="BL625" s="30"/>
      <c r="BM625" s="30"/>
      <c r="BN625" s="30"/>
      <c r="BO625" s="31"/>
      <c r="BP625" s="30"/>
      <c r="BQ625" s="30"/>
      <c r="BR625" s="30"/>
      <c r="BS625" s="30"/>
      <c r="BT625" s="31"/>
      <c r="BU625" s="30"/>
      <c r="BV625" s="30"/>
      <c r="BW625" s="30"/>
      <c r="BX625" s="31"/>
      <c r="BY625" s="30"/>
      <c r="BZ625" s="30"/>
      <c r="CA625" s="30"/>
      <c r="CB625" s="30"/>
      <c r="CC625" s="30"/>
      <c r="CD625" s="30"/>
      <c r="CE625" s="30"/>
      <c r="CF625" s="30"/>
      <c r="CG625" s="30"/>
      <c r="CH625" s="31"/>
      <c r="CI625" s="30"/>
      <c r="CJ625" s="30"/>
      <c r="CK625" s="30"/>
      <c r="CL625" s="30"/>
      <c r="CM625" s="30"/>
      <c r="CN625" s="30"/>
      <c r="CO625" s="30"/>
      <c r="CP625" s="30"/>
      <c r="CQ625" s="31"/>
      <c r="CR625" s="30"/>
      <c r="CS625" s="30"/>
      <c r="CT625" s="30"/>
      <c r="CU625" s="30"/>
      <c r="CV625" s="30"/>
      <c r="CW625" s="30"/>
    </row>
    <row r="626" spans="4:101" ht="13.5" x14ac:dyDescent="0.35">
      <c r="D626" s="31"/>
      <c r="E626" s="30"/>
      <c r="F626" s="30"/>
      <c r="G626" s="30"/>
      <c r="H626" s="30"/>
      <c r="I626" s="30"/>
      <c r="J626" s="30"/>
      <c r="K626" s="30"/>
      <c r="L626" s="30"/>
      <c r="M626" s="30"/>
      <c r="N626" s="30"/>
      <c r="O626" s="31"/>
      <c r="P626" s="30"/>
      <c r="Q626" s="30"/>
      <c r="R626" s="30"/>
      <c r="S626" s="30"/>
      <c r="T626" s="30"/>
      <c r="U626" s="30"/>
      <c r="V626" s="30"/>
      <c r="W626" s="30"/>
      <c r="X626" s="30"/>
      <c r="Y626" s="31"/>
      <c r="Z626" s="30"/>
      <c r="AA626" s="30"/>
      <c r="AB626" s="30"/>
      <c r="AC626" s="30"/>
      <c r="AD626" s="30"/>
      <c r="AE626" s="30"/>
      <c r="AF626" s="30"/>
      <c r="AG626" s="30"/>
      <c r="AH626" s="30"/>
      <c r="AI626" s="30"/>
      <c r="AJ626" s="31"/>
      <c r="AK626" s="30"/>
      <c r="AL626" s="30"/>
      <c r="AM626" s="30"/>
      <c r="AN626" s="30"/>
      <c r="AO626" s="30"/>
      <c r="AP626" s="30"/>
      <c r="AQ626" s="30"/>
      <c r="AR626" s="30"/>
      <c r="AS626" s="31"/>
      <c r="AT626" s="30"/>
      <c r="AU626" s="30"/>
      <c r="AV626" s="30"/>
      <c r="AW626" s="30"/>
      <c r="AX626" s="30"/>
      <c r="AY626" s="30"/>
      <c r="AZ626" s="30"/>
      <c r="BA626" s="31"/>
      <c r="BB626" s="30"/>
      <c r="BC626" s="30"/>
      <c r="BD626" s="30"/>
      <c r="BE626" s="31"/>
      <c r="BF626" s="30"/>
      <c r="BG626" s="30"/>
      <c r="BH626" s="30"/>
      <c r="BI626" s="30"/>
      <c r="BJ626" s="31"/>
      <c r="BK626" s="30"/>
      <c r="BL626" s="30"/>
      <c r="BM626" s="30"/>
      <c r="BN626" s="30"/>
      <c r="BO626" s="31"/>
      <c r="BP626" s="30"/>
      <c r="BQ626" s="30"/>
      <c r="BR626" s="30"/>
      <c r="BS626" s="30"/>
      <c r="BT626" s="31"/>
      <c r="BU626" s="30"/>
      <c r="BV626" s="30"/>
      <c r="BW626" s="30"/>
      <c r="BX626" s="31"/>
      <c r="BY626" s="30"/>
      <c r="BZ626" s="30"/>
      <c r="CA626" s="30"/>
      <c r="CB626" s="30"/>
      <c r="CC626" s="30"/>
      <c r="CD626" s="30"/>
      <c r="CE626" s="30"/>
      <c r="CF626" s="30"/>
      <c r="CG626" s="30"/>
      <c r="CH626" s="31"/>
      <c r="CI626" s="30"/>
      <c r="CJ626" s="30"/>
      <c r="CK626" s="30"/>
      <c r="CL626" s="30"/>
      <c r="CM626" s="30"/>
      <c r="CN626" s="30"/>
      <c r="CO626" s="30"/>
      <c r="CP626" s="30"/>
      <c r="CQ626" s="31"/>
      <c r="CR626" s="30"/>
      <c r="CS626" s="30"/>
      <c r="CT626" s="30"/>
      <c r="CU626" s="30"/>
      <c r="CV626" s="30"/>
      <c r="CW626" s="30"/>
    </row>
    <row r="627" spans="4:101" ht="13.5" x14ac:dyDescent="0.35">
      <c r="D627" s="31"/>
      <c r="E627" s="30"/>
      <c r="F627" s="30"/>
      <c r="G627" s="30"/>
      <c r="H627" s="30"/>
      <c r="I627" s="30"/>
      <c r="J627" s="30"/>
      <c r="K627" s="30"/>
      <c r="L627" s="30"/>
      <c r="M627" s="30"/>
      <c r="N627" s="30"/>
      <c r="O627" s="31"/>
      <c r="P627" s="30"/>
      <c r="Q627" s="30"/>
      <c r="R627" s="30"/>
      <c r="S627" s="30"/>
      <c r="T627" s="30"/>
      <c r="U627" s="30"/>
      <c r="V627" s="30"/>
      <c r="W627" s="30"/>
      <c r="X627" s="30"/>
      <c r="Y627" s="31"/>
      <c r="Z627" s="30"/>
      <c r="AA627" s="30"/>
      <c r="AB627" s="30"/>
      <c r="AC627" s="30"/>
      <c r="AD627" s="30"/>
      <c r="AE627" s="30"/>
      <c r="AF627" s="30"/>
      <c r="AG627" s="30"/>
      <c r="AH627" s="30"/>
      <c r="AI627" s="30"/>
      <c r="AJ627" s="31"/>
      <c r="AK627" s="30"/>
      <c r="AL627" s="30"/>
      <c r="AM627" s="30"/>
      <c r="AN627" s="30"/>
      <c r="AO627" s="30"/>
      <c r="AP627" s="30"/>
      <c r="AQ627" s="30"/>
      <c r="AR627" s="30"/>
      <c r="AS627" s="31"/>
      <c r="AT627" s="30"/>
      <c r="AU627" s="30"/>
      <c r="AV627" s="30"/>
      <c r="AW627" s="30"/>
      <c r="AX627" s="30"/>
      <c r="AY627" s="30"/>
      <c r="AZ627" s="30"/>
      <c r="BA627" s="31"/>
      <c r="BB627" s="30"/>
      <c r="BC627" s="30"/>
      <c r="BD627" s="30"/>
      <c r="BE627" s="31"/>
      <c r="BF627" s="30"/>
      <c r="BG627" s="30"/>
      <c r="BH627" s="30"/>
      <c r="BI627" s="30"/>
      <c r="BJ627" s="31"/>
      <c r="BK627" s="30"/>
      <c r="BL627" s="30"/>
      <c r="BM627" s="30"/>
      <c r="BN627" s="30"/>
      <c r="BO627" s="31"/>
      <c r="BP627" s="30"/>
      <c r="BQ627" s="30"/>
      <c r="BR627" s="30"/>
      <c r="BS627" s="30"/>
      <c r="BT627" s="31"/>
      <c r="BU627" s="30"/>
      <c r="BV627" s="30"/>
      <c r="BW627" s="30"/>
      <c r="BX627" s="31"/>
      <c r="BY627" s="30"/>
      <c r="BZ627" s="30"/>
      <c r="CA627" s="30"/>
      <c r="CB627" s="30"/>
      <c r="CC627" s="30"/>
      <c r="CD627" s="30"/>
      <c r="CE627" s="30"/>
      <c r="CF627" s="30"/>
      <c r="CG627" s="30"/>
      <c r="CH627" s="31"/>
      <c r="CI627" s="30"/>
      <c r="CJ627" s="30"/>
      <c r="CK627" s="30"/>
      <c r="CL627" s="30"/>
      <c r="CM627" s="30"/>
      <c r="CN627" s="30"/>
      <c r="CO627" s="30"/>
      <c r="CP627" s="30"/>
      <c r="CQ627" s="31"/>
      <c r="CR627" s="30"/>
      <c r="CS627" s="30"/>
      <c r="CT627" s="30"/>
      <c r="CU627" s="30"/>
      <c r="CV627" s="30"/>
      <c r="CW627" s="30"/>
    </row>
    <row r="628" spans="4:101" ht="13.5" x14ac:dyDescent="0.35">
      <c r="D628" s="31"/>
      <c r="E628" s="30"/>
      <c r="F628" s="30"/>
      <c r="G628" s="30"/>
      <c r="H628" s="30"/>
      <c r="I628" s="30"/>
      <c r="J628" s="30"/>
      <c r="K628" s="30"/>
      <c r="L628" s="30"/>
      <c r="M628" s="30"/>
      <c r="N628" s="30"/>
      <c r="O628" s="31"/>
      <c r="P628" s="30"/>
      <c r="Q628" s="30"/>
      <c r="R628" s="30"/>
      <c r="S628" s="30"/>
      <c r="T628" s="30"/>
      <c r="U628" s="30"/>
      <c r="V628" s="30"/>
      <c r="W628" s="30"/>
      <c r="X628" s="30"/>
      <c r="Y628" s="31"/>
      <c r="Z628" s="30"/>
      <c r="AA628" s="30"/>
      <c r="AB628" s="30"/>
      <c r="AC628" s="30"/>
      <c r="AD628" s="30"/>
      <c r="AE628" s="30"/>
      <c r="AF628" s="30"/>
      <c r="AG628" s="30"/>
      <c r="AH628" s="30"/>
      <c r="AI628" s="30"/>
      <c r="AJ628" s="31"/>
      <c r="AK628" s="30"/>
      <c r="AL628" s="30"/>
      <c r="AM628" s="30"/>
      <c r="AN628" s="30"/>
      <c r="AO628" s="30"/>
      <c r="AP628" s="30"/>
      <c r="AQ628" s="30"/>
      <c r="AR628" s="30"/>
      <c r="AS628" s="31"/>
      <c r="AT628" s="30"/>
      <c r="AU628" s="30"/>
      <c r="AV628" s="30"/>
      <c r="AW628" s="30"/>
      <c r="AX628" s="30"/>
      <c r="AY628" s="30"/>
      <c r="AZ628" s="30"/>
      <c r="BA628" s="31"/>
      <c r="BB628" s="30"/>
      <c r="BC628" s="30"/>
      <c r="BD628" s="30"/>
      <c r="BE628" s="31"/>
      <c r="BF628" s="30"/>
      <c r="BG628" s="30"/>
      <c r="BH628" s="30"/>
      <c r="BI628" s="30"/>
      <c r="BJ628" s="31"/>
      <c r="BK628" s="30"/>
      <c r="BL628" s="30"/>
      <c r="BM628" s="30"/>
      <c r="BN628" s="30"/>
      <c r="BO628" s="31"/>
      <c r="BP628" s="30"/>
      <c r="BQ628" s="30"/>
      <c r="BR628" s="30"/>
      <c r="BS628" s="30"/>
      <c r="BT628" s="31"/>
      <c r="BU628" s="30"/>
      <c r="BV628" s="30"/>
      <c r="BW628" s="30"/>
      <c r="BX628" s="31"/>
      <c r="BY628" s="30"/>
      <c r="BZ628" s="30"/>
      <c r="CA628" s="30"/>
      <c r="CB628" s="30"/>
      <c r="CC628" s="30"/>
      <c r="CD628" s="30"/>
      <c r="CE628" s="30"/>
      <c r="CF628" s="30"/>
      <c r="CG628" s="30"/>
      <c r="CH628" s="31"/>
      <c r="CI628" s="30"/>
      <c r="CJ628" s="30"/>
      <c r="CK628" s="30"/>
      <c r="CL628" s="30"/>
      <c r="CM628" s="30"/>
      <c r="CN628" s="30"/>
      <c r="CO628" s="30"/>
      <c r="CP628" s="30"/>
      <c r="CQ628" s="31"/>
      <c r="CR628" s="30"/>
      <c r="CS628" s="30"/>
      <c r="CT628" s="30"/>
      <c r="CU628" s="30"/>
      <c r="CV628" s="30"/>
      <c r="CW628" s="30"/>
    </row>
    <row r="629" spans="4:101" ht="13.5" x14ac:dyDescent="0.35">
      <c r="D629" s="31"/>
      <c r="E629" s="30"/>
      <c r="F629" s="30"/>
      <c r="G629" s="30"/>
      <c r="H629" s="30"/>
      <c r="I629" s="30"/>
      <c r="J629" s="30"/>
      <c r="K629" s="30"/>
      <c r="L629" s="30"/>
      <c r="M629" s="30"/>
      <c r="N629" s="30"/>
      <c r="O629" s="31"/>
      <c r="P629" s="30"/>
      <c r="Q629" s="30"/>
      <c r="R629" s="30"/>
      <c r="S629" s="30"/>
      <c r="T629" s="30"/>
      <c r="U629" s="30"/>
      <c r="V629" s="30"/>
      <c r="W629" s="30"/>
      <c r="X629" s="30"/>
      <c r="Y629" s="31"/>
      <c r="Z629" s="30"/>
      <c r="AA629" s="30"/>
      <c r="AB629" s="30"/>
      <c r="AC629" s="30"/>
      <c r="AD629" s="30"/>
      <c r="AE629" s="30"/>
      <c r="AF629" s="30"/>
      <c r="AG629" s="30"/>
      <c r="AH629" s="30"/>
      <c r="AI629" s="30"/>
      <c r="AJ629" s="31"/>
      <c r="AK629" s="30"/>
      <c r="AL629" s="30"/>
      <c r="AM629" s="30"/>
      <c r="AN629" s="30"/>
      <c r="AO629" s="30"/>
      <c r="AP629" s="30"/>
      <c r="AQ629" s="30"/>
      <c r="AR629" s="30"/>
      <c r="AS629" s="31"/>
      <c r="AT629" s="30"/>
      <c r="AU629" s="30"/>
      <c r="AV629" s="30"/>
      <c r="AW629" s="30"/>
      <c r="AX629" s="30"/>
      <c r="AY629" s="30"/>
      <c r="AZ629" s="30"/>
      <c r="BA629" s="31"/>
      <c r="BB629" s="30"/>
      <c r="BC629" s="30"/>
      <c r="BD629" s="30"/>
      <c r="BE629" s="31"/>
      <c r="BF629" s="30"/>
      <c r="BG629" s="30"/>
      <c r="BH629" s="30"/>
      <c r="BI629" s="30"/>
      <c r="BJ629" s="31"/>
      <c r="BK629" s="30"/>
      <c r="BL629" s="30"/>
      <c r="BM629" s="30"/>
      <c r="BN629" s="30"/>
      <c r="BO629" s="31"/>
      <c r="BP629" s="30"/>
      <c r="BQ629" s="30"/>
      <c r="BR629" s="30"/>
      <c r="BS629" s="30"/>
      <c r="BT629" s="31"/>
      <c r="BU629" s="30"/>
      <c r="BV629" s="30"/>
      <c r="BW629" s="30"/>
      <c r="BX629" s="31"/>
      <c r="BY629" s="30"/>
      <c r="BZ629" s="30"/>
      <c r="CA629" s="30"/>
      <c r="CB629" s="30"/>
      <c r="CC629" s="30"/>
      <c r="CD629" s="30"/>
      <c r="CE629" s="30"/>
      <c r="CF629" s="30"/>
      <c r="CG629" s="30"/>
      <c r="CH629" s="31"/>
      <c r="CI629" s="30"/>
      <c r="CJ629" s="30"/>
      <c r="CK629" s="30"/>
      <c r="CL629" s="30"/>
      <c r="CM629" s="30"/>
      <c r="CN629" s="30"/>
      <c r="CO629" s="30"/>
      <c r="CP629" s="30"/>
      <c r="CQ629" s="31"/>
      <c r="CR629" s="30"/>
      <c r="CS629" s="30"/>
      <c r="CT629" s="30"/>
      <c r="CU629" s="30"/>
      <c r="CV629" s="30"/>
      <c r="CW629" s="30"/>
    </row>
    <row r="630" spans="4:101" ht="13.5" x14ac:dyDescent="0.35">
      <c r="D630" s="31"/>
      <c r="E630" s="30"/>
      <c r="F630" s="30"/>
      <c r="G630" s="30"/>
      <c r="H630" s="30"/>
      <c r="I630" s="30"/>
      <c r="J630" s="30"/>
      <c r="K630" s="30"/>
      <c r="L630" s="30"/>
      <c r="M630" s="30"/>
      <c r="N630" s="30"/>
      <c r="O630" s="31"/>
      <c r="P630" s="30"/>
      <c r="Q630" s="30"/>
      <c r="R630" s="30"/>
      <c r="S630" s="30"/>
      <c r="T630" s="30"/>
      <c r="U630" s="30"/>
      <c r="V630" s="30"/>
      <c r="W630" s="30"/>
      <c r="X630" s="30"/>
      <c r="Y630" s="31"/>
      <c r="Z630" s="30"/>
      <c r="AA630" s="30"/>
      <c r="AB630" s="30"/>
      <c r="AC630" s="30"/>
      <c r="AD630" s="30"/>
      <c r="AE630" s="30"/>
      <c r="AF630" s="30"/>
      <c r="AG630" s="30"/>
      <c r="AH630" s="30"/>
      <c r="AI630" s="30"/>
      <c r="AJ630" s="31"/>
      <c r="AK630" s="30"/>
      <c r="AL630" s="30"/>
      <c r="AM630" s="30"/>
      <c r="AN630" s="30"/>
      <c r="AO630" s="30"/>
      <c r="AP630" s="30"/>
      <c r="AQ630" s="30"/>
      <c r="AR630" s="30"/>
      <c r="AS630" s="31"/>
      <c r="AT630" s="30"/>
      <c r="AU630" s="30"/>
      <c r="AV630" s="30"/>
      <c r="AW630" s="30"/>
      <c r="AX630" s="30"/>
      <c r="AY630" s="30"/>
      <c r="AZ630" s="30"/>
      <c r="BA630" s="31"/>
      <c r="BB630" s="30"/>
      <c r="BC630" s="30"/>
      <c r="BD630" s="30"/>
      <c r="BE630" s="31"/>
      <c r="BF630" s="30"/>
      <c r="BG630" s="30"/>
      <c r="BH630" s="30"/>
      <c r="BI630" s="30"/>
      <c r="BJ630" s="31"/>
      <c r="BK630" s="30"/>
      <c r="BL630" s="30"/>
      <c r="BM630" s="30"/>
      <c r="BN630" s="30"/>
      <c r="BO630" s="31"/>
      <c r="BP630" s="30"/>
      <c r="BQ630" s="30"/>
      <c r="BR630" s="30"/>
      <c r="BS630" s="30"/>
      <c r="BT630" s="31"/>
      <c r="BU630" s="30"/>
      <c r="BV630" s="30"/>
      <c r="BW630" s="30"/>
      <c r="BX630" s="31"/>
      <c r="BY630" s="30"/>
      <c r="BZ630" s="30"/>
      <c r="CA630" s="30"/>
      <c r="CB630" s="30"/>
      <c r="CC630" s="30"/>
      <c r="CD630" s="30"/>
      <c r="CE630" s="30"/>
      <c r="CF630" s="30"/>
      <c r="CG630" s="30"/>
      <c r="CH630" s="31"/>
      <c r="CI630" s="30"/>
      <c r="CJ630" s="30"/>
      <c r="CK630" s="30"/>
      <c r="CL630" s="30"/>
      <c r="CM630" s="30"/>
      <c r="CN630" s="30"/>
      <c r="CO630" s="30"/>
      <c r="CP630" s="30"/>
      <c r="CQ630" s="31"/>
      <c r="CR630" s="30"/>
      <c r="CS630" s="30"/>
      <c r="CT630" s="30"/>
      <c r="CU630" s="30"/>
      <c r="CV630" s="30"/>
      <c r="CW630" s="30"/>
    </row>
    <row r="631" spans="4:101" ht="13.5" x14ac:dyDescent="0.35">
      <c r="D631" s="31"/>
      <c r="E631" s="30"/>
      <c r="F631" s="30"/>
      <c r="G631" s="30"/>
      <c r="H631" s="30"/>
      <c r="I631" s="30"/>
      <c r="J631" s="30"/>
      <c r="K631" s="30"/>
      <c r="L631" s="30"/>
      <c r="M631" s="30"/>
      <c r="N631" s="30"/>
      <c r="O631" s="31"/>
      <c r="P631" s="30"/>
      <c r="Q631" s="30"/>
      <c r="R631" s="30"/>
      <c r="S631" s="30"/>
      <c r="T631" s="30"/>
      <c r="U631" s="30"/>
      <c r="V631" s="30"/>
      <c r="W631" s="30"/>
      <c r="X631" s="30"/>
      <c r="Y631" s="31"/>
      <c r="Z631" s="30"/>
      <c r="AA631" s="30"/>
      <c r="AB631" s="30"/>
      <c r="AC631" s="30"/>
      <c r="AD631" s="30"/>
      <c r="AE631" s="30"/>
      <c r="AF631" s="30"/>
      <c r="AG631" s="30"/>
      <c r="AH631" s="30"/>
      <c r="AI631" s="30"/>
      <c r="AJ631" s="31"/>
      <c r="AK631" s="30"/>
      <c r="AL631" s="30"/>
      <c r="AM631" s="30"/>
      <c r="AN631" s="30"/>
      <c r="AO631" s="30"/>
      <c r="AP631" s="30"/>
      <c r="AQ631" s="30"/>
      <c r="AR631" s="30"/>
      <c r="AS631" s="31"/>
      <c r="AT631" s="30"/>
      <c r="AU631" s="30"/>
      <c r="AV631" s="30"/>
      <c r="AW631" s="30"/>
      <c r="AX631" s="30"/>
      <c r="AY631" s="30"/>
      <c r="AZ631" s="30"/>
      <c r="BA631" s="31"/>
      <c r="BB631" s="30"/>
      <c r="BC631" s="30"/>
      <c r="BD631" s="30"/>
      <c r="BE631" s="31"/>
      <c r="BF631" s="30"/>
      <c r="BG631" s="30"/>
      <c r="BH631" s="30"/>
      <c r="BI631" s="30"/>
      <c r="BJ631" s="31"/>
      <c r="BK631" s="30"/>
      <c r="BL631" s="30"/>
      <c r="BM631" s="30"/>
      <c r="BN631" s="30"/>
      <c r="BO631" s="31"/>
      <c r="BP631" s="30"/>
      <c r="BQ631" s="30"/>
      <c r="BR631" s="30"/>
      <c r="BS631" s="30"/>
      <c r="BT631" s="31"/>
      <c r="BU631" s="30"/>
      <c r="BV631" s="30"/>
      <c r="BW631" s="30"/>
      <c r="BX631" s="31"/>
      <c r="BY631" s="30"/>
      <c r="BZ631" s="30"/>
      <c r="CA631" s="30"/>
      <c r="CB631" s="30"/>
      <c r="CC631" s="30"/>
      <c r="CD631" s="30"/>
      <c r="CE631" s="30"/>
      <c r="CF631" s="30"/>
      <c r="CG631" s="30"/>
      <c r="CH631" s="31"/>
      <c r="CI631" s="30"/>
      <c r="CJ631" s="30"/>
      <c r="CK631" s="30"/>
      <c r="CL631" s="30"/>
      <c r="CM631" s="30"/>
      <c r="CN631" s="30"/>
      <c r="CO631" s="30"/>
      <c r="CP631" s="30"/>
      <c r="CQ631" s="31"/>
      <c r="CR631" s="30"/>
      <c r="CS631" s="30"/>
      <c r="CT631" s="30"/>
      <c r="CU631" s="30"/>
      <c r="CV631" s="30"/>
      <c r="CW631" s="30"/>
    </row>
    <row r="632" spans="4:101" ht="13.5" x14ac:dyDescent="0.35">
      <c r="D632" s="31"/>
      <c r="E632" s="30"/>
      <c r="F632" s="30"/>
      <c r="G632" s="30"/>
      <c r="H632" s="30"/>
      <c r="I632" s="30"/>
      <c r="J632" s="30"/>
      <c r="K632" s="30"/>
      <c r="L632" s="30"/>
      <c r="M632" s="30"/>
      <c r="N632" s="30"/>
      <c r="O632" s="31"/>
      <c r="P632" s="30"/>
      <c r="Q632" s="30"/>
      <c r="R632" s="30"/>
      <c r="S632" s="30"/>
      <c r="T632" s="30"/>
      <c r="U632" s="30"/>
      <c r="V632" s="30"/>
      <c r="W632" s="30"/>
      <c r="X632" s="30"/>
      <c r="Y632" s="31"/>
      <c r="Z632" s="30"/>
      <c r="AA632" s="30"/>
      <c r="AB632" s="30"/>
      <c r="AC632" s="30"/>
      <c r="AD632" s="30"/>
      <c r="AE632" s="30"/>
      <c r="AF632" s="30"/>
      <c r="AG632" s="30"/>
      <c r="AH632" s="30"/>
      <c r="AI632" s="30"/>
      <c r="AJ632" s="31"/>
      <c r="AK632" s="30"/>
      <c r="AL632" s="30"/>
      <c r="AM632" s="30"/>
      <c r="AN632" s="30"/>
      <c r="AO632" s="30"/>
      <c r="AP632" s="30"/>
      <c r="AQ632" s="30"/>
      <c r="AR632" s="30"/>
      <c r="AS632" s="31"/>
      <c r="AT632" s="30"/>
      <c r="AU632" s="30"/>
      <c r="AV632" s="30"/>
      <c r="AW632" s="30"/>
      <c r="AX632" s="30"/>
      <c r="AY632" s="30"/>
      <c r="AZ632" s="30"/>
      <c r="BA632" s="31"/>
      <c r="BB632" s="30"/>
      <c r="BC632" s="30"/>
      <c r="BD632" s="30"/>
      <c r="BE632" s="31"/>
      <c r="BF632" s="30"/>
      <c r="BG632" s="30"/>
      <c r="BH632" s="30"/>
      <c r="BI632" s="30"/>
      <c r="BJ632" s="31"/>
      <c r="BK632" s="30"/>
      <c r="BL632" s="30"/>
      <c r="BM632" s="30"/>
      <c r="BN632" s="30"/>
      <c r="BO632" s="31"/>
      <c r="BP632" s="30"/>
      <c r="BQ632" s="30"/>
      <c r="BR632" s="30"/>
      <c r="BS632" s="30"/>
      <c r="BT632" s="31"/>
      <c r="BU632" s="30"/>
      <c r="BV632" s="30"/>
      <c r="BW632" s="30"/>
      <c r="BX632" s="31"/>
      <c r="BY632" s="30"/>
      <c r="BZ632" s="30"/>
      <c r="CA632" s="30"/>
      <c r="CB632" s="30"/>
      <c r="CC632" s="30"/>
      <c r="CD632" s="30"/>
      <c r="CE632" s="30"/>
      <c r="CF632" s="30"/>
      <c r="CG632" s="30"/>
      <c r="CH632" s="31"/>
      <c r="CI632" s="30"/>
      <c r="CJ632" s="30"/>
      <c r="CK632" s="30"/>
      <c r="CL632" s="30"/>
      <c r="CM632" s="30"/>
      <c r="CN632" s="30"/>
      <c r="CO632" s="30"/>
      <c r="CP632" s="30"/>
      <c r="CQ632" s="31"/>
      <c r="CR632" s="30"/>
      <c r="CS632" s="30"/>
      <c r="CT632" s="30"/>
      <c r="CU632" s="30"/>
      <c r="CV632" s="30"/>
      <c r="CW632" s="30"/>
    </row>
    <row r="633" spans="4:101" ht="13.5" x14ac:dyDescent="0.35">
      <c r="D633" s="31"/>
      <c r="E633" s="30"/>
      <c r="F633" s="30"/>
      <c r="G633" s="30"/>
      <c r="H633" s="30"/>
      <c r="I633" s="30"/>
      <c r="J633" s="30"/>
      <c r="K633" s="30"/>
      <c r="L633" s="30"/>
      <c r="M633" s="30"/>
      <c r="N633" s="30"/>
      <c r="O633" s="31"/>
      <c r="P633" s="30"/>
      <c r="Q633" s="30"/>
      <c r="R633" s="30"/>
      <c r="S633" s="30"/>
      <c r="T633" s="30"/>
      <c r="U633" s="30"/>
      <c r="V633" s="30"/>
      <c r="W633" s="30"/>
      <c r="X633" s="30"/>
      <c r="Y633" s="31"/>
      <c r="Z633" s="30"/>
      <c r="AA633" s="30"/>
      <c r="AB633" s="30"/>
      <c r="AC633" s="30"/>
      <c r="AD633" s="30"/>
      <c r="AE633" s="30"/>
      <c r="AF633" s="30"/>
      <c r="AG633" s="30"/>
      <c r="AH633" s="30"/>
      <c r="AI633" s="30"/>
      <c r="AJ633" s="31"/>
      <c r="AK633" s="30"/>
      <c r="AL633" s="30"/>
      <c r="AM633" s="30"/>
      <c r="AN633" s="30"/>
      <c r="AO633" s="30"/>
      <c r="AP633" s="30"/>
      <c r="AQ633" s="30"/>
      <c r="AR633" s="30"/>
      <c r="AS633" s="31"/>
      <c r="AT633" s="30"/>
      <c r="AU633" s="30"/>
      <c r="AV633" s="30"/>
      <c r="AW633" s="30"/>
      <c r="AX633" s="30"/>
      <c r="AY633" s="30"/>
      <c r="AZ633" s="30"/>
      <c r="BA633" s="31"/>
      <c r="BB633" s="30"/>
      <c r="BC633" s="30"/>
      <c r="BD633" s="30"/>
      <c r="BE633" s="31"/>
      <c r="BF633" s="30"/>
      <c r="BG633" s="30"/>
      <c r="BH633" s="30"/>
      <c r="BI633" s="30"/>
      <c r="BJ633" s="31"/>
      <c r="BK633" s="30"/>
      <c r="BL633" s="30"/>
      <c r="BM633" s="30"/>
      <c r="BN633" s="30"/>
      <c r="BO633" s="31"/>
      <c r="BP633" s="30"/>
      <c r="BQ633" s="30"/>
      <c r="BR633" s="30"/>
      <c r="BS633" s="30"/>
      <c r="BT633" s="31"/>
      <c r="BU633" s="30"/>
      <c r="BV633" s="30"/>
      <c r="BW633" s="30"/>
      <c r="BX633" s="31"/>
      <c r="BY633" s="30"/>
      <c r="BZ633" s="30"/>
      <c r="CA633" s="30"/>
      <c r="CB633" s="30"/>
      <c r="CC633" s="30"/>
      <c r="CD633" s="30"/>
      <c r="CE633" s="30"/>
      <c r="CF633" s="30"/>
      <c r="CG633" s="30"/>
      <c r="CH633" s="31"/>
      <c r="CI633" s="30"/>
      <c r="CJ633" s="30"/>
      <c r="CK633" s="30"/>
      <c r="CL633" s="30"/>
      <c r="CM633" s="30"/>
      <c r="CN633" s="30"/>
      <c r="CO633" s="30"/>
      <c r="CP633" s="30"/>
      <c r="CQ633" s="31"/>
      <c r="CR633" s="30"/>
      <c r="CS633" s="30"/>
      <c r="CT633" s="30"/>
      <c r="CU633" s="30"/>
      <c r="CV633" s="30"/>
      <c r="CW633" s="30"/>
    </row>
    <row r="634" spans="4:101" ht="13.5" x14ac:dyDescent="0.35">
      <c r="D634" s="31"/>
      <c r="E634" s="30"/>
      <c r="F634" s="30"/>
      <c r="G634" s="30"/>
      <c r="H634" s="30"/>
      <c r="I634" s="30"/>
      <c r="J634" s="30"/>
      <c r="K634" s="30"/>
      <c r="L634" s="30"/>
      <c r="M634" s="30"/>
      <c r="N634" s="30"/>
      <c r="O634" s="31"/>
      <c r="P634" s="30"/>
      <c r="Q634" s="30"/>
      <c r="R634" s="30"/>
      <c r="S634" s="30"/>
      <c r="T634" s="30"/>
      <c r="U634" s="30"/>
      <c r="V634" s="30"/>
      <c r="W634" s="30"/>
      <c r="X634" s="30"/>
      <c r="Y634" s="31"/>
      <c r="Z634" s="30"/>
      <c r="AA634" s="30"/>
      <c r="AB634" s="30"/>
      <c r="AC634" s="30"/>
      <c r="AD634" s="30"/>
      <c r="AE634" s="30"/>
      <c r="AF634" s="30"/>
      <c r="AG634" s="30"/>
      <c r="AH634" s="30"/>
      <c r="AI634" s="30"/>
      <c r="AJ634" s="31"/>
      <c r="AK634" s="30"/>
      <c r="AL634" s="30"/>
      <c r="AM634" s="30"/>
      <c r="AN634" s="30"/>
      <c r="AO634" s="30"/>
      <c r="AP634" s="30"/>
      <c r="AQ634" s="30"/>
      <c r="AR634" s="30"/>
      <c r="AS634" s="31"/>
      <c r="AT634" s="30"/>
      <c r="AU634" s="30"/>
      <c r="AV634" s="30"/>
      <c r="AW634" s="30"/>
      <c r="AX634" s="30"/>
      <c r="AY634" s="30"/>
      <c r="AZ634" s="30"/>
      <c r="BA634" s="31"/>
      <c r="BB634" s="30"/>
      <c r="BC634" s="30"/>
      <c r="BD634" s="30"/>
      <c r="BE634" s="31"/>
      <c r="BF634" s="30"/>
      <c r="BG634" s="30"/>
      <c r="BH634" s="30"/>
      <c r="BI634" s="30"/>
      <c r="BJ634" s="31"/>
      <c r="BK634" s="30"/>
      <c r="BL634" s="30"/>
      <c r="BM634" s="30"/>
      <c r="BN634" s="30"/>
      <c r="BO634" s="31"/>
      <c r="BP634" s="30"/>
      <c r="BQ634" s="30"/>
      <c r="BR634" s="30"/>
      <c r="BS634" s="30"/>
      <c r="BT634" s="31"/>
      <c r="BU634" s="30"/>
      <c r="BV634" s="30"/>
      <c r="BW634" s="30"/>
      <c r="BX634" s="31"/>
      <c r="BY634" s="30"/>
      <c r="BZ634" s="30"/>
      <c r="CA634" s="30"/>
      <c r="CB634" s="30"/>
      <c r="CC634" s="30"/>
      <c r="CD634" s="30"/>
      <c r="CE634" s="30"/>
      <c r="CF634" s="30"/>
      <c r="CG634" s="30"/>
      <c r="CH634" s="31"/>
      <c r="CI634" s="30"/>
      <c r="CJ634" s="30"/>
      <c r="CK634" s="30"/>
      <c r="CL634" s="30"/>
      <c r="CM634" s="30"/>
      <c r="CN634" s="30"/>
      <c r="CO634" s="30"/>
      <c r="CP634" s="30"/>
      <c r="CQ634" s="31"/>
      <c r="CR634" s="30"/>
      <c r="CS634" s="30"/>
      <c r="CT634" s="30"/>
      <c r="CU634" s="30"/>
      <c r="CV634" s="30"/>
      <c r="CW634" s="30"/>
    </row>
    <row r="635" spans="4:101" ht="13.5" x14ac:dyDescent="0.35">
      <c r="D635" s="31"/>
      <c r="E635" s="30"/>
      <c r="F635" s="30"/>
      <c r="G635" s="30"/>
      <c r="H635" s="30"/>
      <c r="I635" s="30"/>
      <c r="J635" s="30"/>
      <c r="K635" s="30"/>
      <c r="L635" s="30"/>
      <c r="M635" s="30"/>
      <c r="N635" s="30"/>
      <c r="O635" s="31"/>
      <c r="P635" s="30"/>
      <c r="Q635" s="30"/>
      <c r="R635" s="30"/>
      <c r="S635" s="30"/>
      <c r="T635" s="30"/>
      <c r="U635" s="30"/>
      <c r="V635" s="30"/>
      <c r="W635" s="30"/>
      <c r="X635" s="30"/>
      <c r="Y635" s="31"/>
      <c r="Z635" s="30"/>
      <c r="AA635" s="30"/>
      <c r="AB635" s="30"/>
      <c r="AC635" s="30"/>
      <c r="AD635" s="30"/>
      <c r="AE635" s="30"/>
      <c r="AF635" s="30"/>
      <c r="AG635" s="30"/>
      <c r="AH635" s="30"/>
      <c r="AI635" s="30"/>
      <c r="AJ635" s="31"/>
      <c r="AK635" s="30"/>
      <c r="AL635" s="30"/>
      <c r="AM635" s="30"/>
      <c r="AN635" s="30"/>
      <c r="AO635" s="30"/>
      <c r="AP635" s="30"/>
      <c r="AQ635" s="30"/>
      <c r="AR635" s="30"/>
      <c r="AS635" s="31"/>
      <c r="AT635" s="30"/>
      <c r="AU635" s="30"/>
      <c r="AV635" s="30"/>
      <c r="AW635" s="30"/>
      <c r="AX635" s="30"/>
      <c r="AY635" s="30"/>
      <c r="AZ635" s="30"/>
      <c r="BA635" s="31"/>
      <c r="BB635" s="30"/>
      <c r="BC635" s="30"/>
      <c r="BD635" s="30"/>
      <c r="BE635" s="31"/>
      <c r="BF635" s="30"/>
      <c r="BG635" s="30"/>
      <c r="BH635" s="30"/>
      <c r="BI635" s="30"/>
      <c r="BJ635" s="31"/>
      <c r="BK635" s="30"/>
      <c r="BL635" s="30"/>
      <c r="BM635" s="30"/>
      <c r="BN635" s="30"/>
      <c r="BO635" s="31"/>
      <c r="BP635" s="30"/>
      <c r="BQ635" s="30"/>
      <c r="BR635" s="30"/>
      <c r="BS635" s="30"/>
      <c r="BT635" s="31"/>
      <c r="BU635" s="30"/>
      <c r="BV635" s="30"/>
      <c r="BW635" s="30"/>
      <c r="BX635" s="31"/>
      <c r="BY635" s="30"/>
      <c r="BZ635" s="30"/>
      <c r="CA635" s="30"/>
      <c r="CB635" s="30"/>
      <c r="CC635" s="30"/>
      <c r="CD635" s="30"/>
      <c r="CE635" s="30"/>
      <c r="CF635" s="30"/>
      <c r="CG635" s="30"/>
      <c r="CH635" s="31"/>
      <c r="CI635" s="30"/>
      <c r="CJ635" s="30"/>
      <c r="CK635" s="30"/>
      <c r="CL635" s="30"/>
      <c r="CM635" s="30"/>
      <c r="CN635" s="30"/>
      <c r="CO635" s="30"/>
      <c r="CP635" s="30"/>
      <c r="CQ635" s="31"/>
      <c r="CR635" s="30"/>
      <c r="CS635" s="30"/>
      <c r="CT635" s="30"/>
      <c r="CU635" s="30"/>
      <c r="CV635" s="30"/>
      <c r="CW635" s="30"/>
    </row>
    <row r="636" spans="4:101" ht="13.5" x14ac:dyDescent="0.35">
      <c r="D636" s="31"/>
      <c r="E636" s="30"/>
      <c r="F636" s="30"/>
      <c r="G636" s="30"/>
      <c r="H636" s="30"/>
      <c r="I636" s="30"/>
      <c r="J636" s="30"/>
      <c r="K636" s="30"/>
      <c r="L636" s="30"/>
      <c r="M636" s="30"/>
      <c r="N636" s="30"/>
      <c r="O636" s="31"/>
      <c r="P636" s="30"/>
      <c r="Q636" s="30"/>
      <c r="R636" s="30"/>
      <c r="S636" s="30"/>
      <c r="T636" s="30"/>
      <c r="U636" s="30"/>
      <c r="V636" s="30"/>
      <c r="W636" s="30"/>
      <c r="X636" s="30"/>
      <c r="Y636" s="31"/>
      <c r="Z636" s="30"/>
      <c r="AA636" s="30"/>
      <c r="AB636" s="30"/>
      <c r="AC636" s="30"/>
      <c r="AD636" s="30"/>
      <c r="AE636" s="30"/>
      <c r="AF636" s="30"/>
      <c r="AG636" s="30"/>
      <c r="AH636" s="30"/>
      <c r="AI636" s="30"/>
      <c r="AJ636" s="31"/>
      <c r="AK636" s="30"/>
      <c r="AL636" s="30"/>
      <c r="AM636" s="30"/>
      <c r="AN636" s="30"/>
      <c r="AO636" s="30"/>
      <c r="AP636" s="30"/>
      <c r="AQ636" s="30"/>
      <c r="AR636" s="30"/>
      <c r="AS636" s="31"/>
      <c r="AT636" s="30"/>
      <c r="AU636" s="30"/>
      <c r="AV636" s="30"/>
      <c r="AW636" s="30"/>
      <c r="AX636" s="30"/>
      <c r="AY636" s="30"/>
      <c r="AZ636" s="30"/>
      <c r="BA636" s="31"/>
      <c r="BB636" s="30"/>
      <c r="BC636" s="30"/>
      <c r="BD636" s="30"/>
      <c r="BE636" s="31"/>
      <c r="BF636" s="30"/>
      <c r="BG636" s="30"/>
      <c r="BH636" s="30"/>
      <c r="BI636" s="30"/>
      <c r="BJ636" s="31"/>
      <c r="BK636" s="30"/>
      <c r="BL636" s="30"/>
      <c r="BM636" s="30"/>
      <c r="BN636" s="30"/>
      <c r="BO636" s="31"/>
      <c r="BP636" s="30"/>
      <c r="BQ636" s="30"/>
      <c r="BR636" s="30"/>
      <c r="BS636" s="30"/>
      <c r="BT636" s="31"/>
      <c r="BU636" s="30"/>
      <c r="BV636" s="30"/>
      <c r="BW636" s="30"/>
      <c r="BX636" s="31"/>
      <c r="BY636" s="30"/>
      <c r="BZ636" s="30"/>
      <c r="CA636" s="30"/>
      <c r="CB636" s="30"/>
      <c r="CC636" s="30"/>
      <c r="CD636" s="30"/>
      <c r="CE636" s="30"/>
      <c r="CF636" s="30"/>
      <c r="CG636" s="30"/>
      <c r="CH636" s="31"/>
      <c r="CI636" s="30"/>
      <c r="CJ636" s="30"/>
      <c r="CK636" s="30"/>
      <c r="CL636" s="30"/>
      <c r="CM636" s="30"/>
      <c r="CN636" s="30"/>
      <c r="CO636" s="30"/>
      <c r="CP636" s="30"/>
      <c r="CQ636" s="31"/>
      <c r="CR636" s="30"/>
      <c r="CS636" s="30"/>
      <c r="CT636" s="30"/>
      <c r="CU636" s="30"/>
      <c r="CV636" s="30"/>
      <c r="CW636" s="30"/>
    </row>
    <row r="637" spans="4:101" ht="13.5" x14ac:dyDescent="0.35">
      <c r="D637" s="31"/>
      <c r="E637" s="30"/>
      <c r="F637" s="30"/>
      <c r="G637" s="30"/>
      <c r="H637" s="30"/>
      <c r="I637" s="30"/>
      <c r="J637" s="30"/>
      <c r="K637" s="30"/>
      <c r="L637" s="30"/>
      <c r="M637" s="30"/>
      <c r="N637" s="30"/>
      <c r="O637" s="31"/>
      <c r="P637" s="30"/>
      <c r="Q637" s="30"/>
      <c r="R637" s="30"/>
      <c r="S637" s="30"/>
      <c r="T637" s="30"/>
      <c r="U637" s="30"/>
      <c r="V637" s="30"/>
      <c r="W637" s="30"/>
      <c r="X637" s="30"/>
      <c r="Y637" s="31"/>
      <c r="Z637" s="30"/>
      <c r="AA637" s="30"/>
      <c r="AB637" s="30"/>
      <c r="AC637" s="30"/>
      <c r="AD637" s="30"/>
      <c r="AE637" s="30"/>
      <c r="AF637" s="30"/>
      <c r="AG637" s="30"/>
      <c r="AH637" s="30"/>
      <c r="AI637" s="30"/>
      <c r="AJ637" s="31"/>
      <c r="AK637" s="30"/>
      <c r="AL637" s="30"/>
      <c r="AM637" s="30"/>
      <c r="AN637" s="30"/>
      <c r="AO637" s="30"/>
      <c r="AP637" s="30"/>
      <c r="AQ637" s="30"/>
      <c r="AR637" s="30"/>
      <c r="AS637" s="31"/>
      <c r="AT637" s="30"/>
      <c r="AU637" s="30"/>
      <c r="AV637" s="30"/>
      <c r="AW637" s="30"/>
      <c r="AX637" s="30"/>
      <c r="AY637" s="30"/>
      <c r="AZ637" s="30"/>
      <c r="BA637" s="31"/>
      <c r="BB637" s="30"/>
      <c r="BC637" s="30"/>
      <c r="BD637" s="30"/>
      <c r="BE637" s="31"/>
      <c r="BF637" s="30"/>
      <c r="BG637" s="30"/>
      <c r="BH637" s="30"/>
      <c r="BI637" s="30"/>
      <c r="BJ637" s="31"/>
      <c r="BK637" s="30"/>
      <c r="BL637" s="30"/>
      <c r="BM637" s="30"/>
      <c r="BN637" s="30"/>
      <c r="BO637" s="31"/>
      <c r="BP637" s="30"/>
      <c r="BQ637" s="30"/>
      <c r="BR637" s="30"/>
      <c r="BS637" s="30"/>
      <c r="BT637" s="31"/>
      <c r="BU637" s="30"/>
      <c r="BV637" s="30"/>
      <c r="BW637" s="30"/>
      <c r="BX637" s="31"/>
      <c r="BY637" s="30"/>
      <c r="BZ637" s="30"/>
      <c r="CA637" s="30"/>
      <c r="CB637" s="30"/>
      <c r="CC637" s="30"/>
      <c r="CD637" s="30"/>
      <c r="CE637" s="30"/>
      <c r="CF637" s="30"/>
      <c r="CG637" s="30"/>
      <c r="CH637" s="31"/>
      <c r="CI637" s="30"/>
      <c r="CJ637" s="30"/>
      <c r="CK637" s="30"/>
      <c r="CL637" s="30"/>
      <c r="CM637" s="30"/>
      <c r="CN637" s="30"/>
      <c r="CO637" s="30"/>
      <c r="CP637" s="30"/>
      <c r="CQ637" s="31"/>
      <c r="CR637" s="30"/>
      <c r="CS637" s="30"/>
      <c r="CT637" s="30"/>
      <c r="CU637" s="30"/>
      <c r="CV637" s="30"/>
      <c r="CW637" s="30"/>
    </row>
    <row r="638" spans="4:101" ht="13.5" x14ac:dyDescent="0.35">
      <c r="D638" s="31"/>
      <c r="E638" s="30"/>
      <c r="F638" s="30"/>
      <c r="G638" s="30"/>
      <c r="H638" s="30"/>
      <c r="I638" s="30"/>
      <c r="J638" s="30"/>
      <c r="K638" s="30"/>
      <c r="L638" s="30"/>
      <c r="M638" s="30"/>
      <c r="N638" s="30"/>
      <c r="O638" s="31"/>
      <c r="P638" s="30"/>
      <c r="Q638" s="30"/>
      <c r="R638" s="30"/>
      <c r="S638" s="30"/>
      <c r="T638" s="30"/>
      <c r="U638" s="30"/>
      <c r="V638" s="30"/>
      <c r="W638" s="30"/>
      <c r="X638" s="30"/>
      <c r="Y638" s="31"/>
      <c r="Z638" s="30"/>
      <c r="AA638" s="30"/>
      <c r="AB638" s="30"/>
      <c r="AC638" s="30"/>
      <c r="AD638" s="30"/>
      <c r="AE638" s="30"/>
      <c r="AF638" s="30"/>
      <c r="AG638" s="30"/>
      <c r="AH638" s="30"/>
      <c r="AI638" s="30"/>
      <c r="AJ638" s="31"/>
      <c r="AK638" s="30"/>
      <c r="AL638" s="30"/>
      <c r="AM638" s="30"/>
      <c r="AN638" s="30"/>
      <c r="AO638" s="30"/>
      <c r="AP638" s="30"/>
      <c r="AQ638" s="30"/>
      <c r="AR638" s="30"/>
      <c r="AS638" s="31"/>
      <c r="AT638" s="30"/>
      <c r="AU638" s="30"/>
      <c r="AV638" s="30"/>
      <c r="AW638" s="30"/>
      <c r="AX638" s="30"/>
      <c r="AY638" s="30"/>
      <c r="AZ638" s="30"/>
      <c r="BA638" s="31"/>
      <c r="BB638" s="30"/>
      <c r="BC638" s="30"/>
      <c r="BD638" s="30"/>
      <c r="BE638" s="31"/>
      <c r="BF638" s="30"/>
      <c r="BG638" s="30"/>
      <c r="BH638" s="30"/>
      <c r="BI638" s="30"/>
      <c r="BJ638" s="31"/>
      <c r="BK638" s="30"/>
      <c r="BL638" s="30"/>
      <c r="BM638" s="30"/>
      <c r="BN638" s="30"/>
      <c r="BO638" s="31"/>
      <c r="BP638" s="30"/>
      <c r="BQ638" s="30"/>
      <c r="BR638" s="30"/>
      <c r="BS638" s="30"/>
      <c r="BT638" s="31"/>
      <c r="BU638" s="30"/>
      <c r="BV638" s="30"/>
      <c r="BW638" s="30"/>
      <c r="BX638" s="31"/>
      <c r="BY638" s="30"/>
      <c r="BZ638" s="30"/>
      <c r="CA638" s="30"/>
      <c r="CB638" s="30"/>
      <c r="CC638" s="30"/>
      <c r="CD638" s="30"/>
      <c r="CE638" s="30"/>
      <c r="CF638" s="30"/>
      <c r="CG638" s="30"/>
      <c r="CH638" s="31"/>
      <c r="CI638" s="30"/>
      <c r="CJ638" s="30"/>
      <c r="CK638" s="30"/>
      <c r="CL638" s="30"/>
      <c r="CM638" s="30"/>
      <c r="CN638" s="30"/>
      <c r="CO638" s="30"/>
      <c r="CP638" s="30"/>
      <c r="CQ638" s="31"/>
      <c r="CR638" s="30"/>
      <c r="CS638" s="30"/>
      <c r="CT638" s="30"/>
      <c r="CU638" s="30"/>
      <c r="CV638" s="30"/>
      <c r="CW638" s="30"/>
    </row>
    <row r="639" spans="4:101" ht="13.5" x14ac:dyDescent="0.35">
      <c r="D639" s="31"/>
      <c r="E639" s="30"/>
      <c r="F639" s="30"/>
      <c r="G639" s="30"/>
      <c r="H639" s="30"/>
      <c r="I639" s="30"/>
      <c r="J639" s="30"/>
      <c r="K639" s="30"/>
      <c r="L639" s="30"/>
      <c r="M639" s="30"/>
      <c r="N639" s="30"/>
      <c r="O639" s="31"/>
      <c r="P639" s="30"/>
      <c r="Q639" s="30"/>
      <c r="R639" s="30"/>
      <c r="S639" s="30"/>
      <c r="T639" s="30"/>
      <c r="U639" s="30"/>
      <c r="V639" s="30"/>
      <c r="W639" s="30"/>
      <c r="X639" s="30"/>
      <c r="Y639" s="31"/>
      <c r="Z639" s="30"/>
      <c r="AA639" s="30"/>
      <c r="AB639" s="30"/>
      <c r="AC639" s="30"/>
      <c r="AD639" s="30"/>
      <c r="AE639" s="30"/>
      <c r="AF639" s="30"/>
      <c r="AG639" s="30"/>
      <c r="AH639" s="30"/>
      <c r="AI639" s="30"/>
      <c r="AJ639" s="31"/>
      <c r="AK639" s="30"/>
      <c r="AL639" s="30"/>
      <c r="AM639" s="30"/>
      <c r="AN639" s="30"/>
      <c r="AO639" s="30"/>
      <c r="AP639" s="30"/>
      <c r="AQ639" s="30"/>
      <c r="AR639" s="30"/>
      <c r="AS639" s="31"/>
      <c r="AT639" s="30"/>
      <c r="AU639" s="30"/>
      <c r="AV639" s="30"/>
      <c r="AW639" s="30"/>
      <c r="AX639" s="30"/>
      <c r="AY639" s="30"/>
      <c r="AZ639" s="30"/>
      <c r="BA639" s="31"/>
      <c r="BB639" s="30"/>
      <c r="BC639" s="30"/>
      <c r="BD639" s="30"/>
      <c r="BE639" s="31"/>
      <c r="BF639" s="30"/>
      <c r="BG639" s="30"/>
      <c r="BH639" s="30"/>
      <c r="BI639" s="30"/>
      <c r="BJ639" s="31"/>
      <c r="BK639" s="30"/>
      <c r="BL639" s="30"/>
      <c r="BM639" s="30"/>
      <c r="BN639" s="30"/>
      <c r="BO639" s="31"/>
      <c r="BP639" s="30"/>
      <c r="BQ639" s="30"/>
      <c r="BR639" s="30"/>
      <c r="BS639" s="30"/>
      <c r="BT639" s="31"/>
      <c r="BU639" s="30"/>
      <c r="BV639" s="30"/>
      <c r="BW639" s="30"/>
      <c r="BX639" s="31"/>
      <c r="BY639" s="30"/>
      <c r="BZ639" s="30"/>
      <c r="CA639" s="30"/>
      <c r="CB639" s="30"/>
      <c r="CC639" s="30"/>
      <c r="CD639" s="30"/>
      <c r="CE639" s="30"/>
      <c r="CF639" s="30"/>
      <c r="CG639" s="30"/>
      <c r="CH639" s="31"/>
      <c r="CI639" s="30"/>
      <c r="CJ639" s="30"/>
      <c r="CK639" s="30"/>
      <c r="CL639" s="30"/>
      <c r="CM639" s="30"/>
      <c r="CN639" s="30"/>
      <c r="CO639" s="30"/>
      <c r="CP639" s="30"/>
      <c r="CQ639" s="31"/>
      <c r="CR639" s="30"/>
      <c r="CS639" s="30"/>
      <c r="CT639" s="30"/>
      <c r="CU639" s="30"/>
      <c r="CV639" s="30"/>
      <c r="CW639" s="30"/>
    </row>
    <row r="640" spans="4:101" ht="13.5" x14ac:dyDescent="0.35">
      <c r="D640" s="31"/>
      <c r="E640" s="30"/>
      <c r="F640" s="30"/>
      <c r="G640" s="30"/>
      <c r="H640" s="30"/>
      <c r="I640" s="30"/>
      <c r="J640" s="30"/>
      <c r="K640" s="30"/>
      <c r="L640" s="30"/>
      <c r="M640" s="30"/>
      <c r="N640" s="30"/>
      <c r="O640" s="31"/>
      <c r="P640" s="30"/>
      <c r="Q640" s="30"/>
      <c r="R640" s="30"/>
      <c r="S640" s="30"/>
      <c r="T640" s="30"/>
      <c r="U640" s="30"/>
      <c r="V640" s="30"/>
      <c r="W640" s="30"/>
      <c r="X640" s="30"/>
      <c r="Y640" s="31"/>
      <c r="Z640" s="30"/>
      <c r="AA640" s="30"/>
      <c r="AB640" s="30"/>
      <c r="AC640" s="30"/>
      <c r="AD640" s="30"/>
      <c r="AE640" s="30"/>
      <c r="AF640" s="30"/>
      <c r="AG640" s="30"/>
      <c r="AH640" s="30"/>
      <c r="AI640" s="30"/>
      <c r="AJ640" s="31"/>
      <c r="AK640" s="30"/>
      <c r="AL640" s="30"/>
      <c r="AM640" s="30"/>
      <c r="AN640" s="30"/>
      <c r="AO640" s="30"/>
      <c r="AP640" s="30"/>
      <c r="AQ640" s="30"/>
      <c r="AR640" s="30"/>
      <c r="AS640" s="31"/>
      <c r="AT640" s="30"/>
      <c r="AU640" s="30"/>
      <c r="AV640" s="30"/>
      <c r="AW640" s="30"/>
      <c r="AX640" s="30"/>
      <c r="AY640" s="30"/>
      <c r="AZ640" s="30"/>
      <c r="BA640" s="31"/>
      <c r="BB640" s="30"/>
      <c r="BC640" s="30"/>
      <c r="BD640" s="30"/>
      <c r="BE640" s="31"/>
      <c r="BF640" s="30"/>
      <c r="BG640" s="30"/>
      <c r="BH640" s="30"/>
      <c r="BI640" s="30"/>
      <c r="BJ640" s="31"/>
      <c r="BK640" s="30"/>
      <c r="BL640" s="30"/>
      <c r="BM640" s="30"/>
      <c r="BN640" s="30"/>
      <c r="BO640" s="31"/>
      <c r="BP640" s="30"/>
      <c r="BQ640" s="30"/>
      <c r="BR640" s="30"/>
      <c r="BS640" s="30"/>
      <c r="BT640" s="31"/>
      <c r="BU640" s="30"/>
      <c r="BV640" s="30"/>
      <c r="BW640" s="30"/>
      <c r="BX640" s="31"/>
      <c r="BY640" s="30"/>
      <c r="BZ640" s="30"/>
      <c r="CA640" s="30"/>
      <c r="CB640" s="30"/>
      <c r="CC640" s="30"/>
      <c r="CD640" s="30"/>
      <c r="CE640" s="30"/>
      <c r="CF640" s="30"/>
      <c r="CG640" s="30"/>
      <c r="CH640" s="31"/>
      <c r="CI640" s="30"/>
      <c r="CJ640" s="30"/>
      <c r="CK640" s="30"/>
      <c r="CL640" s="30"/>
      <c r="CM640" s="30"/>
      <c r="CN640" s="30"/>
      <c r="CO640" s="30"/>
      <c r="CP640" s="30"/>
      <c r="CQ640" s="31"/>
      <c r="CR640" s="30"/>
      <c r="CS640" s="30"/>
      <c r="CT640" s="30"/>
      <c r="CU640" s="30"/>
      <c r="CV640" s="30"/>
      <c r="CW640" s="30"/>
    </row>
    <row r="641" spans="4:101" ht="13.5" x14ac:dyDescent="0.35">
      <c r="D641" s="31"/>
      <c r="E641" s="30"/>
      <c r="F641" s="30"/>
      <c r="G641" s="30"/>
      <c r="H641" s="30"/>
      <c r="I641" s="30"/>
      <c r="J641" s="30"/>
      <c r="K641" s="30"/>
      <c r="L641" s="30"/>
      <c r="M641" s="30"/>
      <c r="N641" s="30"/>
      <c r="O641" s="31"/>
      <c r="P641" s="30"/>
      <c r="Q641" s="30"/>
      <c r="R641" s="30"/>
      <c r="S641" s="30"/>
      <c r="T641" s="30"/>
      <c r="U641" s="30"/>
      <c r="V641" s="30"/>
      <c r="W641" s="30"/>
      <c r="X641" s="30"/>
      <c r="Y641" s="31"/>
      <c r="Z641" s="30"/>
      <c r="AA641" s="30"/>
      <c r="AB641" s="30"/>
      <c r="AC641" s="30"/>
      <c r="AD641" s="30"/>
      <c r="AE641" s="30"/>
      <c r="AF641" s="30"/>
      <c r="AG641" s="30"/>
      <c r="AH641" s="30"/>
      <c r="AI641" s="30"/>
      <c r="AJ641" s="31"/>
      <c r="AK641" s="30"/>
      <c r="AL641" s="30"/>
      <c r="AM641" s="30"/>
      <c r="AN641" s="30"/>
      <c r="AO641" s="30"/>
      <c r="AP641" s="30"/>
      <c r="AQ641" s="30"/>
      <c r="AR641" s="30"/>
      <c r="AS641" s="31"/>
      <c r="AT641" s="30"/>
      <c r="AU641" s="30"/>
      <c r="AV641" s="30"/>
      <c r="AW641" s="30"/>
      <c r="AX641" s="30"/>
      <c r="AY641" s="30"/>
      <c r="AZ641" s="30"/>
      <c r="BA641" s="31"/>
      <c r="BB641" s="30"/>
      <c r="BC641" s="30"/>
      <c r="BD641" s="30"/>
      <c r="BE641" s="31"/>
      <c r="BF641" s="30"/>
      <c r="BG641" s="30"/>
      <c r="BH641" s="30"/>
      <c r="BI641" s="30"/>
      <c r="BJ641" s="31"/>
      <c r="BK641" s="30"/>
      <c r="BL641" s="30"/>
      <c r="BM641" s="30"/>
      <c r="BN641" s="30"/>
      <c r="BO641" s="31"/>
      <c r="BP641" s="30"/>
      <c r="BQ641" s="30"/>
      <c r="BR641" s="30"/>
      <c r="BS641" s="30"/>
      <c r="BT641" s="31"/>
      <c r="BU641" s="30"/>
      <c r="BV641" s="30"/>
      <c r="BW641" s="30"/>
      <c r="BX641" s="31"/>
      <c r="BY641" s="30"/>
      <c r="BZ641" s="30"/>
      <c r="CA641" s="30"/>
      <c r="CB641" s="30"/>
      <c r="CC641" s="30"/>
      <c r="CD641" s="30"/>
      <c r="CE641" s="30"/>
      <c r="CF641" s="30"/>
      <c r="CG641" s="30"/>
      <c r="CH641" s="31"/>
      <c r="CI641" s="30"/>
      <c r="CJ641" s="30"/>
      <c r="CK641" s="30"/>
      <c r="CL641" s="30"/>
      <c r="CM641" s="30"/>
      <c r="CN641" s="30"/>
      <c r="CO641" s="30"/>
      <c r="CP641" s="30"/>
      <c r="CQ641" s="31"/>
      <c r="CR641" s="30"/>
      <c r="CS641" s="30"/>
      <c r="CT641" s="30"/>
      <c r="CU641" s="30"/>
      <c r="CV641" s="30"/>
      <c r="CW641" s="30"/>
    </row>
    <row r="642" spans="4:101" ht="13.5" x14ac:dyDescent="0.35">
      <c r="D642" s="31"/>
      <c r="E642" s="30"/>
      <c r="F642" s="30"/>
      <c r="G642" s="30"/>
      <c r="H642" s="30"/>
      <c r="I642" s="30"/>
      <c r="J642" s="30"/>
      <c r="K642" s="30"/>
      <c r="L642" s="30"/>
      <c r="M642" s="30"/>
      <c r="N642" s="30"/>
      <c r="O642" s="31"/>
      <c r="P642" s="30"/>
      <c r="Q642" s="30"/>
      <c r="R642" s="30"/>
      <c r="S642" s="30"/>
      <c r="T642" s="30"/>
      <c r="U642" s="30"/>
      <c r="V642" s="30"/>
      <c r="W642" s="30"/>
      <c r="X642" s="30"/>
      <c r="Y642" s="31"/>
      <c r="Z642" s="30"/>
      <c r="AA642" s="30"/>
      <c r="AB642" s="30"/>
      <c r="AC642" s="30"/>
      <c r="AD642" s="30"/>
      <c r="AE642" s="30"/>
      <c r="AF642" s="30"/>
      <c r="AG642" s="30"/>
      <c r="AH642" s="30"/>
      <c r="AI642" s="30"/>
      <c r="AJ642" s="31"/>
      <c r="AK642" s="30"/>
      <c r="AL642" s="30"/>
      <c r="AM642" s="30"/>
      <c r="AN642" s="30"/>
      <c r="AO642" s="30"/>
      <c r="AP642" s="30"/>
      <c r="AQ642" s="30"/>
      <c r="AR642" s="30"/>
      <c r="AS642" s="31"/>
      <c r="AT642" s="30"/>
      <c r="AU642" s="30"/>
      <c r="AV642" s="30"/>
      <c r="AW642" s="30"/>
      <c r="AX642" s="30"/>
      <c r="AY642" s="30"/>
      <c r="AZ642" s="30"/>
      <c r="BA642" s="31"/>
      <c r="BB642" s="30"/>
      <c r="BC642" s="30"/>
      <c r="BD642" s="30"/>
      <c r="BE642" s="31"/>
      <c r="BF642" s="30"/>
      <c r="BG642" s="30"/>
      <c r="BH642" s="30"/>
      <c r="BI642" s="30"/>
      <c r="BJ642" s="31"/>
      <c r="BK642" s="30"/>
      <c r="BL642" s="30"/>
      <c r="BM642" s="30"/>
      <c r="BN642" s="30"/>
      <c r="BO642" s="31"/>
      <c r="BP642" s="30"/>
      <c r="BQ642" s="30"/>
      <c r="BR642" s="30"/>
      <c r="BS642" s="30"/>
      <c r="BT642" s="31"/>
      <c r="BU642" s="30"/>
      <c r="BV642" s="30"/>
      <c r="BW642" s="30"/>
      <c r="BX642" s="31"/>
      <c r="BY642" s="30"/>
      <c r="BZ642" s="30"/>
      <c r="CA642" s="30"/>
      <c r="CB642" s="30"/>
      <c r="CC642" s="30"/>
      <c r="CD642" s="30"/>
      <c r="CE642" s="30"/>
      <c r="CF642" s="30"/>
      <c r="CG642" s="30"/>
      <c r="CH642" s="31"/>
      <c r="CI642" s="30"/>
      <c r="CJ642" s="30"/>
      <c r="CK642" s="30"/>
      <c r="CL642" s="30"/>
      <c r="CM642" s="30"/>
      <c r="CN642" s="30"/>
      <c r="CO642" s="30"/>
      <c r="CP642" s="30"/>
      <c r="CQ642" s="31"/>
      <c r="CR642" s="30"/>
      <c r="CS642" s="30"/>
      <c r="CT642" s="30"/>
      <c r="CU642" s="30"/>
      <c r="CV642" s="30"/>
      <c r="CW642" s="30"/>
    </row>
    <row r="643" spans="4:101" ht="13.5" x14ac:dyDescent="0.35">
      <c r="D643" s="31"/>
      <c r="E643" s="30"/>
      <c r="F643" s="30"/>
      <c r="G643" s="30"/>
      <c r="H643" s="30"/>
      <c r="I643" s="30"/>
      <c r="J643" s="30"/>
      <c r="K643" s="30"/>
      <c r="L643" s="30"/>
      <c r="M643" s="30"/>
      <c r="N643" s="30"/>
      <c r="O643" s="31"/>
      <c r="P643" s="30"/>
      <c r="Q643" s="30"/>
      <c r="R643" s="30"/>
      <c r="S643" s="30"/>
      <c r="T643" s="30"/>
      <c r="U643" s="30"/>
      <c r="V643" s="30"/>
      <c r="W643" s="30"/>
      <c r="X643" s="30"/>
      <c r="Y643" s="31"/>
      <c r="Z643" s="30"/>
      <c r="AA643" s="30"/>
      <c r="AB643" s="30"/>
      <c r="AC643" s="30"/>
      <c r="AD643" s="30"/>
      <c r="AE643" s="30"/>
      <c r="AF643" s="30"/>
      <c r="AG643" s="30"/>
      <c r="AH643" s="30"/>
      <c r="AI643" s="30"/>
      <c r="AJ643" s="31"/>
      <c r="AK643" s="30"/>
      <c r="AL643" s="30"/>
      <c r="AM643" s="30"/>
      <c r="AN643" s="30"/>
      <c r="AO643" s="30"/>
      <c r="AP643" s="30"/>
      <c r="AQ643" s="30"/>
      <c r="AR643" s="30"/>
      <c r="AS643" s="31"/>
      <c r="AT643" s="30"/>
      <c r="AU643" s="30"/>
      <c r="AV643" s="30"/>
      <c r="AW643" s="30"/>
      <c r="AX643" s="30"/>
      <c r="AY643" s="30"/>
      <c r="AZ643" s="30"/>
      <c r="BA643" s="31"/>
      <c r="BB643" s="30"/>
      <c r="BC643" s="30"/>
      <c r="BD643" s="30"/>
      <c r="BE643" s="31"/>
      <c r="BF643" s="30"/>
      <c r="BG643" s="30"/>
      <c r="BH643" s="30"/>
      <c r="BI643" s="30"/>
      <c r="BJ643" s="31"/>
      <c r="BK643" s="30"/>
      <c r="BL643" s="30"/>
      <c r="BM643" s="30"/>
      <c r="BN643" s="30"/>
      <c r="BO643" s="31"/>
      <c r="BP643" s="30"/>
      <c r="BQ643" s="30"/>
      <c r="BR643" s="30"/>
      <c r="BS643" s="30"/>
      <c r="BT643" s="31"/>
      <c r="BU643" s="30"/>
      <c r="BV643" s="30"/>
      <c r="BW643" s="30"/>
      <c r="BX643" s="31"/>
      <c r="BY643" s="30"/>
      <c r="BZ643" s="30"/>
      <c r="CA643" s="30"/>
      <c r="CB643" s="30"/>
      <c r="CC643" s="30"/>
      <c r="CD643" s="30"/>
      <c r="CE643" s="30"/>
      <c r="CF643" s="30"/>
      <c r="CG643" s="30"/>
      <c r="CH643" s="31"/>
      <c r="CI643" s="30"/>
      <c r="CJ643" s="30"/>
      <c r="CK643" s="30"/>
      <c r="CL643" s="30"/>
      <c r="CM643" s="30"/>
      <c r="CN643" s="30"/>
      <c r="CO643" s="30"/>
      <c r="CP643" s="30"/>
      <c r="CQ643" s="31"/>
      <c r="CR643" s="30"/>
      <c r="CS643" s="30"/>
      <c r="CT643" s="30"/>
      <c r="CU643" s="30"/>
      <c r="CV643" s="30"/>
      <c r="CW643" s="30"/>
    </row>
    <row r="644" spans="4:101" ht="13.5" x14ac:dyDescent="0.35">
      <c r="D644" s="31"/>
      <c r="E644" s="30"/>
      <c r="F644" s="30"/>
      <c r="G644" s="30"/>
      <c r="H644" s="30"/>
      <c r="I644" s="30"/>
      <c r="J644" s="30"/>
      <c r="K644" s="30"/>
      <c r="L644" s="30"/>
      <c r="M644" s="30"/>
      <c r="N644" s="30"/>
      <c r="O644" s="31"/>
      <c r="P644" s="30"/>
      <c r="Q644" s="30"/>
      <c r="R644" s="30"/>
      <c r="S644" s="30"/>
      <c r="T644" s="30"/>
      <c r="U644" s="30"/>
      <c r="V644" s="30"/>
      <c r="W644" s="30"/>
      <c r="X644" s="30"/>
      <c r="Y644" s="31"/>
      <c r="Z644" s="30"/>
      <c r="AA644" s="30"/>
      <c r="AB644" s="30"/>
      <c r="AC644" s="30"/>
      <c r="AD644" s="30"/>
      <c r="AE644" s="30"/>
      <c r="AF644" s="30"/>
      <c r="AG644" s="30"/>
      <c r="AH644" s="30"/>
      <c r="AI644" s="30"/>
      <c r="AJ644" s="31"/>
      <c r="AK644" s="30"/>
      <c r="AL644" s="30"/>
      <c r="AM644" s="30"/>
      <c r="AN644" s="30"/>
      <c r="AO644" s="30"/>
      <c r="AP644" s="30"/>
      <c r="AQ644" s="30"/>
      <c r="AR644" s="30"/>
      <c r="AS644" s="31"/>
      <c r="AT644" s="30"/>
      <c r="AU644" s="30"/>
      <c r="AV644" s="30"/>
      <c r="AW644" s="30"/>
      <c r="AX644" s="30"/>
      <c r="AY644" s="30"/>
      <c r="AZ644" s="30"/>
      <c r="BA644" s="31"/>
      <c r="BB644" s="30"/>
      <c r="BC644" s="30"/>
      <c r="BD644" s="30"/>
      <c r="BE644" s="31"/>
      <c r="BF644" s="30"/>
      <c r="BG644" s="30"/>
      <c r="BH644" s="30"/>
      <c r="BI644" s="30"/>
      <c r="BJ644" s="31"/>
      <c r="BK644" s="30"/>
      <c r="BL644" s="30"/>
      <c r="BM644" s="30"/>
      <c r="BN644" s="30"/>
      <c r="BO644" s="31"/>
      <c r="BP644" s="30"/>
      <c r="BQ644" s="30"/>
      <c r="BR644" s="30"/>
      <c r="BS644" s="30"/>
      <c r="BT644" s="31"/>
      <c r="BU644" s="30"/>
      <c r="BV644" s="30"/>
      <c r="BW644" s="30"/>
      <c r="BX644" s="31"/>
      <c r="BY644" s="30"/>
      <c r="BZ644" s="30"/>
      <c r="CA644" s="30"/>
      <c r="CB644" s="30"/>
      <c r="CC644" s="30"/>
      <c r="CD644" s="30"/>
      <c r="CE644" s="30"/>
      <c r="CF644" s="30"/>
      <c r="CG644" s="30"/>
      <c r="CH644" s="31"/>
      <c r="CI644" s="30"/>
      <c r="CJ644" s="30"/>
      <c r="CK644" s="30"/>
      <c r="CL644" s="30"/>
      <c r="CM644" s="30"/>
      <c r="CN644" s="30"/>
      <c r="CO644" s="30"/>
      <c r="CP644" s="30"/>
      <c r="CQ644" s="31"/>
      <c r="CR644" s="30"/>
      <c r="CS644" s="30"/>
      <c r="CT644" s="30"/>
      <c r="CU644" s="30"/>
      <c r="CV644" s="30"/>
      <c r="CW644" s="30"/>
    </row>
    <row r="645" spans="4:101" ht="13.5" x14ac:dyDescent="0.35">
      <c r="D645" s="31"/>
      <c r="E645" s="30"/>
      <c r="F645" s="30"/>
      <c r="G645" s="30"/>
      <c r="H645" s="30"/>
      <c r="I645" s="30"/>
      <c r="J645" s="30"/>
      <c r="K645" s="30"/>
      <c r="L645" s="30"/>
      <c r="M645" s="30"/>
      <c r="N645" s="30"/>
      <c r="O645" s="31"/>
      <c r="P645" s="30"/>
      <c r="Q645" s="30"/>
      <c r="R645" s="30"/>
      <c r="S645" s="30"/>
      <c r="T645" s="30"/>
      <c r="U645" s="30"/>
      <c r="V645" s="30"/>
      <c r="W645" s="30"/>
      <c r="X645" s="30"/>
      <c r="Y645" s="31"/>
      <c r="Z645" s="30"/>
      <c r="AA645" s="30"/>
      <c r="AB645" s="30"/>
      <c r="AC645" s="30"/>
      <c r="AD645" s="30"/>
      <c r="AE645" s="30"/>
      <c r="AF645" s="30"/>
      <c r="AG645" s="30"/>
      <c r="AH645" s="30"/>
      <c r="AI645" s="30"/>
      <c r="AJ645" s="31"/>
      <c r="AK645" s="30"/>
      <c r="AL645" s="30"/>
      <c r="AM645" s="30"/>
      <c r="AN645" s="30"/>
      <c r="AO645" s="30"/>
      <c r="AP645" s="30"/>
      <c r="AQ645" s="30"/>
      <c r="AR645" s="30"/>
      <c r="AS645" s="31"/>
      <c r="AT645" s="30"/>
      <c r="AU645" s="30"/>
      <c r="AV645" s="30"/>
      <c r="AW645" s="30"/>
      <c r="AX645" s="30"/>
      <c r="AY645" s="30"/>
      <c r="AZ645" s="30"/>
      <c r="BA645" s="31"/>
      <c r="BB645" s="30"/>
      <c r="BC645" s="30"/>
      <c r="BD645" s="30"/>
      <c r="BE645" s="31"/>
      <c r="BF645" s="30"/>
      <c r="BG645" s="30"/>
      <c r="BH645" s="30"/>
      <c r="BI645" s="30"/>
      <c r="BJ645" s="31"/>
      <c r="BK645" s="30"/>
      <c r="BL645" s="30"/>
      <c r="BM645" s="30"/>
      <c r="BN645" s="30"/>
      <c r="BO645" s="31"/>
      <c r="BP645" s="30"/>
      <c r="BQ645" s="30"/>
      <c r="BR645" s="30"/>
      <c r="BS645" s="30"/>
      <c r="BT645" s="31"/>
      <c r="BU645" s="30"/>
      <c r="BV645" s="30"/>
      <c r="BW645" s="30"/>
      <c r="BX645" s="31"/>
      <c r="BY645" s="30"/>
      <c r="BZ645" s="30"/>
      <c r="CA645" s="30"/>
      <c r="CB645" s="30"/>
      <c r="CC645" s="30"/>
      <c r="CD645" s="30"/>
      <c r="CE645" s="30"/>
      <c r="CF645" s="30"/>
      <c r="CG645" s="30"/>
      <c r="CH645" s="31"/>
      <c r="CI645" s="30"/>
      <c r="CJ645" s="30"/>
      <c r="CK645" s="30"/>
      <c r="CL645" s="30"/>
      <c r="CM645" s="30"/>
      <c r="CN645" s="30"/>
      <c r="CO645" s="30"/>
      <c r="CP645" s="30"/>
      <c r="CQ645" s="31"/>
      <c r="CR645" s="30"/>
      <c r="CS645" s="30"/>
      <c r="CT645" s="30"/>
      <c r="CU645" s="30"/>
      <c r="CV645" s="30"/>
      <c r="CW645" s="30"/>
    </row>
    <row r="646" spans="4:101" ht="13.5" x14ac:dyDescent="0.35">
      <c r="D646" s="31"/>
      <c r="E646" s="30"/>
      <c r="F646" s="30"/>
      <c r="G646" s="30"/>
      <c r="H646" s="30"/>
      <c r="I646" s="30"/>
      <c r="J646" s="30"/>
      <c r="K646" s="30"/>
      <c r="L646" s="30"/>
      <c r="M646" s="30"/>
      <c r="N646" s="30"/>
      <c r="O646" s="31"/>
      <c r="P646" s="30"/>
      <c r="Q646" s="30"/>
      <c r="R646" s="30"/>
      <c r="S646" s="30"/>
      <c r="T646" s="30"/>
      <c r="U646" s="30"/>
      <c r="V646" s="30"/>
      <c r="W646" s="30"/>
      <c r="X646" s="30"/>
      <c r="Y646" s="31"/>
      <c r="Z646" s="30"/>
      <c r="AA646" s="30"/>
      <c r="AB646" s="30"/>
      <c r="AC646" s="30"/>
      <c r="AD646" s="30"/>
      <c r="AE646" s="30"/>
      <c r="AF646" s="30"/>
      <c r="AG646" s="30"/>
      <c r="AH646" s="30"/>
      <c r="AI646" s="30"/>
      <c r="AJ646" s="31"/>
      <c r="AK646" s="30"/>
      <c r="AL646" s="30"/>
      <c r="AM646" s="30"/>
      <c r="AN646" s="30"/>
      <c r="AO646" s="30"/>
      <c r="AP646" s="30"/>
      <c r="AQ646" s="30"/>
      <c r="AR646" s="30"/>
      <c r="AS646" s="31"/>
      <c r="AT646" s="30"/>
      <c r="AU646" s="30"/>
      <c r="AV646" s="30"/>
      <c r="AW646" s="30"/>
      <c r="AX646" s="30"/>
      <c r="AY646" s="30"/>
      <c r="AZ646" s="30"/>
      <c r="BA646" s="31"/>
      <c r="BB646" s="30"/>
      <c r="BC646" s="30"/>
      <c r="BD646" s="30"/>
      <c r="BE646" s="31"/>
      <c r="BF646" s="30"/>
      <c r="BG646" s="30"/>
      <c r="BH646" s="30"/>
      <c r="BI646" s="30"/>
      <c r="BJ646" s="31"/>
      <c r="BK646" s="30"/>
      <c r="BL646" s="30"/>
      <c r="BM646" s="30"/>
      <c r="BN646" s="30"/>
      <c r="BO646" s="31"/>
      <c r="BP646" s="30"/>
      <c r="BQ646" s="30"/>
      <c r="BR646" s="30"/>
      <c r="BS646" s="30"/>
      <c r="BT646" s="31"/>
      <c r="BU646" s="30"/>
      <c r="BV646" s="30"/>
      <c r="BW646" s="30"/>
      <c r="BX646" s="31"/>
      <c r="BY646" s="30"/>
      <c r="BZ646" s="30"/>
      <c r="CA646" s="30"/>
      <c r="CB646" s="30"/>
      <c r="CC646" s="30"/>
      <c r="CD646" s="30"/>
      <c r="CE646" s="30"/>
      <c r="CF646" s="30"/>
      <c r="CG646" s="30"/>
      <c r="CH646" s="31"/>
      <c r="CI646" s="30"/>
      <c r="CJ646" s="30"/>
      <c r="CK646" s="30"/>
      <c r="CL646" s="30"/>
      <c r="CM646" s="30"/>
      <c r="CN646" s="30"/>
      <c r="CO646" s="30"/>
      <c r="CP646" s="30"/>
      <c r="CQ646" s="31"/>
      <c r="CR646" s="30"/>
      <c r="CS646" s="30"/>
      <c r="CT646" s="30"/>
      <c r="CU646" s="30"/>
      <c r="CV646" s="30"/>
      <c r="CW646" s="30"/>
    </row>
    <row r="647" spans="4:101" ht="13.5" x14ac:dyDescent="0.35">
      <c r="D647" s="31"/>
      <c r="E647" s="30"/>
      <c r="F647" s="30"/>
      <c r="G647" s="30"/>
      <c r="H647" s="30"/>
      <c r="I647" s="30"/>
      <c r="J647" s="30"/>
      <c r="K647" s="30"/>
      <c r="L647" s="30"/>
      <c r="M647" s="30"/>
      <c r="N647" s="30"/>
      <c r="O647" s="31"/>
      <c r="P647" s="30"/>
      <c r="Q647" s="30"/>
      <c r="R647" s="30"/>
      <c r="S647" s="30"/>
      <c r="T647" s="30"/>
      <c r="U647" s="30"/>
      <c r="V647" s="30"/>
      <c r="W647" s="30"/>
      <c r="X647" s="30"/>
      <c r="Y647" s="31"/>
      <c r="Z647" s="30"/>
      <c r="AA647" s="30"/>
      <c r="AB647" s="30"/>
      <c r="AC647" s="30"/>
      <c r="AD647" s="30"/>
      <c r="AE647" s="30"/>
      <c r="AF647" s="30"/>
      <c r="AG647" s="30"/>
      <c r="AH647" s="30"/>
      <c r="AI647" s="30"/>
      <c r="AJ647" s="31"/>
      <c r="AK647" s="30"/>
      <c r="AL647" s="30"/>
      <c r="AM647" s="30"/>
      <c r="AN647" s="30"/>
      <c r="AO647" s="30"/>
      <c r="AP647" s="30"/>
      <c r="AQ647" s="30"/>
      <c r="AR647" s="30"/>
      <c r="AS647" s="31"/>
      <c r="AT647" s="30"/>
      <c r="AU647" s="30"/>
      <c r="AV647" s="30"/>
      <c r="AW647" s="30"/>
      <c r="AX647" s="30"/>
      <c r="AY647" s="30"/>
      <c r="AZ647" s="30"/>
      <c r="BA647" s="31"/>
      <c r="BB647" s="30"/>
      <c r="BC647" s="30"/>
      <c r="BD647" s="30"/>
      <c r="BE647" s="31"/>
      <c r="BF647" s="30"/>
      <c r="BG647" s="30"/>
      <c r="BH647" s="30"/>
      <c r="BI647" s="30"/>
      <c r="BJ647" s="31"/>
      <c r="BK647" s="30"/>
      <c r="BL647" s="30"/>
      <c r="BM647" s="30"/>
      <c r="BN647" s="30"/>
      <c r="BO647" s="31"/>
      <c r="BP647" s="30"/>
      <c r="BQ647" s="30"/>
      <c r="BR647" s="30"/>
      <c r="BS647" s="30"/>
      <c r="BT647" s="31"/>
      <c r="BU647" s="30"/>
      <c r="BV647" s="30"/>
      <c r="BW647" s="30"/>
      <c r="BX647" s="31"/>
      <c r="BY647" s="30"/>
      <c r="BZ647" s="30"/>
      <c r="CA647" s="30"/>
      <c r="CB647" s="30"/>
      <c r="CC647" s="30"/>
      <c r="CD647" s="30"/>
      <c r="CE647" s="30"/>
      <c r="CF647" s="30"/>
      <c r="CG647" s="30"/>
      <c r="CH647" s="31"/>
      <c r="CI647" s="30"/>
      <c r="CJ647" s="30"/>
      <c r="CK647" s="30"/>
      <c r="CL647" s="30"/>
      <c r="CM647" s="30"/>
      <c r="CN647" s="30"/>
      <c r="CO647" s="30"/>
      <c r="CP647" s="30"/>
      <c r="CQ647" s="31"/>
      <c r="CR647" s="30"/>
      <c r="CS647" s="30"/>
      <c r="CT647" s="30"/>
      <c r="CU647" s="30"/>
      <c r="CV647" s="30"/>
      <c r="CW647" s="30"/>
    </row>
    <row r="648" spans="4:101" ht="13.5" x14ac:dyDescent="0.35">
      <c r="D648" s="31"/>
      <c r="E648" s="30"/>
      <c r="F648" s="30"/>
      <c r="G648" s="30"/>
      <c r="H648" s="30"/>
      <c r="I648" s="30"/>
      <c r="J648" s="30"/>
      <c r="K648" s="30"/>
      <c r="L648" s="30"/>
      <c r="M648" s="30"/>
      <c r="N648" s="30"/>
      <c r="O648" s="31"/>
      <c r="P648" s="30"/>
      <c r="Q648" s="30"/>
      <c r="R648" s="30"/>
      <c r="S648" s="30"/>
      <c r="T648" s="30"/>
      <c r="U648" s="30"/>
      <c r="V648" s="30"/>
      <c r="W648" s="30"/>
      <c r="X648" s="30"/>
      <c r="Y648" s="31"/>
      <c r="Z648" s="30"/>
      <c r="AA648" s="30"/>
      <c r="AB648" s="30"/>
      <c r="AC648" s="30"/>
      <c r="AD648" s="30"/>
      <c r="AE648" s="30"/>
      <c r="AF648" s="30"/>
      <c r="AG648" s="30"/>
      <c r="AH648" s="30"/>
      <c r="AI648" s="30"/>
      <c r="AJ648" s="31"/>
      <c r="AK648" s="30"/>
      <c r="AL648" s="30"/>
      <c r="AM648" s="30"/>
      <c r="AN648" s="30"/>
      <c r="AO648" s="30"/>
      <c r="AP648" s="30"/>
      <c r="AQ648" s="30"/>
      <c r="AR648" s="30"/>
      <c r="AS648" s="31"/>
      <c r="AT648" s="30"/>
      <c r="AU648" s="30"/>
      <c r="AV648" s="30"/>
      <c r="AW648" s="30"/>
      <c r="AX648" s="30"/>
      <c r="AY648" s="30"/>
      <c r="AZ648" s="30"/>
      <c r="BA648" s="31"/>
      <c r="BB648" s="30"/>
      <c r="BC648" s="30"/>
      <c r="BD648" s="30"/>
      <c r="BE648" s="31"/>
      <c r="BF648" s="30"/>
      <c r="BG648" s="30"/>
      <c r="BH648" s="30"/>
      <c r="BI648" s="30"/>
      <c r="BJ648" s="31"/>
      <c r="BK648" s="30"/>
      <c r="BL648" s="30"/>
      <c r="BM648" s="30"/>
      <c r="BN648" s="30"/>
      <c r="BO648" s="31"/>
      <c r="BP648" s="30"/>
      <c r="BQ648" s="30"/>
      <c r="BR648" s="30"/>
      <c r="BS648" s="30"/>
      <c r="BT648" s="31"/>
      <c r="BU648" s="30"/>
      <c r="BV648" s="30"/>
      <c r="BW648" s="30"/>
      <c r="BX648" s="31"/>
      <c r="BY648" s="30"/>
      <c r="BZ648" s="30"/>
      <c r="CA648" s="30"/>
      <c r="CB648" s="30"/>
      <c r="CC648" s="30"/>
      <c r="CD648" s="30"/>
      <c r="CE648" s="30"/>
      <c r="CF648" s="30"/>
      <c r="CG648" s="30"/>
      <c r="CH648" s="31"/>
      <c r="CI648" s="30"/>
      <c r="CJ648" s="30"/>
      <c r="CK648" s="30"/>
      <c r="CL648" s="30"/>
      <c r="CM648" s="30"/>
      <c r="CN648" s="30"/>
      <c r="CO648" s="30"/>
      <c r="CP648" s="30"/>
      <c r="CQ648" s="31"/>
      <c r="CR648" s="30"/>
      <c r="CS648" s="30"/>
      <c r="CT648" s="30"/>
      <c r="CU648" s="30"/>
      <c r="CV648" s="30"/>
      <c r="CW648" s="30"/>
    </row>
    <row r="649" spans="4:101" ht="13.5" x14ac:dyDescent="0.35">
      <c r="D649" s="31"/>
      <c r="E649" s="30"/>
      <c r="F649" s="30"/>
      <c r="G649" s="30"/>
      <c r="H649" s="30"/>
      <c r="I649" s="30"/>
      <c r="J649" s="30"/>
      <c r="K649" s="30"/>
      <c r="L649" s="30"/>
      <c r="M649" s="30"/>
      <c r="N649" s="30"/>
      <c r="O649" s="31"/>
      <c r="P649" s="30"/>
      <c r="Q649" s="30"/>
      <c r="R649" s="30"/>
      <c r="S649" s="30"/>
      <c r="T649" s="30"/>
      <c r="U649" s="30"/>
      <c r="V649" s="30"/>
      <c r="W649" s="30"/>
      <c r="X649" s="30"/>
      <c r="Y649" s="31"/>
      <c r="Z649" s="30"/>
      <c r="AA649" s="30"/>
      <c r="AB649" s="30"/>
      <c r="AC649" s="30"/>
      <c r="AD649" s="30"/>
      <c r="AE649" s="30"/>
      <c r="AF649" s="30"/>
      <c r="AG649" s="30"/>
      <c r="AH649" s="30"/>
      <c r="AI649" s="30"/>
      <c r="AJ649" s="31"/>
      <c r="AK649" s="30"/>
      <c r="AL649" s="30"/>
      <c r="AM649" s="30"/>
      <c r="AN649" s="30"/>
      <c r="AO649" s="30"/>
      <c r="AP649" s="30"/>
      <c r="AQ649" s="30"/>
      <c r="AR649" s="30"/>
      <c r="AS649" s="31"/>
      <c r="AT649" s="30"/>
      <c r="AU649" s="30"/>
      <c r="AV649" s="30"/>
      <c r="AW649" s="30"/>
      <c r="AX649" s="30"/>
      <c r="AY649" s="30"/>
      <c r="AZ649" s="30"/>
      <c r="BA649" s="31"/>
      <c r="BB649" s="30"/>
      <c r="BC649" s="30"/>
      <c r="BD649" s="30"/>
      <c r="BE649" s="31"/>
      <c r="BF649" s="30"/>
      <c r="BG649" s="30"/>
      <c r="BH649" s="30"/>
      <c r="BI649" s="30"/>
      <c r="BJ649" s="31"/>
      <c r="BK649" s="30"/>
      <c r="BL649" s="30"/>
      <c r="BM649" s="30"/>
      <c r="BN649" s="30"/>
      <c r="BO649" s="31"/>
      <c r="BP649" s="30"/>
      <c r="BQ649" s="30"/>
      <c r="BR649" s="30"/>
      <c r="BS649" s="30"/>
      <c r="BT649" s="31"/>
      <c r="BU649" s="30"/>
      <c r="BV649" s="30"/>
      <c r="BW649" s="30"/>
      <c r="BX649" s="31"/>
      <c r="BY649" s="30"/>
      <c r="BZ649" s="30"/>
      <c r="CA649" s="30"/>
      <c r="CB649" s="30"/>
      <c r="CC649" s="30"/>
      <c r="CD649" s="30"/>
      <c r="CE649" s="30"/>
      <c r="CF649" s="30"/>
      <c r="CG649" s="30"/>
      <c r="CH649" s="31"/>
      <c r="CI649" s="30"/>
      <c r="CJ649" s="30"/>
      <c r="CK649" s="30"/>
      <c r="CL649" s="30"/>
      <c r="CM649" s="30"/>
      <c r="CN649" s="30"/>
      <c r="CO649" s="30"/>
      <c r="CP649" s="30"/>
      <c r="CQ649" s="31"/>
      <c r="CR649" s="30"/>
      <c r="CS649" s="30"/>
      <c r="CT649" s="30"/>
      <c r="CU649" s="30"/>
      <c r="CV649" s="30"/>
      <c r="CW649" s="30"/>
    </row>
    <row r="650" spans="4:101" ht="13.5" x14ac:dyDescent="0.35">
      <c r="D650" s="31"/>
      <c r="E650" s="30"/>
      <c r="F650" s="30"/>
      <c r="G650" s="30"/>
      <c r="H650" s="30"/>
      <c r="I650" s="30"/>
      <c r="J650" s="30"/>
      <c r="K650" s="30"/>
      <c r="L650" s="30"/>
      <c r="M650" s="30"/>
      <c r="N650" s="30"/>
      <c r="O650" s="31"/>
      <c r="P650" s="30"/>
      <c r="Q650" s="30"/>
      <c r="R650" s="30"/>
      <c r="S650" s="30"/>
      <c r="T650" s="30"/>
      <c r="U650" s="30"/>
      <c r="V650" s="30"/>
      <c r="W650" s="30"/>
      <c r="X650" s="30"/>
      <c r="Y650" s="31"/>
      <c r="Z650" s="30"/>
      <c r="AA650" s="30"/>
      <c r="AB650" s="30"/>
      <c r="AC650" s="30"/>
      <c r="AD650" s="30"/>
      <c r="AE650" s="30"/>
      <c r="AF650" s="30"/>
      <c r="AG650" s="30"/>
      <c r="AH650" s="30"/>
      <c r="AI650" s="30"/>
      <c r="AJ650" s="31"/>
      <c r="AK650" s="30"/>
      <c r="AL650" s="30"/>
      <c r="AM650" s="30"/>
      <c r="AN650" s="30"/>
      <c r="AO650" s="30"/>
      <c r="AP650" s="30"/>
      <c r="AQ650" s="30"/>
      <c r="AR650" s="30"/>
      <c r="AS650" s="31"/>
      <c r="AT650" s="30"/>
      <c r="AU650" s="30"/>
      <c r="AV650" s="30"/>
      <c r="AW650" s="30"/>
      <c r="AX650" s="30"/>
      <c r="AY650" s="30"/>
      <c r="AZ650" s="30"/>
      <c r="BA650" s="31"/>
      <c r="BB650" s="30"/>
      <c r="BC650" s="30"/>
      <c r="BD650" s="30"/>
      <c r="BE650" s="31"/>
      <c r="BF650" s="30"/>
      <c r="BG650" s="30"/>
      <c r="BH650" s="30"/>
      <c r="BI650" s="30"/>
      <c r="BJ650" s="31"/>
      <c r="BK650" s="30"/>
      <c r="BL650" s="30"/>
      <c r="BM650" s="30"/>
      <c r="BN650" s="30"/>
      <c r="BO650" s="31"/>
      <c r="BP650" s="30"/>
      <c r="BQ650" s="30"/>
      <c r="BR650" s="30"/>
      <c r="BS650" s="30"/>
      <c r="BT650" s="31"/>
      <c r="BU650" s="30"/>
      <c r="BV650" s="30"/>
      <c r="BW650" s="30"/>
      <c r="BX650" s="31"/>
      <c r="BY650" s="30"/>
      <c r="BZ650" s="30"/>
      <c r="CA650" s="30"/>
      <c r="CB650" s="30"/>
      <c r="CC650" s="30"/>
      <c r="CD650" s="30"/>
      <c r="CE650" s="30"/>
      <c r="CF650" s="30"/>
      <c r="CG650" s="30"/>
      <c r="CH650" s="31"/>
      <c r="CI650" s="30"/>
      <c r="CJ650" s="30"/>
      <c r="CK650" s="30"/>
      <c r="CL650" s="30"/>
      <c r="CM650" s="30"/>
      <c r="CN650" s="30"/>
      <c r="CO650" s="30"/>
      <c r="CP650" s="30"/>
      <c r="CQ650" s="31"/>
      <c r="CR650" s="30"/>
      <c r="CS650" s="30"/>
      <c r="CT650" s="30"/>
      <c r="CU650" s="30"/>
      <c r="CV650" s="30"/>
      <c r="CW650" s="30"/>
    </row>
    <row r="651" spans="4:101" ht="13.5" x14ac:dyDescent="0.35">
      <c r="D651" s="31"/>
      <c r="E651" s="30"/>
      <c r="F651" s="30"/>
      <c r="G651" s="30"/>
      <c r="H651" s="30"/>
      <c r="I651" s="30"/>
      <c r="J651" s="30"/>
      <c r="K651" s="30"/>
      <c r="L651" s="30"/>
      <c r="M651" s="30"/>
      <c r="N651" s="30"/>
      <c r="O651" s="31"/>
      <c r="P651" s="30"/>
      <c r="Q651" s="30"/>
      <c r="R651" s="30"/>
      <c r="S651" s="30"/>
      <c r="T651" s="30"/>
      <c r="U651" s="30"/>
      <c r="V651" s="30"/>
      <c r="W651" s="30"/>
      <c r="X651" s="30"/>
      <c r="Y651" s="31"/>
      <c r="Z651" s="30"/>
      <c r="AA651" s="30"/>
      <c r="AB651" s="30"/>
      <c r="AC651" s="30"/>
      <c r="AD651" s="30"/>
      <c r="AE651" s="30"/>
      <c r="AF651" s="30"/>
      <c r="AG651" s="30"/>
      <c r="AH651" s="30"/>
      <c r="AI651" s="30"/>
      <c r="AJ651" s="31"/>
      <c r="AK651" s="30"/>
      <c r="AL651" s="30"/>
      <c r="AM651" s="30"/>
      <c r="AN651" s="30"/>
      <c r="AO651" s="30"/>
      <c r="AP651" s="30"/>
      <c r="AQ651" s="30"/>
      <c r="AR651" s="30"/>
      <c r="AS651" s="31"/>
      <c r="AT651" s="30"/>
      <c r="AU651" s="30"/>
      <c r="AV651" s="30"/>
      <c r="AW651" s="30"/>
      <c r="AX651" s="30"/>
      <c r="AY651" s="30"/>
      <c r="AZ651" s="30"/>
      <c r="BA651" s="31"/>
      <c r="BB651" s="30"/>
      <c r="BC651" s="30"/>
      <c r="BD651" s="30"/>
      <c r="BE651" s="31"/>
      <c r="BF651" s="30"/>
      <c r="BG651" s="30"/>
      <c r="BH651" s="30"/>
      <c r="BI651" s="30"/>
      <c r="BJ651" s="31"/>
      <c r="BK651" s="30"/>
      <c r="BL651" s="30"/>
      <c r="BM651" s="30"/>
      <c r="BN651" s="30"/>
      <c r="BO651" s="31"/>
      <c r="BP651" s="30"/>
      <c r="BQ651" s="30"/>
      <c r="BR651" s="30"/>
      <c r="BS651" s="30"/>
      <c r="BT651" s="31"/>
      <c r="BU651" s="30"/>
      <c r="BV651" s="30"/>
      <c r="BW651" s="30"/>
      <c r="BX651" s="31"/>
      <c r="BY651" s="30"/>
      <c r="BZ651" s="30"/>
      <c r="CA651" s="30"/>
      <c r="CB651" s="30"/>
      <c r="CC651" s="30"/>
      <c r="CD651" s="30"/>
      <c r="CE651" s="30"/>
      <c r="CF651" s="30"/>
      <c r="CG651" s="30"/>
      <c r="CH651" s="31"/>
      <c r="CI651" s="30"/>
      <c r="CJ651" s="30"/>
      <c r="CK651" s="30"/>
      <c r="CL651" s="30"/>
      <c r="CM651" s="30"/>
      <c r="CN651" s="30"/>
      <c r="CO651" s="30"/>
      <c r="CP651" s="30"/>
      <c r="CQ651" s="31"/>
      <c r="CR651" s="30"/>
      <c r="CS651" s="30"/>
      <c r="CT651" s="30"/>
      <c r="CU651" s="30"/>
      <c r="CV651" s="30"/>
      <c r="CW651" s="30"/>
    </row>
    <row r="652" spans="4:101" ht="13.5" x14ac:dyDescent="0.35">
      <c r="D652" s="31"/>
      <c r="E652" s="30"/>
      <c r="F652" s="30"/>
      <c r="G652" s="30"/>
      <c r="H652" s="30"/>
      <c r="I652" s="30"/>
      <c r="J652" s="30"/>
      <c r="K652" s="30"/>
      <c r="L652" s="30"/>
      <c r="M652" s="30"/>
      <c r="N652" s="30"/>
      <c r="O652" s="31"/>
      <c r="P652" s="30"/>
      <c r="Q652" s="30"/>
      <c r="R652" s="30"/>
      <c r="S652" s="30"/>
      <c r="T652" s="30"/>
      <c r="U652" s="30"/>
      <c r="V652" s="30"/>
      <c r="W652" s="30"/>
      <c r="X652" s="30"/>
      <c r="Y652" s="31"/>
      <c r="Z652" s="30"/>
      <c r="AA652" s="30"/>
      <c r="AB652" s="30"/>
      <c r="AC652" s="30"/>
      <c r="AD652" s="30"/>
      <c r="AE652" s="30"/>
      <c r="AF652" s="30"/>
      <c r="AG652" s="30"/>
      <c r="AH652" s="30"/>
      <c r="AI652" s="30"/>
      <c r="AJ652" s="31"/>
      <c r="AK652" s="30"/>
      <c r="AL652" s="30"/>
      <c r="AM652" s="30"/>
      <c r="AN652" s="30"/>
      <c r="AO652" s="30"/>
      <c r="AP652" s="30"/>
      <c r="AQ652" s="30"/>
      <c r="AR652" s="30"/>
      <c r="AS652" s="31"/>
      <c r="AT652" s="30"/>
      <c r="AU652" s="30"/>
      <c r="AV652" s="30"/>
      <c r="AW652" s="30"/>
      <c r="AX652" s="30"/>
      <c r="AY652" s="30"/>
      <c r="AZ652" s="30"/>
      <c r="BA652" s="31"/>
      <c r="BB652" s="30"/>
      <c r="BC652" s="30"/>
      <c r="BD652" s="30"/>
      <c r="BE652" s="31"/>
      <c r="BF652" s="30"/>
      <c r="BG652" s="30"/>
      <c r="BH652" s="30"/>
      <c r="BI652" s="30"/>
      <c r="BJ652" s="31"/>
      <c r="BK652" s="30"/>
      <c r="BL652" s="30"/>
      <c r="BM652" s="30"/>
      <c r="BN652" s="30"/>
      <c r="BO652" s="31"/>
      <c r="BP652" s="30"/>
      <c r="BQ652" s="30"/>
      <c r="BR652" s="30"/>
      <c r="BS652" s="30"/>
      <c r="BT652" s="31"/>
      <c r="BU652" s="30"/>
      <c r="BV652" s="30"/>
      <c r="BW652" s="30"/>
      <c r="BX652" s="31"/>
      <c r="BY652" s="30"/>
      <c r="BZ652" s="30"/>
      <c r="CA652" s="30"/>
      <c r="CB652" s="30"/>
      <c r="CC652" s="30"/>
      <c r="CD652" s="30"/>
      <c r="CE652" s="30"/>
      <c r="CF652" s="30"/>
      <c r="CG652" s="30"/>
      <c r="CH652" s="31"/>
      <c r="CI652" s="30"/>
      <c r="CJ652" s="30"/>
      <c r="CK652" s="30"/>
      <c r="CL652" s="30"/>
      <c r="CM652" s="30"/>
      <c r="CN652" s="30"/>
      <c r="CO652" s="30"/>
      <c r="CP652" s="30"/>
      <c r="CQ652" s="31"/>
      <c r="CR652" s="30"/>
      <c r="CS652" s="30"/>
      <c r="CT652" s="30"/>
      <c r="CU652" s="30"/>
      <c r="CV652" s="30"/>
      <c r="CW652" s="30"/>
    </row>
    <row r="653" spans="4:101" ht="13.5" x14ac:dyDescent="0.35">
      <c r="D653" s="31"/>
      <c r="E653" s="30"/>
      <c r="F653" s="30"/>
      <c r="G653" s="30"/>
      <c r="H653" s="30"/>
      <c r="I653" s="30"/>
      <c r="J653" s="30"/>
      <c r="K653" s="30"/>
      <c r="L653" s="30"/>
      <c r="M653" s="30"/>
      <c r="N653" s="30"/>
      <c r="O653" s="31"/>
      <c r="P653" s="30"/>
      <c r="Q653" s="30"/>
      <c r="R653" s="30"/>
      <c r="S653" s="30"/>
      <c r="T653" s="30"/>
      <c r="U653" s="30"/>
      <c r="V653" s="30"/>
      <c r="W653" s="30"/>
      <c r="X653" s="30"/>
      <c r="Y653" s="31"/>
      <c r="Z653" s="30"/>
      <c r="AA653" s="30"/>
      <c r="AB653" s="30"/>
      <c r="AC653" s="30"/>
      <c r="AD653" s="30"/>
      <c r="AE653" s="30"/>
      <c r="AF653" s="30"/>
      <c r="AG653" s="30"/>
      <c r="AH653" s="30"/>
      <c r="AI653" s="30"/>
      <c r="AJ653" s="31"/>
      <c r="AK653" s="30"/>
      <c r="AL653" s="30"/>
      <c r="AM653" s="30"/>
      <c r="AN653" s="30"/>
      <c r="AO653" s="30"/>
      <c r="AP653" s="30"/>
      <c r="AQ653" s="30"/>
      <c r="AR653" s="30"/>
      <c r="AS653" s="31"/>
      <c r="AT653" s="30"/>
      <c r="AU653" s="30"/>
      <c r="AV653" s="30"/>
      <c r="AW653" s="30"/>
      <c r="AX653" s="30"/>
      <c r="AY653" s="30"/>
      <c r="AZ653" s="30"/>
      <c r="BA653" s="31"/>
      <c r="BB653" s="30"/>
      <c r="BC653" s="30"/>
      <c r="BD653" s="30"/>
      <c r="BE653" s="31"/>
      <c r="BF653" s="30"/>
      <c r="BG653" s="30"/>
      <c r="BH653" s="30"/>
      <c r="BI653" s="30"/>
      <c r="BJ653" s="31"/>
      <c r="BK653" s="30"/>
      <c r="BL653" s="30"/>
      <c r="BM653" s="30"/>
      <c r="BN653" s="30"/>
      <c r="BO653" s="31"/>
      <c r="BP653" s="30"/>
      <c r="BQ653" s="30"/>
      <c r="BR653" s="30"/>
      <c r="BS653" s="30"/>
      <c r="BT653" s="31"/>
      <c r="BU653" s="30"/>
      <c r="BV653" s="30"/>
      <c r="BW653" s="30"/>
      <c r="BX653" s="31"/>
      <c r="BY653" s="30"/>
      <c r="BZ653" s="30"/>
      <c r="CA653" s="30"/>
      <c r="CB653" s="30"/>
      <c r="CC653" s="30"/>
      <c r="CD653" s="30"/>
      <c r="CE653" s="30"/>
      <c r="CF653" s="30"/>
      <c r="CG653" s="30"/>
      <c r="CH653" s="31"/>
      <c r="CI653" s="30"/>
      <c r="CJ653" s="30"/>
      <c r="CK653" s="30"/>
      <c r="CL653" s="30"/>
      <c r="CM653" s="30"/>
      <c r="CN653" s="30"/>
      <c r="CO653" s="30"/>
      <c r="CP653" s="30"/>
      <c r="CQ653" s="31"/>
      <c r="CR653" s="30"/>
      <c r="CS653" s="30"/>
      <c r="CT653" s="30"/>
      <c r="CU653" s="30"/>
      <c r="CV653" s="30"/>
      <c r="CW653" s="30"/>
    </row>
    <row r="654" spans="4:101" ht="13.5" x14ac:dyDescent="0.35">
      <c r="D654" s="31"/>
      <c r="E654" s="30"/>
      <c r="F654" s="30"/>
      <c r="G654" s="30"/>
      <c r="H654" s="30"/>
      <c r="I654" s="30"/>
      <c r="J654" s="30"/>
      <c r="K654" s="30"/>
      <c r="L654" s="30"/>
      <c r="M654" s="30"/>
      <c r="N654" s="30"/>
      <c r="O654" s="31"/>
      <c r="P654" s="30"/>
      <c r="Q654" s="30"/>
      <c r="R654" s="30"/>
      <c r="S654" s="30"/>
      <c r="T654" s="30"/>
      <c r="U654" s="30"/>
      <c r="V654" s="30"/>
      <c r="W654" s="30"/>
      <c r="X654" s="30"/>
      <c r="Y654" s="31"/>
      <c r="Z654" s="30"/>
      <c r="AA654" s="30"/>
      <c r="AB654" s="30"/>
      <c r="AC654" s="30"/>
      <c r="AD654" s="30"/>
      <c r="AE654" s="30"/>
      <c r="AF654" s="30"/>
      <c r="AG654" s="30"/>
      <c r="AH654" s="30"/>
      <c r="AI654" s="30"/>
      <c r="AJ654" s="31"/>
      <c r="AK654" s="30"/>
      <c r="AL654" s="30"/>
      <c r="AM654" s="30"/>
      <c r="AN654" s="30"/>
      <c r="AO654" s="30"/>
      <c r="AP654" s="30"/>
      <c r="AQ654" s="30"/>
      <c r="AR654" s="30"/>
      <c r="AS654" s="31"/>
      <c r="AT654" s="30"/>
      <c r="AU654" s="30"/>
      <c r="AV654" s="30"/>
      <c r="AW654" s="30"/>
      <c r="AX654" s="30"/>
      <c r="AY654" s="30"/>
      <c r="AZ654" s="30"/>
      <c r="BA654" s="31"/>
      <c r="BB654" s="30"/>
      <c r="BC654" s="30"/>
      <c r="BD654" s="30"/>
      <c r="BE654" s="31"/>
      <c r="BF654" s="30"/>
      <c r="BG654" s="30"/>
      <c r="BH654" s="30"/>
      <c r="BI654" s="30"/>
      <c r="BJ654" s="31"/>
      <c r="BK654" s="30"/>
      <c r="BL654" s="30"/>
      <c r="BM654" s="30"/>
      <c r="BN654" s="30"/>
      <c r="BO654" s="31"/>
      <c r="BP654" s="30"/>
      <c r="BQ654" s="30"/>
      <c r="BR654" s="30"/>
      <c r="BS654" s="30"/>
      <c r="BT654" s="31"/>
      <c r="BU654" s="30"/>
      <c r="BV654" s="30"/>
      <c r="BW654" s="30"/>
      <c r="BX654" s="31"/>
      <c r="BY654" s="30"/>
      <c r="BZ654" s="30"/>
      <c r="CA654" s="30"/>
      <c r="CB654" s="30"/>
      <c r="CC654" s="30"/>
      <c r="CD654" s="30"/>
      <c r="CE654" s="30"/>
      <c r="CF654" s="30"/>
      <c r="CG654" s="30"/>
      <c r="CH654" s="31"/>
      <c r="CI654" s="30"/>
      <c r="CJ654" s="30"/>
      <c r="CK654" s="30"/>
      <c r="CL654" s="30"/>
      <c r="CM654" s="30"/>
      <c r="CN654" s="30"/>
      <c r="CO654" s="30"/>
      <c r="CP654" s="30"/>
      <c r="CQ654" s="31"/>
      <c r="CR654" s="30"/>
      <c r="CS654" s="30"/>
      <c r="CT654" s="30"/>
      <c r="CU654" s="30"/>
      <c r="CV654" s="30"/>
      <c r="CW654" s="30"/>
    </row>
    <row r="655" spans="4:101" ht="13.5" x14ac:dyDescent="0.35">
      <c r="D655" s="31"/>
      <c r="E655" s="30"/>
      <c r="F655" s="30"/>
      <c r="G655" s="30"/>
      <c r="H655" s="30"/>
      <c r="I655" s="30"/>
      <c r="J655" s="30"/>
      <c r="K655" s="30"/>
      <c r="L655" s="30"/>
      <c r="M655" s="30"/>
      <c r="N655" s="30"/>
      <c r="O655" s="31"/>
      <c r="P655" s="30"/>
      <c r="Q655" s="30"/>
      <c r="R655" s="30"/>
      <c r="S655" s="30"/>
      <c r="T655" s="30"/>
      <c r="U655" s="30"/>
      <c r="V655" s="30"/>
      <c r="W655" s="30"/>
      <c r="X655" s="30"/>
      <c r="Y655" s="31"/>
      <c r="Z655" s="30"/>
      <c r="AA655" s="30"/>
      <c r="AB655" s="30"/>
      <c r="AC655" s="30"/>
      <c r="AD655" s="30"/>
      <c r="AE655" s="30"/>
      <c r="AF655" s="30"/>
      <c r="AG655" s="30"/>
      <c r="AH655" s="30"/>
      <c r="AI655" s="30"/>
      <c r="AJ655" s="31"/>
      <c r="AK655" s="30"/>
      <c r="AL655" s="30"/>
      <c r="AM655" s="30"/>
      <c r="AN655" s="30"/>
      <c r="AO655" s="30"/>
      <c r="AP655" s="30"/>
      <c r="AQ655" s="30"/>
      <c r="AR655" s="30"/>
      <c r="AS655" s="31"/>
      <c r="AT655" s="30"/>
      <c r="AU655" s="30"/>
      <c r="AV655" s="30"/>
      <c r="AW655" s="30"/>
      <c r="AX655" s="30"/>
      <c r="AY655" s="30"/>
      <c r="AZ655" s="30"/>
      <c r="BA655" s="31"/>
      <c r="BB655" s="30"/>
      <c r="BC655" s="30"/>
      <c r="BD655" s="30"/>
      <c r="BE655" s="31"/>
      <c r="BF655" s="30"/>
      <c r="BG655" s="30"/>
      <c r="BH655" s="30"/>
      <c r="BI655" s="30"/>
      <c r="BJ655" s="31"/>
      <c r="BK655" s="30"/>
      <c r="BL655" s="30"/>
      <c r="BM655" s="30"/>
      <c r="BN655" s="30"/>
      <c r="BO655" s="31"/>
      <c r="BP655" s="30"/>
      <c r="BQ655" s="30"/>
      <c r="BR655" s="30"/>
      <c r="BS655" s="30"/>
      <c r="BT655" s="31"/>
      <c r="BU655" s="30"/>
      <c r="BV655" s="30"/>
      <c r="BW655" s="30"/>
      <c r="BX655" s="31"/>
      <c r="BY655" s="30"/>
      <c r="BZ655" s="30"/>
      <c r="CA655" s="30"/>
      <c r="CB655" s="30"/>
      <c r="CC655" s="30"/>
      <c r="CD655" s="30"/>
      <c r="CE655" s="30"/>
      <c r="CF655" s="30"/>
      <c r="CG655" s="30"/>
      <c r="CH655" s="31"/>
      <c r="CI655" s="30"/>
      <c r="CJ655" s="30"/>
      <c r="CK655" s="30"/>
      <c r="CL655" s="30"/>
      <c r="CM655" s="30"/>
      <c r="CN655" s="30"/>
      <c r="CO655" s="30"/>
      <c r="CP655" s="30"/>
      <c r="CQ655" s="31"/>
      <c r="CR655" s="30"/>
      <c r="CS655" s="30"/>
      <c r="CT655" s="30"/>
      <c r="CU655" s="30"/>
      <c r="CV655" s="30"/>
      <c r="CW655" s="30"/>
    </row>
    <row r="656" spans="4:101" ht="13.5" x14ac:dyDescent="0.35">
      <c r="D656" s="31"/>
      <c r="E656" s="30"/>
      <c r="F656" s="30"/>
      <c r="G656" s="30"/>
      <c r="H656" s="30"/>
      <c r="I656" s="30"/>
      <c r="J656" s="30"/>
      <c r="K656" s="30"/>
      <c r="L656" s="30"/>
      <c r="M656" s="30"/>
      <c r="N656" s="30"/>
      <c r="O656" s="31"/>
      <c r="P656" s="30"/>
      <c r="Q656" s="30"/>
      <c r="R656" s="30"/>
      <c r="S656" s="30"/>
      <c r="T656" s="30"/>
      <c r="U656" s="30"/>
      <c r="V656" s="30"/>
      <c r="W656" s="30"/>
      <c r="X656" s="30"/>
      <c r="Y656" s="31"/>
      <c r="Z656" s="30"/>
      <c r="AA656" s="30"/>
      <c r="AB656" s="30"/>
      <c r="AC656" s="30"/>
      <c r="AD656" s="30"/>
      <c r="AE656" s="30"/>
      <c r="AF656" s="30"/>
      <c r="AG656" s="30"/>
      <c r="AH656" s="30"/>
      <c r="AI656" s="30"/>
      <c r="AJ656" s="31"/>
      <c r="AK656" s="30"/>
      <c r="AL656" s="30"/>
      <c r="AM656" s="30"/>
      <c r="AN656" s="30"/>
      <c r="AO656" s="30"/>
      <c r="AP656" s="30"/>
      <c r="AQ656" s="30"/>
      <c r="AR656" s="30"/>
      <c r="AS656" s="31"/>
      <c r="AT656" s="30"/>
      <c r="AU656" s="30"/>
      <c r="AV656" s="30"/>
      <c r="AW656" s="30"/>
      <c r="AX656" s="30"/>
      <c r="AY656" s="30"/>
      <c r="AZ656" s="30"/>
      <c r="BA656" s="31"/>
      <c r="BB656" s="30"/>
      <c r="BC656" s="30"/>
      <c r="BD656" s="30"/>
      <c r="BE656" s="31"/>
      <c r="BF656" s="30"/>
      <c r="BG656" s="30"/>
      <c r="BH656" s="30"/>
      <c r="BI656" s="30"/>
      <c r="BJ656" s="31"/>
      <c r="BK656" s="30"/>
      <c r="BL656" s="30"/>
      <c r="BM656" s="30"/>
      <c r="BN656" s="30"/>
      <c r="BO656" s="31"/>
      <c r="BP656" s="30"/>
      <c r="BQ656" s="30"/>
      <c r="BR656" s="30"/>
      <c r="BS656" s="30"/>
      <c r="BT656" s="31"/>
      <c r="BU656" s="30"/>
      <c r="BV656" s="30"/>
      <c r="BW656" s="30"/>
      <c r="BX656" s="31"/>
      <c r="BY656" s="30"/>
      <c r="BZ656" s="30"/>
      <c r="CA656" s="30"/>
      <c r="CB656" s="30"/>
      <c r="CC656" s="30"/>
      <c r="CD656" s="30"/>
      <c r="CE656" s="30"/>
      <c r="CF656" s="30"/>
      <c r="CG656" s="30"/>
      <c r="CH656" s="31"/>
      <c r="CI656" s="30"/>
      <c r="CJ656" s="30"/>
      <c r="CK656" s="30"/>
      <c r="CL656" s="30"/>
      <c r="CM656" s="30"/>
      <c r="CN656" s="30"/>
      <c r="CO656" s="30"/>
      <c r="CP656" s="30"/>
      <c r="CQ656" s="31"/>
      <c r="CR656" s="30"/>
      <c r="CS656" s="30"/>
      <c r="CT656" s="30"/>
      <c r="CU656" s="30"/>
      <c r="CV656" s="30"/>
      <c r="CW656" s="30"/>
    </row>
    <row r="657" spans="4:101" ht="13.5" x14ac:dyDescent="0.35">
      <c r="D657" s="31"/>
      <c r="E657" s="30"/>
      <c r="F657" s="30"/>
      <c r="G657" s="30"/>
      <c r="H657" s="30"/>
      <c r="I657" s="30"/>
      <c r="J657" s="30"/>
      <c r="K657" s="30"/>
      <c r="L657" s="30"/>
      <c r="M657" s="30"/>
      <c r="N657" s="30"/>
      <c r="O657" s="31"/>
      <c r="P657" s="30"/>
      <c r="Q657" s="30"/>
      <c r="R657" s="30"/>
      <c r="S657" s="30"/>
      <c r="T657" s="30"/>
      <c r="U657" s="30"/>
      <c r="V657" s="30"/>
      <c r="W657" s="30"/>
      <c r="X657" s="30"/>
      <c r="Y657" s="31"/>
      <c r="Z657" s="30"/>
      <c r="AA657" s="30"/>
      <c r="AB657" s="30"/>
      <c r="AC657" s="30"/>
      <c r="AD657" s="30"/>
      <c r="AE657" s="30"/>
      <c r="AF657" s="30"/>
      <c r="AG657" s="30"/>
      <c r="AH657" s="30"/>
      <c r="AI657" s="30"/>
      <c r="AJ657" s="31"/>
      <c r="AK657" s="30"/>
      <c r="AL657" s="30"/>
      <c r="AM657" s="30"/>
      <c r="AN657" s="30"/>
      <c r="AO657" s="30"/>
      <c r="AP657" s="30"/>
      <c r="AQ657" s="30"/>
      <c r="AR657" s="30"/>
      <c r="AS657" s="31"/>
      <c r="AT657" s="30"/>
      <c r="AU657" s="30"/>
      <c r="AV657" s="30"/>
      <c r="AW657" s="30"/>
      <c r="AX657" s="30"/>
      <c r="AY657" s="30"/>
      <c r="AZ657" s="30"/>
      <c r="BA657" s="31"/>
      <c r="BB657" s="30"/>
      <c r="BC657" s="30"/>
      <c r="BD657" s="30"/>
      <c r="BE657" s="31"/>
      <c r="BF657" s="30"/>
      <c r="BG657" s="30"/>
      <c r="BH657" s="30"/>
      <c r="BI657" s="30"/>
      <c r="BJ657" s="31"/>
      <c r="BK657" s="30"/>
      <c r="BL657" s="30"/>
      <c r="BM657" s="30"/>
      <c r="BN657" s="30"/>
      <c r="BO657" s="31"/>
      <c r="BP657" s="30"/>
      <c r="BQ657" s="30"/>
      <c r="BR657" s="30"/>
      <c r="BS657" s="30"/>
      <c r="BT657" s="31"/>
      <c r="BU657" s="30"/>
      <c r="BV657" s="30"/>
      <c r="BW657" s="30"/>
      <c r="BX657" s="31"/>
      <c r="BY657" s="30"/>
      <c r="BZ657" s="30"/>
      <c r="CA657" s="30"/>
      <c r="CB657" s="30"/>
      <c r="CC657" s="30"/>
      <c r="CD657" s="30"/>
      <c r="CE657" s="30"/>
      <c r="CF657" s="30"/>
      <c r="CG657" s="30"/>
      <c r="CH657" s="31"/>
      <c r="CI657" s="30"/>
      <c r="CJ657" s="30"/>
      <c r="CK657" s="30"/>
      <c r="CL657" s="30"/>
      <c r="CM657" s="30"/>
      <c r="CN657" s="30"/>
      <c r="CO657" s="30"/>
      <c r="CP657" s="30"/>
      <c r="CQ657" s="31"/>
      <c r="CR657" s="30"/>
      <c r="CS657" s="30"/>
      <c r="CT657" s="30"/>
      <c r="CU657" s="30"/>
      <c r="CV657" s="30"/>
      <c r="CW657" s="30"/>
    </row>
    <row r="658" spans="4:101" ht="13.5" x14ac:dyDescent="0.35">
      <c r="D658" s="31"/>
      <c r="E658" s="30"/>
      <c r="F658" s="30"/>
      <c r="G658" s="30"/>
      <c r="H658" s="30"/>
      <c r="I658" s="30"/>
      <c r="J658" s="30"/>
      <c r="K658" s="30"/>
      <c r="L658" s="30"/>
      <c r="M658" s="30"/>
      <c r="N658" s="30"/>
      <c r="O658" s="31"/>
      <c r="P658" s="30"/>
      <c r="Q658" s="30"/>
      <c r="R658" s="30"/>
      <c r="S658" s="30"/>
      <c r="T658" s="30"/>
      <c r="U658" s="30"/>
      <c r="V658" s="30"/>
      <c r="W658" s="30"/>
      <c r="X658" s="30"/>
      <c r="Y658" s="31"/>
      <c r="Z658" s="30"/>
      <c r="AA658" s="30"/>
      <c r="AB658" s="30"/>
      <c r="AC658" s="30"/>
      <c r="AD658" s="30"/>
      <c r="AE658" s="30"/>
      <c r="AF658" s="30"/>
      <c r="AG658" s="30"/>
      <c r="AH658" s="30"/>
      <c r="AI658" s="30"/>
      <c r="AJ658" s="31"/>
      <c r="AK658" s="30"/>
      <c r="AL658" s="30"/>
      <c r="AM658" s="30"/>
      <c r="AN658" s="30"/>
      <c r="AO658" s="30"/>
      <c r="AP658" s="30"/>
      <c r="AQ658" s="30"/>
      <c r="AR658" s="30"/>
      <c r="AS658" s="31"/>
      <c r="AT658" s="30"/>
      <c r="AU658" s="30"/>
      <c r="AV658" s="30"/>
      <c r="AW658" s="30"/>
      <c r="AX658" s="30"/>
      <c r="AY658" s="30"/>
      <c r="AZ658" s="30"/>
      <c r="BA658" s="31"/>
      <c r="BB658" s="30"/>
      <c r="BC658" s="30"/>
      <c r="BD658" s="30"/>
      <c r="BE658" s="31"/>
      <c r="BF658" s="30"/>
      <c r="BG658" s="30"/>
      <c r="BH658" s="30"/>
      <c r="BI658" s="30"/>
      <c r="BJ658" s="31"/>
      <c r="BK658" s="30"/>
      <c r="BL658" s="30"/>
      <c r="BM658" s="30"/>
      <c r="BN658" s="30"/>
      <c r="BO658" s="31"/>
      <c r="BP658" s="30"/>
      <c r="BQ658" s="30"/>
      <c r="BR658" s="30"/>
      <c r="BS658" s="30"/>
      <c r="BT658" s="31"/>
      <c r="BU658" s="30"/>
      <c r="BV658" s="30"/>
      <c r="BW658" s="30"/>
      <c r="BX658" s="31"/>
      <c r="BY658" s="30"/>
      <c r="BZ658" s="30"/>
      <c r="CA658" s="30"/>
      <c r="CB658" s="30"/>
      <c r="CC658" s="30"/>
      <c r="CD658" s="30"/>
      <c r="CE658" s="30"/>
      <c r="CF658" s="30"/>
      <c r="CG658" s="30"/>
      <c r="CH658" s="31"/>
      <c r="CI658" s="30"/>
      <c r="CJ658" s="30"/>
      <c r="CK658" s="30"/>
      <c r="CL658" s="30"/>
      <c r="CM658" s="30"/>
      <c r="CN658" s="30"/>
      <c r="CO658" s="30"/>
      <c r="CP658" s="30"/>
      <c r="CQ658" s="31"/>
      <c r="CR658" s="30"/>
      <c r="CS658" s="30"/>
      <c r="CT658" s="30"/>
      <c r="CU658" s="30"/>
      <c r="CV658" s="30"/>
      <c r="CW658" s="30"/>
    </row>
    <row r="659" spans="4:101" ht="13.5" x14ac:dyDescent="0.35">
      <c r="D659" s="31"/>
      <c r="E659" s="30"/>
      <c r="F659" s="30"/>
      <c r="G659" s="30"/>
      <c r="H659" s="30"/>
      <c r="I659" s="30"/>
      <c r="J659" s="30"/>
      <c r="K659" s="30"/>
      <c r="L659" s="30"/>
      <c r="M659" s="30"/>
      <c r="N659" s="30"/>
      <c r="O659" s="31"/>
      <c r="P659" s="30"/>
      <c r="Q659" s="30"/>
      <c r="R659" s="30"/>
      <c r="S659" s="30"/>
      <c r="T659" s="30"/>
      <c r="U659" s="30"/>
      <c r="V659" s="30"/>
      <c r="W659" s="30"/>
      <c r="X659" s="30"/>
      <c r="Y659" s="31"/>
      <c r="Z659" s="30"/>
      <c r="AA659" s="30"/>
      <c r="AB659" s="30"/>
      <c r="AC659" s="30"/>
      <c r="AD659" s="30"/>
      <c r="AE659" s="30"/>
      <c r="AF659" s="30"/>
      <c r="AG659" s="30"/>
      <c r="AH659" s="30"/>
      <c r="AI659" s="30"/>
      <c r="AJ659" s="31"/>
      <c r="AK659" s="30"/>
      <c r="AL659" s="30"/>
      <c r="AM659" s="30"/>
      <c r="AN659" s="30"/>
      <c r="AO659" s="30"/>
      <c r="AP659" s="30"/>
      <c r="AQ659" s="30"/>
      <c r="AR659" s="30"/>
      <c r="AS659" s="31"/>
      <c r="AT659" s="30"/>
      <c r="AU659" s="30"/>
      <c r="AV659" s="30"/>
      <c r="AW659" s="30"/>
      <c r="AX659" s="30"/>
      <c r="AY659" s="30"/>
      <c r="AZ659" s="30"/>
      <c r="BA659" s="31"/>
      <c r="BB659" s="30"/>
      <c r="BC659" s="30"/>
      <c r="BD659" s="30"/>
      <c r="BE659" s="31"/>
      <c r="BF659" s="30"/>
      <c r="BG659" s="30"/>
      <c r="BH659" s="30"/>
      <c r="BI659" s="30"/>
      <c r="BJ659" s="31"/>
      <c r="BK659" s="30"/>
      <c r="BL659" s="30"/>
      <c r="BM659" s="30"/>
      <c r="BN659" s="30"/>
      <c r="BO659" s="31"/>
      <c r="BP659" s="30"/>
      <c r="BQ659" s="30"/>
      <c r="BR659" s="30"/>
      <c r="BS659" s="30"/>
      <c r="BT659" s="31"/>
      <c r="BU659" s="30"/>
      <c r="BV659" s="30"/>
      <c r="BW659" s="30"/>
      <c r="BX659" s="31"/>
      <c r="BY659" s="30"/>
      <c r="BZ659" s="30"/>
      <c r="CA659" s="30"/>
      <c r="CB659" s="30"/>
      <c r="CC659" s="30"/>
      <c r="CD659" s="30"/>
      <c r="CE659" s="30"/>
      <c r="CF659" s="30"/>
      <c r="CG659" s="30"/>
      <c r="CH659" s="31"/>
      <c r="CI659" s="30"/>
      <c r="CJ659" s="30"/>
      <c r="CK659" s="30"/>
      <c r="CL659" s="30"/>
      <c r="CM659" s="30"/>
      <c r="CN659" s="30"/>
      <c r="CO659" s="30"/>
      <c r="CP659" s="30"/>
      <c r="CQ659" s="31"/>
      <c r="CR659" s="30"/>
      <c r="CS659" s="30"/>
      <c r="CT659" s="30"/>
      <c r="CU659" s="30"/>
      <c r="CV659" s="30"/>
      <c r="CW659" s="30"/>
    </row>
    <row r="660" spans="4:101" ht="13.5" x14ac:dyDescent="0.35">
      <c r="D660" s="31"/>
      <c r="E660" s="30"/>
      <c r="F660" s="30"/>
      <c r="G660" s="30"/>
      <c r="H660" s="30"/>
      <c r="I660" s="30"/>
      <c r="J660" s="30"/>
      <c r="K660" s="30"/>
      <c r="L660" s="30"/>
      <c r="M660" s="30"/>
      <c r="N660" s="30"/>
      <c r="O660" s="31"/>
      <c r="P660" s="30"/>
      <c r="Q660" s="30"/>
      <c r="R660" s="30"/>
      <c r="S660" s="30"/>
      <c r="T660" s="30"/>
      <c r="U660" s="30"/>
      <c r="V660" s="30"/>
      <c r="W660" s="30"/>
      <c r="X660" s="30"/>
      <c r="Y660" s="31"/>
      <c r="Z660" s="30"/>
      <c r="AA660" s="30"/>
      <c r="AB660" s="30"/>
      <c r="AC660" s="30"/>
      <c r="AD660" s="30"/>
      <c r="AE660" s="30"/>
      <c r="AF660" s="30"/>
      <c r="AG660" s="30"/>
      <c r="AH660" s="30"/>
      <c r="AI660" s="30"/>
      <c r="AJ660" s="31"/>
      <c r="AK660" s="30"/>
      <c r="AL660" s="30"/>
      <c r="AM660" s="30"/>
      <c r="AN660" s="30"/>
      <c r="AO660" s="30"/>
      <c r="AP660" s="30"/>
      <c r="AQ660" s="30"/>
      <c r="AR660" s="30"/>
      <c r="AS660" s="31"/>
      <c r="AT660" s="30"/>
      <c r="AU660" s="30"/>
      <c r="AV660" s="30"/>
      <c r="AW660" s="30"/>
      <c r="AX660" s="30"/>
      <c r="AY660" s="30"/>
      <c r="AZ660" s="30"/>
      <c r="BA660" s="31"/>
      <c r="BB660" s="30"/>
      <c r="BC660" s="30"/>
      <c r="BD660" s="30"/>
      <c r="BE660" s="31"/>
      <c r="BF660" s="30"/>
      <c r="BG660" s="30"/>
      <c r="BH660" s="30"/>
      <c r="BI660" s="30"/>
      <c r="BJ660" s="31"/>
      <c r="BK660" s="30"/>
      <c r="BL660" s="30"/>
      <c r="BM660" s="30"/>
      <c r="BN660" s="30"/>
      <c r="BO660" s="31"/>
      <c r="BP660" s="30"/>
      <c r="BQ660" s="30"/>
      <c r="BR660" s="30"/>
      <c r="BS660" s="30"/>
      <c r="BT660" s="31"/>
      <c r="BU660" s="30"/>
      <c r="BV660" s="30"/>
      <c r="BW660" s="30"/>
      <c r="BX660" s="31"/>
      <c r="BY660" s="30"/>
      <c r="BZ660" s="30"/>
      <c r="CA660" s="30"/>
      <c r="CB660" s="30"/>
      <c r="CC660" s="30"/>
      <c r="CD660" s="30"/>
      <c r="CE660" s="30"/>
      <c r="CF660" s="30"/>
      <c r="CG660" s="30"/>
      <c r="CH660" s="31"/>
      <c r="CI660" s="30"/>
      <c r="CJ660" s="30"/>
      <c r="CK660" s="30"/>
      <c r="CL660" s="30"/>
      <c r="CM660" s="30"/>
      <c r="CN660" s="30"/>
      <c r="CO660" s="30"/>
      <c r="CP660" s="30"/>
      <c r="CQ660" s="31"/>
      <c r="CR660" s="30"/>
      <c r="CS660" s="30"/>
      <c r="CT660" s="30"/>
      <c r="CU660" s="30"/>
      <c r="CV660" s="30"/>
      <c r="CW660" s="30"/>
    </row>
    <row r="661" spans="4:101" ht="13.5" x14ac:dyDescent="0.35">
      <c r="D661" s="31"/>
      <c r="E661" s="30"/>
      <c r="F661" s="30"/>
      <c r="G661" s="30"/>
      <c r="H661" s="30"/>
      <c r="I661" s="30"/>
      <c r="J661" s="30"/>
      <c r="K661" s="30"/>
      <c r="L661" s="30"/>
      <c r="M661" s="30"/>
      <c r="N661" s="30"/>
      <c r="O661" s="31"/>
      <c r="P661" s="30"/>
      <c r="Q661" s="30"/>
      <c r="R661" s="30"/>
      <c r="S661" s="30"/>
      <c r="T661" s="30"/>
      <c r="U661" s="30"/>
      <c r="V661" s="30"/>
      <c r="W661" s="30"/>
      <c r="X661" s="30"/>
      <c r="Y661" s="31"/>
      <c r="Z661" s="30"/>
      <c r="AA661" s="30"/>
      <c r="AB661" s="30"/>
      <c r="AC661" s="30"/>
      <c r="AD661" s="30"/>
      <c r="AE661" s="30"/>
      <c r="AF661" s="30"/>
      <c r="AG661" s="30"/>
      <c r="AH661" s="30"/>
      <c r="AI661" s="30"/>
      <c r="AJ661" s="31"/>
      <c r="AK661" s="30"/>
      <c r="AL661" s="30"/>
      <c r="AM661" s="30"/>
      <c r="AN661" s="30"/>
      <c r="AO661" s="30"/>
      <c r="AP661" s="30"/>
      <c r="AQ661" s="30"/>
      <c r="AR661" s="30"/>
      <c r="AS661" s="31"/>
      <c r="AT661" s="30"/>
      <c r="AU661" s="30"/>
      <c r="AV661" s="30"/>
      <c r="AW661" s="30"/>
      <c r="AX661" s="30"/>
      <c r="AY661" s="30"/>
      <c r="AZ661" s="30"/>
      <c r="BA661" s="31"/>
      <c r="BB661" s="30"/>
      <c r="BC661" s="30"/>
      <c r="BD661" s="30"/>
      <c r="BE661" s="31"/>
      <c r="BF661" s="30"/>
      <c r="BG661" s="30"/>
      <c r="BH661" s="30"/>
      <c r="BI661" s="30"/>
      <c r="BJ661" s="31"/>
      <c r="BK661" s="30"/>
      <c r="BL661" s="30"/>
      <c r="BM661" s="30"/>
      <c r="BN661" s="30"/>
      <c r="BO661" s="31"/>
      <c r="BP661" s="30"/>
      <c r="BQ661" s="30"/>
      <c r="BR661" s="30"/>
      <c r="BS661" s="30"/>
      <c r="BT661" s="31"/>
      <c r="BU661" s="30"/>
      <c r="BV661" s="30"/>
      <c r="BW661" s="30"/>
      <c r="BX661" s="31"/>
      <c r="BY661" s="30"/>
      <c r="BZ661" s="30"/>
      <c r="CA661" s="30"/>
      <c r="CB661" s="30"/>
      <c r="CC661" s="30"/>
      <c r="CD661" s="30"/>
      <c r="CE661" s="30"/>
      <c r="CF661" s="30"/>
      <c r="CG661" s="30"/>
      <c r="CH661" s="31"/>
      <c r="CI661" s="30"/>
      <c r="CJ661" s="30"/>
      <c r="CK661" s="30"/>
      <c r="CL661" s="30"/>
      <c r="CM661" s="30"/>
      <c r="CN661" s="30"/>
      <c r="CO661" s="30"/>
      <c r="CP661" s="30"/>
      <c r="CQ661" s="31"/>
      <c r="CR661" s="30"/>
      <c r="CS661" s="30"/>
      <c r="CT661" s="30"/>
      <c r="CU661" s="30"/>
      <c r="CV661" s="30"/>
      <c r="CW661" s="30"/>
    </row>
    <row r="662" spans="4:101" ht="13.5" x14ac:dyDescent="0.35">
      <c r="D662" s="31"/>
      <c r="E662" s="30"/>
      <c r="F662" s="30"/>
      <c r="G662" s="30"/>
      <c r="H662" s="30"/>
      <c r="I662" s="30"/>
      <c r="J662" s="30"/>
      <c r="K662" s="30"/>
      <c r="L662" s="30"/>
      <c r="M662" s="30"/>
      <c r="N662" s="30"/>
      <c r="O662" s="31"/>
      <c r="P662" s="30"/>
      <c r="Q662" s="30"/>
      <c r="R662" s="30"/>
      <c r="S662" s="30"/>
      <c r="T662" s="30"/>
      <c r="U662" s="30"/>
      <c r="V662" s="30"/>
      <c r="W662" s="30"/>
      <c r="X662" s="30"/>
      <c r="Y662" s="31"/>
      <c r="Z662" s="30"/>
      <c r="AA662" s="30"/>
      <c r="AB662" s="30"/>
      <c r="AC662" s="30"/>
      <c r="AD662" s="30"/>
      <c r="AE662" s="30"/>
      <c r="AF662" s="30"/>
      <c r="AG662" s="30"/>
      <c r="AH662" s="30"/>
      <c r="AI662" s="30"/>
      <c r="AJ662" s="31"/>
      <c r="AK662" s="30"/>
      <c r="AL662" s="30"/>
      <c r="AM662" s="30"/>
      <c r="AN662" s="30"/>
      <c r="AO662" s="30"/>
      <c r="AP662" s="30"/>
      <c r="AQ662" s="30"/>
      <c r="AR662" s="30"/>
      <c r="AS662" s="31"/>
      <c r="AT662" s="30"/>
      <c r="AU662" s="30"/>
      <c r="AV662" s="30"/>
      <c r="AW662" s="30"/>
      <c r="AX662" s="30"/>
      <c r="AY662" s="30"/>
      <c r="AZ662" s="30"/>
      <c r="BA662" s="31"/>
      <c r="BB662" s="30"/>
      <c r="BC662" s="30"/>
      <c r="BD662" s="30"/>
      <c r="BE662" s="31"/>
      <c r="BF662" s="30"/>
      <c r="BG662" s="30"/>
      <c r="BH662" s="30"/>
      <c r="BI662" s="30"/>
      <c r="BJ662" s="31"/>
      <c r="BK662" s="30"/>
      <c r="BL662" s="30"/>
      <c r="BM662" s="30"/>
      <c r="BN662" s="30"/>
      <c r="BO662" s="31"/>
      <c r="BP662" s="30"/>
      <c r="BQ662" s="30"/>
      <c r="BR662" s="30"/>
      <c r="BS662" s="30"/>
      <c r="BT662" s="31"/>
      <c r="BU662" s="30"/>
      <c r="BV662" s="30"/>
      <c r="BW662" s="30"/>
      <c r="BX662" s="31"/>
      <c r="BY662" s="30"/>
      <c r="BZ662" s="30"/>
      <c r="CA662" s="30"/>
      <c r="CB662" s="30"/>
      <c r="CC662" s="30"/>
      <c r="CD662" s="30"/>
      <c r="CE662" s="30"/>
      <c r="CF662" s="30"/>
      <c r="CG662" s="30"/>
      <c r="CH662" s="31"/>
      <c r="CI662" s="30"/>
      <c r="CJ662" s="30"/>
      <c r="CK662" s="30"/>
      <c r="CL662" s="30"/>
      <c r="CM662" s="30"/>
      <c r="CN662" s="30"/>
      <c r="CO662" s="30"/>
      <c r="CP662" s="30"/>
      <c r="CQ662" s="31"/>
      <c r="CR662" s="30"/>
      <c r="CS662" s="30"/>
      <c r="CT662" s="30"/>
      <c r="CU662" s="30"/>
      <c r="CV662" s="30"/>
      <c r="CW662" s="30"/>
    </row>
    <row r="663" spans="4:101" ht="13.5" x14ac:dyDescent="0.35">
      <c r="D663" s="31"/>
      <c r="E663" s="30"/>
      <c r="F663" s="30"/>
      <c r="G663" s="30"/>
      <c r="H663" s="30"/>
      <c r="I663" s="30"/>
      <c r="J663" s="30"/>
      <c r="K663" s="30"/>
      <c r="L663" s="30"/>
      <c r="M663" s="30"/>
      <c r="N663" s="30"/>
      <c r="O663" s="31"/>
      <c r="P663" s="30"/>
      <c r="Q663" s="30"/>
      <c r="R663" s="30"/>
      <c r="S663" s="30"/>
      <c r="T663" s="30"/>
      <c r="U663" s="30"/>
      <c r="V663" s="30"/>
      <c r="W663" s="30"/>
      <c r="X663" s="30"/>
      <c r="Y663" s="31"/>
      <c r="Z663" s="30"/>
      <c r="AA663" s="30"/>
      <c r="AB663" s="30"/>
      <c r="AC663" s="30"/>
      <c r="AD663" s="30"/>
      <c r="AE663" s="30"/>
      <c r="AF663" s="30"/>
      <c r="AG663" s="30"/>
      <c r="AH663" s="30"/>
      <c r="AI663" s="30"/>
      <c r="AJ663" s="31"/>
      <c r="AK663" s="30"/>
      <c r="AL663" s="30"/>
      <c r="AM663" s="30"/>
      <c r="AN663" s="30"/>
      <c r="AO663" s="30"/>
      <c r="AP663" s="30"/>
      <c r="AQ663" s="30"/>
      <c r="AR663" s="30"/>
      <c r="AS663" s="31"/>
      <c r="AT663" s="30"/>
      <c r="AU663" s="30"/>
      <c r="AV663" s="30"/>
      <c r="AW663" s="30"/>
      <c r="AX663" s="30"/>
      <c r="AY663" s="30"/>
      <c r="AZ663" s="30"/>
      <c r="BA663" s="31"/>
      <c r="BB663" s="30"/>
      <c r="BC663" s="30"/>
      <c r="BD663" s="30"/>
      <c r="BE663" s="31"/>
      <c r="BF663" s="30"/>
      <c r="BG663" s="30"/>
      <c r="BH663" s="30"/>
      <c r="BI663" s="30"/>
      <c r="BJ663" s="31"/>
      <c r="BK663" s="30"/>
      <c r="BL663" s="30"/>
      <c r="BM663" s="30"/>
      <c r="BN663" s="30"/>
      <c r="BO663" s="31"/>
      <c r="BP663" s="30"/>
      <c r="BQ663" s="30"/>
      <c r="BR663" s="30"/>
      <c r="BS663" s="30"/>
      <c r="BT663" s="31"/>
      <c r="BU663" s="30"/>
      <c r="BV663" s="30"/>
      <c r="BW663" s="30"/>
      <c r="BX663" s="31"/>
      <c r="BY663" s="30"/>
      <c r="BZ663" s="30"/>
      <c r="CA663" s="30"/>
      <c r="CB663" s="30"/>
      <c r="CC663" s="30"/>
      <c r="CD663" s="30"/>
      <c r="CE663" s="30"/>
      <c r="CF663" s="30"/>
      <c r="CG663" s="30"/>
      <c r="CH663" s="31"/>
      <c r="CI663" s="30"/>
      <c r="CJ663" s="30"/>
      <c r="CK663" s="30"/>
      <c r="CL663" s="30"/>
      <c r="CM663" s="30"/>
      <c r="CN663" s="30"/>
      <c r="CO663" s="30"/>
      <c r="CP663" s="30"/>
      <c r="CQ663" s="31"/>
      <c r="CR663" s="30"/>
      <c r="CS663" s="30"/>
      <c r="CT663" s="30"/>
      <c r="CU663" s="30"/>
      <c r="CV663" s="30"/>
      <c r="CW663" s="30"/>
    </row>
    <row r="664" spans="4:101" ht="13.5" x14ac:dyDescent="0.35">
      <c r="D664" s="31"/>
      <c r="E664" s="30"/>
      <c r="F664" s="30"/>
      <c r="G664" s="30"/>
      <c r="H664" s="30"/>
      <c r="I664" s="30"/>
      <c r="J664" s="30"/>
      <c r="K664" s="30"/>
      <c r="L664" s="30"/>
      <c r="M664" s="30"/>
      <c r="N664" s="30"/>
      <c r="O664" s="31"/>
      <c r="P664" s="30"/>
      <c r="Q664" s="30"/>
      <c r="R664" s="30"/>
      <c r="S664" s="30"/>
      <c r="T664" s="30"/>
      <c r="U664" s="30"/>
      <c r="V664" s="30"/>
      <c r="W664" s="30"/>
      <c r="X664" s="30"/>
      <c r="Y664" s="31"/>
      <c r="Z664" s="30"/>
      <c r="AA664" s="30"/>
      <c r="AB664" s="30"/>
      <c r="AC664" s="30"/>
      <c r="AD664" s="30"/>
      <c r="AE664" s="30"/>
      <c r="AF664" s="30"/>
      <c r="AG664" s="30"/>
      <c r="AH664" s="30"/>
      <c r="AI664" s="30"/>
      <c r="AJ664" s="31"/>
      <c r="AK664" s="30"/>
      <c r="AL664" s="30"/>
      <c r="AM664" s="30"/>
      <c r="AN664" s="30"/>
      <c r="AO664" s="30"/>
      <c r="AP664" s="30"/>
      <c r="AQ664" s="30"/>
      <c r="AR664" s="30"/>
      <c r="AS664" s="31"/>
      <c r="AT664" s="30"/>
      <c r="AU664" s="30"/>
      <c r="AV664" s="30"/>
      <c r="AW664" s="30"/>
      <c r="AX664" s="30"/>
      <c r="AY664" s="30"/>
      <c r="AZ664" s="30"/>
      <c r="BA664" s="31"/>
      <c r="BB664" s="30"/>
      <c r="BC664" s="30"/>
      <c r="BD664" s="30"/>
      <c r="BE664" s="31"/>
      <c r="BF664" s="30"/>
      <c r="BG664" s="30"/>
      <c r="BH664" s="30"/>
      <c r="BI664" s="30"/>
      <c r="BJ664" s="31"/>
      <c r="BK664" s="30"/>
      <c r="BL664" s="30"/>
      <c r="BM664" s="30"/>
      <c r="BN664" s="30"/>
      <c r="BO664" s="31"/>
      <c r="BP664" s="30"/>
      <c r="BQ664" s="30"/>
      <c r="BR664" s="30"/>
      <c r="BS664" s="30"/>
      <c r="BT664" s="31"/>
      <c r="BU664" s="30"/>
      <c r="BV664" s="30"/>
      <c r="BW664" s="30"/>
      <c r="BX664" s="31"/>
      <c r="BY664" s="30"/>
      <c r="BZ664" s="30"/>
      <c r="CA664" s="30"/>
      <c r="CB664" s="30"/>
      <c r="CC664" s="30"/>
      <c r="CD664" s="30"/>
      <c r="CE664" s="30"/>
      <c r="CF664" s="30"/>
      <c r="CG664" s="30"/>
      <c r="CH664" s="31"/>
      <c r="CI664" s="30"/>
      <c r="CJ664" s="30"/>
      <c r="CK664" s="30"/>
      <c r="CL664" s="30"/>
      <c r="CM664" s="30"/>
      <c r="CN664" s="30"/>
      <c r="CO664" s="30"/>
      <c r="CP664" s="30"/>
      <c r="CQ664" s="31"/>
      <c r="CR664" s="30"/>
      <c r="CS664" s="30"/>
      <c r="CT664" s="30"/>
      <c r="CU664" s="30"/>
      <c r="CV664" s="30"/>
      <c r="CW664" s="30"/>
    </row>
    <row r="665" spans="4:101" ht="13.5" x14ac:dyDescent="0.35">
      <c r="D665" s="31"/>
      <c r="E665" s="30"/>
      <c r="F665" s="30"/>
      <c r="G665" s="30"/>
      <c r="H665" s="30"/>
      <c r="I665" s="30"/>
      <c r="J665" s="30"/>
      <c r="K665" s="30"/>
      <c r="L665" s="30"/>
      <c r="M665" s="30"/>
      <c r="N665" s="30"/>
      <c r="O665" s="31"/>
      <c r="P665" s="30"/>
      <c r="Q665" s="30"/>
      <c r="R665" s="30"/>
      <c r="S665" s="30"/>
      <c r="T665" s="30"/>
      <c r="U665" s="30"/>
      <c r="V665" s="30"/>
      <c r="W665" s="30"/>
      <c r="X665" s="30"/>
      <c r="Y665" s="31"/>
      <c r="Z665" s="30"/>
      <c r="AA665" s="30"/>
      <c r="AB665" s="30"/>
      <c r="AC665" s="30"/>
      <c r="AD665" s="30"/>
      <c r="AE665" s="30"/>
      <c r="AF665" s="30"/>
      <c r="AG665" s="30"/>
      <c r="AH665" s="30"/>
      <c r="AI665" s="30"/>
      <c r="AJ665" s="31"/>
      <c r="AK665" s="30"/>
      <c r="AL665" s="30"/>
      <c r="AM665" s="30"/>
      <c r="AN665" s="30"/>
      <c r="AO665" s="30"/>
      <c r="AP665" s="30"/>
      <c r="AQ665" s="30"/>
      <c r="AR665" s="30"/>
      <c r="AS665" s="31"/>
      <c r="AT665" s="30"/>
      <c r="AU665" s="30"/>
      <c r="AV665" s="30"/>
      <c r="AW665" s="30"/>
      <c r="AX665" s="30"/>
      <c r="AY665" s="30"/>
      <c r="AZ665" s="30"/>
      <c r="BA665" s="31"/>
      <c r="BB665" s="30"/>
      <c r="BC665" s="30"/>
      <c r="BD665" s="30"/>
      <c r="BE665" s="31"/>
      <c r="BF665" s="30"/>
      <c r="BG665" s="30"/>
      <c r="BH665" s="30"/>
      <c r="BI665" s="30"/>
      <c r="BJ665" s="31"/>
      <c r="BK665" s="30"/>
      <c r="BL665" s="30"/>
      <c r="BM665" s="30"/>
      <c r="BN665" s="30"/>
      <c r="BO665" s="31"/>
      <c r="BP665" s="30"/>
      <c r="BQ665" s="30"/>
      <c r="BR665" s="30"/>
      <c r="BS665" s="30"/>
      <c r="BT665" s="31"/>
      <c r="BU665" s="30"/>
      <c r="BV665" s="30"/>
      <c r="BW665" s="30"/>
      <c r="BX665" s="31"/>
      <c r="BY665" s="30"/>
      <c r="BZ665" s="30"/>
      <c r="CA665" s="30"/>
      <c r="CB665" s="30"/>
      <c r="CC665" s="30"/>
      <c r="CD665" s="30"/>
      <c r="CE665" s="30"/>
      <c r="CF665" s="30"/>
      <c r="CG665" s="30"/>
      <c r="CH665" s="31"/>
      <c r="CI665" s="30"/>
      <c r="CJ665" s="30"/>
      <c r="CK665" s="30"/>
      <c r="CL665" s="30"/>
      <c r="CM665" s="30"/>
      <c r="CN665" s="30"/>
      <c r="CO665" s="30"/>
      <c r="CP665" s="30"/>
      <c r="CQ665" s="31"/>
      <c r="CR665" s="30"/>
      <c r="CS665" s="30"/>
      <c r="CT665" s="30"/>
      <c r="CU665" s="30"/>
      <c r="CV665" s="30"/>
      <c r="CW665" s="30"/>
    </row>
    <row r="666" spans="4:101" ht="13.5" x14ac:dyDescent="0.35">
      <c r="D666" s="31"/>
      <c r="E666" s="30"/>
      <c r="F666" s="30"/>
      <c r="G666" s="30"/>
      <c r="H666" s="30"/>
      <c r="I666" s="30"/>
      <c r="J666" s="30"/>
      <c r="K666" s="30"/>
      <c r="L666" s="30"/>
      <c r="M666" s="30"/>
      <c r="N666" s="30"/>
      <c r="O666" s="31"/>
      <c r="P666" s="30"/>
      <c r="Q666" s="30"/>
      <c r="R666" s="30"/>
      <c r="S666" s="30"/>
      <c r="T666" s="30"/>
      <c r="U666" s="30"/>
      <c r="V666" s="30"/>
      <c r="W666" s="30"/>
      <c r="X666" s="30"/>
      <c r="Y666" s="31"/>
      <c r="Z666" s="30"/>
      <c r="AA666" s="30"/>
      <c r="AB666" s="30"/>
      <c r="AC666" s="30"/>
      <c r="AD666" s="30"/>
      <c r="AE666" s="30"/>
      <c r="AF666" s="30"/>
      <c r="AG666" s="30"/>
      <c r="AH666" s="30"/>
      <c r="AI666" s="30"/>
      <c r="AJ666" s="31"/>
      <c r="AK666" s="30"/>
      <c r="AL666" s="30"/>
      <c r="AM666" s="30"/>
      <c r="AN666" s="30"/>
      <c r="AO666" s="30"/>
      <c r="AP666" s="30"/>
      <c r="AQ666" s="30"/>
      <c r="AR666" s="30"/>
      <c r="AS666" s="31"/>
      <c r="AT666" s="30"/>
      <c r="AU666" s="30"/>
      <c r="AV666" s="30"/>
      <c r="AW666" s="30"/>
      <c r="AX666" s="30"/>
      <c r="AY666" s="30"/>
      <c r="AZ666" s="30"/>
      <c r="BA666" s="31"/>
      <c r="BB666" s="30"/>
      <c r="BC666" s="30"/>
      <c r="BD666" s="30"/>
      <c r="BE666" s="31"/>
      <c r="BF666" s="30"/>
      <c r="BG666" s="30"/>
      <c r="BH666" s="30"/>
      <c r="BI666" s="30"/>
      <c r="BJ666" s="31"/>
      <c r="BK666" s="30"/>
      <c r="BL666" s="30"/>
      <c r="BM666" s="30"/>
      <c r="BN666" s="30"/>
      <c r="BO666" s="31"/>
      <c r="BP666" s="30"/>
      <c r="BQ666" s="30"/>
      <c r="BR666" s="30"/>
      <c r="BS666" s="30"/>
      <c r="BT666" s="31"/>
      <c r="BU666" s="30"/>
      <c r="BV666" s="30"/>
      <c r="BW666" s="30"/>
      <c r="BX666" s="31"/>
      <c r="BY666" s="30"/>
      <c r="BZ666" s="30"/>
      <c r="CA666" s="30"/>
      <c r="CB666" s="30"/>
      <c r="CC666" s="30"/>
      <c r="CD666" s="30"/>
      <c r="CE666" s="30"/>
      <c r="CF666" s="30"/>
      <c r="CG666" s="30"/>
      <c r="CH666" s="31"/>
      <c r="CI666" s="30"/>
      <c r="CJ666" s="30"/>
      <c r="CK666" s="30"/>
      <c r="CL666" s="30"/>
      <c r="CM666" s="30"/>
      <c r="CN666" s="30"/>
      <c r="CO666" s="30"/>
      <c r="CP666" s="30"/>
      <c r="CQ666" s="31"/>
      <c r="CR666" s="30"/>
      <c r="CS666" s="30"/>
      <c r="CT666" s="30"/>
      <c r="CU666" s="30"/>
      <c r="CV666" s="30"/>
      <c r="CW666" s="30"/>
    </row>
    <row r="667" spans="4:101" ht="13.5" x14ac:dyDescent="0.35">
      <c r="D667" s="31"/>
      <c r="E667" s="30"/>
      <c r="F667" s="30"/>
      <c r="G667" s="30"/>
      <c r="H667" s="30"/>
      <c r="I667" s="30"/>
      <c r="J667" s="30"/>
      <c r="K667" s="30"/>
      <c r="L667" s="30"/>
      <c r="M667" s="30"/>
      <c r="N667" s="30"/>
      <c r="O667" s="31"/>
      <c r="P667" s="30"/>
      <c r="Q667" s="30"/>
      <c r="R667" s="30"/>
      <c r="S667" s="30"/>
      <c r="T667" s="30"/>
      <c r="U667" s="30"/>
      <c r="V667" s="30"/>
      <c r="W667" s="30"/>
      <c r="X667" s="30"/>
      <c r="Y667" s="31"/>
      <c r="Z667" s="30"/>
      <c r="AA667" s="30"/>
      <c r="AB667" s="30"/>
      <c r="AC667" s="30"/>
      <c r="AD667" s="30"/>
      <c r="AE667" s="30"/>
      <c r="AF667" s="30"/>
      <c r="AG667" s="30"/>
      <c r="AH667" s="30"/>
      <c r="AI667" s="30"/>
      <c r="AJ667" s="31"/>
      <c r="AK667" s="30"/>
      <c r="AL667" s="30"/>
      <c r="AM667" s="30"/>
      <c r="AN667" s="30"/>
      <c r="AO667" s="30"/>
      <c r="AP667" s="30"/>
      <c r="AQ667" s="30"/>
      <c r="AR667" s="30"/>
      <c r="AS667" s="31"/>
      <c r="AT667" s="30"/>
      <c r="AU667" s="30"/>
      <c r="AV667" s="30"/>
      <c r="AW667" s="30"/>
      <c r="AX667" s="30"/>
      <c r="AY667" s="30"/>
      <c r="AZ667" s="30"/>
      <c r="BA667" s="31"/>
      <c r="BB667" s="30"/>
      <c r="BC667" s="30"/>
      <c r="BD667" s="30"/>
      <c r="BE667" s="31"/>
      <c r="BF667" s="30"/>
      <c r="BG667" s="30"/>
      <c r="BH667" s="30"/>
      <c r="BI667" s="30"/>
      <c r="BJ667" s="31"/>
      <c r="BK667" s="30"/>
      <c r="BL667" s="30"/>
      <c r="BM667" s="30"/>
      <c r="BN667" s="30"/>
      <c r="BO667" s="31"/>
      <c r="BP667" s="30"/>
      <c r="BQ667" s="30"/>
      <c r="BR667" s="30"/>
      <c r="BS667" s="30"/>
      <c r="BT667" s="31"/>
      <c r="BU667" s="30"/>
      <c r="BV667" s="30"/>
      <c r="BW667" s="30"/>
      <c r="BX667" s="31"/>
      <c r="BY667" s="30"/>
      <c r="BZ667" s="30"/>
      <c r="CA667" s="30"/>
      <c r="CB667" s="30"/>
      <c r="CC667" s="30"/>
      <c r="CD667" s="30"/>
      <c r="CE667" s="30"/>
      <c r="CF667" s="30"/>
      <c r="CG667" s="30"/>
      <c r="CH667" s="31"/>
      <c r="CI667" s="30"/>
      <c r="CJ667" s="30"/>
      <c r="CK667" s="30"/>
      <c r="CL667" s="30"/>
      <c r="CM667" s="30"/>
      <c r="CN667" s="30"/>
      <c r="CO667" s="30"/>
      <c r="CP667" s="30"/>
      <c r="CQ667" s="31"/>
      <c r="CR667" s="30"/>
      <c r="CS667" s="30"/>
      <c r="CT667" s="30"/>
      <c r="CU667" s="30"/>
      <c r="CV667" s="30"/>
      <c r="CW667" s="30"/>
    </row>
    <row r="668" spans="4:101" ht="13.5" x14ac:dyDescent="0.35">
      <c r="D668" s="31"/>
      <c r="E668" s="30"/>
      <c r="F668" s="30"/>
      <c r="G668" s="30"/>
      <c r="H668" s="30"/>
      <c r="I668" s="30"/>
      <c r="J668" s="30"/>
      <c r="K668" s="30"/>
      <c r="L668" s="30"/>
      <c r="M668" s="30"/>
      <c r="N668" s="30"/>
      <c r="O668" s="31"/>
      <c r="P668" s="30"/>
      <c r="Q668" s="30"/>
      <c r="R668" s="30"/>
      <c r="S668" s="30"/>
      <c r="T668" s="30"/>
      <c r="U668" s="30"/>
      <c r="V668" s="30"/>
      <c r="W668" s="30"/>
      <c r="X668" s="30"/>
      <c r="Y668" s="31"/>
      <c r="Z668" s="30"/>
      <c r="AA668" s="30"/>
      <c r="AB668" s="30"/>
      <c r="AC668" s="30"/>
      <c r="AD668" s="30"/>
      <c r="AE668" s="30"/>
      <c r="AF668" s="30"/>
      <c r="AG668" s="30"/>
      <c r="AH668" s="30"/>
      <c r="AI668" s="30"/>
      <c r="AJ668" s="31"/>
      <c r="AK668" s="30"/>
      <c r="AL668" s="30"/>
      <c r="AM668" s="30"/>
      <c r="AN668" s="30"/>
      <c r="AO668" s="30"/>
      <c r="AP668" s="30"/>
      <c r="AQ668" s="30"/>
      <c r="AR668" s="30"/>
      <c r="AS668" s="31"/>
      <c r="AT668" s="30"/>
      <c r="AU668" s="30"/>
      <c r="AV668" s="30"/>
      <c r="AW668" s="30"/>
      <c r="AX668" s="30"/>
      <c r="AY668" s="30"/>
      <c r="AZ668" s="30"/>
      <c r="BA668" s="31"/>
      <c r="BB668" s="30"/>
      <c r="BC668" s="30"/>
      <c r="BD668" s="30"/>
      <c r="BE668" s="31"/>
      <c r="BF668" s="30"/>
      <c r="BG668" s="30"/>
      <c r="BH668" s="30"/>
      <c r="BI668" s="30"/>
      <c r="BJ668" s="31"/>
      <c r="BK668" s="30"/>
      <c r="BL668" s="30"/>
      <c r="BM668" s="30"/>
      <c r="BN668" s="30"/>
      <c r="BO668" s="31"/>
      <c r="BP668" s="30"/>
      <c r="BQ668" s="30"/>
      <c r="BR668" s="30"/>
      <c r="BS668" s="30"/>
      <c r="BT668" s="31"/>
      <c r="BU668" s="30"/>
      <c r="BV668" s="30"/>
      <c r="BW668" s="30"/>
      <c r="BX668" s="31"/>
      <c r="BY668" s="30"/>
      <c r="BZ668" s="30"/>
      <c r="CA668" s="30"/>
      <c r="CB668" s="30"/>
      <c r="CC668" s="30"/>
      <c r="CD668" s="30"/>
      <c r="CE668" s="30"/>
      <c r="CF668" s="30"/>
      <c r="CG668" s="30"/>
      <c r="CH668" s="31"/>
      <c r="CI668" s="30"/>
      <c r="CJ668" s="30"/>
      <c r="CK668" s="30"/>
      <c r="CL668" s="30"/>
      <c r="CM668" s="30"/>
      <c r="CN668" s="30"/>
      <c r="CO668" s="30"/>
      <c r="CP668" s="30"/>
      <c r="CQ668" s="31"/>
      <c r="CR668" s="30"/>
      <c r="CS668" s="30"/>
      <c r="CT668" s="30"/>
      <c r="CU668" s="30"/>
      <c r="CV668" s="30"/>
      <c r="CW668" s="30"/>
    </row>
    <row r="669" spans="4:101" ht="13.5" x14ac:dyDescent="0.35">
      <c r="D669" s="31"/>
      <c r="E669" s="30"/>
      <c r="F669" s="30"/>
      <c r="G669" s="30"/>
      <c r="H669" s="30"/>
      <c r="I669" s="30"/>
      <c r="J669" s="30"/>
      <c r="K669" s="30"/>
      <c r="L669" s="30"/>
      <c r="M669" s="30"/>
      <c r="N669" s="30"/>
      <c r="O669" s="31"/>
      <c r="P669" s="30"/>
      <c r="Q669" s="30"/>
      <c r="R669" s="30"/>
      <c r="S669" s="30"/>
      <c r="T669" s="30"/>
      <c r="U669" s="30"/>
      <c r="V669" s="30"/>
      <c r="W669" s="30"/>
      <c r="X669" s="30"/>
      <c r="Y669" s="31"/>
      <c r="Z669" s="30"/>
      <c r="AA669" s="30"/>
      <c r="AB669" s="30"/>
      <c r="AC669" s="30"/>
      <c r="AD669" s="30"/>
      <c r="AE669" s="30"/>
      <c r="AF669" s="30"/>
      <c r="AG669" s="30"/>
      <c r="AH669" s="30"/>
      <c r="AI669" s="30"/>
      <c r="AJ669" s="31"/>
      <c r="AK669" s="30"/>
      <c r="AL669" s="30"/>
      <c r="AM669" s="30"/>
      <c r="AN669" s="30"/>
      <c r="AO669" s="30"/>
      <c r="AP669" s="30"/>
      <c r="AQ669" s="30"/>
      <c r="AR669" s="30"/>
      <c r="AS669" s="31"/>
      <c r="AT669" s="30"/>
      <c r="AU669" s="30"/>
      <c r="AV669" s="30"/>
      <c r="AW669" s="30"/>
      <c r="AX669" s="30"/>
      <c r="AY669" s="30"/>
      <c r="AZ669" s="30"/>
      <c r="BA669" s="31"/>
      <c r="BB669" s="30"/>
      <c r="BC669" s="30"/>
      <c r="BD669" s="30"/>
      <c r="BE669" s="31"/>
      <c r="BF669" s="30"/>
      <c r="BG669" s="30"/>
      <c r="BH669" s="30"/>
      <c r="BI669" s="30"/>
      <c r="BJ669" s="31"/>
      <c r="BK669" s="30"/>
      <c r="BL669" s="30"/>
      <c r="BM669" s="30"/>
      <c r="BN669" s="30"/>
      <c r="BO669" s="31"/>
      <c r="BP669" s="30"/>
      <c r="BQ669" s="30"/>
      <c r="BR669" s="30"/>
      <c r="BS669" s="30"/>
      <c r="BT669" s="31"/>
      <c r="BU669" s="30"/>
      <c r="BV669" s="30"/>
      <c r="BW669" s="30"/>
      <c r="BX669" s="31"/>
      <c r="BY669" s="30"/>
      <c r="BZ669" s="30"/>
      <c r="CA669" s="30"/>
      <c r="CB669" s="30"/>
      <c r="CC669" s="30"/>
      <c r="CD669" s="30"/>
      <c r="CE669" s="30"/>
      <c r="CF669" s="30"/>
      <c r="CG669" s="30"/>
      <c r="CH669" s="31"/>
      <c r="CI669" s="30"/>
      <c r="CJ669" s="30"/>
      <c r="CK669" s="30"/>
      <c r="CL669" s="30"/>
      <c r="CM669" s="30"/>
      <c r="CN669" s="30"/>
      <c r="CO669" s="30"/>
      <c r="CP669" s="30"/>
      <c r="CQ669" s="31"/>
      <c r="CR669" s="30"/>
      <c r="CS669" s="30"/>
      <c r="CT669" s="30"/>
      <c r="CU669" s="30"/>
      <c r="CV669" s="30"/>
      <c r="CW669" s="30"/>
    </row>
    <row r="670" spans="4:101" ht="13.5" x14ac:dyDescent="0.35">
      <c r="D670" s="31"/>
      <c r="E670" s="30"/>
      <c r="F670" s="30"/>
      <c r="G670" s="30"/>
      <c r="H670" s="30"/>
      <c r="I670" s="30"/>
      <c r="J670" s="30"/>
      <c r="K670" s="30"/>
      <c r="L670" s="30"/>
      <c r="M670" s="30"/>
      <c r="N670" s="30"/>
      <c r="O670" s="31"/>
      <c r="P670" s="30"/>
      <c r="Q670" s="30"/>
      <c r="R670" s="30"/>
      <c r="S670" s="30"/>
      <c r="T670" s="30"/>
      <c r="U670" s="30"/>
      <c r="V670" s="30"/>
      <c r="W670" s="30"/>
      <c r="X670" s="30"/>
      <c r="Y670" s="31"/>
      <c r="Z670" s="30"/>
      <c r="AA670" s="30"/>
      <c r="AB670" s="30"/>
      <c r="AC670" s="30"/>
      <c r="AD670" s="30"/>
      <c r="AE670" s="30"/>
      <c r="AF670" s="30"/>
      <c r="AG670" s="30"/>
      <c r="AH670" s="30"/>
      <c r="AI670" s="30"/>
      <c r="AJ670" s="31"/>
      <c r="AK670" s="30"/>
      <c r="AL670" s="30"/>
      <c r="AM670" s="30"/>
      <c r="AN670" s="30"/>
      <c r="AO670" s="30"/>
      <c r="AP670" s="30"/>
      <c r="AQ670" s="30"/>
      <c r="AR670" s="30"/>
      <c r="AS670" s="31"/>
      <c r="AT670" s="30"/>
      <c r="AU670" s="30"/>
      <c r="AV670" s="30"/>
      <c r="AW670" s="30"/>
      <c r="AX670" s="30"/>
      <c r="AY670" s="30"/>
      <c r="AZ670" s="30"/>
      <c r="BA670" s="31"/>
      <c r="BB670" s="30"/>
      <c r="BC670" s="30"/>
      <c r="BD670" s="30"/>
      <c r="BE670" s="31"/>
      <c r="BF670" s="30"/>
      <c r="BG670" s="30"/>
      <c r="BH670" s="30"/>
      <c r="BI670" s="30"/>
      <c r="BJ670" s="31"/>
      <c r="BK670" s="30"/>
      <c r="BL670" s="30"/>
      <c r="BM670" s="30"/>
      <c r="BN670" s="30"/>
      <c r="BO670" s="31"/>
      <c r="BP670" s="30"/>
      <c r="BQ670" s="30"/>
      <c r="BR670" s="30"/>
      <c r="BS670" s="30"/>
      <c r="BT670" s="31"/>
      <c r="BU670" s="30"/>
      <c r="BV670" s="30"/>
      <c r="BW670" s="30"/>
      <c r="BX670" s="31"/>
      <c r="BY670" s="30"/>
      <c r="BZ670" s="30"/>
      <c r="CA670" s="30"/>
      <c r="CB670" s="30"/>
      <c r="CC670" s="30"/>
      <c r="CD670" s="30"/>
      <c r="CE670" s="30"/>
      <c r="CF670" s="30"/>
      <c r="CG670" s="30"/>
      <c r="CH670" s="31"/>
      <c r="CI670" s="30"/>
      <c r="CJ670" s="30"/>
      <c r="CK670" s="30"/>
      <c r="CL670" s="30"/>
      <c r="CM670" s="30"/>
      <c r="CN670" s="30"/>
      <c r="CO670" s="30"/>
      <c r="CP670" s="30"/>
      <c r="CQ670" s="31"/>
      <c r="CR670" s="30"/>
      <c r="CS670" s="30"/>
      <c r="CT670" s="30"/>
      <c r="CU670" s="30"/>
      <c r="CV670" s="30"/>
      <c r="CW670" s="30"/>
    </row>
    <row r="671" spans="4:101" ht="13.5" x14ac:dyDescent="0.35">
      <c r="D671" s="31"/>
      <c r="E671" s="30"/>
      <c r="F671" s="30"/>
      <c r="G671" s="30"/>
      <c r="H671" s="30"/>
      <c r="I671" s="30"/>
      <c r="J671" s="30"/>
      <c r="K671" s="30"/>
      <c r="L671" s="30"/>
      <c r="M671" s="30"/>
      <c r="N671" s="30"/>
      <c r="O671" s="31"/>
      <c r="P671" s="30"/>
      <c r="Q671" s="30"/>
      <c r="R671" s="30"/>
      <c r="S671" s="30"/>
      <c r="T671" s="30"/>
      <c r="U671" s="30"/>
      <c r="V671" s="30"/>
      <c r="W671" s="30"/>
      <c r="X671" s="30"/>
      <c r="Y671" s="31"/>
      <c r="Z671" s="30"/>
      <c r="AA671" s="30"/>
      <c r="AB671" s="30"/>
      <c r="AC671" s="30"/>
      <c r="AD671" s="30"/>
      <c r="AE671" s="30"/>
      <c r="AF671" s="30"/>
      <c r="AG671" s="30"/>
      <c r="AH671" s="30"/>
      <c r="AI671" s="30"/>
      <c r="AJ671" s="31"/>
      <c r="AK671" s="30"/>
      <c r="AL671" s="30"/>
      <c r="AM671" s="30"/>
      <c r="AN671" s="30"/>
      <c r="AO671" s="30"/>
      <c r="AP671" s="30"/>
      <c r="AQ671" s="30"/>
      <c r="AR671" s="30"/>
      <c r="AS671" s="31"/>
      <c r="AT671" s="30"/>
      <c r="AU671" s="30"/>
      <c r="AV671" s="30"/>
      <c r="AW671" s="30"/>
      <c r="AX671" s="30"/>
      <c r="AY671" s="30"/>
      <c r="AZ671" s="30"/>
      <c r="BA671" s="31"/>
      <c r="BB671" s="30"/>
      <c r="BC671" s="30"/>
      <c r="BD671" s="30"/>
      <c r="BE671" s="31"/>
      <c r="BF671" s="30"/>
      <c r="BG671" s="30"/>
      <c r="BH671" s="30"/>
      <c r="BI671" s="30"/>
      <c r="BJ671" s="31"/>
      <c r="BK671" s="30"/>
      <c r="BL671" s="30"/>
      <c r="BM671" s="30"/>
      <c r="BN671" s="30"/>
      <c r="BO671" s="31"/>
      <c r="BP671" s="30"/>
      <c r="BQ671" s="30"/>
      <c r="BR671" s="30"/>
      <c r="BS671" s="30"/>
      <c r="BT671" s="31"/>
      <c r="BU671" s="30"/>
      <c r="BV671" s="30"/>
      <c r="BW671" s="30"/>
      <c r="BX671" s="31"/>
      <c r="BY671" s="30"/>
      <c r="BZ671" s="30"/>
      <c r="CA671" s="30"/>
      <c r="CB671" s="30"/>
      <c r="CC671" s="30"/>
      <c r="CD671" s="30"/>
      <c r="CE671" s="30"/>
      <c r="CF671" s="30"/>
      <c r="CG671" s="30"/>
      <c r="CH671" s="31"/>
      <c r="CI671" s="30"/>
      <c r="CJ671" s="30"/>
      <c r="CK671" s="30"/>
      <c r="CL671" s="30"/>
      <c r="CM671" s="30"/>
      <c r="CN671" s="30"/>
      <c r="CO671" s="30"/>
      <c r="CP671" s="30"/>
      <c r="CQ671" s="31"/>
      <c r="CR671" s="30"/>
      <c r="CS671" s="30"/>
      <c r="CT671" s="30"/>
      <c r="CU671" s="30"/>
      <c r="CV671" s="30"/>
      <c r="CW671" s="30"/>
    </row>
    <row r="672" spans="4:101" ht="13.5" x14ac:dyDescent="0.35">
      <c r="D672" s="31"/>
      <c r="E672" s="30"/>
      <c r="F672" s="30"/>
      <c r="G672" s="30"/>
      <c r="H672" s="30"/>
      <c r="I672" s="30"/>
      <c r="J672" s="30"/>
      <c r="K672" s="30"/>
      <c r="L672" s="30"/>
      <c r="M672" s="30"/>
      <c r="N672" s="30"/>
      <c r="O672" s="31"/>
      <c r="P672" s="30"/>
      <c r="Q672" s="30"/>
      <c r="R672" s="30"/>
      <c r="S672" s="30"/>
      <c r="T672" s="30"/>
      <c r="U672" s="30"/>
      <c r="V672" s="30"/>
      <c r="W672" s="30"/>
      <c r="X672" s="30"/>
      <c r="Y672" s="31"/>
      <c r="Z672" s="30"/>
      <c r="AA672" s="30"/>
      <c r="AB672" s="30"/>
      <c r="AC672" s="30"/>
      <c r="AD672" s="30"/>
      <c r="AE672" s="30"/>
      <c r="AF672" s="30"/>
      <c r="AG672" s="30"/>
      <c r="AH672" s="30"/>
      <c r="AI672" s="30"/>
      <c r="AJ672" s="31"/>
      <c r="AK672" s="30"/>
      <c r="AL672" s="30"/>
      <c r="AM672" s="30"/>
      <c r="AN672" s="30"/>
      <c r="AO672" s="30"/>
      <c r="AP672" s="30"/>
      <c r="AQ672" s="30"/>
      <c r="AR672" s="30"/>
      <c r="AS672" s="31"/>
      <c r="AT672" s="30"/>
      <c r="AU672" s="30"/>
      <c r="AV672" s="30"/>
      <c r="AW672" s="30"/>
      <c r="AX672" s="30"/>
      <c r="AY672" s="30"/>
      <c r="AZ672" s="30"/>
      <c r="BA672" s="31"/>
      <c r="BB672" s="30"/>
      <c r="BC672" s="30"/>
      <c r="BD672" s="30"/>
      <c r="BE672" s="31"/>
      <c r="BF672" s="30"/>
      <c r="BG672" s="30"/>
      <c r="BH672" s="30"/>
      <c r="BI672" s="30"/>
      <c r="BJ672" s="31"/>
      <c r="BK672" s="30"/>
      <c r="BL672" s="30"/>
      <c r="BM672" s="30"/>
      <c r="BN672" s="30"/>
      <c r="BO672" s="31"/>
      <c r="BP672" s="30"/>
      <c r="BQ672" s="30"/>
      <c r="BR672" s="30"/>
      <c r="BS672" s="30"/>
      <c r="BT672" s="31"/>
      <c r="BU672" s="30"/>
      <c r="BV672" s="30"/>
      <c r="BW672" s="30"/>
      <c r="BX672" s="31"/>
      <c r="BY672" s="30"/>
      <c r="BZ672" s="30"/>
      <c r="CA672" s="30"/>
      <c r="CB672" s="30"/>
      <c r="CC672" s="30"/>
      <c r="CD672" s="30"/>
      <c r="CE672" s="30"/>
      <c r="CF672" s="30"/>
      <c r="CG672" s="30"/>
      <c r="CH672" s="31"/>
      <c r="CI672" s="30"/>
      <c r="CJ672" s="30"/>
      <c r="CK672" s="30"/>
      <c r="CL672" s="30"/>
      <c r="CM672" s="30"/>
      <c r="CN672" s="30"/>
      <c r="CO672" s="30"/>
      <c r="CP672" s="30"/>
      <c r="CQ672" s="31"/>
      <c r="CR672" s="30"/>
      <c r="CS672" s="30"/>
      <c r="CT672" s="30"/>
      <c r="CU672" s="30"/>
      <c r="CV672" s="30"/>
      <c r="CW672" s="30"/>
    </row>
    <row r="673" spans="4:101" ht="13.5" x14ac:dyDescent="0.35">
      <c r="D673" s="31"/>
      <c r="E673" s="30"/>
      <c r="F673" s="30"/>
      <c r="G673" s="30"/>
      <c r="H673" s="30"/>
      <c r="I673" s="30"/>
      <c r="J673" s="30"/>
      <c r="K673" s="30"/>
      <c r="L673" s="30"/>
      <c r="M673" s="30"/>
      <c r="N673" s="30"/>
      <c r="O673" s="31"/>
      <c r="P673" s="30"/>
      <c r="Q673" s="30"/>
      <c r="R673" s="30"/>
      <c r="S673" s="30"/>
      <c r="T673" s="30"/>
      <c r="U673" s="30"/>
      <c r="V673" s="30"/>
      <c r="W673" s="30"/>
      <c r="X673" s="30"/>
      <c r="Y673" s="31"/>
      <c r="Z673" s="30"/>
      <c r="AA673" s="30"/>
      <c r="AB673" s="30"/>
      <c r="AC673" s="30"/>
      <c r="AD673" s="30"/>
      <c r="AE673" s="30"/>
      <c r="AF673" s="30"/>
      <c r="AG673" s="30"/>
      <c r="AH673" s="30"/>
      <c r="AI673" s="30"/>
      <c r="AJ673" s="31"/>
      <c r="AK673" s="30"/>
      <c r="AL673" s="30"/>
      <c r="AM673" s="30"/>
      <c r="AN673" s="30"/>
      <c r="AO673" s="30"/>
      <c r="AP673" s="30"/>
      <c r="AQ673" s="30"/>
      <c r="AR673" s="30"/>
      <c r="AS673" s="31"/>
      <c r="AT673" s="30"/>
      <c r="AU673" s="30"/>
      <c r="AV673" s="30"/>
      <c r="AW673" s="30"/>
      <c r="AX673" s="30"/>
      <c r="AY673" s="30"/>
      <c r="AZ673" s="30"/>
      <c r="BA673" s="31"/>
      <c r="BB673" s="30"/>
      <c r="BC673" s="30"/>
      <c r="BD673" s="30"/>
      <c r="BE673" s="31"/>
      <c r="BF673" s="30"/>
      <c r="BG673" s="30"/>
      <c r="BH673" s="30"/>
      <c r="BI673" s="30"/>
      <c r="BJ673" s="31"/>
      <c r="BK673" s="30"/>
      <c r="BL673" s="30"/>
      <c r="BM673" s="30"/>
      <c r="BN673" s="30"/>
      <c r="BO673" s="31"/>
      <c r="BP673" s="30"/>
      <c r="BQ673" s="30"/>
      <c r="BR673" s="30"/>
      <c r="BS673" s="30"/>
      <c r="BT673" s="31"/>
      <c r="BU673" s="30"/>
      <c r="BV673" s="30"/>
      <c r="BW673" s="30"/>
      <c r="BX673" s="31"/>
      <c r="BY673" s="30"/>
      <c r="BZ673" s="30"/>
      <c r="CA673" s="30"/>
      <c r="CB673" s="30"/>
      <c r="CC673" s="30"/>
      <c r="CD673" s="30"/>
      <c r="CE673" s="30"/>
      <c r="CF673" s="30"/>
      <c r="CG673" s="30"/>
      <c r="CH673" s="31"/>
      <c r="CI673" s="30"/>
      <c r="CJ673" s="30"/>
      <c r="CK673" s="30"/>
      <c r="CL673" s="30"/>
      <c r="CM673" s="30"/>
      <c r="CN673" s="30"/>
      <c r="CO673" s="30"/>
      <c r="CP673" s="30"/>
      <c r="CQ673" s="31"/>
      <c r="CR673" s="30"/>
      <c r="CS673" s="30"/>
      <c r="CT673" s="30"/>
      <c r="CU673" s="30"/>
      <c r="CV673" s="30"/>
      <c r="CW673" s="30"/>
    </row>
    <row r="674" spans="4:101" ht="13.5" x14ac:dyDescent="0.35">
      <c r="D674" s="31"/>
      <c r="E674" s="30"/>
      <c r="F674" s="30"/>
      <c r="G674" s="30"/>
      <c r="H674" s="30"/>
      <c r="I674" s="30"/>
      <c r="J674" s="30"/>
      <c r="K674" s="30"/>
      <c r="L674" s="30"/>
      <c r="M674" s="30"/>
      <c r="N674" s="30"/>
      <c r="O674" s="31"/>
      <c r="P674" s="30"/>
      <c r="Q674" s="30"/>
      <c r="R674" s="30"/>
      <c r="S674" s="30"/>
      <c r="T674" s="30"/>
      <c r="U674" s="30"/>
      <c r="V674" s="30"/>
      <c r="W674" s="30"/>
      <c r="X674" s="30"/>
      <c r="Y674" s="31"/>
      <c r="Z674" s="30"/>
      <c r="AA674" s="30"/>
      <c r="AB674" s="30"/>
      <c r="AC674" s="30"/>
      <c r="AD674" s="30"/>
      <c r="AE674" s="30"/>
      <c r="AF674" s="30"/>
      <c r="AG674" s="30"/>
      <c r="AH674" s="30"/>
      <c r="AI674" s="30"/>
      <c r="AJ674" s="31"/>
      <c r="AK674" s="30"/>
      <c r="AL674" s="30"/>
      <c r="AM674" s="30"/>
      <c r="AN674" s="30"/>
      <c r="AO674" s="30"/>
      <c r="AP674" s="30"/>
      <c r="AQ674" s="30"/>
      <c r="AR674" s="30"/>
      <c r="AS674" s="31"/>
      <c r="AT674" s="30"/>
      <c r="AU674" s="30"/>
      <c r="AV674" s="30"/>
      <c r="AW674" s="30"/>
      <c r="AX674" s="30"/>
      <c r="AY674" s="30"/>
      <c r="AZ674" s="30"/>
      <c r="BA674" s="31"/>
      <c r="BB674" s="30"/>
      <c r="BC674" s="30"/>
      <c r="BD674" s="30"/>
      <c r="BE674" s="31"/>
      <c r="BF674" s="30"/>
      <c r="BG674" s="30"/>
      <c r="BH674" s="30"/>
      <c r="BI674" s="30"/>
      <c r="BJ674" s="31"/>
      <c r="BK674" s="30"/>
      <c r="BL674" s="30"/>
      <c r="BM674" s="30"/>
      <c r="BN674" s="30"/>
      <c r="BO674" s="31"/>
      <c r="BP674" s="30"/>
      <c r="BQ674" s="30"/>
      <c r="BR674" s="30"/>
      <c r="BS674" s="30"/>
      <c r="BT674" s="31"/>
      <c r="BU674" s="30"/>
      <c r="BV674" s="30"/>
      <c r="BW674" s="30"/>
      <c r="BX674" s="31"/>
      <c r="BY674" s="30"/>
      <c r="BZ674" s="30"/>
      <c r="CA674" s="30"/>
      <c r="CB674" s="30"/>
      <c r="CC674" s="30"/>
      <c r="CD674" s="30"/>
      <c r="CE674" s="30"/>
      <c r="CF674" s="30"/>
      <c r="CG674" s="30"/>
      <c r="CH674" s="31"/>
      <c r="CI674" s="30"/>
      <c r="CJ674" s="30"/>
      <c r="CK674" s="30"/>
      <c r="CL674" s="30"/>
      <c r="CM674" s="30"/>
      <c r="CN674" s="30"/>
      <c r="CO674" s="30"/>
      <c r="CP674" s="30"/>
      <c r="CQ674" s="31"/>
      <c r="CR674" s="30"/>
      <c r="CS674" s="30"/>
      <c r="CT674" s="30"/>
      <c r="CU674" s="30"/>
      <c r="CV674" s="30"/>
      <c r="CW674" s="30"/>
    </row>
    <row r="675" spans="4:101" ht="13.5" x14ac:dyDescent="0.35">
      <c r="D675" s="31"/>
      <c r="E675" s="30"/>
      <c r="F675" s="30"/>
      <c r="G675" s="30"/>
      <c r="H675" s="30"/>
      <c r="I675" s="30"/>
      <c r="J675" s="30"/>
      <c r="K675" s="30"/>
      <c r="L675" s="30"/>
      <c r="M675" s="30"/>
      <c r="N675" s="30"/>
      <c r="O675" s="31"/>
      <c r="P675" s="30"/>
      <c r="Q675" s="30"/>
      <c r="R675" s="30"/>
      <c r="S675" s="30"/>
      <c r="T675" s="30"/>
      <c r="U675" s="30"/>
      <c r="V675" s="30"/>
      <c r="W675" s="30"/>
      <c r="X675" s="30"/>
      <c r="Y675" s="31"/>
      <c r="Z675" s="30"/>
      <c r="AA675" s="30"/>
      <c r="AB675" s="30"/>
      <c r="AC675" s="30"/>
      <c r="AD675" s="30"/>
      <c r="AE675" s="30"/>
      <c r="AF675" s="30"/>
      <c r="AG675" s="30"/>
      <c r="AH675" s="30"/>
      <c r="AI675" s="30"/>
      <c r="AJ675" s="31"/>
      <c r="AK675" s="30"/>
      <c r="AL675" s="30"/>
      <c r="AM675" s="30"/>
      <c r="AN675" s="30"/>
      <c r="AO675" s="30"/>
      <c r="AP675" s="30"/>
      <c r="AQ675" s="30"/>
      <c r="AR675" s="30"/>
      <c r="AS675" s="31"/>
      <c r="AT675" s="30"/>
      <c r="AU675" s="30"/>
      <c r="AV675" s="30"/>
      <c r="AW675" s="30"/>
      <c r="AX675" s="30"/>
      <c r="AY675" s="30"/>
      <c r="AZ675" s="30"/>
      <c r="BA675" s="31"/>
      <c r="BB675" s="30"/>
      <c r="BC675" s="30"/>
      <c r="BD675" s="30"/>
      <c r="BE675" s="31"/>
      <c r="BF675" s="30"/>
      <c r="BG675" s="30"/>
      <c r="BH675" s="30"/>
      <c r="BI675" s="30"/>
      <c r="BJ675" s="31"/>
      <c r="BK675" s="30"/>
      <c r="BL675" s="30"/>
      <c r="BM675" s="30"/>
      <c r="BN675" s="30"/>
      <c r="BO675" s="31"/>
      <c r="BP675" s="30"/>
      <c r="BQ675" s="30"/>
      <c r="BR675" s="30"/>
      <c r="BS675" s="30"/>
      <c r="BT675" s="31"/>
      <c r="BU675" s="30"/>
      <c r="BV675" s="30"/>
      <c r="BW675" s="30"/>
      <c r="BX675" s="31"/>
      <c r="BY675" s="30"/>
      <c r="BZ675" s="30"/>
      <c r="CA675" s="30"/>
      <c r="CB675" s="30"/>
      <c r="CC675" s="30"/>
      <c r="CD675" s="30"/>
      <c r="CE675" s="30"/>
      <c r="CF675" s="30"/>
      <c r="CG675" s="30"/>
      <c r="CH675" s="31"/>
      <c r="CI675" s="30"/>
      <c r="CJ675" s="30"/>
      <c r="CK675" s="30"/>
      <c r="CL675" s="30"/>
      <c r="CM675" s="30"/>
      <c r="CN675" s="30"/>
      <c r="CO675" s="30"/>
      <c r="CP675" s="30"/>
      <c r="CQ675" s="31"/>
      <c r="CR675" s="30"/>
      <c r="CS675" s="30"/>
      <c r="CT675" s="30"/>
      <c r="CU675" s="30"/>
      <c r="CV675" s="30"/>
      <c r="CW675" s="30"/>
    </row>
    <row r="676" spans="4:101" ht="13.5" x14ac:dyDescent="0.35">
      <c r="D676" s="31"/>
      <c r="E676" s="30"/>
      <c r="F676" s="30"/>
      <c r="G676" s="30"/>
      <c r="H676" s="30"/>
      <c r="I676" s="30"/>
      <c r="J676" s="30"/>
      <c r="K676" s="30"/>
      <c r="L676" s="30"/>
      <c r="M676" s="30"/>
      <c r="N676" s="30"/>
      <c r="O676" s="31"/>
      <c r="P676" s="30"/>
      <c r="Q676" s="30"/>
      <c r="R676" s="30"/>
      <c r="S676" s="30"/>
      <c r="T676" s="30"/>
      <c r="U676" s="30"/>
      <c r="V676" s="30"/>
      <c r="W676" s="30"/>
      <c r="X676" s="30"/>
      <c r="Y676" s="31"/>
      <c r="Z676" s="30"/>
      <c r="AA676" s="30"/>
      <c r="AB676" s="30"/>
      <c r="AC676" s="30"/>
      <c r="AD676" s="30"/>
      <c r="AE676" s="30"/>
      <c r="AF676" s="30"/>
      <c r="AG676" s="30"/>
      <c r="AH676" s="30"/>
      <c r="AI676" s="30"/>
      <c r="AJ676" s="31"/>
      <c r="AK676" s="30"/>
      <c r="AL676" s="30"/>
      <c r="AM676" s="30"/>
      <c r="AN676" s="30"/>
      <c r="AO676" s="30"/>
      <c r="AP676" s="30"/>
      <c r="AQ676" s="30"/>
      <c r="AR676" s="30"/>
      <c r="AS676" s="31"/>
      <c r="AT676" s="30"/>
      <c r="AU676" s="30"/>
      <c r="AV676" s="30"/>
      <c r="AW676" s="30"/>
      <c r="AX676" s="30"/>
      <c r="AY676" s="30"/>
      <c r="AZ676" s="30"/>
      <c r="BA676" s="31"/>
      <c r="BB676" s="30"/>
      <c r="BC676" s="30"/>
      <c r="BD676" s="30"/>
      <c r="BE676" s="31"/>
      <c r="BF676" s="30"/>
      <c r="BG676" s="30"/>
      <c r="BH676" s="30"/>
      <c r="BI676" s="30"/>
      <c r="BJ676" s="31"/>
      <c r="BK676" s="30"/>
      <c r="BL676" s="30"/>
      <c r="BM676" s="30"/>
      <c r="BN676" s="30"/>
      <c r="BO676" s="31"/>
      <c r="BP676" s="30"/>
      <c r="BQ676" s="30"/>
      <c r="BR676" s="30"/>
      <c r="BS676" s="30"/>
      <c r="BT676" s="31"/>
      <c r="BU676" s="30"/>
      <c r="BV676" s="30"/>
      <c r="BW676" s="30"/>
      <c r="BX676" s="31"/>
      <c r="BY676" s="30"/>
      <c r="BZ676" s="30"/>
      <c r="CA676" s="30"/>
      <c r="CB676" s="30"/>
      <c r="CC676" s="30"/>
      <c r="CD676" s="30"/>
      <c r="CE676" s="30"/>
      <c r="CF676" s="30"/>
      <c r="CG676" s="30"/>
      <c r="CH676" s="31"/>
      <c r="CI676" s="30"/>
      <c r="CJ676" s="30"/>
      <c r="CK676" s="30"/>
      <c r="CL676" s="30"/>
      <c r="CM676" s="30"/>
      <c r="CN676" s="30"/>
      <c r="CO676" s="30"/>
      <c r="CP676" s="30"/>
      <c r="CQ676" s="31"/>
      <c r="CR676" s="30"/>
      <c r="CS676" s="30"/>
      <c r="CT676" s="30"/>
      <c r="CU676" s="30"/>
      <c r="CV676" s="30"/>
      <c r="CW676" s="30"/>
    </row>
    <row r="677" spans="4:101" ht="13.5" x14ac:dyDescent="0.35">
      <c r="D677" s="31"/>
      <c r="E677" s="30"/>
      <c r="F677" s="30"/>
      <c r="G677" s="30"/>
      <c r="H677" s="30"/>
      <c r="I677" s="30"/>
      <c r="J677" s="30"/>
      <c r="K677" s="30"/>
      <c r="L677" s="30"/>
      <c r="M677" s="30"/>
      <c r="N677" s="30"/>
      <c r="O677" s="31"/>
      <c r="P677" s="30"/>
      <c r="Q677" s="30"/>
      <c r="R677" s="30"/>
      <c r="S677" s="30"/>
      <c r="T677" s="30"/>
      <c r="U677" s="30"/>
      <c r="V677" s="30"/>
      <c r="W677" s="30"/>
      <c r="X677" s="30"/>
      <c r="Y677" s="31"/>
      <c r="Z677" s="30"/>
      <c r="AA677" s="30"/>
      <c r="AB677" s="30"/>
      <c r="AC677" s="30"/>
      <c r="AD677" s="30"/>
      <c r="AE677" s="30"/>
      <c r="AF677" s="30"/>
      <c r="AG677" s="30"/>
      <c r="AH677" s="30"/>
      <c r="AI677" s="30"/>
      <c r="AJ677" s="31"/>
      <c r="AK677" s="30"/>
      <c r="AL677" s="30"/>
      <c r="AM677" s="30"/>
      <c r="AN677" s="30"/>
      <c r="AO677" s="30"/>
      <c r="AP677" s="30"/>
      <c r="AQ677" s="30"/>
      <c r="AR677" s="30"/>
      <c r="AS677" s="31"/>
      <c r="AT677" s="30"/>
      <c r="AU677" s="30"/>
      <c r="AV677" s="30"/>
      <c r="AW677" s="30"/>
      <c r="AX677" s="30"/>
      <c r="AY677" s="30"/>
      <c r="AZ677" s="30"/>
      <c r="BA677" s="31"/>
      <c r="BB677" s="30"/>
      <c r="BC677" s="30"/>
      <c r="BD677" s="30"/>
      <c r="BE677" s="31"/>
      <c r="BF677" s="30"/>
      <c r="BG677" s="30"/>
      <c r="BH677" s="30"/>
      <c r="BI677" s="30"/>
      <c r="BJ677" s="31"/>
      <c r="BK677" s="30"/>
      <c r="BL677" s="30"/>
      <c r="BM677" s="30"/>
      <c r="BN677" s="30"/>
      <c r="BO677" s="31"/>
      <c r="BP677" s="30"/>
      <c r="BQ677" s="30"/>
      <c r="BR677" s="30"/>
      <c r="BS677" s="30"/>
      <c r="BT677" s="31"/>
      <c r="BU677" s="30"/>
      <c r="BV677" s="30"/>
      <c r="BW677" s="30"/>
      <c r="BX677" s="31"/>
      <c r="BY677" s="30"/>
      <c r="BZ677" s="30"/>
      <c r="CA677" s="30"/>
      <c r="CB677" s="30"/>
      <c r="CC677" s="30"/>
      <c r="CD677" s="30"/>
      <c r="CE677" s="30"/>
      <c r="CF677" s="30"/>
      <c r="CG677" s="30"/>
      <c r="CH677" s="31"/>
      <c r="CI677" s="30"/>
      <c r="CJ677" s="30"/>
      <c r="CK677" s="30"/>
      <c r="CL677" s="30"/>
      <c r="CM677" s="30"/>
      <c r="CN677" s="30"/>
      <c r="CO677" s="30"/>
      <c r="CP677" s="30"/>
      <c r="CQ677" s="31"/>
      <c r="CR677" s="30"/>
      <c r="CS677" s="30"/>
      <c r="CT677" s="30"/>
      <c r="CU677" s="30"/>
      <c r="CV677" s="30"/>
      <c r="CW677" s="30"/>
    </row>
    <row r="678" spans="4:101" ht="13.5" x14ac:dyDescent="0.35">
      <c r="D678" s="31"/>
      <c r="E678" s="30"/>
      <c r="F678" s="30"/>
      <c r="G678" s="30"/>
      <c r="H678" s="30"/>
      <c r="I678" s="30"/>
      <c r="J678" s="30"/>
      <c r="K678" s="30"/>
      <c r="L678" s="30"/>
      <c r="M678" s="30"/>
      <c r="N678" s="30"/>
      <c r="O678" s="31"/>
      <c r="P678" s="30"/>
      <c r="Q678" s="30"/>
      <c r="R678" s="30"/>
      <c r="S678" s="30"/>
      <c r="T678" s="30"/>
      <c r="U678" s="30"/>
      <c r="V678" s="30"/>
      <c r="W678" s="30"/>
      <c r="X678" s="30"/>
      <c r="Y678" s="31"/>
      <c r="Z678" s="30"/>
      <c r="AA678" s="30"/>
      <c r="AB678" s="30"/>
      <c r="AC678" s="30"/>
      <c r="AD678" s="30"/>
      <c r="AE678" s="30"/>
      <c r="AF678" s="30"/>
      <c r="AG678" s="30"/>
      <c r="AH678" s="30"/>
      <c r="AI678" s="30"/>
      <c r="AJ678" s="31"/>
      <c r="AK678" s="30"/>
      <c r="AL678" s="30"/>
      <c r="AM678" s="30"/>
      <c r="AN678" s="30"/>
      <c r="AO678" s="30"/>
      <c r="AP678" s="30"/>
      <c r="AQ678" s="30"/>
      <c r="AR678" s="30"/>
      <c r="AS678" s="31"/>
      <c r="AT678" s="30"/>
      <c r="AU678" s="30"/>
      <c r="AV678" s="30"/>
      <c r="AW678" s="30"/>
      <c r="AX678" s="30"/>
      <c r="AY678" s="30"/>
      <c r="AZ678" s="30"/>
      <c r="BA678" s="31"/>
      <c r="BB678" s="30"/>
      <c r="BC678" s="30"/>
      <c r="BD678" s="30"/>
      <c r="BE678" s="31"/>
      <c r="BF678" s="30"/>
      <c r="BG678" s="30"/>
      <c r="BH678" s="30"/>
      <c r="BI678" s="30"/>
      <c r="BJ678" s="31"/>
      <c r="BK678" s="30"/>
      <c r="BL678" s="30"/>
      <c r="BM678" s="30"/>
      <c r="BN678" s="30"/>
      <c r="BO678" s="31"/>
      <c r="BP678" s="30"/>
      <c r="BQ678" s="30"/>
      <c r="BR678" s="30"/>
      <c r="BS678" s="30"/>
      <c r="BT678" s="31"/>
      <c r="BU678" s="30"/>
      <c r="BV678" s="30"/>
      <c r="BW678" s="30"/>
      <c r="BX678" s="31"/>
      <c r="BY678" s="30"/>
      <c r="BZ678" s="30"/>
      <c r="CA678" s="30"/>
      <c r="CB678" s="30"/>
      <c r="CC678" s="30"/>
      <c r="CD678" s="30"/>
      <c r="CE678" s="30"/>
      <c r="CF678" s="30"/>
      <c r="CG678" s="30"/>
      <c r="CH678" s="31"/>
      <c r="CI678" s="30"/>
      <c r="CJ678" s="30"/>
      <c r="CK678" s="30"/>
      <c r="CL678" s="30"/>
      <c r="CM678" s="30"/>
      <c r="CN678" s="30"/>
      <c r="CO678" s="30"/>
      <c r="CP678" s="30"/>
      <c r="CQ678" s="31"/>
      <c r="CR678" s="30"/>
      <c r="CS678" s="30"/>
      <c r="CT678" s="30"/>
      <c r="CU678" s="30"/>
      <c r="CV678" s="30"/>
      <c r="CW678" s="30"/>
    </row>
    <row r="679" spans="4:101" ht="13.5" x14ac:dyDescent="0.35">
      <c r="D679" s="31"/>
      <c r="E679" s="30"/>
      <c r="F679" s="30"/>
      <c r="G679" s="30"/>
      <c r="H679" s="30"/>
      <c r="I679" s="30"/>
      <c r="J679" s="30"/>
      <c r="K679" s="30"/>
      <c r="L679" s="30"/>
      <c r="M679" s="30"/>
      <c r="N679" s="30"/>
      <c r="O679" s="31"/>
      <c r="P679" s="30"/>
      <c r="Q679" s="30"/>
      <c r="R679" s="30"/>
      <c r="S679" s="30"/>
      <c r="T679" s="30"/>
      <c r="U679" s="30"/>
      <c r="V679" s="30"/>
      <c r="W679" s="30"/>
      <c r="X679" s="30"/>
      <c r="Y679" s="31"/>
      <c r="Z679" s="30"/>
      <c r="AA679" s="30"/>
      <c r="AB679" s="30"/>
      <c r="AC679" s="30"/>
      <c r="AD679" s="30"/>
      <c r="AE679" s="30"/>
      <c r="AF679" s="30"/>
      <c r="AG679" s="30"/>
      <c r="AH679" s="30"/>
      <c r="AI679" s="30"/>
      <c r="AJ679" s="31"/>
      <c r="AK679" s="30"/>
      <c r="AL679" s="30"/>
      <c r="AM679" s="30"/>
      <c r="AN679" s="30"/>
      <c r="AO679" s="30"/>
      <c r="AP679" s="30"/>
      <c r="AQ679" s="30"/>
      <c r="AR679" s="30"/>
      <c r="AS679" s="31"/>
      <c r="AT679" s="30"/>
      <c r="AU679" s="30"/>
      <c r="AV679" s="30"/>
      <c r="AW679" s="30"/>
      <c r="AX679" s="30"/>
      <c r="AY679" s="30"/>
      <c r="AZ679" s="30"/>
      <c r="BA679" s="31"/>
      <c r="BB679" s="30"/>
      <c r="BC679" s="30"/>
      <c r="BD679" s="30"/>
      <c r="BE679" s="31"/>
      <c r="BF679" s="30"/>
      <c r="BG679" s="30"/>
      <c r="BH679" s="30"/>
      <c r="BI679" s="30"/>
      <c r="BJ679" s="31"/>
      <c r="BK679" s="30"/>
      <c r="BL679" s="30"/>
      <c r="BM679" s="30"/>
      <c r="BN679" s="30"/>
      <c r="BO679" s="31"/>
      <c r="BP679" s="30"/>
      <c r="BQ679" s="30"/>
      <c r="BR679" s="30"/>
      <c r="BS679" s="30"/>
      <c r="BT679" s="31"/>
      <c r="BU679" s="30"/>
      <c r="BV679" s="30"/>
      <c r="BW679" s="30"/>
      <c r="BX679" s="31"/>
      <c r="BY679" s="30"/>
      <c r="BZ679" s="30"/>
      <c r="CA679" s="30"/>
      <c r="CB679" s="30"/>
      <c r="CC679" s="30"/>
      <c r="CD679" s="30"/>
      <c r="CE679" s="30"/>
      <c r="CF679" s="30"/>
      <c r="CG679" s="30"/>
      <c r="CH679" s="31"/>
      <c r="CI679" s="30"/>
      <c r="CJ679" s="30"/>
      <c r="CK679" s="30"/>
      <c r="CL679" s="30"/>
      <c r="CM679" s="30"/>
      <c r="CN679" s="30"/>
      <c r="CO679" s="30"/>
      <c r="CP679" s="30"/>
      <c r="CQ679" s="31"/>
      <c r="CR679" s="30"/>
      <c r="CS679" s="30"/>
      <c r="CT679" s="30"/>
      <c r="CU679" s="30"/>
      <c r="CV679" s="30"/>
      <c r="CW679" s="30"/>
    </row>
    <row r="680" spans="4:101" ht="13.5" x14ac:dyDescent="0.35">
      <c r="D680" s="31"/>
      <c r="E680" s="30"/>
      <c r="F680" s="30"/>
      <c r="G680" s="30"/>
      <c r="H680" s="30"/>
      <c r="I680" s="30"/>
      <c r="J680" s="30"/>
      <c r="K680" s="30"/>
      <c r="L680" s="30"/>
      <c r="M680" s="30"/>
      <c r="N680" s="30"/>
      <c r="O680" s="31"/>
      <c r="P680" s="30"/>
      <c r="Q680" s="30"/>
      <c r="R680" s="30"/>
      <c r="S680" s="30"/>
      <c r="T680" s="30"/>
      <c r="U680" s="30"/>
      <c r="V680" s="30"/>
      <c r="W680" s="30"/>
      <c r="X680" s="30"/>
      <c r="Y680" s="31"/>
      <c r="Z680" s="30"/>
      <c r="AA680" s="30"/>
      <c r="AB680" s="30"/>
      <c r="AC680" s="30"/>
      <c r="AD680" s="30"/>
      <c r="AE680" s="30"/>
      <c r="AF680" s="30"/>
      <c r="AG680" s="30"/>
      <c r="AH680" s="30"/>
      <c r="AI680" s="30"/>
      <c r="AJ680" s="31"/>
      <c r="AK680" s="30"/>
      <c r="AL680" s="30"/>
      <c r="AM680" s="30"/>
      <c r="AN680" s="30"/>
      <c r="AO680" s="30"/>
      <c r="AP680" s="30"/>
      <c r="AQ680" s="30"/>
      <c r="AR680" s="30"/>
      <c r="AS680" s="31"/>
      <c r="AT680" s="30"/>
      <c r="AU680" s="30"/>
      <c r="AV680" s="30"/>
      <c r="AW680" s="30"/>
      <c r="AX680" s="30"/>
      <c r="AY680" s="30"/>
      <c r="AZ680" s="30"/>
      <c r="BA680" s="31"/>
      <c r="BB680" s="30"/>
      <c r="BC680" s="30"/>
      <c r="BD680" s="30"/>
      <c r="BE680" s="31"/>
      <c r="BF680" s="30"/>
      <c r="BG680" s="30"/>
      <c r="BH680" s="30"/>
      <c r="BI680" s="30"/>
      <c r="BJ680" s="31"/>
      <c r="BK680" s="30"/>
      <c r="BL680" s="30"/>
      <c r="BM680" s="30"/>
      <c r="BN680" s="30"/>
      <c r="BO680" s="31"/>
      <c r="BP680" s="30"/>
      <c r="BQ680" s="30"/>
      <c r="BR680" s="30"/>
      <c r="BS680" s="30"/>
      <c r="BT680" s="31"/>
      <c r="BU680" s="30"/>
      <c r="BV680" s="30"/>
      <c r="BW680" s="30"/>
      <c r="BX680" s="31"/>
      <c r="BY680" s="30"/>
      <c r="BZ680" s="30"/>
      <c r="CA680" s="30"/>
      <c r="CB680" s="30"/>
      <c r="CC680" s="30"/>
      <c r="CD680" s="30"/>
      <c r="CE680" s="30"/>
      <c r="CF680" s="30"/>
      <c r="CG680" s="30"/>
      <c r="CH680" s="31"/>
      <c r="CI680" s="30"/>
      <c r="CJ680" s="30"/>
      <c r="CK680" s="30"/>
      <c r="CL680" s="30"/>
      <c r="CM680" s="30"/>
      <c r="CN680" s="30"/>
      <c r="CO680" s="30"/>
      <c r="CP680" s="30"/>
      <c r="CQ680" s="31"/>
      <c r="CR680" s="30"/>
      <c r="CS680" s="30"/>
      <c r="CT680" s="30"/>
      <c r="CU680" s="30"/>
      <c r="CV680" s="30"/>
      <c r="CW680" s="30"/>
    </row>
    <row r="681" spans="4:101" ht="13.5" x14ac:dyDescent="0.35">
      <c r="D681" s="31"/>
      <c r="E681" s="30"/>
      <c r="F681" s="30"/>
      <c r="G681" s="30"/>
      <c r="H681" s="30"/>
      <c r="I681" s="30"/>
      <c r="J681" s="30"/>
      <c r="K681" s="30"/>
      <c r="L681" s="30"/>
      <c r="M681" s="30"/>
      <c r="N681" s="30"/>
      <c r="O681" s="31"/>
      <c r="P681" s="30"/>
      <c r="Q681" s="30"/>
      <c r="R681" s="30"/>
      <c r="S681" s="30"/>
      <c r="T681" s="30"/>
      <c r="U681" s="30"/>
      <c r="V681" s="30"/>
      <c r="W681" s="30"/>
      <c r="X681" s="30"/>
      <c r="Y681" s="31"/>
      <c r="Z681" s="30"/>
      <c r="AA681" s="30"/>
      <c r="AB681" s="30"/>
      <c r="AC681" s="30"/>
      <c r="AD681" s="30"/>
      <c r="AE681" s="30"/>
      <c r="AF681" s="30"/>
      <c r="AG681" s="30"/>
      <c r="AH681" s="30"/>
      <c r="AI681" s="30"/>
      <c r="AJ681" s="31"/>
      <c r="AK681" s="30"/>
      <c r="AL681" s="30"/>
      <c r="AM681" s="30"/>
      <c r="AN681" s="30"/>
      <c r="AO681" s="30"/>
      <c r="AP681" s="30"/>
      <c r="AQ681" s="30"/>
      <c r="AR681" s="30"/>
      <c r="AS681" s="31"/>
      <c r="AT681" s="30"/>
      <c r="AU681" s="30"/>
      <c r="AV681" s="30"/>
      <c r="AW681" s="30"/>
      <c r="AX681" s="30"/>
      <c r="AY681" s="30"/>
      <c r="AZ681" s="30"/>
      <c r="BA681" s="31"/>
      <c r="BB681" s="30"/>
      <c r="BC681" s="30"/>
      <c r="BD681" s="30"/>
      <c r="BE681" s="31"/>
      <c r="BF681" s="30"/>
      <c r="BG681" s="30"/>
      <c r="BH681" s="30"/>
      <c r="BI681" s="30"/>
      <c r="BJ681" s="31"/>
      <c r="BK681" s="30"/>
      <c r="BL681" s="30"/>
      <c r="BM681" s="30"/>
      <c r="BN681" s="30"/>
      <c r="BO681" s="31"/>
      <c r="BP681" s="30"/>
      <c r="BQ681" s="30"/>
      <c r="BR681" s="30"/>
      <c r="BS681" s="30"/>
      <c r="BT681" s="31"/>
      <c r="BU681" s="30"/>
      <c r="BV681" s="30"/>
      <c r="BW681" s="30"/>
      <c r="BX681" s="31"/>
      <c r="BY681" s="30"/>
      <c r="BZ681" s="30"/>
      <c r="CA681" s="30"/>
      <c r="CB681" s="30"/>
      <c r="CC681" s="30"/>
      <c r="CD681" s="30"/>
      <c r="CE681" s="30"/>
      <c r="CF681" s="30"/>
      <c r="CG681" s="30"/>
      <c r="CH681" s="31"/>
      <c r="CI681" s="30"/>
      <c r="CJ681" s="30"/>
      <c r="CK681" s="30"/>
      <c r="CL681" s="30"/>
      <c r="CM681" s="30"/>
      <c r="CN681" s="30"/>
      <c r="CO681" s="30"/>
      <c r="CP681" s="30"/>
      <c r="CQ681" s="31"/>
      <c r="CR681" s="30"/>
      <c r="CS681" s="30"/>
      <c r="CT681" s="30"/>
      <c r="CU681" s="30"/>
      <c r="CV681" s="30"/>
      <c r="CW681" s="30"/>
    </row>
    <row r="682" spans="4:101" ht="13.5" x14ac:dyDescent="0.35">
      <c r="D682" s="31"/>
      <c r="E682" s="30"/>
      <c r="F682" s="30"/>
      <c r="G682" s="30"/>
      <c r="H682" s="30"/>
      <c r="I682" s="30"/>
      <c r="J682" s="30"/>
      <c r="K682" s="30"/>
      <c r="L682" s="30"/>
      <c r="M682" s="30"/>
      <c r="N682" s="30"/>
      <c r="O682" s="31"/>
      <c r="P682" s="30"/>
      <c r="Q682" s="30"/>
      <c r="R682" s="30"/>
      <c r="S682" s="30"/>
      <c r="T682" s="30"/>
      <c r="U682" s="30"/>
      <c r="V682" s="30"/>
      <c r="W682" s="30"/>
      <c r="X682" s="30"/>
      <c r="Y682" s="31"/>
      <c r="Z682" s="30"/>
      <c r="AA682" s="30"/>
      <c r="AB682" s="30"/>
      <c r="AC682" s="30"/>
      <c r="AD682" s="30"/>
      <c r="AE682" s="30"/>
      <c r="AF682" s="30"/>
      <c r="AG682" s="30"/>
      <c r="AH682" s="30"/>
      <c r="AI682" s="30"/>
      <c r="AJ682" s="31"/>
      <c r="AK682" s="30"/>
      <c r="AL682" s="30"/>
      <c r="AM682" s="30"/>
      <c r="AN682" s="30"/>
      <c r="AO682" s="30"/>
      <c r="AP682" s="30"/>
      <c r="AQ682" s="30"/>
      <c r="AR682" s="30"/>
      <c r="AS682" s="31"/>
      <c r="AT682" s="30"/>
      <c r="AU682" s="30"/>
      <c r="AV682" s="30"/>
      <c r="AW682" s="30"/>
      <c r="AX682" s="30"/>
      <c r="AY682" s="30"/>
      <c r="AZ682" s="30"/>
      <c r="BA682" s="31"/>
      <c r="BB682" s="30"/>
      <c r="BC682" s="30"/>
      <c r="BD682" s="30"/>
      <c r="BE682" s="31"/>
      <c r="BF682" s="30"/>
      <c r="BG682" s="30"/>
      <c r="BH682" s="30"/>
      <c r="BI682" s="30"/>
      <c r="BJ682" s="31"/>
      <c r="BK682" s="30"/>
      <c r="BL682" s="30"/>
      <c r="BM682" s="30"/>
      <c r="BN682" s="30"/>
      <c r="BO682" s="31"/>
      <c r="BP682" s="30"/>
      <c r="BQ682" s="30"/>
      <c r="BR682" s="30"/>
      <c r="BS682" s="30"/>
      <c r="BT682" s="31"/>
      <c r="BU682" s="30"/>
      <c r="BV682" s="30"/>
      <c r="BW682" s="30"/>
      <c r="BX682" s="31"/>
      <c r="BY682" s="30"/>
      <c r="BZ682" s="30"/>
      <c r="CA682" s="30"/>
      <c r="CB682" s="30"/>
      <c r="CC682" s="30"/>
      <c r="CD682" s="30"/>
      <c r="CE682" s="30"/>
      <c r="CF682" s="30"/>
      <c r="CG682" s="30"/>
      <c r="CH682" s="31"/>
      <c r="CI682" s="30"/>
      <c r="CJ682" s="30"/>
      <c r="CK682" s="30"/>
      <c r="CL682" s="30"/>
      <c r="CM682" s="30"/>
      <c r="CN682" s="30"/>
      <c r="CO682" s="30"/>
      <c r="CP682" s="30"/>
      <c r="CQ682" s="31"/>
      <c r="CR682" s="30"/>
      <c r="CS682" s="30"/>
      <c r="CT682" s="30"/>
      <c r="CU682" s="30"/>
      <c r="CV682" s="30"/>
      <c r="CW682" s="30"/>
    </row>
    <row r="683" spans="4:101" ht="13.5" x14ac:dyDescent="0.35">
      <c r="D683" s="31"/>
      <c r="E683" s="30"/>
      <c r="F683" s="30"/>
      <c r="G683" s="30"/>
      <c r="H683" s="30"/>
      <c r="I683" s="30"/>
      <c r="J683" s="30"/>
      <c r="K683" s="30"/>
      <c r="L683" s="30"/>
      <c r="M683" s="30"/>
      <c r="N683" s="30"/>
      <c r="O683" s="31"/>
      <c r="P683" s="30"/>
      <c r="Q683" s="30"/>
      <c r="R683" s="30"/>
      <c r="S683" s="30"/>
      <c r="T683" s="30"/>
      <c r="U683" s="30"/>
      <c r="V683" s="30"/>
      <c r="W683" s="30"/>
      <c r="X683" s="30"/>
      <c r="Y683" s="31"/>
      <c r="Z683" s="30"/>
      <c r="AA683" s="30"/>
      <c r="AB683" s="30"/>
      <c r="AC683" s="30"/>
      <c r="AD683" s="30"/>
      <c r="AE683" s="30"/>
      <c r="AF683" s="30"/>
      <c r="AG683" s="30"/>
      <c r="AH683" s="30"/>
      <c r="AI683" s="30"/>
      <c r="AJ683" s="31"/>
      <c r="AK683" s="30"/>
      <c r="AL683" s="30"/>
      <c r="AM683" s="30"/>
      <c r="AN683" s="30"/>
      <c r="AO683" s="30"/>
      <c r="AP683" s="30"/>
      <c r="AQ683" s="30"/>
      <c r="AR683" s="30"/>
      <c r="AS683" s="31"/>
      <c r="AT683" s="30"/>
      <c r="AU683" s="30"/>
      <c r="AV683" s="30"/>
      <c r="AW683" s="30"/>
      <c r="AX683" s="30"/>
      <c r="AY683" s="30"/>
      <c r="AZ683" s="30"/>
      <c r="BA683" s="31"/>
      <c r="BB683" s="30"/>
      <c r="BC683" s="30"/>
      <c r="BD683" s="30"/>
      <c r="BE683" s="31"/>
      <c r="BF683" s="30"/>
      <c r="BG683" s="30"/>
      <c r="BH683" s="30"/>
      <c r="BI683" s="30"/>
      <c r="BJ683" s="31"/>
      <c r="BK683" s="30"/>
      <c r="BL683" s="30"/>
      <c r="BM683" s="30"/>
      <c r="BN683" s="30"/>
      <c r="BO683" s="31"/>
      <c r="BP683" s="30"/>
      <c r="BQ683" s="30"/>
      <c r="BR683" s="30"/>
      <c r="BS683" s="30"/>
      <c r="BT683" s="31"/>
      <c r="BU683" s="30"/>
      <c r="BV683" s="30"/>
      <c r="BW683" s="30"/>
      <c r="BX683" s="31"/>
      <c r="BY683" s="30"/>
      <c r="BZ683" s="30"/>
      <c r="CA683" s="30"/>
      <c r="CB683" s="30"/>
      <c r="CC683" s="30"/>
      <c r="CD683" s="30"/>
      <c r="CE683" s="30"/>
      <c r="CF683" s="30"/>
      <c r="CG683" s="30"/>
      <c r="CH683" s="31"/>
      <c r="CI683" s="30"/>
      <c r="CJ683" s="30"/>
      <c r="CK683" s="30"/>
      <c r="CL683" s="30"/>
      <c r="CM683" s="30"/>
      <c r="CN683" s="30"/>
      <c r="CO683" s="30"/>
      <c r="CP683" s="30"/>
      <c r="CQ683" s="31"/>
      <c r="CR683" s="30"/>
      <c r="CS683" s="30"/>
      <c r="CT683" s="30"/>
      <c r="CU683" s="30"/>
      <c r="CV683" s="30"/>
      <c r="CW683" s="30"/>
    </row>
    <row r="684" spans="4:101" ht="13.5" x14ac:dyDescent="0.35">
      <c r="D684" s="31"/>
      <c r="E684" s="30"/>
      <c r="F684" s="30"/>
      <c r="G684" s="30"/>
      <c r="H684" s="30"/>
      <c r="I684" s="30"/>
      <c r="J684" s="30"/>
      <c r="K684" s="30"/>
      <c r="L684" s="30"/>
      <c r="M684" s="30"/>
      <c r="N684" s="30"/>
      <c r="O684" s="31"/>
      <c r="P684" s="30"/>
      <c r="Q684" s="30"/>
      <c r="R684" s="30"/>
      <c r="S684" s="30"/>
      <c r="T684" s="30"/>
      <c r="U684" s="30"/>
      <c r="V684" s="30"/>
      <c r="W684" s="30"/>
      <c r="X684" s="30"/>
      <c r="Y684" s="31"/>
      <c r="Z684" s="30"/>
      <c r="AA684" s="30"/>
      <c r="AB684" s="30"/>
      <c r="AC684" s="30"/>
      <c r="AD684" s="30"/>
      <c r="AE684" s="30"/>
      <c r="AF684" s="30"/>
      <c r="AG684" s="30"/>
      <c r="AH684" s="30"/>
      <c r="AI684" s="30"/>
      <c r="AJ684" s="31"/>
      <c r="AK684" s="30"/>
      <c r="AL684" s="30"/>
      <c r="AM684" s="30"/>
      <c r="AN684" s="30"/>
      <c r="AO684" s="30"/>
      <c r="AP684" s="30"/>
      <c r="AQ684" s="30"/>
      <c r="AR684" s="30"/>
      <c r="AS684" s="31"/>
      <c r="AT684" s="30"/>
      <c r="AU684" s="30"/>
      <c r="AV684" s="30"/>
      <c r="AW684" s="30"/>
      <c r="AX684" s="30"/>
      <c r="AY684" s="30"/>
      <c r="AZ684" s="30"/>
      <c r="BA684" s="31"/>
      <c r="BB684" s="30"/>
      <c r="BC684" s="30"/>
      <c r="BD684" s="30"/>
      <c r="BE684" s="31"/>
      <c r="BF684" s="30"/>
      <c r="BG684" s="30"/>
      <c r="BH684" s="30"/>
      <c r="BI684" s="30"/>
      <c r="BJ684" s="31"/>
      <c r="BK684" s="30"/>
      <c r="BL684" s="30"/>
      <c r="BM684" s="30"/>
      <c r="BN684" s="30"/>
      <c r="BO684" s="31"/>
      <c r="BP684" s="30"/>
      <c r="BQ684" s="30"/>
      <c r="BR684" s="30"/>
      <c r="BS684" s="30"/>
      <c r="BT684" s="31"/>
      <c r="BU684" s="30"/>
      <c r="BV684" s="30"/>
      <c r="BW684" s="30"/>
      <c r="BX684" s="31"/>
      <c r="BY684" s="30"/>
      <c r="BZ684" s="30"/>
      <c r="CA684" s="30"/>
      <c r="CB684" s="30"/>
      <c r="CC684" s="30"/>
      <c r="CD684" s="30"/>
      <c r="CE684" s="30"/>
      <c r="CF684" s="30"/>
      <c r="CG684" s="30"/>
      <c r="CH684" s="31"/>
      <c r="CI684" s="30"/>
      <c r="CJ684" s="30"/>
      <c r="CK684" s="30"/>
      <c r="CL684" s="30"/>
      <c r="CM684" s="30"/>
      <c r="CN684" s="30"/>
      <c r="CO684" s="30"/>
      <c r="CP684" s="30"/>
      <c r="CQ684" s="31"/>
      <c r="CR684" s="30"/>
      <c r="CS684" s="30"/>
      <c r="CT684" s="30"/>
      <c r="CU684" s="30"/>
      <c r="CV684" s="30"/>
      <c r="CW684" s="30"/>
    </row>
    <row r="685" spans="4:101" ht="13.5" x14ac:dyDescent="0.35">
      <c r="D685" s="31"/>
      <c r="E685" s="30"/>
      <c r="F685" s="30"/>
      <c r="G685" s="30"/>
      <c r="H685" s="30"/>
      <c r="I685" s="30"/>
      <c r="J685" s="30"/>
      <c r="K685" s="30"/>
      <c r="L685" s="30"/>
      <c r="M685" s="30"/>
      <c r="N685" s="30"/>
      <c r="O685" s="31"/>
      <c r="P685" s="30"/>
      <c r="Q685" s="30"/>
      <c r="R685" s="30"/>
      <c r="S685" s="30"/>
      <c r="T685" s="30"/>
      <c r="U685" s="30"/>
      <c r="V685" s="30"/>
      <c r="W685" s="30"/>
      <c r="X685" s="30"/>
      <c r="Y685" s="31"/>
      <c r="Z685" s="30"/>
      <c r="AA685" s="30"/>
      <c r="AB685" s="30"/>
      <c r="AC685" s="30"/>
      <c r="AD685" s="30"/>
      <c r="AE685" s="30"/>
      <c r="AF685" s="30"/>
      <c r="AG685" s="30"/>
      <c r="AH685" s="30"/>
      <c r="AI685" s="30"/>
      <c r="AJ685" s="31"/>
      <c r="AK685" s="30"/>
      <c r="AL685" s="30"/>
      <c r="AM685" s="30"/>
      <c r="AN685" s="30"/>
      <c r="AO685" s="30"/>
      <c r="AP685" s="30"/>
      <c r="AQ685" s="30"/>
      <c r="AR685" s="30"/>
      <c r="AS685" s="31"/>
      <c r="AT685" s="30"/>
      <c r="AU685" s="30"/>
      <c r="AV685" s="30"/>
      <c r="AW685" s="30"/>
      <c r="AX685" s="30"/>
      <c r="AY685" s="30"/>
      <c r="AZ685" s="30"/>
      <c r="BA685" s="31"/>
      <c r="BB685" s="30"/>
      <c r="BC685" s="30"/>
      <c r="BD685" s="30"/>
      <c r="BE685" s="31"/>
      <c r="BF685" s="30"/>
      <c r="BG685" s="30"/>
      <c r="BH685" s="30"/>
      <c r="BI685" s="30"/>
      <c r="BJ685" s="31"/>
      <c r="BK685" s="30"/>
      <c r="BL685" s="30"/>
      <c r="BM685" s="30"/>
      <c r="BN685" s="30"/>
      <c r="BO685" s="31"/>
      <c r="BP685" s="30"/>
      <c r="BQ685" s="30"/>
      <c r="BR685" s="30"/>
      <c r="BS685" s="30"/>
      <c r="BT685" s="31"/>
      <c r="BU685" s="30"/>
      <c r="BV685" s="30"/>
      <c r="BW685" s="30"/>
      <c r="BX685" s="31"/>
      <c r="BY685" s="30"/>
      <c r="BZ685" s="30"/>
      <c r="CA685" s="30"/>
      <c r="CB685" s="30"/>
      <c r="CC685" s="30"/>
      <c r="CD685" s="30"/>
      <c r="CE685" s="30"/>
      <c r="CF685" s="30"/>
      <c r="CG685" s="30"/>
      <c r="CH685" s="31"/>
      <c r="CI685" s="30"/>
      <c r="CJ685" s="30"/>
      <c r="CK685" s="30"/>
      <c r="CL685" s="30"/>
      <c r="CM685" s="30"/>
      <c r="CN685" s="30"/>
      <c r="CO685" s="30"/>
      <c r="CP685" s="30"/>
      <c r="CQ685" s="31"/>
      <c r="CR685" s="30"/>
      <c r="CS685" s="30"/>
      <c r="CT685" s="30"/>
      <c r="CU685" s="30"/>
      <c r="CV685" s="30"/>
      <c r="CW685" s="30"/>
    </row>
    <row r="686" spans="4:101" ht="13.5" x14ac:dyDescent="0.35">
      <c r="D686" s="31"/>
      <c r="E686" s="30"/>
      <c r="F686" s="30"/>
      <c r="G686" s="30"/>
      <c r="H686" s="30"/>
      <c r="I686" s="30"/>
      <c r="J686" s="30"/>
      <c r="K686" s="30"/>
      <c r="L686" s="30"/>
      <c r="M686" s="30"/>
      <c r="N686" s="30"/>
      <c r="O686" s="31"/>
      <c r="P686" s="30"/>
      <c r="Q686" s="30"/>
      <c r="R686" s="30"/>
      <c r="S686" s="30"/>
      <c r="T686" s="30"/>
      <c r="U686" s="30"/>
      <c r="V686" s="30"/>
      <c r="W686" s="30"/>
      <c r="X686" s="30"/>
      <c r="Y686" s="31"/>
      <c r="Z686" s="30"/>
      <c r="AA686" s="30"/>
      <c r="AB686" s="30"/>
      <c r="AC686" s="30"/>
      <c r="AD686" s="30"/>
      <c r="AE686" s="30"/>
      <c r="AF686" s="30"/>
      <c r="AG686" s="30"/>
      <c r="AH686" s="30"/>
      <c r="AI686" s="30"/>
      <c r="AJ686" s="31"/>
      <c r="AK686" s="30"/>
      <c r="AL686" s="30"/>
      <c r="AM686" s="30"/>
      <c r="AN686" s="30"/>
      <c r="AO686" s="30"/>
      <c r="AP686" s="30"/>
      <c r="AQ686" s="30"/>
      <c r="AR686" s="30"/>
      <c r="AS686" s="31"/>
      <c r="AT686" s="30"/>
      <c r="AU686" s="30"/>
      <c r="AV686" s="30"/>
      <c r="AW686" s="30"/>
      <c r="AX686" s="30"/>
      <c r="AY686" s="30"/>
      <c r="AZ686" s="30"/>
      <c r="BA686" s="31"/>
      <c r="BB686" s="30"/>
      <c r="BC686" s="30"/>
      <c r="BD686" s="30"/>
      <c r="BE686" s="31"/>
      <c r="BF686" s="30"/>
      <c r="BG686" s="30"/>
      <c r="BH686" s="30"/>
      <c r="BI686" s="30"/>
      <c r="BJ686" s="31"/>
      <c r="BK686" s="30"/>
      <c r="BL686" s="30"/>
      <c r="BM686" s="30"/>
      <c r="BN686" s="30"/>
      <c r="BO686" s="31"/>
      <c r="BP686" s="30"/>
      <c r="BQ686" s="30"/>
      <c r="BR686" s="30"/>
      <c r="BS686" s="30"/>
      <c r="BT686" s="31"/>
      <c r="BU686" s="30"/>
      <c r="BV686" s="30"/>
      <c r="BW686" s="30"/>
      <c r="BX686" s="31"/>
      <c r="BY686" s="30"/>
      <c r="BZ686" s="30"/>
      <c r="CA686" s="30"/>
      <c r="CB686" s="30"/>
      <c r="CC686" s="30"/>
      <c r="CD686" s="30"/>
      <c r="CE686" s="30"/>
      <c r="CF686" s="30"/>
      <c r="CG686" s="30"/>
      <c r="CH686" s="31"/>
      <c r="CI686" s="30"/>
      <c r="CJ686" s="30"/>
      <c r="CK686" s="30"/>
      <c r="CL686" s="30"/>
      <c r="CM686" s="30"/>
      <c r="CN686" s="30"/>
      <c r="CO686" s="30"/>
      <c r="CP686" s="30"/>
      <c r="CQ686" s="31"/>
      <c r="CR686" s="30"/>
      <c r="CS686" s="30"/>
      <c r="CT686" s="30"/>
      <c r="CU686" s="30"/>
      <c r="CV686" s="30"/>
      <c r="CW686" s="30"/>
    </row>
    <row r="687" spans="4:101" ht="13.5" x14ac:dyDescent="0.35">
      <c r="D687" s="31"/>
      <c r="E687" s="30"/>
      <c r="F687" s="30"/>
      <c r="G687" s="30"/>
      <c r="H687" s="30"/>
      <c r="I687" s="30"/>
      <c r="J687" s="30"/>
      <c r="K687" s="30"/>
      <c r="L687" s="30"/>
      <c r="M687" s="30"/>
      <c r="N687" s="30"/>
      <c r="O687" s="31"/>
      <c r="P687" s="30"/>
      <c r="Q687" s="30"/>
      <c r="R687" s="30"/>
      <c r="S687" s="30"/>
      <c r="T687" s="30"/>
      <c r="U687" s="30"/>
      <c r="V687" s="30"/>
      <c r="W687" s="30"/>
      <c r="X687" s="30"/>
      <c r="Y687" s="31"/>
      <c r="Z687" s="30"/>
      <c r="AA687" s="30"/>
      <c r="AB687" s="30"/>
      <c r="AC687" s="30"/>
      <c r="AD687" s="30"/>
      <c r="AE687" s="30"/>
      <c r="AF687" s="30"/>
      <c r="AG687" s="30"/>
      <c r="AH687" s="30"/>
      <c r="AI687" s="30"/>
      <c r="AJ687" s="31"/>
      <c r="AK687" s="30"/>
      <c r="AL687" s="30"/>
      <c r="AM687" s="30"/>
      <c r="AN687" s="30"/>
      <c r="AO687" s="30"/>
      <c r="AP687" s="30"/>
      <c r="AQ687" s="30"/>
      <c r="AR687" s="30"/>
      <c r="AS687" s="31"/>
      <c r="AT687" s="30"/>
      <c r="AU687" s="30"/>
      <c r="AV687" s="30"/>
      <c r="AW687" s="30"/>
      <c r="AX687" s="30"/>
      <c r="AY687" s="30"/>
      <c r="AZ687" s="30"/>
      <c r="BA687" s="31"/>
      <c r="BB687" s="30"/>
      <c r="BC687" s="30"/>
      <c r="BD687" s="30"/>
      <c r="BE687" s="31"/>
      <c r="BF687" s="30"/>
      <c r="BG687" s="30"/>
      <c r="BH687" s="30"/>
      <c r="BI687" s="30"/>
      <c r="BJ687" s="31"/>
      <c r="BK687" s="30"/>
      <c r="BL687" s="30"/>
      <c r="BM687" s="30"/>
      <c r="BN687" s="30"/>
      <c r="BO687" s="31"/>
      <c r="BP687" s="30"/>
      <c r="BQ687" s="30"/>
      <c r="BR687" s="30"/>
      <c r="BS687" s="30"/>
      <c r="BT687" s="31"/>
      <c r="BU687" s="30"/>
      <c r="BV687" s="30"/>
      <c r="BW687" s="30"/>
      <c r="BX687" s="31"/>
      <c r="BY687" s="30"/>
      <c r="BZ687" s="30"/>
      <c r="CA687" s="30"/>
      <c r="CB687" s="30"/>
      <c r="CC687" s="30"/>
      <c r="CD687" s="30"/>
      <c r="CE687" s="30"/>
      <c r="CF687" s="30"/>
      <c r="CG687" s="30"/>
      <c r="CH687" s="31"/>
      <c r="CI687" s="30"/>
      <c r="CJ687" s="30"/>
      <c r="CK687" s="30"/>
      <c r="CL687" s="30"/>
      <c r="CM687" s="30"/>
      <c r="CN687" s="30"/>
      <c r="CO687" s="30"/>
      <c r="CP687" s="30"/>
      <c r="CQ687" s="31"/>
      <c r="CR687" s="30"/>
      <c r="CS687" s="30"/>
      <c r="CT687" s="30"/>
      <c r="CU687" s="30"/>
      <c r="CV687" s="30"/>
      <c r="CW687" s="30"/>
    </row>
    <row r="688" spans="4:101" ht="13.5" x14ac:dyDescent="0.35">
      <c r="D688" s="31"/>
      <c r="E688" s="30"/>
      <c r="F688" s="30"/>
      <c r="G688" s="30"/>
      <c r="H688" s="30"/>
      <c r="I688" s="30"/>
      <c r="J688" s="30"/>
      <c r="K688" s="30"/>
      <c r="L688" s="30"/>
      <c r="M688" s="30"/>
      <c r="N688" s="30"/>
      <c r="O688" s="31"/>
      <c r="P688" s="30"/>
      <c r="Q688" s="30"/>
      <c r="R688" s="30"/>
      <c r="S688" s="30"/>
      <c r="T688" s="30"/>
      <c r="U688" s="30"/>
      <c r="V688" s="30"/>
      <c r="W688" s="30"/>
      <c r="X688" s="30"/>
      <c r="Y688" s="31"/>
      <c r="Z688" s="30"/>
      <c r="AA688" s="30"/>
      <c r="AB688" s="30"/>
      <c r="AC688" s="30"/>
      <c r="AD688" s="30"/>
      <c r="AE688" s="30"/>
      <c r="AF688" s="30"/>
      <c r="AG688" s="30"/>
      <c r="AH688" s="30"/>
      <c r="AI688" s="30"/>
      <c r="AJ688" s="31"/>
      <c r="AK688" s="30"/>
      <c r="AL688" s="30"/>
      <c r="AM688" s="30"/>
      <c r="AN688" s="30"/>
      <c r="AO688" s="30"/>
      <c r="AP688" s="30"/>
      <c r="AQ688" s="30"/>
      <c r="AR688" s="30"/>
      <c r="AS688" s="31"/>
      <c r="AT688" s="30"/>
      <c r="AU688" s="30"/>
      <c r="AV688" s="30"/>
      <c r="AW688" s="30"/>
      <c r="AX688" s="30"/>
      <c r="AY688" s="30"/>
      <c r="AZ688" s="30"/>
      <c r="BA688" s="31"/>
      <c r="BB688" s="30"/>
      <c r="BC688" s="30"/>
      <c r="BD688" s="30"/>
      <c r="BE688" s="31"/>
      <c r="BF688" s="30"/>
      <c r="BG688" s="30"/>
      <c r="BH688" s="30"/>
      <c r="BI688" s="30"/>
      <c r="BJ688" s="31"/>
      <c r="BK688" s="30"/>
      <c r="BL688" s="30"/>
      <c r="BM688" s="30"/>
      <c r="BN688" s="30"/>
      <c r="BO688" s="31"/>
      <c r="BP688" s="30"/>
      <c r="BQ688" s="30"/>
      <c r="BR688" s="30"/>
      <c r="BS688" s="30"/>
      <c r="BT688" s="31"/>
      <c r="BU688" s="30"/>
      <c r="BV688" s="30"/>
      <c r="BW688" s="30"/>
      <c r="BX688" s="31"/>
      <c r="BY688" s="30"/>
      <c r="BZ688" s="30"/>
      <c r="CA688" s="30"/>
      <c r="CB688" s="30"/>
      <c r="CC688" s="30"/>
      <c r="CD688" s="30"/>
      <c r="CE688" s="30"/>
      <c r="CF688" s="30"/>
      <c r="CG688" s="30"/>
      <c r="CH688" s="31"/>
      <c r="CI688" s="30"/>
      <c r="CJ688" s="30"/>
      <c r="CK688" s="30"/>
      <c r="CL688" s="30"/>
      <c r="CM688" s="30"/>
      <c r="CN688" s="30"/>
      <c r="CO688" s="30"/>
      <c r="CP688" s="30"/>
      <c r="CQ688" s="31"/>
      <c r="CR688" s="30"/>
      <c r="CS688" s="30"/>
      <c r="CT688" s="30"/>
      <c r="CU688" s="30"/>
      <c r="CV688" s="30"/>
      <c r="CW688" s="30"/>
    </row>
    <row r="689" spans="4:101" ht="13.5" x14ac:dyDescent="0.35">
      <c r="D689" s="31"/>
      <c r="E689" s="30"/>
      <c r="F689" s="30"/>
      <c r="G689" s="30"/>
      <c r="H689" s="30"/>
      <c r="I689" s="30"/>
      <c r="J689" s="30"/>
      <c r="K689" s="30"/>
      <c r="L689" s="30"/>
      <c r="M689" s="30"/>
      <c r="N689" s="30"/>
      <c r="O689" s="31"/>
      <c r="P689" s="30"/>
      <c r="Q689" s="30"/>
      <c r="R689" s="30"/>
      <c r="S689" s="30"/>
      <c r="T689" s="30"/>
      <c r="U689" s="30"/>
      <c r="V689" s="30"/>
      <c r="W689" s="30"/>
      <c r="X689" s="30"/>
      <c r="Y689" s="31"/>
      <c r="Z689" s="30"/>
      <c r="AA689" s="30"/>
      <c r="AB689" s="30"/>
      <c r="AC689" s="30"/>
      <c r="AD689" s="30"/>
      <c r="AE689" s="30"/>
      <c r="AF689" s="30"/>
      <c r="AG689" s="30"/>
      <c r="AH689" s="30"/>
      <c r="AI689" s="30"/>
      <c r="AJ689" s="31"/>
      <c r="AK689" s="30"/>
      <c r="AL689" s="30"/>
      <c r="AM689" s="30"/>
      <c r="AN689" s="30"/>
      <c r="AO689" s="30"/>
      <c r="AP689" s="30"/>
      <c r="AQ689" s="30"/>
      <c r="AR689" s="30"/>
      <c r="AS689" s="31"/>
      <c r="AT689" s="30"/>
      <c r="AU689" s="30"/>
      <c r="AV689" s="30"/>
      <c r="AW689" s="30"/>
      <c r="AX689" s="30"/>
      <c r="AY689" s="30"/>
      <c r="AZ689" s="30"/>
      <c r="BA689" s="31"/>
      <c r="BB689" s="30"/>
      <c r="BC689" s="30"/>
      <c r="BD689" s="30"/>
      <c r="BE689" s="31"/>
      <c r="BF689" s="30"/>
      <c r="BG689" s="30"/>
      <c r="BH689" s="30"/>
      <c r="BI689" s="30"/>
      <c r="BJ689" s="31"/>
      <c r="BK689" s="30"/>
      <c r="BL689" s="30"/>
      <c r="BM689" s="30"/>
      <c r="BN689" s="30"/>
      <c r="BO689" s="31"/>
      <c r="BP689" s="30"/>
      <c r="BQ689" s="30"/>
      <c r="BR689" s="30"/>
      <c r="BS689" s="30"/>
      <c r="BT689" s="31"/>
      <c r="BU689" s="30"/>
      <c r="BV689" s="30"/>
      <c r="BW689" s="30"/>
      <c r="BX689" s="31"/>
      <c r="BY689" s="30"/>
      <c r="BZ689" s="30"/>
      <c r="CA689" s="30"/>
      <c r="CB689" s="30"/>
      <c r="CC689" s="30"/>
      <c r="CD689" s="30"/>
      <c r="CE689" s="30"/>
      <c r="CF689" s="30"/>
      <c r="CG689" s="30"/>
      <c r="CH689" s="31"/>
      <c r="CI689" s="30"/>
      <c r="CJ689" s="30"/>
      <c r="CK689" s="30"/>
      <c r="CL689" s="30"/>
      <c r="CM689" s="30"/>
      <c r="CN689" s="30"/>
      <c r="CO689" s="30"/>
      <c r="CP689" s="30"/>
      <c r="CQ689" s="31"/>
      <c r="CR689" s="30"/>
      <c r="CS689" s="30"/>
      <c r="CT689" s="30"/>
      <c r="CU689" s="30"/>
      <c r="CV689" s="30"/>
      <c r="CW689" s="30"/>
    </row>
    <row r="690" spans="4:101" ht="13.5" x14ac:dyDescent="0.35">
      <c r="D690" s="31"/>
      <c r="E690" s="30"/>
      <c r="F690" s="30"/>
      <c r="G690" s="30"/>
      <c r="H690" s="30"/>
      <c r="I690" s="30"/>
      <c r="J690" s="30"/>
      <c r="K690" s="30"/>
      <c r="L690" s="30"/>
      <c r="M690" s="30"/>
      <c r="N690" s="30"/>
      <c r="O690" s="31"/>
      <c r="P690" s="30"/>
      <c r="Q690" s="30"/>
      <c r="R690" s="30"/>
      <c r="S690" s="30"/>
      <c r="T690" s="30"/>
      <c r="U690" s="30"/>
      <c r="V690" s="30"/>
      <c r="W690" s="30"/>
      <c r="X690" s="30"/>
      <c r="Y690" s="31"/>
      <c r="Z690" s="30"/>
      <c r="AA690" s="30"/>
      <c r="AB690" s="30"/>
      <c r="AC690" s="30"/>
      <c r="AD690" s="30"/>
      <c r="AE690" s="30"/>
      <c r="AF690" s="30"/>
      <c r="AG690" s="30"/>
      <c r="AH690" s="30"/>
      <c r="AI690" s="30"/>
      <c r="AJ690" s="31"/>
      <c r="AK690" s="30"/>
      <c r="AL690" s="30"/>
      <c r="AM690" s="30"/>
      <c r="AN690" s="30"/>
      <c r="AO690" s="30"/>
      <c r="AP690" s="30"/>
      <c r="AQ690" s="30"/>
      <c r="AR690" s="30"/>
      <c r="AS690" s="31"/>
      <c r="AT690" s="30"/>
      <c r="AU690" s="30"/>
      <c r="AV690" s="30"/>
      <c r="AW690" s="30"/>
      <c r="AX690" s="30"/>
      <c r="AY690" s="30"/>
      <c r="AZ690" s="30"/>
      <c r="BA690" s="31"/>
      <c r="BB690" s="30"/>
      <c r="BC690" s="30"/>
      <c r="BD690" s="30"/>
      <c r="BE690" s="31"/>
      <c r="BF690" s="30"/>
      <c r="BG690" s="30"/>
      <c r="BH690" s="30"/>
      <c r="BI690" s="30"/>
      <c r="BJ690" s="31"/>
      <c r="BK690" s="30"/>
      <c r="BL690" s="30"/>
      <c r="BM690" s="30"/>
      <c r="BN690" s="30"/>
      <c r="BO690" s="31"/>
      <c r="BP690" s="30"/>
      <c r="BQ690" s="30"/>
      <c r="BR690" s="30"/>
      <c r="BS690" s="30"/>
      <c r="BT690" s="31"/>
      <c r="BU690" s="30"/>
      <c r="BV690" s="30"/>
      <c r="BW690" s="30"/>
      <c r="BX690" s="31"/>
      <c r="BY690" s="30"/>
      <c r="BZ690" s="30"/>
      <c r="CA690" s="30"/>
      <c r="CB690" s="30"/>
      <c r="CC690" s="30"/>
      <c r="CD690" s="30"/>
      <c r="CE690" s="30"/>
      <c r="CF690" s="30"/>
      <c r="CG690" s="30"/>
      <c r="CH690" s="31"/>
      <c r="CI690" s="30"/>
      <c r="CJ690" s="30"/>
      <c r="CK690" s="30"/>
      <c r="CL690" s="30"/>
      <c r="CM690" s="30"/>
      <c r="CN690" s="30"/>
      <c r="CO690" s="30"/>
      <c r="CP690" s="30"/>
      <c r="CQ690" s="31"/>
      <c r="CR690" s="30"/>
      <c r="CS690" s="30"/>
      <c r="CT690" s="30"/>
      <c r="CU690" s="30"/>
      <c r="CV690" s="30"/>
      <c r="CW690" s="30"/>
    </row>
    <row r="691" spans="4:101" ht="13.5" x14ac:dyDescent="0.35">
      <c r="D691" s="31"/>
      <c r="E691" s="30"/>
      <c r="F691" s="30"/>
      <c r="G691" s="30"/>
      <c r="H691" s="30"/>
      <c r="I691" s="30"/>
      <c r="J691" s="30"/>
      <c r="K691" s="30"/>
      <c r="L691" s="30"/>
      <c r="M691" s="30"/>
      <c r="N691" s="30"/>
      <c r="O691" s="31"/>
      <c r="P691" s="30"/>
      <c r="Q691" s="30"/>
      <c r="R691" s="30"/>
      <c r="S691" s="30"/>
      <c r="T691" s="30"/>
      <c r="U691" s="30"/>
      <c r="V691" s="30"/>
      <c r="W691" s="30"/>
      <c r="X691" s="30"/>
      <c r="Y691" s="31"/>
      <c r="Z691" s="30"/>
      <c r="AA691" s="30"/>
      <c r="AB691" s="30"/>
      <c r="AC691" s="30"/>
      <c r="AD691" s="30"/>
      <c r="AE691" s="30"/>
      <c r="AF691" s="30"/>
      <c r="AG691" s="30"/>
      <c r="AH691" s="30"/>
      <c r="AI691" s="30"/>
      <c r="AJ691" s="31"/>
      <c r="AK691" s="30"/>
      <c r="AL691" s="30"/>
      <c r="AM691" s="30"/>
      <c r="AN691" s="30"/>
      <c r="AO691" s="30"/>
      <c r="AP691" s="30"/>
      <c r="AQ691" s="30"/>
      <c r="AR691" s="30"/>
      <c r="AS691" s="31"/>
      <c r="AT691" s="30"/>
      <c r="AU691" s="30"/>
      <c r="AV691" s="30"/>
      <c r="AW691" s="30"/>
      <c r="AX691" s="30"/>
      <c r="AY691" s="30"/>
      <c r="AZ691" s="30"/>
      <c r="BA691" s="31"/>
      <c r="BB691" s="30"/>
      <c r="BC691" s="30"/>
      <c r="BD691" s="30"/>
      <c r="BE691" s="31"/>
      <c r="BF691" s="30"/>
      <c r="BG691" s="30"/>
      <c r="BH691" s="30"/>
      <c r="BI691" s="30"/>
      <c r="BJ691" s="31"/>
      <c r="BK691" s="30"/>
      <c r="BL691" s="30"/>
      <c r="BM691" s="30"/>
      <c r="BN691" s="30"/>
      <c r="BO691" s="31"/>
      <c r="BP691" s="30"/>
      <c r="BQ691" s="30"/>
      <c r="BR691" s="30"/>
      <c r="BS691" s="30"/>
      <c r="BT691" s="31"/>
      <c r="BU691" s="30"/>
      <c r="BV691" s="30"/>
      <c r="BW691" s="30"/>
      <c r="BX691" s="31"/>
      <c r="BY691" s="30"/>
      <c r="BZ691" s="30"/>
      <c r="CA691" s="30"/>
      <c r="CB691" s="30"/>
      <c r="CC691" s="30"/>
      <c r="CD691" s="30"/>
      <c r="CE691" s="30"/>
      <c r="CF691" s="30"/>
      <c r="CG691" s="30"/>
      <c r="CH691" s="31"/>
      <c r="CI691" s="30"/>
      <c r="CJ691" s="30"/>
      <c r="CK691" s="30"/>
      <c r="CL691" s="30"/>
      <c r="CM691" s="30"/>
      <c r="CN691" s="30"/>
      <c r="CO691" s="30"/>
      <c r="CP691" s="30"/>
      <c r="CQ691" s="31"/>
      <c r="CR691" s="30"/>
      <c r="CS691" s="30"/>
      <c r="CT691" s="30"/>
      <c r="CU691" s="30"/>
      <c r="CV691" s="30"/>
      <c r="CW691" s="30"/>
    </row>
    <row r="692" spans="4:101" ht="13.5" x14ac:dyDescent="0.35">
      <c r="D692" s="31"/>
      <c r="E692" s="30"/>
      <c r="F692" s="30"/>
      <c r="G692" s="30"/>
      <c r="H692" s="30"/>
      <c r="I692" s="30"/>
      <c r="J692" s="30"/>
      <c r="K692" s="30"/>
      <c r="L692" s="30"/>
      <c r="M692" s="30"/>
      <c r="N692" s="30"/>
      <c r="O692" s="31"/>
      <c r="P692" s="30"/>
      <c r="Q692" s="30"/>
      <c r="R692" s="30"/>
      <c r="S692" s="30"/>
      <c r="T692" s="30"/>
      <c r="U692" s="30"/>
      <c r="V692" s="30"/>
      <c r="W692" s="30"/>
      <c r="X692" s="30"/>
      <c r="Y692" s="31"/>
      <c r="Z692" s="30"/>
      <c r="AA692" s="30"/>
      <c r="AB692" s="30"/>
      <c r="AC692" s="30"/>
      <c r="AD692" s="30"/>
      <c r="AE692" s="30"/>
      <c r="AF692" s="30"/>
      <c r="AG692" s="30"/>
      <c r="AH692" s="30"/>
      <c r="AI692" s="30"/>
      <c r="AJ692" s="31"/>
      <c r="AK692" s="30"/>
      <c r="AL692" s="30"/>
      <c r="AM692" s="30"/>
      <c r="AN692" s="30"/>
      <c r="AO692" s="30"/>
      <c r="AP692" s="30"/>
      <c r="AQ692" s="30"/>
      <c r="AR692" s="30"/>
      <c r="AS692" s="31"/>
      <c r="AT692" s="30"/>
      <c r="AU692" s="30"/>
      <c r="AV692" s="30"/>
      <c r="AW692" s="30"/>
      <c r="AX692" s="30"/>
      <c r="AY692" s="30"/>
      <c r="AZ692" s="30"/>
      <c r="BA692" s="31"/>
      <c r="BB692" s="30"/>
      <c r="BC692" s="30"/>
      <c r="BD692" s="30"/>
      <c r="BE692" s="31"/>
      <c r="BF692" s="30"/>
      <c r="BG692" s="30"/>
      <c r="BH692" s="30"/>
      <c r="BI692" s="30"/>
      <c r="BJ692" s="31"/>
      <c r="BK692" s="30"/>
      <c r="BL692" s="30"/>
      <c r="BM692" s="30"/>
      <c r="BN692" s="30"/>
      <c r="BO692" s="31"/>
      <c r="BP692" s="30"/>
      <c r="BQ692" s="30"/>
      <c r="BR692" s="30"/>
      <c r="BS692" s="30"/>
      <c r="BT692" s="31"/>
      <c r="BU692" s="30"/>
      <c r="BV692" s="30"/>
      <c r="BW692" s="30"/>
      <c r="BX692" s="31"/>
      <c r="BY692" s="30"/>
      <c r="BZ692" s="30"/>
      <c r="CA692" s="30"/>
      <c r="CB692" s="30"/>
      <c r="CC692" s="30"/>
      <c r="CD692" s="30"/>
      <c r="CE692" s="30"/>
      <c r="CF692" s="30"/>
      <c r="CG692" s="30"/>
      <c r="CH692" s="31"/>
      <c r="CI692" s="30"/>
      <c r="CJ692" s="30"/>
      <c r="CK692" s="30"/>
      <c r="CL692" s="30"/>
      <c r="CM692" s="30"/>
      <c r="CN692" s="30"/>
      <c r="CO692" s="30"/>
      <c r="CP692" s="30"/>
      <c r="CQ692" s="31"/>
      <c r="CR692" s="30"/>
      <c r="CS692" s="30"/>
      <c r="CT692" s="30"/>
      <c r="CU692" s="30"/>
      <c r="CV692" s="30"/>
      <c r="CW692" s="30"/>
    </row>
    <row r="693" spans="4:101" ht="13.5" x14ac:dyDescent="0.35">
      <c r="D693" s="31"/>
      <c r="E693" s="30"/>
      <c r="F693" s="30"/>
      <c r="G693" s="30"/>
      <c r="H693" s="30"/>
      <c r="I693" s="30"/>
      <c r="J693" s="30"/>
      <c r="K693" s="30"/>
      <c r="L693" s="30"/>
      <c r="M693" s="30"/>
      <c r="N693" s="30"/>
      <c r="O693" s="31"/>
      <c r="P693" s="30"/>
      <c r="Q693" s="30"/>
      <c r="R693" s="30"/>
      <c r="S693" s="30"/>
      <c r="T693" s="30"/>
      <c r="U693" s="30"/>
      <c r="V693" s="30"/>
      <c r="W693" s="30"/>
      <c r="X693" s="30"/>
      <c r="Y693" s="31"/>
      <c r="Z693" s="30"/>
      <c r="AA693" s="30"/>
      <c r="AB693" s="30"/>
      <c r="AC693" s="30"/>
      <c r="AD693" s="30"/>
      <c r="AE693" s="30"/>
      <c r="AF693" s="30"/>
      <c r="AG693" s="30"/>
      <c r="AH693" s="30"/>
      <c r="AI693" s="30"/>
      <c r="AJ693" s="31"/>
      <c r="AK693" s="30"/>
      <c r="AL693" s="30"/>
      <c r="AM693" s="30"/>
      <c r="AN693" s="30"/>
      <c r="AO693" s="30"/>
      <c r="AP693" s="30"/>
      <c r="AQ693" s="30"/>
      <c r="AR693" s="30"/>
      <c r="AS693" s="31"/>
      <c r="AT693" s="30"/>
      <c r="AU693" s="30"/>
      <c r="AV693" s="30"/>
      <c r="AW693" s="30"/>
      <c r="AX693" s="30"/>
      <c r="AY693" s="30"/>
      <c r="AZ693" s="30"/>
      <c r="BA693" s="31"/>
      <c r="BB693" s="30"/>
      <c r="BC693" s="30"/>
      <c r="BD693" s="30"/>
      <c r="BE693" s="31"/>
      <c r="BF693" s="30"/>
      <c r="BG693" s="30"/>
      <c r="BH693" s="30"/>
      <c r="BI693" s="30"/>
      <c r="BJ693" s="31"/>
      <c r="BK693" s="30"/>
      <c r="BL693" s="30"/>
      <c r="BM693" s="30"/>
      <c r="BN693" s="30"/>
      <c r="BO693" s="31"/>
      <c r="BP693" s="30"/>
      <c r="BQ693" s="30"/>
      <c r="BR693" s="30"/>
      <c r="BS693" s="30"/>
      <c r="BT693" s="31"/>
      <c r="BU693" s="30"/>
      <c r="BV693" s="30"/>
      <c r="BW693" s="30"/>
      <c r="BX693" s="31"/>
      <c r="BY693" s="30"/>
      <c r="BZ693" s="30"/>
      <c r="CA693" s="30"/>
      <c r="CB693" s="30"/>
      <c r="CC693" s="30"/>
      <c r="CD693" s="30"/>
      <c r="CE693" s="30"/>
      <c r="CF693" s="30"/>
      <c r="CG693" s="30"/>
      <c r="CH693" s="31"/>
      <c r="CI693" s="30"/>
      <c r="CJ693" s="30"/>
      <c r="CK693" s="30"/>
      <c r="CL693" s="30"/>
      <c r="CM693" s="30"/>
      <c r="CN693" s="30"/>
      <c r="CO693" s="30"/>
      <c r="CP693" s="30"/>
      <c r="CQ693" s="31"/>
      <c r="CR693" s="30"/>
      <c r="CS693" s="30"/>
      <c r="CT693" s="30"/>
      <c r="CU693" s="30"/>
      <c r="CV693" s="30"/>
      <c r="CW693" s="30"/>
    </row>
    <row r="694" spans="4:101" ht="13.5" x14ac:dyDescent="0.35">
      <c r="D694" s="31"/>
      <c r="E694" s="30"/>
      <c r="F694" s="30"/>
      <c r="G694" s="30"/>
      <c r="H694" s="30"/>
      <c r="I694" s="30"/>
      <c r="J694" s="30"/>
      <c r="K694" s="30"/>
      <c r="L694" s="30"/>
      <c r="M694" s="30"/>
      <c r="N694" s="30"/>
      <c r="O694" s="31"/>
      <c r="P694" s="30"/>
      <c r="Q694" s="30"/>
      <c r="R694" s="30"/>
      <c r="S694" s="30"/>
      <c r="T694" s="30"/>
      <c r="U694" s="30"/>
      <c r="V694" s="30"/>
      <c r="W694" s="30"/>
      <c r="X694" s="30"/>
      <c r="Y694" s="31"/>
      <c r="Z694" s="30"/>
      <c r="AA694" s="30"/>
      <c r="AB694" s="30"/>
      <c r="AC694" s="30"/>
      <c r="AD694" s="30"/>
      <c r="AE694" s="30"/>
      <c r="AF694" s="30"/>
      <c r="AG694" s="30"/>
      <c r="AH694" s="30"/>
      <c r="AI694" s="30"/>
      <c r="AJ694" s="31"/>
      <c r="AK694" s="30"/>
      <c r="AL694" s="30"/>
      <c r="AM694" s="30"/>
      <c r="AN694" s="30"/>
      <c r="AO694" s="30"/>
      <c r="AP694" s="30"/>
      <c r="AQ694" s="30"/>
      <c r="AR694" s="30"/>
      <c r="AS694" s="31"/>
      <c r="AT694" s="30"/>
      <c r="AU694" s="30"/>
      <c r="AV694" s="30"/>
      <c r="AW694" s="30"/>
      <c r="AX694" s="30"/>
      <c r="AY694" s="30"/>
      <c r="AZ694" s="30"/>
      <c r="BA694" s="31"/>
      <c r="BB694" s="30"/>
      <c r="BC694" s="30"/>
      <c r="BD694" s="30"/>
      <c r="BE694" s="31"/>
      <c r="BF694" s="30"/>
      <c r="BG694" s="30"/>
      <c r="BH694" s="30"/>
      <c r="BI694" s="30"/>
      <c r="BJ694" s="31"/>
      <c r="BK694" s="30"/>
      <c r="BL694" s="30"/>
      <c r="BM694" s="30"/>
      <c r="BN694" s="30"/>
      <c r="BO694" s="31"/>
      <c r="BP694" s="30"/>
      <c r="BQ694" s="30"/>
      <c r="BR694" s="30"/>
      <c r="BS694" s="30"/>
      <c r="BT694" s="31"/>
      <c r="BU694" s="30"/>
      <c r="BV694" s="30"/>
      <c r="BW694" s="30"/>
      <c r="BX694" s="31"/>
      <c r="BY694" s="30"/>
      <c r="BZ694" s="30"/>
      <c r="CA694" s="30"/>
      <c r="CB694" s="30"/>
      <c r="CC694" s="30"/>
      <c r="CD694" s="30"/>
      <c r="CE694" s="30"/>
      <c r="CF694" s="30"/>
      <c r="CG694" s="30"/>
      <c r="CH694" s="31"/>
      <c r="CI694" s="30"/>
      <c r="CJ694" s="30"/>
      <c r="CK694" s="30"/>
      <c r="CL694" s="30"/>
      <c r="CM694" s="30"/>
      <c r="CN694" s="30"/>
      <c r="CO694" s="30"/>
      <c r="CP694" s="30"/>
      <c r="CQ694" s="31"/>
      <c r="CR694" s="30"/>
      <c r="CS694" s="30"/>
      <c r="CT694" s="30"/>
      <c r="CU694" s="30"/>
      <c r="CV694" s="30"/>
      <c r="CW694" s="30"/>
    </row>
    <row r="695" spans="4:101" ht="13.5" x14ac:dyDescent="0.35">
      <c r="D695" s="31"/>
      <c r="E695" s="30"/>
      <c r="F695" s="30"/>
      <c r="G695" s="30"/>
      <c r="H695" s="30"/>
      <c r="I695" s="30"/>
      <c r="J695" s="30"/>
      <c r="K695" s="30"/>
      <c r="L695" s="30"/>
      <c r="M695" s="30"/>
      <c r="N695" s="30"/>
      <c r="O695" s="31"/>
      <c r="P695" s="30"/>
      <c r="Q695" s="30"/>
      <c r="R695" s="30"/>
      <c r="S695" s="30"/>
      <c r="T695" s="30"/>
      <c r="U695" s="30"/>
      <c r="V695" s="30"/>
      <c r="W695" s="30"/>
      <c r="X695" s="30"/>
      <c r="Y695" s="31"/>
      <c r="Z695" s="30"/>
      <c r="AA695" s="30"/>
      <c r="AB695" s="30"/>
      <c r="AC695" s="30"/>
      <c r="AD695" s="30"/>
      <c r="AE695" s="30"/>
      <c r="AF695" s="30"/>
      <c r="AG695" s="30"/>
      <c r="AH695" s="30"/>
      <c r="AI695" s="30"/>
      <c r="AJ695" s="31"/>
      <c r="AK695" s="30"/>
      <c r="AL695" s="30"/>
      <c r="AM695" s="30"/>
      <c r="AN695" s="30"/>
      <c r="AO695" s="30"/>
      <c r="AP695" s="30"/>
      <c r="AQ695" s="30"/>
      <c r="AR695" s="30"/>
      <c r="AS695" s="31"/>
      <c r="AT695" s="30"/>
      <c r="AU695" s="30"/>
      <c r="AV695" s="30"/>
      <c r="AW695" s="30"/>
      <c r="AX695" s="30"/>
      <c r="AY695" s="30"/>
      <c r="AZ695" s="30"/>
      <c r="BA695" s="31"/>
      <c r="BB695" s="30"/>
      <c r="BC695" s="30"/>
      <c r="BD695" s="30"/>
      <c r="BE695" s="31"/>
      <c r="BF695" s="30"/>
      <c r="BG695" s="30"/>
      <c r="BH695" s="30"/>
      <c r="BI695" s="30"/>
      <c r="BJ695" s="31"/>
      <c r="BK695" s="30"/>
      <c r="BL695" s="30"/>
      <c r="BM695" s="30"/>
      <c r="BN695" s="30"/>
      <c r="BO695" s="31"/>
      <c r="BP695" s="30"/>
      <c r="BQ695" s="30"/>
      <c r="BR695" s="30"/>
      <c r="BS695" s="30"/>
      <c r="BT695" s="31"/>
      <c r="BU695" s="30"/>
      <c r="BV695" s="30"/>
      <c r="BW695" s="30"/>
      <c r="BX695" s="31"/>
      <c r="BY695" s="30"/>
      <c r="BZ695" s="30"/>
      <c r="CA695" s="30"/>
      <c r="CB695" s="30"/>
      <c r="CC695" s="30"/>
      <c r="CD695" s="30"/>
      <c r="CE695" s="30"/>
      <c r="CF695" s="30"/>
      <c r="CG695" s="30"/>
      <c r="CH695" s="31"/>
      <c r="CI695" s="30"/>
      <c r="CJ695" s="30"/>
      <c r="CK695" s="30"/>
      <c r="CL695" s="30"/>
      <c r="CM695" s="30"/>
      <c r="CN695" s="30"/>
      <c r="CO695" s="30"/>
      <c r="CP695" s="30"/>
      <c r="CQ695" s="31"/>
      <c r="CR695" s="30"/>
      <c r="CS695" s="30"/>
      <c r="CT695" s="30"/>
      <c r="CU695" s="30"/>
      <c r="CV695" s="30"/>
      <c r="CW695" s="30"/>
    </row>
    <row r="696" spans="4:101" ht="13.5" x14ac:dyDescent="0.35">
      <c r="D696" s="31"/>
      <c r="E696" s="30"/>
      <c r="F696" s="30"/>
      <c r="G696" s="30"/>
      <c r="H696" s="30"/>
      <c r="I696" s="30"/>
      <c r="J696" s="30"/>
      <c r="K696" s="30"/>
      <c r="L696" s="30"/>
      <c r="M696" s="30"/>
      <c r="N696" s="30"/>
      <c r="O696" s="31"/>
      <c r="P696" s="30"/>
      <c r="Q696" s="30"/>
      <c r="R696" s="30"/>
      <c r="S696" s="30"/>
      <c r="T696" s="30"/>
      <c r="U696" s="30"/>
      <c r="V696" s="30"/>
      <c r="W696" s="30"/>
      <c r="X696" s="30"/>
      <c r="Y696" s="31"/>
      <c r="Z696" s="30"/>
      <c r="AA696" s="30"/>
      <c r="AB696" s="30"/>
      <c r="AC696" s="30"/>
      <c r="AD696" s="30"/>
      <c r="AE696" s="30"/>
      <c r="AF696" s="30"/>
      <c r="AG696" s="30"/>
      <c r="AH696" s="30"/>
      <c r="AI696" s="30"/>
      <c r="AJ696" s="31"/>
      <c r="AK696" s="30"/>
      <c r="AL696" s="30"/>
      <c r="AM696" s="30"/>
      <c r="AN696" s="30"/>
      <c r="AO696" s="30"/>
      <c r="AP696" s="30"/>
      <c r="AQ696" s="30"/>
      <c r="AR696" s="30"/>
      <c r="AS696" s="31"/>
      <c r="AT696" s="30"/>
      <c r="AU696" s="30"/>
      <c r="AV696" s="30"/>
      <c r="AW696" s="30"/>
      <c r="AX696" s="30"/>
      <c r="AY696" s="30"/>
      <c r="AZ696" s="30"/>
      <c r="BA696" s="31"/>
      <c r="BB696" s="30"/>
      <c r="BC696" s="30"/>
      <c r="BD696" s="30"/>
      <c r="BE696" s="31"/>
      <c r="BF696" s="30"/>
      <c r="BG696" s="30"/>
      <c r="BH696" s="30"/>
      <c r="BI696" s="30"/>
      <c r="BJ696" s="31"/>
      <c r="BK696" s="30"/>
      <c r="BL696" s="30"/>
      <c r="BM696" s="30"/>
      <c r="BN696" s="30"/>
      <c r="BO696" s="31"/>
      <c r="BP696" s="30"/>
      <c r="BQ696" s="30"/>
      <c r="BR696" s="30"/>
      <c r="BS696" s="30"/>
      <c r="BT696" s="31"/>
      <c r="BU696" s="30"/>
      <c r="BV696" s="30"/>
      <c r="BW696" s="30"/>
      <c r="BX696" s="31"/>
      <c r="BY696" s="30"/>
      <c r="BZ696" s="30"/>
      <c r="CA696" s="30"/>
      <c r="CB696" s="30"/>
      <c r="CC696" s="30"/>
      <c r="CD696" s="30"/>
      <c r="CE696" s="30"/>
      <c r="CF696" s="30"/>
      <c r="CG696" s="30"/>
      <c r="CH696" s="31"/>
      <c r="CI696" s="30"/>
      <c r="CJ696" s="30"/>
      <c r="CK696" s="30"/>
      <c r="CL696" s="30"/>
      <c r="CM696" s="30"/>
      <c r="CN696" s="30"/>
      <c r="CO696" s="30"/>
      <c r="CP696" s="30"/>
      <c r="CQ696" s="31"/>
      <c r="CR696" s="30"/>
      <c r="CS696" s="30"/>
      <c r="CT696" s="30"/>
      <c r="CU696" s="30"/>
      <c r="CV696" s="30"/>
      <c r="CW696" s="30"/>
    </row>
    <row r="697" spans="4:101" ht="13.5" x14ac:dyDescent="0.35">
      <c r="D697" s="31"/>
      <c r="E697" s="30"/>
      <c r="F697" s="30"/>
      <c r="G697" s="30"/>
      <c r="H697" s="30"/>
      <c r="I697" s="30"/>
      <c r="J697" s="30"/>
      <c r="K697" s="30"/>
      <c r="L697" s="30"/>
      <c r="M697" s="30"/>
      <c r="N697" s="30"/>
      <c r="O697" s="31"/>
      <c r="P697" s="30"/>
      <c r="Q697" s="30"/>
      <c r="R697" s="30"/>
      <c r="S697" s="30"/>
      <c r="T697" s="30"/>
      <c r="U697" s="30"/>
      <c r="V697" s="30"/>
      <c r="W697" s="30"/>
      <c r="X697" s="30"/>
      <c r="Y697" s="31"/>
      <c r="Z697" s="30"/>
      <c r="AA697" s="30"/>
      <c r="AB697" s="30"/>
      <c r="AC697" s="30"/>
      <c r="AD697" s="30"/>
      <c r="AE697" s="30"/>
      <c r="AF697" s="30"/>
      <c r="AG697" s="30"/>
      <c r="AH697" s="30"/>
      <c r="AI697" s="30"/>
      <c r="AJ697" s="31"/>
      <c r="AK697" s="30"/>
      <c r="AL697" s="30"/>
      <c r="AM697" s="30"/>
      <c r="AN697" s="30"/>
      <c r="AO697" s="30"/>
      <c r="AP697" s="30"/>
      <c r="AQ697" s="30"/>
      <c r="AR697" s="30"/>
      <c r="AS697" s="31"/>
      <c r="AT697" s="30"/>
      <c r="AU697" s="30"/>
      <c r="AV697" s="30"/>
      <c r="AW697" s="30"/>
      <c r="AX697" s="30"/>
      <c r="AY697" s="30"/>
      <c r="AZ697" s="30"/>
      <c r="BA697" s="31"/>
      <c r="BB697" s="30"/>
      <c r="BC697" s="30"/>
      <c r="BD697" s="30"/>
      <c r="BE697" s="31"/>
      <c r="BF697" s="30"/>
      <c r="BG697" s="30"/>
      <c r="BH697" s="30"/>
      <c r="BI697" s="30"/>
      <c r="BJ697" s="31"/>
      <c r="BK697" s="30"/>
      <c r="BL697" s="30"/>
      <c r="BM697" s="30"/>
      <c r="BN697" s="30"/>
      <c r="BO697" s="31"/>
      <c r="BP697" s="30"/>
      <c r="BQ697" s="30"/>
      <c r="BR697" s="30"/>
      <c r="BS697" s="30"/>
      <c r="BT697" s="31"/>
      <c r="BU697" s="30"/>
      <c r="BV697" s="30"/>
      <c r="BW697" s="30"/>
      <c r="BX697" s="31"/>
      <c r="BY697" s="30"/>
      <c r="BZ697" s="30"/>
      <c r="CA697" s="30"/>
      <c r="CB697" s="30"/>
      <c r="CC697" s="30"/>
      <c r="CD697" s="30"/>
      <c r="CE697" s="30"/>
      <c r="CF697" s="30"/>
      <c r="CG697" s="30"/>
      <c r="CH697" s="31"/>
      <c r="CI697" s="30"/>
      <c r="CJ697" s="30"/>
      <c r="CK697" s="30"/>
      <c r="CL697" s="30"/>
      <c r="CM697" s="30"/>
      <c r="CN697" s="30"/>
      <c r="CO697" s="30"/>
      <c r="CP697" s="30"/>
      <c r="CQ697" s="31"/>
      <c r="CR697" s="30"/>
      <c r="CS697" s="30"/>
      <c r="CT697" s="30"/>
      <c r="CU697" s="30"/>
      <c r="CV697" s="30"/>
      <c r="CW697" s="30"/>
    </row>
    <row r="698" spans="4:101" ht="13.5" x14ac:dyDescent="0.35">
      <c r="D698" s="31"/>
      <c r="E698" s="30"/>
      <c r="F698" s="30"/>
      <c r="G698" s="30"/>
      <c r="H698" s="30"/>
      <c r="I698" s="30"/>
      <c r="J698" s="30"/>
      <c r="K698" s="30"/>
      <c r="L698" s="30"/>
      <c r="M698" s="30"/>
      <c r="N698" s="30"/>
      <c r="O698" s="31"/>
      <c r="P698" s="30"/>
      <c r="Q698" s="30"/>
      <c r="R698" s="30"/>
      <c r="S698" s="30"/>
      <c r="T698" s="30"/>
      <c r="U698" s="30"/>
      <c r="V698" s="30"/>
      <c r="W698" s="30"/>
      <c r="X698" s="30"/>
      <c r="Y698" s="31"/>
      <c r="Z698" s="30"/>
      <c r="AA698" s="30"/>
      <c r="AB698" s="30"/>
      <c r="AC698" s="30"/>
      <c r="AD698" s="30"/>
      <c r="AE698" s="30"/>
      <c r="AF698" s="30"/>
      <c r="AG698" s="30"/>
      <c r="AH698" s="30"/>
      <c r="AI698" s="30"/>
      <c r="AJ698" s="31"/>
      <c r="AK698" s="30"/>
      <c r="AL698" s="30"/>
      <c r="AM698" s="30"/>
      <c r="AN698" s="30"/>
      <c r="AO698" s="30"/>
      <c r="AP698" s="30"/>
      <c r="AQ698" s="30"/>
      <c r="AR698" s="30"/>
      <c r="AS698" s="31"/>
      <c r="AT698" s="30"/>
      <c r="AU698" s="30"/>
      <c r="AV698" s="30"/>
      <c r="AW698" s="30"/>
      <c r="AX698" s="30"/>
      <c r="AY698" s="30"/>
      <c r="AZ698" s="30"/>
      <c r="BA698" s="31"/>
      <c r="BB698" s="30"/>
      <c r="BC698" s="30"/>
      <c r="BD698" s="30"/>
      <c r="BE698" s="31"/>
      <c r="BF698" s="30"/>
      <c r="BG698" s="30"/>
      <c r="BH698" s="30"/>
      <c r="BI698" s="30"/>
      <c r="BJ698" s="31"/>
      <c r="BK698" s="30"/>
      <c r="BL698" s="30"/>
      <c r="BM698" s="30"/>
      <c r="BN698" s="30"/>
      <c r="BO698" s="31"/>
      <c r="BP698" s="30"/>
      <c r="BQ698" s="30"/>
      <c r="BR698" s="30"/>
      <c r="BS698" s="30"/>
      <c r="BT698" s="31"/>
      <c r="BU698" s="30"/>
      <c r="BV698" s="30"/>
      <c r="BW698" s="30"/>
      <c r="BX698" s="31"/>
      <c r="BY698" s="30"/>
      <c r="BZ698" s="30"/>
      <c r="CA698" s="30"/>
      <c r="CB698" s="30"/>
      <c r="CC698" s="30"/>
      <c r="CD698" s="30"/>
      <c r="CE698" s="30"/>
      <c r="CF698" s="30"/>
      <c r="CG698" s="30"/>
      <c r="CH698" s="31"/>
      <c r="CI698" s="30"/>
      <c r="CJ698" s="30"/>
      <c r="CK698" s="30"/>
      <c r="CL698" s="30"/>
      <c r="CM698" s="30"/>
      <c r="CN698" s="30"/>
      <c r="CO698" s="30"/>
      <c r="CP698" s="30"/>
      <c r="CQ698" s="31"/>
      <c r="CR698" s="30"/>
      <c r="CS698" s="30"/>
      <c r="CT698" s="30"/>
      <c r="CU698" s="30"/>
      <c r="CV698" s="30"/>
      <c r="CW698" s="30"/>
    </row>
    <row r="699" spans="4:101" ht="13.5" x14ac:dyDescent="0.35">
      <c r="D699" s="31"/>
      <c r="E699" s="30"/>
      <c r="F699" s="30"/>
      <c r="G699" s="30"/>
      <c r="H699" s="30"/>
      <c r="I699" s="30"/>
      <c r="J699" s="30"/>
      <c r="K699" s="30"/>
      <c r="L699" s="30"/>
      <c r="M699" s="30"/>
      <c r="N699" s="30"/>
      <c r="O699" s="31"/>
      <c r="P699" s="30"/>
      <c r="Q699" s="30"/>
      <c r="R699" s="30"/>
      <c r="S699" s="30"/>
      <c r="T699" s="30"/>
      <c r="U699" s="30"/>
      <c r="V699" s="30"/>
      <c r="W699" s="30"/>
      <c r="X699" s="30"/>
      <c r="Y699" s="31"/>
      <c r="Z699" s="30"/>
      <c r="AA699" s="30"/>
      <c r="AB699" s="30"/>
      <c r="AC699" s="30"/>
      <c r="AD699" s="30"/>
      <c r="AE699" s="30"/>
      <c r="AF699" s="30"/>
      <c r="AG699" s="30"/>
      <c r="AH699" s="30"/>
      <c r="AI699" s="30"/>
      <c r="AJ699" s="31"/>
      <c r="AK699" s="30"/>
      <c r="AL699" s="30"/>
      <c r="AM699" s="30"/>
      <c r="AN699" s="30"/>
      <c r="AO699" s="30"/>
      <c r="AP699" s="30"/>
      <c r="AQ699" s="30"/>
      <c r="AR699" s="30"/>
      <c r="AS699" s="31"/>
      <c r="AT699" s="30"/>
      <c r="AU699" s="30"/>
      <c r="AV699" s="30"/>
      <c r="AW699" s="30"/>
      <c r="AX699" s="30"/>
      <c r="AY699" s="30"/>
      <c r="AZ699" s="30"/>
      <c r="BA699" s="31"/>
      <c r="BB699" s="30"/>
      <c r="BC699" s="30"/>
      <c r="BD699" s="30"/>
      <c r="BE699" s="31"/>
      <c r="BF699" s="30"/>
      <c r="BG699" s="30"/>
      <c r="BH699" s="30"/>
      <c r="BI699" s="30"/>
      <c r="BJ699" s="31"/>
      <c r="BK699" s="30"/>
      <c r="BL699" s="30"/>
      <c r="BM699" s="30"/>
      <c r="BN699" s="30"/>
      <c r="BO699" s="31"/>
      <c r="BP699" s="30"/>
      <c r="BQ699" s="30"/>
      <c r="BR699" s="30"/>
      <c r="BS699" s="30"/>
      <c r="BT699" s="31"/>
      <c r="BU699" s="30"/>
      <c r="BV699" s="30"/>
      <c r="BW699" s="30"/>
      <c r="BX699" s="31"/>
      <c r="BY699" s="30"/>
      <c r="BZ699" s="30"/>
      <c r="CA699" s="30"/>
      <c r="CB699" s="30"/>
      <c r="CC699" s="30"/>
      <c r="CD699" s="30"/>
      <c r="CE699" s="30"/>
      <c r="CF699" s="30"/>
      <c r="CG699" s="30"/>
      <c r="CH699" s="31"/>
      <c r="CI699" s="30"/>
      <c r="CJ699" s="30"/>
      <c r="CK699" s="30"/>
      <c r="CL699" s="30"/>
      <c r="CM699" s="30"/>
      <c r="CN699" s="30"/>
      <c r="CO699" s="30"/>
      <c r="CP699" s="30"/>
      <c r="CQ699" s="31"/>
      <c r="CR699" s="30"/>
      <c r="CS699" s="30"/>
      <c r="CT699" s="30"/>
      <c r="CU699" s="30"/>
      <c r="CV699" s="30"/>
      <c r="CW699" s="30"/>
    </row>
    <row r="700" spans="4:101" ht="13.5" x14ac:dyDescent="0.35">
      <c r="D700" s="31"/>
      <c r="E700" s="30"/>
      <c r="F700" s="30"/>
      <c r="G700" s="30"/>
      <c r="H700" s="30"/>
      <c r="I700" s="30"/>
      <c r="J700" s="30"/>
      <c r="K700" s="30"/>
      <c r="L700" s="30"/>
      <c r="M700" s="30"/>
      <c r="N700" s="30"/>
      <c r="O700" s="31"/>
      <c r="P700" s="30"/>
      <c r="Q700" s="30"/>
      <c r="R700" s="30"/>
      <c r="S700" s="30"/>
      <c r="T700" s="30"/>
      <c r="U700" s="30"/>
      <c r="V700" s="30"/>
      <c r="W700" s="30"/>
      <c r="X700" s="30"/>
      <c r="Y700" s="31"/>
      <c r="Z700" s="30"/>
      <c r="AA700" s="30"/>
      <c r="AB700" s="30"/>
      <c r="AC700" s="30"/>
      <c r="AD700" s="30"/>
      <c r="AE700" s="30"/>
      <c r="AF700" s="30"/>
      <c r="AG700" s="30"/>
      <c r="AH700" s="30"/>
      <c r="AI700" s="30"/>
      <c r="AJ700" s="31"/>
      <c r="AK700" s="30"/>
      <c r="AL700" s="30"/>
      <c r="AM700" s="30"/>
      <c r="AN700" s="30"/>
      <c r="AO700" s="30"/>
      <c r="AP700" s="30"/>
      <c r="AQ700" s="30"/>
      <c r="AR700" s="30"/>
      <c r="AS700" s="31"/>
      <c r="AT700" s="30"/>
      <c r="AU700" s="30"/>
      <c r="AV700" s="30"/>
      <c r="AW700" s="30"/>
      <c r="AX700" s="30"/>
      <c r="AY700" s="30"/>
      <c r="AZ700" s="30"/>
      <c r="BA700" s="31"/>
      <c r="BB700" s="30"/>
      <c r="BC700" s="30"/>
      <c r="BD700" s="30"/>
      <c r="BE700" s="31"/>
      <c r="BF700" s="30"/>
      <c r="BG700" s="30"/>
      <c r="BH700" s="30"/>
      <c r="BI700" s="30"/>
      <c r="BJ700" s="31"/>
      <c r="BK700" s="30"/>
      <c r="BL700" s="30"/>
      <c r="BM700" s="30"/>
      <c r="BN700" s="30"/>
      <c r="BO700" s="31"/>
      <c r="BP700" s="30"/>
      <c r="BQ700" s="30"/>
      <c r="BR700" s="30"/>
      <c r="BS700" s="30"/>
      <c r="BT700" s="31"/>
      <c r="BU700" s="30"/>
      <c r="BV700" s="30"/>
      <c r="BW700" s="30"/>
      <c r="BX700" s="31"/>
      <c r="BY700" s="30"/>
      <c r="BZ700" s="30"/>
      <c r="CA700" s="30"/>
      <c r="CB700" s="30"/>
      <c r="CC700" s="30"/>
      <c r="CD700" s="30"/>
      <c r="CE700" s="30"/>
      <c r="CF700" s="30"/>
      <c r="CG700" s="30"/>
      <c r="CH700" s="31"/>
      <c r="CI700" s="30"/>
      <c r="CJ700" s="30"/>
      <c r="CK700" s="30"/>
      <c r="CL700" s="30"/>
      <c r="CM700" s="30"/>
      <c r="CN700" s="30"/>
      <c r="CO700" s="30"/>
      <c r="CP700" s="30"/>
      <c r="CQ700" s="31"/>
      <c r="CR700" s="30"/>
      <c r="CS700" s="30"/>
      <c r="CT700" s="30"/>
      <c r="CU700" s="30"/>
      <c r="CV700" s="30"/>
      <c r="CW700" s="30"/>
    </row>
    <row r="701" spans="4:101" ht="13.5" x14ac:dyDescent="0.35">
      <c r="D701" s="31"/>
      <c r="E701" s="30"/>
      <c r="F701" s="30"/>
      <c r="G701" s="30"/>
      <c r="H701" s="30"/>
      <c r="I701" s="30"/>
      <c r="J701" s="30"/>
      <c r="K701" s="30"/>
      <c r="L701" s="30"/>
      <c r="M701" s="30"/>
      <c r="N701" s="30"/>
      <c r="O701" s="31"/>
      <c r="P701" s="30"/>
      <c r="Q701" s="30"/>
      <c r="R701" s="30"/>
      <c r="S701" s="30"/>
      <c r="T701" s="30"/>
      <c r="U701" s="30"/>
      <c r="V701" s="30"/>
      <c r="W701" s="30"/>
      <c r="X701" s="30"/>
      <c r="Y701" s="31"/>
      <c r="Z701" s="30"/>
      <c r="AA701" s="30"/>
      <c r="AB701" s="30"/>
      <c r="AC701" s="30"/>
      <c r="AD701" s="30"/>
      <c r="AE701" s="30"/>
      <c r="AF701" s="30"/>
      <c r="AG701" s="30"/>
      <c r="AH701" s="30"/>
      <c r="AI701" s="30"/>
      <c r="AJ701" s="31"/>
      <c r="AK701" s="30"/>
      <c r="AL701" s="30"/>
      <c r="AM701" s="30"/>
      <c r="AN701" s="30"/>
      <c r="AO701" s="30"/>
      <c r="AP701" s="30"/>
      <c r="AQ701" s="30"/>
      <c r="AR701" s="30"/>
      <c r="AS701" s="31"/>
      <c r="AT701" s="30"/>
      <c r="AU701" s="30"/>
      <c r="AV701" s="30"/>
      <c r="AW701" s="30"/>
      <c r="AX701" s="30"/>
      <c r="AY701" s="30"/>
      <c r="AZ701" s="30"/>
      <c r="BA701" s="31"/>
      <c r="BB701" s="30"/>
      <c r="BC701" s="30"/>
      <c r="BD701" s="30"/>
      <c r="BE701" s="31"/>
      <c r="BF701" s="30"/>
      <c r="BG701" s="30"/>
      <c r="BH701" s="30"/>
      <c r="BI701" s="30"/>
      <c r="BJ701" s="31"/>
      <c r="BK701" s="30"/>
      <c r="BL701" s="30"/>
      <c r="BM701" s="30"/>
      <c r="BN701" s="30"/>
      <c r="BO701" s="31"/>
      <c r="BP701" s="30"/>
      <c r="BQ701" s="30"/>
      <c r="BR701" s="30"/>
      <c r="BS701" s="30"/>
      <c r="BT701" s="31"/>
      <c r="BU701" s="30"/>
      <c r="BV701" s="30"/>
      <c r="BW701" s="30"/>
      <c r="BX701" s="31"/>
      <c r="BY701" s="30"/>
      <c r="BZ701" s="30"/>
      <c r="CA701" s="30"/>
      <c r="CB701" s="30"/>
      <c r="CC701" s="30"/>
      <c r="CD701" s="30"/>
      <c r="CE701" s="30"/>
      <c r="CF701" s="30"/>
      <c r="CG701" s="30"/>
      <c r="CH701" s="31"/>
      <c r="CI701" s="30"/>
      <c r="CJ701" s="30"/>
      <c r="CK701" s="30"/>
      <c r="CL701" s="30"/>
      <c r="CM701" s="30"/>
      <c r="CN701" s="30"/>
      <c r="CO701" s="30"/>
      <c r="CP701" s="30"/>
      <c r="CQ701" s="31"/>
      <c r="CR701" s="30"/>
      <c r="CS701" s="30"/>
      <c r="CT701" s="30"/>
      <c r="CU701" s="30"/>
      <c r="CV701" s="30"/>
      <c r="CW701" s="30"/>
    </row>
    <row r="702" spans="4:101" ht="13.5" x14ac:dyDescent="0.35">
      <c r="D702" s="31"/>
      <c r="E702" s="30"/>
      <c r="F702" s="30"/>
      <c r="G702" s="30"/>
      <c r="H702" s="30"/>
      <c r="I702" s="30"/>
      <c r="J702" s="30"/>
      <c r="K702" s="30"/>
      <c r="L702" s="30"/>
      <c r="M702" s="30"/>
      <c r="N702" s="30"/>
      <c r="O702" s="31"/>
      <c r="P702" s="30"/>
      <c r="Q702" s="30"/>
      <c r="R702" s="30"/>
      <c r="S702" s="30"/>
      <c r="T702" s="30"/>
      <c r="U702" s="30"/>
      <c r="V702" s="30"/>
      <c r="W702" s="30"/>
      <c r="X702" s="30"/>
      <c r="Y702" s="31"/>
      <c r="Z702" s="30"/>
      <c r="AA702" s="30"/>
      <c r="AB702" s="30"/>
      <c r="AC702" s="30"/>
      <c r="AD702" s="30"/>
      <c r="AE702" s="30"/>
      <c r="AF702" s="30"/>
      <c r="AG702" s="30"/>
      <c r="AH702" s="30"/>
      <c r="AI702" s="30"/>
      <c r="AJ702" s="31"/>
      <c r="AK702" s="30"/>
      <c r="AL702" s="30"/>
      <c r="AM702" s="30"/>
      <c r="AN702" s="30"/>
      <c r="AO702" s="30"/>
      <c r="AP702" s="30"/>
      <c r="AQ702" s="30"/>
      <c r="AR702" s="30"/>
      <c r="AS702" s="31"/>
      <c r="AT702" s="30"/>
      <c r="AU702" s="30"/>
      <c r="AV702" s="30"/>
      <c r="AW702" s="30"/>
      <c r="AX702" s="30"/>
      <c r="AY702" s="30"/>
      <c r="AZ702" s="30"/>
      <c r="BA702" s="31"/>
      <c r="BB702" s="30"/>
      <c r="BC702" s="30"/>
      <c r="BD702" s="30"/>
      <c r="BE702" s="31"/>
      <c r="BF702" s="30"/>
      <c r="BG702" s="30"/>
      <c r="BH702" s="30"/>
      <c r="BI702" s="30"/>
      <c r="BJ702" s="31"/>
      <c r="BK702" s="30"/>
      <c r="BL702" s="30"/>
      <c r="BM702" s="30"/>
      <c r="BN702" s="30"/>
      <c r="BO702" s="31"/>
      <c r="BP702" s="30"/>
      <c r="BQ702" s="30"/>
      <c r="BR702" s="30"/>
      <c r="BS702" s="30"/>
      <c r="BT702" s="31"/>
      <c r="BU702" s="30"/>
      <c r="BV702" s="30"/>
      <c r="BW702" s="30"/>
      <c r="BX702" s="31"/>
      <c r="BY702" s="30"/>
      <c r="BZ702" s="30"/>
      <c r="CA702" s="30"/>
      <c r="CB702" s="30"/>
      <c r="CC702" s="30"/>
      <c r="CD702" s="30"/>
      <c r="CE702" s="30"/>
      <c r="CF702" s="30"/>
      <c r="CG702" s="30"/>
      <c r="CH702" s="31"/>
      <c r="CI702" s="30"/>
      <c r="CJ702" s="30"/>
      <c r="CK702" s="30"/>
      <c r="CL702" s="30"/>
      <c r="CM702" s="30"/>
      <c r="CN702" s="30"/>
      <c r="CO702" s="30"/>
      <c r="CP702" s="30"/>
      <c r="CQ702" s="31"/>
      <c r="CR702" s="30"/>
      <c r="CS702" s="30"/>
      <c r="CT702" s="30"/>
      <c r="CU702" s="30"/>
      <c r="CV702" s="30"/>
      <c r="CW702" s="30"/>
    </row>
    <row r="703" spans="4:101" ht="13.5" x14ac:dyDescent="0.35">
      <c r="D703" s="31"/>
      <c r="E703" s="30"/>
      <c r="F703" s="30"/>
      <c r="G703" s="30"/>
      <c r="H703" s="30"/>
      <c r="I703" s="30"/>
      <c r="J703" s="30"/>
      <c r="K703" s="30"/>
      <c r="L703" s="30"/>
      <c r="M703" s="30"/>
      <c r="N703" s="30"/>
      <c r="O703" s="31"/>
      <c r="P703" s="30"/>
      <c r="Q703" s="30"/>
      <c r="R703" s="30"/>
      <c r="S703" s="30"/>
      <c r="T703" s="30"/>
      <c r="U703" s="30"/>
      <c r="V703" s="30"/>
      <c r="W703" s="30"/>
      <c r="X703" s="30"/>
      <c r="Y703" s="31"/>
      <c r="Z703" s="30"/>
      <c r="AA703" s="30"/>
      <c r="AB703" s="30"/>
      <c r="AC703" s="30"/>
      <c r="AD703" s="30"/>
      <c r="AE703" s="30"/>
      <c r="AF703" s="30"/>
      <c r="AG703" s="30"/>
      <c r="AH703" s="30"/>
      <c r="AI703" s="30"/>
      <c r="AJ703" s="31"/>
      <c r="AK703" s="30"/>
      <c r="AL703" s="30"/>
      <c r="AM703" s="30"/>
      <c r="AN703" s="30"/>
      <c r="AO703" s="30"/>
      <c r="AP703" s="30"/>
      <c r="AQ703" s="30"/>
      <c r="AR703" s="30"/>
      <c r="AS703" s="31"/>
      <c r="AT703" s="30"/>
      <c r="AU703" s="30"/>
      <c r="AV703" s="30"/>
      <c r="AW703" s="30"/>
      <c r="AX703" s="30"/>
      <c r="AY703" s="30"/>
      <c r="AZ703" s="30"/>
      <c r="BA703" s="31"/>
      <c r="BB703" s="30"/>
      <c r="BC703" s="30"/>
      <c r="BD703" s="30"/>
      <c r="BE703" s="31"/>
      <c r="BF703" s="30"/>
      <c r="BG703" s="30"/>
      <c r="BH703" s="30"/>
      <c r="BI703" s="30"/>
      <c r="BJ703" s="31"/>
      <c r="BK703" s="30"/>
      <c r="BL703" s="30"/>
      <c r="BM703" s="30"/>
      <c r="BN703" s="30"/>
      <c r="BO703" s="31"/>
      <c r="BP703" s="30"/>
      <c r="BQ703" s="30"/>
      <c r="BR703" s="30"/>
      <c r="BS703" s="30"/>
      <c r="BT703" s="31"/>
      <c r="BU703" s="30"/>
      <c r="BV703" s="30"/>
      <c r="BW703" s="30"/>
      <c r="BX703" s="31"/>
      <c r="BY703" s="30"/>
      <c r="BZ703" s="30"/>
      <c r="CA703" s="30"/>
      <c r="CB703" s="30"/>
      <c r="CC703" s="30"/>
      <c r="CD703" s="30"/>
      <c r="CE703" s="30"/>
      <c r="CF703" s="30"/>
      <c r="CG703" s="30"/>
      <c r="CH703" s="31"/>
      <c r="CI703" s="30"/>
      <c r="CJ703" s="30"/>
      <c r="CK703" s="30"/>
      <c r="CL703" s="30"/>
      <c r="CM703" s="30"/>
      <c r="CN703" s="30"/>
      <c r="CO703" s="30"/>
      <c r="CP703" s="30"/>
      <c r="CQ703" s="31"/>
      <c r="CR703" s="30"/>
      <c r="CS703" s="30"/>
      <c r="CT703" s="30"/>
      <c r="CU703" s="30"/>
      <c r="CV703" s="30"/>
      <c r="CW703" s="30"/>
    </row>
    <row r="704" spans="4:101" ht="13.5" x14ac:dyDescent="0.35">
      <c r="D704" s="31"/>
      <c r="E704" s="30"/>
      <c r="F704" s="30"/>
      <c r="G704" s="30"/>
      <c r="H704" s="30"/>
      <c r="I704" s="30"/>
      <c r="J704" s="30"/>
      <c r="K704" s="30"/>
      <c r="L704" s="30"/>
      <c r="M704" s="30"/>
      <c r="N704" s="30"/>
      <c r="O704" s="31"/>
      <c r="P704" s="30"/>
      <c r="Q704" s="30"/>
      <c r="R704" s="30"/>
      <c r="S704" s="30"/>
      <c r="T704" s="30"/>
      <c r="U704" s="30"/>
      <c r="V704" s="30"/>
      <c r="W704" s="30"/>
      <c r="X704" s="30"/>
      <c r="Y704" s="31"/>
      <c r="Z704" s="30"/>
      <c r="AA704" s="30"/>
      <c r="AB704" s="30"/>
      <c r="AC704" s="30"/>
      <c r="AD704" s="30"/>
      <c r="AE704" s="30"/>
      <c r="AF704" s="30"/>
      <c r="AG704" s="30"/>
      <c r="AH704" s="30"/>
      <c r="AI704" s="30"/>
      <c r="AJ704" s="31"/>
      <c r="AK704" s="30"/>
      <c r="AL704" s="30"/>
      <c r="AM704" s="30"/>
      <c r="AN704" s="30"/>
      <c r="AO704" s="30"/>
      <c r="AP704" s="30"/>
      <c r="AQ704" s="30"/>
      <c r="AR704" s="30"/>
      <c r="AS704" s="31"/>
      <c r="AT704" s="30"/>
      <c r="AU704" s="30"/>
      <c r="AV704" s="30"/>
      <c r="AW704" s="30"/>
      <c r="AX704" s="30"/>
      <c r="AY704" s="30"/>
      <c r="AZ704" s="30"/>
      <c r="BA704" s="31"/>
      <c r="BB704" s="30"/>
      <c r="BC704" s="30"/>
      <c r="BD704" s="30"/>
      <c r="BE704" s="31"/>
      <c r="BF704" s="30"/>
      <c r="BG704" s="30"/>
      <c r="BH704" s="30"/>
      <c r="BI704" s="30"/>
      <c r="BJ704" s="31"/>
      <c r="BK704" s="30"/>
      <c r="BL704" s="30"/>
      <c r="BM704" s="30"/>
      <c r="BN704" s="30"/>
      <c r="BO704" s="31"/>
      <c r="BP704" s="30"/>
      <c r="BQ704" s="30"/>
      <c r="BR704" s="30"/>
      <c r="BS704" s="30"/>
      <c r="BT704" s="31"/>
      <c r="BU704" s="30"/>
      <c r="BV704" s="30"/>
      <c r="BW704" s="30"/>
      <c r="BX704" s="31"/>
      <c r="BY704" s="30"/>
      <c r="BZ704" s="30"/>
      <c r="CA704" s="30"/>
      <c r="CB704" s="30"/>
      <c r="CC704" s="30"/>
      <c r="CD704" s="30"/>
      <c r="CE704" s="30"/>
      <c r="CF704" s="30"/>
      <c r="CG704" s="30"/>
      <c r="CH704" s="31"/>
      <c r="CI704" s="30"/>
      <c r="CJ704" s="30"/>
      <c r="CK704" s="30"/>
      <c r="CL704" s="30"/>
      <c r="CM704" s="30"/>
      <c r="CN704" s="30"/>
      <c r="CO704" s="30"/>
      <c r="CP704" s="30"/>
      <c r="CQ704" s="31"/>
      <c r="CR704" s="30"/>
      <c r="CS704" s="30"/>
      <c r="CT704" s="30"/>
      <c r="CU704" s="30"/>
      <c r="CV704" s="30"/>
      <c r="CW704" s="30"/>
    </row>
    <row r="705" spans="4:101" ht="13.5" x14ac:dyDescent="0.35">
      <c r="D705" s="31"/>
      <c r="E705" s="30"/>
      <c r="F705" s="30"/>
      <c r="G705" s="30"/>
      <c r="H705" s="30"/>
      <c r="I705" s="30"/>
      <c r="J705" s="30"/>
      <c r="K705" s="30"/>
      <c r="L705" s="30"/>
      <c r="M705" s="30"/>
      <c r="N705" s="30"/>
      <c r="O705" s="31"/>
      <c r="P705" s="30"/>
      <c r="Q705" s="30"/>
      <c r="R705" s="30"/>
      <c r="S705" s="30"/>
      <c r="T705" s="30"/>
      <c r="U705" s="30"/>
      <c r="V705" s="30"/>
      <c r="W705" s="30"/>
      <c r="X705" s="30"/>
      <c r="Y705" s="31"/>
      <c r="Z705" s="30"/>
      <c r="AA705" s="30"/>
      <c r="AB705" s="30"/>
      <c r="AC705" s="30"/>
      <c r="AD705" s="30"/>
      <c r="AE705" s="30"/>
      <c r="AF705" s="30"/>
      <c r="AG705" s="30"/>
      <c r="AH705" s="30"/>
      <c r="AI705" s="30"/>
      <c r="AJ705" s="31"/>
      <c r="AK705" s="30"/>
      <c r="AL705" s="30"/>
      <c r="AM705" s="30"/>
      <c r="AN705" s="30"/>
      <c r="AO705" s="30"/>
      <c r="AP705" s="30"/>
      <c r="AQ705" s="30"/>
      <c r="AR705" s="30"/>
      <c r="AS705" s="31"/>
      <c r="AT705" s="30"/>
      <c r="AU705" s="30"/>
      <c r="AV705" s="30"/>
      <c r="AW705" s="30"/>
      <c r="AX705" s="30"/>
      <c r="AY705" s="30"/>
      <c r="AZ705" s="30"/>
      <c r="BA705" s="31"/>
      <c r="BB705" s="30"/>
      <c r="BC705" s="30"/>
      <c r="BD705" s="30"/>
      <c r="BE705" s="31"/>
      <c r="BF705" s="30"/>
      <c r="BG705" s="30"/>
      <c r="BH705" s="30"/>
      <c r="BI705" s="30"/>
      <c r="BJ705" s="31"/>
      <c r="BK705" s="30"/>
      <c r="BL705" s="30"/>
      <c r="BM705" s="30"/>
      <c r="BN705" s="30"/>
      <c r="BO705" s="31"/>
      <c r="BP705" s="30"/>
      <c r="BQ705" s="30"/>
      <c r="BR705" s="30"/>
      <c r="BS705" s="30"/>
      <c r="BT705" s="31"/>
      <c r="BU705" s="30"/>
      <c r="BV705" s="30"/>
      <c r="BW705" s="30"/>
      <c r="BX705" s="31"/>
      <c r="BY705" s="30"/>
      <c r="BZ705" s="30"/>
      <c r="CA705" s="30"/>
      <c r="CB705" s="30"/>
      <c r="CC705" s="30"/>
      <c r="CD705" s="30"/>
      <c r="CE705" s="30"/>
      <c r="CF705" s="30"/>
      <c r="CG705" s="30"/>
      <c r="CH705" s="31"/>
      <c r="CI705" s="30"/>
      <c r="CJ705" s="30"/>
      <c r="CK705" s="30"/>
      <c r="CL705" s="30"/>
      <c r="CM705" s="30"/>
      <c r="CN705" s="30"/>
      <c r="CO705" s="30"/>
      <c r="CP705" s="30"/>
      <c r="CQ705" s="31"/>
      <c r="CR705" s="30"/>
      <c r="CS705" s="30"/>
      <c r="CT705" s="30"/>
      <c r="CU705" s="30"/>
      <c r="CV705" s="30"/>
      <c r="CW705" s="30"/>
    </row>
    <row r="706" spans="4:101" ht="13.5" x14ac:dyDescent="0.35">
      <c r="D706" s="31"/>
      <c r="E706" s="30"/>
      <c r="F706" s="30"/>
      <c r="G706" s="30"/>
      <c r="H706" s="30"/>
      <c r="I706" s="30"/>
      <c r="J706" s="30"/>
      <c r="K706" s="30"/>
      <c r="L706" s="30"/>
      <c r="M706" s="30"/>
      <c r="N706" s="30"/>
      <c r="O706" s="31"/>
      <c r="P706" s="30"/>
      <c r="Q706" s="30"/>
      <c r="R706" s="30"/>
      <c r="S706" s="30"/>
      <c r="T706" s="30"/>
      <c r="U706" s="30"/>
      <c r="V706" s="30"/>
      <c r="W706" s="30"/>
      <c r="X706" s="30"/>
      <c r="Y706" s="31"/>
      <c r="Z706" s="30"/>
      <c r="AA706" s="30"/>
      <c r="AB706" s="30"/>
      <c r="AC706" s="30"/>
      <c r="AD706" s="30"/>
      <c r="AE706" s="30"/>
      <c r="AF706" s="30"/>
      <c r="AG706" s="30"/>
      <c r="AH706" s="30"/>
      <c r="AI706" s="30"/>
      <c r="AJ706" s="31"/>
      <c r="AK706" s="30"/>
      <c r="AL706" s="30"/>
      <c r="AM706" s="30"/>
      <c r="AN706" s="30"/>
      <c r="AO706" s="30"/>
      <c r="AP706" s="30"/>
      <c r="AQ706" s="30"/>
      <c r="AR706" s="30"/>
      <c r="AS706" s="31"/>
      <c r="AT706" s="30"/>
      <c r="AU706" s="30"/>
      <c r="AV706" s="30"/>
      <c r="AW706" s="30"/>
      <c r="AX706" s="30"/>
      <c r="AY706" s="30"/>
      <c r="AZ706" s="30"/>
      <c r="BA706" s="31"/>
      <c r="BB706" s="30"/>
      <c r="BC706" s="30"/>
      <c r="BD706" s="30"/>
      <c r="BE706" s="31"/>
      <c r="BF706" s="30"/>
      <c r="BG706" s="30"/>
      <c r="BH706" s="30"/>
      <c r="BI706" s="30"/>
      <c r="BJ706" s="31"/>
      <c r="BK706" s="30"/>
      <c r="BL706" s="30"/>
      <c r="BM706" s="30"/>
      <c r="BN706" s="30"/>
      <c r="BO706" s="31"/>
      <c r="BP706" s="30"/>
      <c r="BQ706" s="30"/>
      <c r="BR706" s="30"/>
      <c r="BS706" s="30"/>
      <c r="BT706" s="31"/>
      <c r="BU706" s="30"/>
      <c r="BV706" s="30"/>
      <c r="BW706" s="30"/>
      <c r="BX706" s="31"/>
      <c r="BY706" s="30"/>
      <c r="BZ706" s="30"/>
      <c r="CA706" s="30"/>
      <c r="CB706" s="30"/>
      <c r="CC706" s="30"/>
      <c r="CD706" s="30"/>
      <c r="CE706" s="30"/>
      <c r="CF706" s="30"/>
      <c r="CG706" s="30"/>
      <c r="CH706" s="31"/>
      <c r="CI706" s="30"/>
      <c r="CJ706" s="30"/>
      <c r="CK706" s="30"/>
      <c r="CL706" s="30"/>
      <c r="CM706" s="30"/>
      <c r="CN706" s="30"/>
      <c r="CO706" s="30"/>
      <c r="CP706" s="30"/>
      <c r="CQ706" s="31"/>
      <c r="CR706" s="30"/>
      <c r="CS706" s="30"/>
      <c r="CT706" s="30"/>
      <c r="CU706" s="30"/>
      <c r="CV706" s="30"/>
      <c r="CW706" s="30"/>
    </row>
    <row r="707" spans="4:101" ht="13.5" x14ac:dyDescent="0.35">
      <c r="D707" s="31"/>
      <c r="E707" s="30"/>
      <c r="F707" s="30"/>
      <c r="G707" s="30"/>
      <c r="H707" s="30"/>
      <c r="I707" s="30"/>
      <c r="J707" s="30"/>
      <c r="K707" s="30"/>
      <c r="L707" s="30"/>
      <c r="M707" s="30"/>
      <c r="N707" s="30"/>
      <c r="O707" s="31"/>
      <c r="P707" s="30"/>
      <c r="Q707" s="30"/>
      <c r="R707" s="30"/>
      <c r="S707" s="30"/>
      <c r="T707" s="30"/>
      <c r="U707" s="30"/>
      <c r="V707" s="30"/>
      <c r="W707" s="30"/>
      <c r="X707" s="30"/>
      <c r="Y707" s="31"/>
      <c r="Z707" s="30"/>
      <c r="AA707" s="30"/>
      <c r="AB707" s="30"/>
      <c r="AC707" s="30"/>
      <c r="AD707" s="30"/>
      <c r="AE707" s="30"/>
      <c r="AF707" s="30"/>
      <c r="AG707" s="30"/>
      <c r="AH707" s="30"/>
      <c r="AI707" s="30"/>
      <c r="AJ707" s="31"/>
      <c r="AK707" s="30"/>
      <c r="AL707" s="30"/>
      <c r="AM707" s="30"/>
      <c r="AN707" s="30"/>
      <c r="AO707" s="30"/>
      <c r="AP707" s="30"/>
      <c r="AQ707" s="30"/>
      <c r="AR707" s="30"/>
      <c r="AS707" s="31"/>
      <c r="AT707" s="30"/>
      <c r="AU707" s="30"/>
      <c r="AV707" s="30"/>
      <c r="AW707" s="30"/>
      <c r="AX707" s="30"/>
      <c r="AY707" s="30"/>
      <c r="AZ707" s="30"/>
      <c r="BA707" s="31"/>
      <c r="BB707" s="30"/>
      <c r="BC707" s="30"/>
      <c r="BD707" s="30"/>
      <c r="BE707" s="31"/>
      <c r="BF707" s="30"/>
      <c r="BG707" s="30"/>
      <c r="BH707" s="30"/>
      <c r="BI707" s="30"/>
      <c r="BJ707" s="31"/>
      <c r="BK707" s="30"/>
      <c r="BL707" s="30"/>
      <c r="BM707" s="30"/>
      <c r="BN707" s="30"/>
      <c r="BO707" s="31"/>
      <c r="BP707" s="30"/>
      <c r="BQ707" s="30"/>
      <c r="BR707" s="30"/>
      <c r="BS707" s="30"/>
      <c r="BT707" s="31"/>
      <c r="BU707" s="30"/>
      <c r="BV707" s="30"/>
      <c r="BW707" s="30"/>
      <c r="BX707" s="31"/>
      <c r="BY707" s="30"/>
      <c r="BZ707" s="30"/>
      <c r="CA707" s="30"/>
      <c r="CB707" s="30"/>
      <c r="CC707" s="30"/>
      <c r="CD707" s="30"/>
      <c r="CE707" s="30"/>
      <c r="CF707" s="30"/>
      <c r="CG707" s="30"/>
      <c r="CH707" s="31"/>
      <c r="CI707" s="30"/>
      <c r="CJ707" s="30"/>
      <c r="CK707" s="30"/>
      <c r="CL707" s="30"/>
      <c r="CM707" s="30"/>
      <c r="CN707" s="30"/>
      <c r="CO707" s="30"/>
      <c r="CP707" s="30"/>
      <c r="CQ707" s="31"/>
      <c r="CR707" s="30"/>
      <c r="CS707" s="30"/>
      <c r="CT707" s="30"/>
      <c r="CU707" s="30"/>
      <c r="CV707" s="30"/>
      <c r="CW707" s="30"/>
    </row>
    <row r="708" spans="4:101" ht="13.5" x14ac:dyDescent="0.35">
      <c r="D708" s="31"/>
      <c r="E708" s="30"/>
      <c r="F708" s="30"/>
      <c r="G708" s="30"/>
      <c r="H708" s="30"/>
      <c r="I708" s="30"/>
      <c r="J708" s="30"/>
      <c r="K708" s="30"/>
      <c r="L708" s="30"/>
      <c r="M708" s="30"/>
      <c r="N708" s="30"/>
      <c r="O708" s="31"/>
      <c r="P708" s="30"/>
      <c r="Q708" s="30"/>
      <c r="R708" s="30"/>
      <c r="S708" s="30"/>
      <c r="T708" s="30"/>
      <c r="U708" s="30"/>
      <c r="V708" s="30"/>
      <c r="W708" s="30"/>
      <c r="X708" s="30"/>
      <c r="Y708" s="31"/>
      <c r="Z708" s="30"/>
      <c r="AA708" s="30"/>
      <c r="AB708" s="30"/>
      <c r="AC708" s="30"/>
      <c r="AD708" s="30"/>
      <c r="AE708" s="30"/>
      <c r="AF708" s="30"/>
      <c r="AG708" s="30"/>
      <c r="AH708" s="30"/>
      <c r="AI708" s="30"/>
      <c r="AJ708" s="31"/>
      <c r="AK708" s="30"/>
      <c r="AL708" s="30"/>
      <c r="AM708" s="30"/>
      <c r="AN708" s="30"/>
      <c r="AO708" s="30"/>
      <c r="AP708" s="30"/>
      <c r="AQ708" s="30"/>
      <c r="AR708" s="30"/>
      <c r="AS708" s="31"/>
      <c r="AT708" s="30"/>
      <c r="AU708" s="30"/>
      <c r="AV708" s="30"/>
      <c r="AW708" s="30"/>
      <c r="AX708" s="30"/>
      <c r="AY708" s="30"/>
      <c r="AZ708" s="30"/>
      <c r="BA708" s="31"/>
      <c r="BB708" s="30"/>
      <c r="BC708" s="30"/>
      <c r="BD708" s="30"/>
      <c r="BE708" s="31"/>
      <c r="BF708" s="30"/>
      <c r="BG708" s="30"/>
      <c r="BH708" s="30"/>
      <c r="BI708" s="30"/>
      <c r="BJ708" s="31"/>
      <c r="BK708" s="30"/>
      <c r="BL708" s="30"/>
      <c r="BM708" s="30"/>
      <c r="BN708" s="30"/>
      <c r="BO708" s="31"/>
      <c r="BP708" s="30"/>
      <c r="BQ708" s="30"/>
      <c r="BR708" s="30"/>
      <c r="BS708" s="30"/>
      <c r="BT708" s="31"/>
      <c r="BU708" s="30"/>
      <c r="BV708" s="30"/>
      <c r="BW708" s="30"/>
      <c r="BX708" s="31"/>
      <c r="BY708" s="30"/>
      <c r="BZ708" s="30"/>
      <c r="CA708" s="30"/>
      <c r="CB708" s="30"/>
      <c r="CC708" s="30"/>
      <c r="CD708" s="30"/>
      <c r="CE708" s="30"/>
      <c r="CF708" s="30"/>
      <c r="CG708" s="30"/>
      <c r="CH708" s="31"/>
      <c r="CI708" s="30"/>
      <c r="CJ708" s="30"/>
      <c r="CK708" s="30"/>
      <c r="CL708" s="30"/>
      <c r="CM708" s="30"/>
      <c r="CN708" s="30"/>
      <c r="CO708" s="30"/>
      <c r="CP708" s="30"/>
      <c r="CQ708" s="31"/>
      <c r="CR708" s="30"/>
      <c r="CS708" s="30"/>
      <c r="CT708" s="30"/>
      <c r="CU708" s="30"/>
      <c r="CV708" s="30"/>
      <c r="CW708" s="30"/>
    </row>
    <row r="709" spans="4:101" ht="13.5" x14ac:dyDescent="0.35">
      <c r="D709" s="31"/>
      <c r="E709" s="30"/>
      <c r="F709" s="30"/>
      <c r="G709" s="30"/>
      <c r="H709" s="30"/>
      <c r="I709" s="30"/>
      <c r="J709" s="30"/>
      <c r="K709" s="30"/>
      <c r="L709" s="30"/>
      <c r="M709" s="30"/>
      <c r="N709" s="30"/>
      <c r="O709" s="31"/>
      <c r="P709" s="30"/>
      <c r="Q709" s="30"/>
      <c r="R709" s="30"/>
      <c r="S709" s="30"/>
      <c r="T709" s="30"/>
      <c r="U709" s="30"/>
      <c r="V709" s="30"/>
      <c r="W709" s="30"/>
      <c r="X709" s="30"/>
      <c r="Y709" s="31"/>
      <c r="Z709" s="30"/>
      <c r="AA709" s="30"/>
      <c r="AB709" s="30"/>
      <c r="AC709" s="30"/>
      <c r="AD709" s="30"/>
      <c r="AE709" s="30"/>
      <c r="AF709" s="30"/>
      <c r="AG709" s="30"/>
      <c r="AH709" s="30"/>
      <c r="AI709" s="30"/>
      <c r="AJ709" s="31"/>
      <c r="AK709" s="30"/>
      <c r="AL709" s="30"/>
      <c r="AM709" s="30"/>
      <c r="AN709" s="30"/>
      <c r="AO709" s="30"/>
      <c r="AP709" s="30"/>
      <c r="AQ709" s="30"/>
      <c r="AR709" s="30"/>
      <c r="AS709" s="31"/>
      <c r="AT709" s="30"/>
      <c r="AU709" s="30"/>
      <c r="AV709" s="30"/>
      <c r="AW709" s="30"/>
      <c r="AX709" s="30"/>
      <c r="AY709" s="30"/>
      <c r="AZ709" s="30"/>
      <c r="BA709" s="31"/>
      <c r="BB709" s="30"/>
      <c r="BC709" s="30"/>
      <c r="BD709" s="30"/>
      <c r="BE709" s="31"/>
      <c r="BF709" s="30"/>
      <c r="BG709" s="30"/>
      <c r="BH709" s="30"/>
      <c r="BI709" s="30"/>
      <c r="BJ709" s="31"/>
      <c r="BK709" s="30"/>
      <c r="BL709" s="30"/>
      <c r="BM709" s="30"/>
      <c r="BN709" s="30"/>
      <c r="BO709" s="31"/>
      <c r="BP709" s="30"/>
      <c r="BQ709" s="30"/>
      <c r="BR709" s="30"/>
      <c r="BS709" s="30"/>
      <c r="BT709" s="31"/>
      <c r="BU709" s="30"/>
      <c r="BV709" s="30"/>
      <c r="BW709" s="30"/>
      <c r="BX709" s="31"/>
      <c r="BY709" s="30"/>
      <c r="BZ709" s="30"/>
      <c r="CA709" s="30"/>
      <c r="CB709" s="30"/>
      <c r="CC709" s="30"/>
      <c r="CD709" s="30"/>
      <c r="CE709" s="30"/>
      <c r="CF709" s="30"/>
      <c r="CG709" s="30"/>
      <c r="CH709" s="31"/>
      <c r="CI709" s="30"/>
      <c r="CJ709" s="30"/>
      <c r="CK709" s="30"/>
      <c r="CL709" s="30"/>
      <c r="CM709" s="30"/>
      <c r="CN709" s="30"/>
      <c r="CO709" s="30"/>
      <c r="CP709" s="30"/>
      <c r="CQ709" s="31"/>
      <c r="CR709" s="30"/>
      <c r="CS709" s="30"/>
      <c r="CT709" s="30"/>
      <c r="CU709" s="30"/>
      <c r="CV709" s="30"/>
      <c r="CW709" s="30"/>
    </row>
    <row r="710" spans="4:101" ht="13.5" x14ac:dyDescent="0.35">
      <c r="D710" s="31"/>
      <c r="E710" s="30"/>
      <c r="F710" s="30"/>
      <c r="G710" s="30"/>
      <c r="H710" s="30"/>
      <c r="I710" s="30"/>
      <c r="J710" s="30"/>
      <c r="K710" s="30"/>
      <c r="L710" s="30"/>
      <c r="M710" s="30"/>
      <c r="N710" s="30"/>
      <c r="O710" s="31"/>
      <c r="P710" s="30"/>
      <c r="Q710" s="30"/>
      <c r="R710" s="30"/>
      <c r="S710" s="30"/>
      <c r="T710" s="30"/>
      <c r="U710" s="30"/>
      <c r="V710" s="30"/>
      <c r="W710" s="30"/>
      <c r="X710" s="30"/>
      <c r="Y710" s="31"/>
      <c r="Z710" s="30"/>
      <c r="AA710" s="30"/>
      <c r="AB710" s="30"/>
      <c r="AC710" s="30"/>
      <c r="AD710" s="30"/>
      <c r="AE710" s="30"/>
      <c r="AF710" s="30"/>
      <c r="AG710" s="30"/>
      <c r="AH710" s="30"/>
      <c r="AI710" s="30"/>
      <c r="AJ710" s="31"/>
      <c r="AK710" s="30"/>
      <c r="AL710" s="30"/>
      <c r="AM710" s="30"/>
      <c r="AN710" s="30"/>
      <c r="AO710" s="30"/>
      <c r="AP710" s="30"/>
      <c r="AQ710" s="30"/>
      <c r="AR710" s="30"/>
      <c r="AS710" s="31"/>
      <c r="AT710" s="30"/>
      <c r="AU710" s="30"/>
      <c r="AV710" s="30"/>
      <c r="AW710" s="30"/>
      <c r="AX710" s="30"/>
      <c r="AY710" s="30"/>
      <c r="AZ710" s="30"/>
      <c r="BA710" s="31"/>
      <c r="BB710" s="30"/>
      <c r="BC710" s="30"/>
      <c r="BD710" s="30"/>
      <c r="BE710" s="31"/>
      <c r="BF710" s="30"/>
      <c r="BG710" s="30"/>
      <c r="BH710" s="30"/>
      <c r="BI710" s="30"/>
      <c r="BJ710" s="31"/>
      <c r="BK710" s="30"/>
      <c r="BL710" s="30"/>
      <c r="BM710" s="30"/>
      <c r="BN710" s="30"/>
      <c r="BO710" s="31"/>
      <c r="BP710" s="30"/>
      <c r="BQ710" s="30"/>
      <c r="BR710" s="30"/>
      <c r="BS710" s="30"/>
      <c r="BT710" s="31"/>
      <c r="BU710" s="30"/>
      <c r="BV710" s="30"/>
      <c r="BW710" s="30"/>
      <c r="BX710" s="31"/>
      <c r="BY710" s="30"/>
      <c r="BZ710" s="30"/>
      <c r="CA710" s="30"/>
      <c r="CB710" s="30"/>
      <c r="CC710" s="30"/>
      <c r="CD710" s="30"/>
      <c r="CE710" s="30"/>
      <c r="CF710" s="30"/>
      <c r="CG710" s="30"/>
      <c r="CH710" s="31"/>
      <c r="CI710" s="30"/>
      <c r="CJ710" s="30"/>
      <c r="CK710" s="30"/>
      <c r="CL710" s="30"/>
      <c r="CM710" s="30"/>
      <c r="CN710" s="30"/>
      <c r="CO710" s="30"/>
      <c r="CP710" s="30"/>
      <c r="CQ710" s="31"/>
      <c r="CR710" s="30"/>
      <c r="CS710" s="30"/>
      <c r="CT710" s="30"/>
      <c r="CU710" s="30"/>
      <c r="CV710" s="30"/>
      <c r="CW710" s="30"/>
    </row>
    <row r="711" spans="4:101" ht="13.5" x14ac:dyDescent="0.35">
      <c r="D711" s="31"/>
      <c r="E711" s="30"/>
      <c r="F711" s="30"/>
      <c r="G711" s="30"/>
      <c r="H711" s="30"/>
      <c r="I711" s="30"/>
      <c r="J711" s="30"/>
      <c r="K711" s="30"/>
      <c r="L711" s="30"/>
      <c r="M711" s="30"/>
      <c r="N711" s="30"/>
      <c r="O711" s="31"/>
      <c r="P711" s="30"/>
      <c r="Q711" s="30"/>
      <c r="R711" s="30"/>
      <c r="S711" s="30"/>
      <c r="T711" s="30"/>
      <c r="U711" s="30"/>
      <c r="V711" s="30"/>
      <c r="W711" s="30"/>
      <c r="X711" s="30"/>
      <c r="Y711" s="31"/>
      <c r="Z711" s="30"/>
      <c r="AA711" s="30"/>
      <c r="AB711" s="30"/>
      <c r="AC711" s="30"/>
      <c r="AD711" s="30"/>
      <c r="AE711" s="30"/>
      <c r="AF711" s="30"/>
      <c r="AG711" s="30"/>
      <c r="AH711" s="30"/>
      <c r="AI711" s="30"/>
      <c r="AJ711" s="31"/>
      <c r="AK711" s="30"/>
      <c r="AL711" s="30"/>
      <c r="AM711" s="30"/>
      <c r="AN711" s="30"/>
      <c r="AO711" s="30"/>
      <c r="AP711" s="30"/>
      <c r="AQ711" s="30"/>
      <c r="AR711" s="30"/>
      <c r="AS711" s="31"/>
      <c r="AT711" s="30"/>
      <c r="AU711" s="30"/>
      <c r="AV711" s="30"/>
      <c r="AW711" s="30"/>
      <c r="AX711" s="30"/>
      <c r="AY711" s="30"/>
      <c r="AZ711" s="30"/>
      <c r="BA711" s="31"/>
      <c r="BB711" s="30"/>
      <c r="BC711" s="30"/>
      <c r="BD711" s="30"/>
      <c r="BE711" s="31"/>
      <c r="BF711" s="30"/>
      <c r="BG711" s="30"/>
      <c r="BH711" s="30"/>
      <c r="BI711" s="30"/>
      <c r="BJ711" s="31"/>
      <c r="BK711" s="30"/>
      <c r="BL711" s="30"/>
      <c r="BM711" s="30"/>
      <c r="BN711" s="30"/>
      <c r="BO711" s="31"/>
      <c r="BP711" s="30"/>
      <c r="BQ711" s="30"/>
      <c r="BR711" s="30"/>
      <c r="BS711" s="30"/>
      <c r="BT711" s="31"/>
      <c r="BU711" s="30"/>
      <c r="BV711" s="30"/>
      <c r="BW711" s="30"/>
      <c r="BX711" s="31"/>
      <c r="BY711" s="30"/>
      <c r="BZ711" s="30"/>
      <c r="CA711" s="30"/>
      <c r="CB711" s="30"/>
      <c r="CC711" s="30"/>
      <c r="CD711" s="30"/>
      <c r="CE711" s="30"/>
      <c r="CF711" s="30"/>
      <c r="CG711" s="30"/>
      <c r="CH711" s="31"/>
      <c r="CI711" s="30"/>
      <c r="CJ711" s="30"/>
      <c r="CK711" s="30"/>
      <c r="CL711" s="30"/>
      <c r="CM711" s="30"/>
      <c r="CN711" s="30"/>
      <c r="CO711" s="30"/>
      <c r="CP711" s="30"/>
      <c r="CQ711" s="31"/>
      <c r="CR711" s="30"/>
      <c r="CS711" s="30"/>
      <c r="CT711" s="30"/>
      <c r="CU711" s="30"/>
      <c r="CV711" s="30"/>
      <c r="CW711" s="30"/>
    </row>
    <row r="712" spans="4:101" ht="13.5" x14ac:dyDescent="0.35">
      <c r="D712" s="31"/>
      <c r="E712" s="30"/>
      <c r="F712" s="30"/>
      <c r="G712" s="30"/>
      <c r="H712" s="30"/>
      <c r="I712" s="30"/>
      <c r="J712" s="30"/>
      <c r="K712" s="30"/>
      <c r="L712" s="30"/>
      <c r="M712" s="30"/>
      <c r="N712" s="30"/>
      <c r="O712" s="31"/>
      <c r="P712" s="30"/>
      <c r="Q712" s="30"/>
      <c r="R712" s="30"/>
      <c r="S712" s="30"/>
      <c r="T712" s="30"/>
      <c r="U712" s="30"/>
      <c r="V712" s="30"/>
      <c r="W712" s="30"/>
      <c r="X712" s="30"/>
      <c r="Y712" s="31"/>
      <c r="Z712" s="30"/>
      <c r="AA712" s="30"/>
      <c r="AB712" s="30"/>
      <c r="AC712" s="30"/>
      <c r="AD712" s="30"/>
      <c r="AE712" s="30"/>
      <c r="AF712" s="30"/>
      <c r="AG712" s="30"/>
      <c r="AH712" s="30"/>
      <c r="AI712" s="30"/>
      <c r="AJ712" s="31"/>
      <c r="AK712" s="30"/>
      <c r="AL712" s="30"/>
      <c r="AM712" s="30"/>
      <c r="AN712" s="30"/>
      <c r="AO712" s="30"/>
      <c r="AP712" s="30"/>
      <c r="AQ712" s="30"/>
      <c r="AR712" s="30"/>
      <c r="AS712" s="31"/>
      <c r="AT712" s="30"/>
      <c r="AU712" s="30"/>
      <c r="AV712" s="30"/>
      <c r="AW712" s="30"/>
      <c r="AX712" s="30"/>
      <c r="AY712" s="30"/>
      <c r="AZ712" s="30"/>
      <c r="BA712" s="31"/>
      <c r="BB712" s="30"/>
      <c r="BC712" s="30"/>
      <c r="BD712" s="30"/>
      <c r="BE712" s="31"/>
      <c r="BF712" s="30"/>
      <c r="BG712" s="30"/>
      <c r="BH712" s="30"/>
      <c r="BI712" s="30"/>
      <c r="BJ712" s="31"/>
      <c r="BK712" s="30"/>
      <c r="BL712" s="30"/>
      <c r="BM712" s="30"/>
      <c r="BN712" s="30"/>
      <c r="BO712" s="31"/>
      <c r="BP712" s="30"/>
      <c r="BQ712" s="30"/>
      <c r="BR712" s="30"/>
      <c r="BS712" s="30"/>
      <c r="BT712" s="31"/>
      <c r="BU712" s="30"/>
      <c r="BV712" s="30"/>
      <c r="BW712" s="30"/>
      <c r="BX712" s="31"/>
      <c r="BY712" s="30"/>
      <c r="BZ712" s="30"/>
      <c r="CA712" s="30"/>
      <c r="CB712" s="30"/>
      <c r="CC712" s="30"/>
      <c r="CD712" s="30"/>
      <c r="CE712" s="30"/>
      <c r="CF712" s="30"/>
      <c r="CG712" s="30"/>
      <c r="CH712" s="31"/>
      <c r="CI712" s="30"/>
      <c r="CJ712" s="30"/>
      <c r="CK712" s="30"/>
      <c r="CL712" s="30"/>
      <c r="CM712" s="30"/>
      <c r="CN712" s="30"/>
      <c r="CO712" s="30"/>
      <c r="CP712" s="30"/>
      <c r="CQ712" s="31"/>
      <c r="CR712" s="30"/>
      <c r="CS712" s="30"/>
      <c r="CT712" s="30"/>
      <c r="CU712" s="30"/>
      <c r="CV712" s="30"/>
      <c r="CW712" s="30"/>
    </row>
    <row r="713" spans="4:101" ht="13.5" x14ac:dyDescent="0.35">
      <c r="D713" s="31"/>
      <c r="E713" s="30"/>
      <c r="F713" s="30"/>
      <c r="G713" s="30"/>
      <c r="H713" s="30"/>
      <c r="I713" s="30"/>
      <c r="J713" s="30"/>
      <c r="K713" s="30"/>
      <c r="L713" s="30"/>
      <c r="M713" s="30"/>
      <c r="N713" s="30"/>
      <c r="O713" s="31"/>
      <c r="P713" s="30"/>
      <c r="Q713" s="30"/>
      <c r="R713" s="30"/>
      <c r="S713" s="30"/>
      <c r="T713" s="30"/>
      <c r="U713" s="30"/>
      <c r="V713" s="30"/>
      <c r="W713" s="30"/>
      <c r="X713" s="30"/>
      <c r="Y713" s="31"/>
      <c r="Z713" s="30"/>
      <c r="AA713" s="30"/>
      <c r="AB713" s="30"/>
      <c r="AC713" s="30"/>
      <c r="AD713" s="30"/>
      <c r="AE713" s="30"/>
      <c r="AF713" s="30"/>
      <c r="AG713" s="30"/>
      <c r="AH713" s="30"/>
      <c r="AI713" s="30"/>
      <c r="AJ713" s="31"/>
      <c r="AK713" s="30"/>
      <c r="AL713" s="30"/>
      <c r="AM713" s="30"/>
      <c r="AN713" s="30"/>
      <c r="AO713" s="30"/>
      <c r="AP713" s="30"/>
      <c r="AQ713" s="30"/>
      <c r="AR713" s="30"/>
      <c r="AS713" s="31"/>
      <c r="AT713" s="30"/>
      <c r="AU713" s="30"/>
      <c r="AV713" s="30"/>
      <c r="AW713" s="30"/>
      <c r="AX713" s="30"/>
      <c r="AY713" s="30"/>
      <c r="AZ713" s="30"/>
      <c r="BA713" s="31"/>
      <c r="BB713" s="30"/>
      <c r="BC713" s="30"/>
      <c r="BD713" s="30"/>
      <c r="BE713" s="31"/>
      <c r="BF713" s="30"/>
      <c r="BG713" s="30"/>
      <c r="BH713" s="30"/>
      <c r="BI713" s="30"/>
      <c r="BJ713" s="31"/>
      <c r="BK713" s="30"/>
      <c r="BL713" s="30"/>
      <c r="BM713" s="30"/>
      <c r="BN713" s="30"/>
      <c r="BO713" s="31"/>
      <c r="BP713" s="30"/>
      <c r="BQ713" s="30"/>
      <c r="BR713" s="30"/>
      <c r="BS713" s="30"/>
      <c r="BT713" s="31"/>
      <c r="BU713" s="30"/>
      <c r="BV713" s="30"/>
      <c r="BW713" s="30"/>
      <c r="BX713" s="31"/>
      <c r="BY713" s="30"/>
      <c r="BZ713" s="30"/>
      <c r="CA713" s="30"/>
      <c r="CB713" s="30"/>
      <c r="CC713" s="30"/>
      <c r="CD713" s="30"/>
      <c r="CE713" s="30"/>
      <c r="CF713" s="30"/>
      <c r="CG713" s="30"/>
      <c r="CH713" s="31"/>
      <c r="CI713" s="30"/>
      <c r="CJ713" s="30"/>
      <c r="CK713" s="30"/>
      <c r="CL713" s="30"/>
      <c r="CM713" s="30"/>
      <c r="CN713" s="30"/>
      <c r="CO713" s="30"/>
      <c r="CP713" s="30"/>
      <c r="CQ713" s="31"/>
      <c r="CR713" s="30"/>
      <c r="CS713" s="30"/>
      <c r="CT713" s="30"/>
      <c r="CU713" s="30"/>
      <c r="CV713" s="30"/>
      <c r="CW713" s="30"/>
    </row>
    <row r="714" spans="4:101" ht="13.5" x14ac:dyDescent="0.35">
      <c r="D714" s="31"/>
      <c r="E714" s="30"/>
      <c r="F714" s="30"/>
      <c r="G714" s="30"/>
      <c r="H714" s="30"/>
      <c r="I714" s="30"/>
      <c r="J714" s="30"/>
      <c r="K714" s="30"/>
      <c r="L714" s="30"/>
      <c r="M714" s="30"/>
      <c r="N714" s="30"/>
      <c r="O714" s="31"/>
      <c r="P714" s="30"/>
      <c r="Q714" s="30"/>
      <c r="R714" s="30"/>
      <c r="S714" s="30"/>
      <c r="T714" s="30"/>
      <c r="U714" s="30"/>
      <c r="V714" s="30"/>
      <c r="W714" s="30"/>
      <c r="X714" s="30"/>
      <c r="Y714" s="31"/>
      <c r="Z714" s="30"/>
      <c r="AA714" s="30"/>
      <c r="AB714" s="30"/>
      <c r="AC714" s="30"/>
      <c r="AD714" s="30"/>
      <c r="AE714" s="30"/>
      <c r="AF714" s="30"/>
      <c r="AG714" s="30"/>
      <c r="AH714" s="30"/>
      <c r="AI714" s="30"/>
      <c r="AJ714" s="31"/>
      <c r="AK714" s="30"/>
      <c r="AL714" s="30"/>
      <c r="AM714" s="30"/>
      <c r="AN714" s="30"/>
      <c r="AO714" s="30"/>
      <c r="AP714" s="30"/>
      <c r="AQ714" s="30"/>
      <c r="AR714" s="30"/>
      <c r="AS714" s="31"/>
      <c r="AT714" s="30"/>
      <c r="AU714" s="30"/>
      <c r="AV714" s="30"/>
      <c r="AW714" s="30"/>
      <c r="AX714" s="30"/>
      <c r="AY714" s="30"/>
      <c r="AZ714" s="30"/>
      <c r="BA714" s="31"/>
      <c r="BB714" s="30"/>
      <c r="BC714" s="30"/>
      <c r="BD714" s="30"/>
      <c r="BE714" s="31"/>
      <c r="BF714" s="30"/>
      <c r="BG714" s="30"/>
      <c r="BH714" s="30"/>
      <c r="BI714" s="30"/>
      <c r="BJ714" s="31"/>
      <c r="BK714" s="30"/>
      <c r="BL714" s="30"/>
      <c r="BM714" s="30"/>
      <c r="BN714" s="30"/>
      <c r="BO714" s="31"/>
      <c r="BP714" s="30"/>
      <c r="BQ714" s="30"/>
      <c r="BR714" s="30"/>
      <c r="BS714" s="30"/>
      <c r="BT714" s="31"/>
      <c r="BU714" s="30"/>
      <c r="BV714" s="30"/>
      <c r="BW714" s="30"/>
      <c r="BX714" s="31"/>
      <c r="BY714" s="30"/>
      <c r="BZ714" s="30"/>
      <c r="CA714" s="30"/>
      <c r="CB714" s="30"/>
      <c r="CC714" s="30"/>
      <c r="CD714" s="30"/>
      <c r="CE714" s="30"/>
      <c r="CF714" s="30"/>
      <c r="CG714" s="30"/>
      <c r="CH714" s="31"/>
      <c r="CI714" s="30"/>
      <c r="CJ714" s="30"/>
      <c r="CK714" s="30"/>
      <c r="CL714" s="30"/>
      <c r="CM714" s="30"/>
      <c r="CN714" s="30"/>
      <c r="CO714" s="30"/>
      <c r="CP714" s="30"/>
      <c r="CQ714" s="31"/>
      <c r="CR714" s="30"/>
      <c r="CS714" s="30"/>
      <c r="CT714" s="30"/>
      <c r="CU714" s="30"/>
      <c r="CV714" s="30"/>
      <c r="CW714" s="30"/>
    </row>
    <row r="715" spans="4:101" ht="13.5" x14ac:dyDescent="0.35">
      <c r="D715" s="31"/>
      <c r="E715" s="30"/>
      <c r="F715" s="30"/>
      <c r="G715" s="30"/>
      <c r="H715" s="30"/>
      <c r="I715" s="30"/>
      <c r="J715" s="30"/>
      <c r="K715" s="30"/>
      <c r="L715" s="30"/>
      <c r="M715" s="30"/>
      <c r="N715" s="30"/>
      <c r="O715" s="31"/>
      <c r="P715" s="30"/>
      <c r="Q715" s="30"/>
      <c r="R715" s="30"/>
      <c r="S715" s="30"/>
      <c r="T715" s="30"/>
      <c r="U715" s="30"/>
      <c r="V715" s="30"/>
      <c r="W715" s="30"/>
      <c r="X715" s="30"/>
      <c r="Y715" s="31"/>
      <c r="Z715" s="30"/>
      <c r="AA715" s="30"/>
      <c r="AB715" s="30"/>
      <c r="AC715" s="30"/>
      <c r="AD715" s="30"/>
      <c r="AE715" s="30"/>
      <c r="AF715" s="30"/>
      <c r="AG715" s="30"/>
      <c r="AH715" s="30"/>
      <c r="AI715" s="30"/>
      <c r="AJ715" s="31"/>
      <c r="AK715" s="30"/>
      <c r="AL715" s="30"/>
      <c r="AM715" s="30"/>
      <c r="AN715" s="30"/>
      <c r="AO715" s="30"/>
      <c r="AP715" s="30"/>
      <c r="AQ715" s="30"/>
      <c r="AR715" s="30"/>
      <c r="AS715" s="31"/>
      <c r="AT715" s="30"/>
      <c r="AU715" s="30"/>
      <c r="AV715" s="30"/>
      <c r="AW715" s="30"/>
      <c r="AX715" s="30"/>
      <c r="AY715" s="30"/>
      <c r="AZ715" s="30"/>
      <c r="BA715" s="31"/>
      <c r="BB715" s="30"/>
      <c r="BC715" s="30"/>
      <c r="BD715" s="30"/>
      <c r="BE715" s="31"/>
      <c r="BF715" s="30"/>
      <c r="BG715" s="30"/>
      <c r="BH715" s="30"/>
      <c r="BI715" s="30"/>
      <c r="BJ715" s="31"/>
      <c r="BK715" s="30"/>
      <c r="BL715" s="30"/>
      <c r="BM715" s="30"/>
      <c r="BN715" s="30"/>
      <c r="BO715" s="31"/>
      <c r="BP715" s="30"/>
      <c r="BQ715" s="30"/>
      <c r="BR715" s="30"/>
      <c r="BS715" s="30"/>
      <c r="BT715" s="31"/>
      <c r="BU715" s="30"/>
      <c r="BV715" s="30"/>
      <c r="BW715" s="30"/>
      <c r="BX715" s="31"/>
      <c r="BY715" s="30"/>
      <c r="BZ715" s="30"/>
      <c r="CA715" s="30"/>
      <c r="CB715" s="30"/>
      <c r="CC715" s="30"/>
      <c r="CD715" s="30"/>
      <c r="CE715" s="30"/>
      <c r="CF715" s="30"/>
      <c r="CG715" s="30"/>
      <c r="CH715" s="31"/>
      <c r="CI715" s="30"/>
      <c r="CJ715" s="30"/>
      <c r="CK715" s="30"/>
      <c r="CL715" s="30"/>
      <c r="CM715" s="30"/>
      <c r="CN715" s="30"/>
      <c r="CO715" s="30"/>
      <c r="CP715" s="30"/>
      <c r="CQ715" s="31"/>
      <c r="CR715" s="30"/>
      <c r="CS715" s="30"/>
      <c r="CT715" s="30"/>
      <c r="CU715" s="30"/>
      <c r="CV715" s="30"/>
      <c r="CW715" s="30"/>
    </row>
    <row r="716" spans="4:101" ht="13.5" x14ac:dyDescent="0.35">
      <c r="D716" s="31"/>
      <c r="E716" s="30"/>
      <c r="F716" s="30"/>
      <c r="G716" s="30"/>
      <c r="H716" s="30"/>
      <c r="I716" s="30"/>
      <c r="J716" s="30"/>
      <c r="K716" s="30"/>
      <c r="L716" s="30"/>
      <c r="M716" s="30"/>
      <c r="N716" s="30"/>
      <c r="O716" s="31"/>
      <c r="P716" s="30"/>
      <c r="Q716" s="30"/>
      <c r="R716" s="30"/>
      <c r="S716" s="30"/>
      <c r="T716" s="30"/>
      <c r="U716" s="30"/>
      <c r="V716" s="30"/>
      <c r="W716" s="30"/>
      <c r="X716" s="30"/>
      <c r="Y716" s="31"/>
      <c r="Z716" s="30"/>
      <c r="AA716" s="30"/>
      <c r="AB716" s="30"/>
      <c r="AC716" s="30"/>
      <c r="AD716" s="30"/>
      <c r="AE716" s="30"/>
      <c r="AF716" s="30"/>
      <c r="AG716" s="30"/>
      <c r="AH716" s="30"/>
      <c r="AI716" s="30"/>
      <c r="AJ716" s="31"/>
      <c r="AK716" s="30"/>
      <c r="AL716" s="30"/>
      <c r="AM716" s="30"/>
      <c r="AN716" s="30"/>
      <c r="AO716" s="30"/>
      <c r="AP716" s="30"/>
      <c r="AQ716" s="30"/>
      <c r="AR716" s="30"/>
      <c r="AS716" s="31"/>
      <c r="AT716" s="30"/>
      <c r="AU716" s="30"/>
      <c r="AV716" s="30"/>
      <c r="AW716" s="30"/>
      <c r="AX716" s="30"/>
      <c r="AY716" s="30"/>
      <c r="AZ716" s="30"/>
      <c r="BA716" s="31"/>
      <c r="BB716" s="30"/>
      <c r="BC716" s="30"/>
      <c r="BD716" s="30"/>
      <c r="BE716" s="31"/>
      <c r="BF716" s="30"/>
      <c r="BG716" s="30"/>
      <c r="BH716" s="30"/>
      <c r="BI716" s="30"/>
      <c r="BJ716" s="31"/>
      <c r="BK716" s="30"/>
      <c r="BL716" s="30"/>
      <c r="BM716" s="30"/>
      <c r="BN716" s="30"/>
      <c r="BO716" s="31"/>
      <c r="BP716" s="30"/>
      <c r="BQ716" s="30"/>
      <c r="BR716" s="30"/>
      <c r="BS716" s="30"/>
      <c r="BT716" s="31"/>
      <c r="BU716" s="30"/>
      <c r="BV716" s="30"/>
      <c r="BW716" s="30"/>
      <c r="BX716" s="31"/>
      <c r="BY716" s="30"/>
      <c r="BZ716" s="30"/>
      <c r="CA716" s="30"/>
      <c r="CB716" s="30"/>
      <c r="CC716" s="30"/>
      <c r="CD716" s="30"/>
      <c r="CE716" s="30"/>
      <c r="CF716" s="30"/>
      <c r="CG716" s="30"/>
      <c r="CH716" s="31"/>
      <c r="CI716" s="30"/>
      <c r="CJ716" s="30"/>
      <c r="CK716" s="30"/>
      <c r="CL716" s="30"/>
      <c r="CM716" s="30"/>
      <c r="CN716" s="30"/>
      <c r="CO716" s="30"/>
      <c r="CP716" s="30"/>
      <c r="CQ716" s="31"/>
      <c r="CR716" s="30"/>
      <c r="CS716" s="30"/>
      <c r="CT716" s="30"/>
      <c r="CU716" s="30"/>
      <c r="CV716" s="30"/>
      <c r="CW716" s="30"/>
    </row>
    <row r="717" spans="4:101" ht="13.5" x14ac:dyDescent="0.35">
      <c r="D717" s="31"/>
      <c r="E717" s="30"/>
      <c r="F717" s="30"/>
      <c r="G717" s="30"/>
      <c r="H717" s="30"/>
      <c r="I717" s="30"/>
      <c r="J717" s="30"/>
      <c r="K717" s="30"/>
      <c r="L717" s="30"/>
      <c r="M717" s="30"/>
      <c r="N717" s="30"/>
      <c r="O717" s="31"/>
      <c r="P717" s="30"/>
      <c r="Q717" s="30"/>
      <c r="R717" s="30"/>
      <c r="S717" s="30"/>
      <c r="T717" s="30"/>
      <c r="U717" s="30"/>
      <c r="V717" s="30"/>
      <c r="W717" s="30"/>
      <c r="X717" s="30"/>
      <c r="Y717" s="31"/>
      <c r="Z717" s="30"/>
      <c r="AA717" s="30"/>
      <c r="AB717" s="30"/>
      <c r="AC717" s="30"/>
      <c r="AD717" s="30"/>
      <c r="AE717" s="30"/>
      <c r="AF717" s="30"/>
      <c r="AG717" s="30"/>
      <c r="AH717" s="30"/>
      <c r="AI717" s="30"/>
      <c r="AJ717" s="31"/>
      <c r="AK717" s="30"/>
      <c r="AL717" s="30"/>
      <c r="AM717" s="30"/>
      <c r="AN717" s="30"/>
      <c r="AO717" s="30"/>
      <c r="AP717" s="30"/>
      <c r="AQ717" s="30"/>
      <c r="AR717" s="30"/>
      <c r="AS717" s="31"/>
      <c r="AT717" s="30"/>
      <c r="AU717" s="30"/>
      <c r="AV717" s="30"/>
      <c r="AW717" s="30"/>
      <c r="AX717" s="30"/>
      <c r="AY717" s="30"/>
      <c r="AZ717" s="30"/>
      <c r="BA717" s="31"/>
      <c r="BB717" s="30"/>
      <c r="BC717" s="30"/>
      <c r="BD717" s="30"/>
      <c r="BE717" s="31"/>
      <c r="BF717" s="30"/>
      <c r="BG717" s="30"/>
      <c r="BH717" s="30"/>
      <c r="BI717" s="30"/>
      <c r="BJ717" s="31"/>
      <c r="BK717" s="30"/>
      <c r="BL717" s="30"/>
      <c r="BM717" s="30"/>
      <c r="BN717" s="30"/>
      <c r="BO717" s="31"/>
      <c r="BP717" s="30"/>
      <c r="BQ717" s="30"/>
      <c r="BR717" s="30"/>
      <c r="BS717" s="30"/>
      <c r="BT717" s="31"/>
      <c r="BU717" s="30"/>
      <c r="BV717" s="30"/>
      <c r="BW717" s="30"/>
      <c r="BX717" s="31"/>
      <c r="BY717" s="30"/>
      <c r="BZ717" s="30"/>
      <c r="CA717" s="30"/>
      <c r="CB717" s="30"/>
      <c r="CC717" s="30"/>
      <c r="CD717" s="30"/>
      <c r="CE717" s="30"/>
      <c r="CF717" s="30"/>
      <c r="CG717" s="30"/>
      <c r="CH717" s="31"/>
      <c r="CI717" s="30"/>
      <c r="CJ717" s="30"/>
      <c r="CK717" s="30"/>
      <c r="CL717" s="30"/>
      <c r="CM717" s="30"/>
      <c r="CN717" s="30"/>
      <c r="CO717" s="30"/>
      <c r="CP717" s="30"/>
      <c r="CQ717" s="31"/>
      <c r="CR717" s="30"/>
      <c r="CS717" s="30"/>
      <c r="CT717" s="30"/>
      <c r="CU717" s="30"/>
      <c r="CV717" s="30"/>
      <c r="CW717" s="30"/>
    </row>
    <row r="718" spans="4:101" ht="13.5" x14ac:dyDescent="0.35">
      <c r="D718" s="31"/>
      <c r="E718" s="30"/>
      <c r="F718" s="30"/>
      <c r="G718" s="30"/>
      <c r="H718" s="30"/>
      <c r="I718" s="30"/>
      <c r="J718" s="30"/>
      <c r="K718" s="30"/>
      <c r="L718" s="30"/>
      <c r="M718" s="30"/>
      <c r="N718" s="30"/>
      <c r="O718" s="31"/>
      <c r="P718" s="30"/>
      <c r="Q718" s="30"/>
      <c r="R718" s="30"/>
      <c r="S718" s="30"/>
      <c r="T718" s="30"/>
      <c r="U718" s="30"/>
      <c r="V718" s="30"/>
      <c r="W718" s="30"/>
      <c r="X718" s="30"/>
      <c r="Y718" s="31"/>
      <c r="Z718" s="30"/>
      <c r="AA718" s="30"/>
      <c r="AB718" s="30"/>
      <c r="AC718" s="30"/>
      <c r="AD718" s="30"/>
      <c r="AE718" s="30"/>
      <c r="AF718" s="30"/>
      <c r="AG718" s="30"/>
      <c r="AH718" s="30"/>
      <c r="AI718" s="30"/>
      <c r="AJ718" s="31"/>
      <c r="AK718" s="30"/>
      <c r="AL718" s="30"/>
      <c r="AM718" s="30"/>
      <c r="AN718" s="30"/>
      <c r="AO718" s="30"/>
      <c r="AP718" s="30"/>
      <c r="AQ718" s="30"/>
      <c r="AR718" s="30"/>
      <c r="AS718" s="31"/>
      <c r="AT718" s="30"/>
      <c r="AU718" s="30"/>
      <c r="AV718" s="30"/>
      <c r="AW718" s="30"/>
      <c r="AX718" s="30"/>
      <c r="AY718" s="30"/>
      <c r="AZ718" s="30"/>
      <c r="BA718" s="31"/>
      <c r="BB718" s="30"/>
      <c r="BC718" s="30"/>
      <c r="BD718" s="30"/>
      <c r="BE718" s="31"/>
      <c r="BF718" s="30"/>
      <c r="BG718" s="30"/>
      <c r="BH718" s="30"/>
      <c r="BI718" s="30"/>
      <c r="BJ718" s="31"/>
      <c r="BK718" s="30"/>
      <c r="BL718" s="30"/>
      <c r="BM718" s="30"/>
      <c r="BN718" s="30"/>
      <c r="BO718" s="31"/>
      <c r="BP718" s="30"/>
      <c r="BQ718" s="30"/>
      <c r="BR718" s="30"/>
      <c r="BS718" s="30"/>
      <c r="BT718" s="31"/>
      <c r="BU718" s="30"/>
      <c r="BV718" s="30"/>
      <c r="BW718" s="30"/>
      <c r="BX718" s="31"/>
      <c r="BY718" s="30"/>
      <c r="BZ718" s="30"/>
      <c r="CA718" s="30"/>
      <c r="CB718" s="30"/>
      <c r="CC718" s="30"/>
      <c r="CD718" s="30"/>
      <c r="CE718" s="30"/>
      <c r="CF718" s="30"/>
      <c r="CG718" s="30"/>
      <c r="CH718" s="31"/>
      <c r="CI718" s="30"/>
      <c r="CJ718" s="30"/>
      <c r="CK718" s="30"/>
      <c r="CL718" s="30"/>
      <c r="CM718" s="30"/>
      <c r="CN718" s="30"/>
      <c r="CO718" s="30"/>
      <c r="CP718" s="30"/>
      <c r="CQ718" s="31"/>
      <c r="CR718" s="30"/>
      <c r="CS718" s="30"/>
      <c r="CT718" s="30"/>
      <c r="CU718" s="30"/>
      <c r="CV718" s="30"/>
      <c r="CW718" s="30"/>
    </row>
    <row r="719" spans="4:101" ht="13.5" x14ac:dyDescent="0.35">
      <c r="D719" s="31"/>
      <c r="E719" s="30"/>
      <c r="F719" s="30"/>
      <c r="G719" s="30"/>
      <c r="H719" s="30"/>
      <c r="I719" s="30"/>
      <c r="J719" s="30"/>
      <c r="K719" s="30"/>
      <c r="L719" s="30"/>
      <c r="M719" s="30"/>
      <c r="N719" s="30"/>
      <c r="O719" s="31"/>
      <c r="P719" s="30"/>
      <c r="Q719" s="30"/>
      <c r="R719" s="30"/>
      <c r="S719" s="30"/>
      <c r="T719" s="30"/>
      <c r="U719" s="30"/>
      <c r="V719" s="30"/>
      <c r="W719" s="30"/>
      <c r="X719" s="30"/>
      <c r="Y719" s="31"/>
      <c r="Z719" s="30"/>
      <c r="AA719" s="30"/>
      <c r="AB719" s="30"/>
      <c r="AC719" s="30"/>
      <c r="AD719" s="30"/>
      <c r="AE719" s="30"/>
      <c r="AF719" s="30"/>
      <c r="AG719" s="30"/>
      <c r="AH719" s="30"/>
      <c r="AI719" s="30"/>
      <c r="AJ719" s="31"/>
      <c r="AK719" s="30"/>
      <c r="AL719" s="30"/>
      <c r="AM719" s="30"/>
      <c r="AN719" s="30"/>
      <c r="AO719" s="30"/>
      <c r="AP719" s="30"/>
      <c r="AQ719" s="30"/>
      <c r="AR719" s="30"/>
      <c r="AS719" s="31"/>
      <c r="AT719" s="30"/>
      <c r="AU719" s="30"/>
      <c r="AV719" s="30"/>
      <c r="AW719" s="30"/>
      <c r="AX719" s="30"/>
      <c r="AY719" s="30"/>
      <c r="AZ719" s="30"/>
      <c r="BA719" s="31"/>
      <c r="BB719" s="30"/>
      <c r="BC719" s="30"/>
      <c r="BD719" s="30"/>
      <c r="BE719" s="31"/>
      <c r="BF719" s="30"/>
      <c r="BG719" s="30"/>
      <c r="BH719" s="30"/>
      <c r="BI719" s="30"/>
      <c r="BJ719" s="31"/>
      <c r="BK719" s="30"/>
      <c r="BL719" s="30"/>
      <c r="BM719" s="30"/>
      <c r="BN719" s="30"/>
      <c r="BO719" s="31"/>
      <c r="BP719" s="30"/>
      <c r="BQ719" s="30"/>
      <c r="BR719" s="30"/>
      <c r="BS719" s="30"/>
      <c r="BT719" s="31"/>
      <c r="BU719" s="30"/>
      <c r="BV719" s="30"/>
      <c r="BW719" s="30"/>
      <c r="BX719" s="31"/>
      <c r="BY719" s="30"/>
      <c r="BZ719" s="30"/>
      <c r="CA719" s="30"/>
      <c r="CB719" s="30"/>
      <c r="CC719" s="30"/>
      <c r="CD719" s="30"/>
      <c r="CE719" s="30"/>
      <c r="CF719" s="30"/>
      <c r="CG719" s="30"/>
      <c r="CH719" s="31"/>
      <c r="CI719" s="30"/>
      <c r="CJ719" s="30"/>
      <c r="CK719" s="30"/>
      <c r="CL719" s="30"/>
      <c r="CM719" s="30"/>
      <c r="CN719" s="30"/>
      <c r="CO719" s="30"/>
      <c r="CP719" s="30"/>
      <c r="CQ719" s="31"/>
      <c r="CR719" s="30"/>
      <c r="CS719" s="30"/>
      <c r="CT719" s="30"/>
      <c r="CU719" s="30"/>
      <c r="CV719" s="30"/>
      <c r="CW719" s="30"/>
    </row>
    <row r="720" spans="4:101" ht="13.5" x14ac:dyDescent="0.35">
      <c r="D720" s="31"/>
      <c r="E720" s="30"/>
      <c r="F720" s="30"/>
      <c r="G720" s="30"/>
      <c r="H720" s="30"/>
      <c r="I720" s="30"/>
      <c r="J720" s="30"/>
      <c r="K720" s="30"/>
      <c r="L720" s="30"/>
      <c r="M720" s="30"/>
      <c r="N720" s="30"/>
      <c r="O720" s="31"/>
      <c r="P720" s="30"/>
      <c r="Q720" s="30"/>
      <c r="R720" s="30"/>
      <c r="S720" s="30"/>
      <c r="T720" s="30"/>
      <c r="U720" s="30"/>
      <c r="V720" s="30"/>
      <c r="W720" s="30"/>
      <c r="X720" s="30"/>
      <c r="Y720" s="31"/>
      <c r="Z720" s="30"/>
      <c r="AA720" s="30"/>
      <c r="AB720" s="30"/>
      <c r="AC720" s="30"/>
      <c r="AD720" s="30"/>
      <c r="AE720" s="30"/>
      <c r="AF720" s="30"/>
      <c r="AG720" s="30"/>
      <c r="AH720" s="30"/>
      <c r="AI720" s="30"/>
      <c r="AJ720" s="31"/>
      <c r="AK720" s="30"/>
      <c r="AL720" s="30"/>
      <c r="AM720" s="30"/>
      <c r="AN720" s="30"/>
      <c r="AO720" s="30"/>
      <c r="AP720" s="30"/>
      <c r="AQ720" s="30"/>
      <c r="AR720" s="30"/>
      <c r="AS720" s="31"/>
      <c r="AT720" s="30"/>
      <c r="AU720" s="30"/>
      <c r="AV720" s="30"/>
      <c r="AW720" s="30"/>
      <c r="AX720" s="30"/>
      <c r="AY720" s="30"/>
      <c r="AZ720" s="30"/>
      <c r="BA720" s="31"/>
      <c r="BB720" s="30"/>
      <c r="BC720" s="30"/>
      <c r="BD720" s="30"/>
      <c r="BE720" s="31"/>
      <c r="BF720" s="30"/>
      <c r="BG720" s="30"/>
      <c r="BH720" s="30"/>
      <c r="BI720" s="30"/>
      <c r="BJ720" s="31"/>
      <c r="BK720" s="30"/>
      <c r="BL720" s="30"/>
      <c r="BM720" s="30"/>
      <c r="BN720" s="30"/>
      <c r="BO720" s="31"/>
      <c r="BP720" s="30"/>
      <c r="BQ720" s="30"/>
      <c r="BR720" s="30"/>
      <c r="BS720" s="30"/>
      <c r="BT720" s="31"/>
      <c r="BU720" s="30"/>
      <c r="BV720" s="30"/>
      <c r="BW720" s="30"/>
      <c r="BX720" s="31"/>
      <c r="BY720" s="30"/>
      <c r="BZ720" s="30"/>
      <c r="CA720" s="30"/>
      <c r="CB720" s="30"/>
      <c r="CC720" s="30"/>
      <c r="CD720" s="30"/>
      <c r="CE720" s="30"/>
      <c r="CF720" s="30"/>
      <c r="CG720" s="30"/>
      <c r="CH720" s="31"/>
      <c r="CI720" s="30"/>
      <c r="CJ720" s="30"/>
      <c r="CK720" s="30"/>
      <c r="CL720" s="30"/>
      <c r="CM720" s="30"/>
      <c r="CN720" s="30"/>
      <c r="CO720" s="30"/>
      <c r="CP720" s="30"/>
      <c r="CQ720" s="31"/>
      <c r="CR720" s="30"/>
      <c r="CS720" s="30"/>
      <c r="CT720" s="30"/>
      <c r="CU720" s="30"/>
      <c r="CV720" s="30"/>
      <c r="CW720" s="30"/>
    </row>
    <row r="721" spans="4:101" ht="13.5" x14ac:dyDescent="0.35">
      <c r="D721" s="31"/>
      <c r="E721" s="30"/>
      <c r="F721" s="30"/>
      <c r="G721" s="30"/>
      <c r="H721" s="30"/>
      <c r="I721" s="30"/>
      <c r="J721" s="30"/>
      <c r="K721" s="30"/>
      <c r="L721" s="30"/>
      <c r="M721" s="30"/>
      <c r="N721" s="30"/>
      <c r="O721" s="31"/>
      <c r="P721" s="30"/>
      <c r="Q721" s="30"/>
      <c r="R721" s="30"/>
      <c r="S721" s="30"/>
      <c r="T721" s="30"/>
      <c r="U721" s="30"/>
      <c r="V721" s="30"/>
      <c r="W721" s="30"/>
      <c r="X721" s="30"/>
      <c r="Y721" s="31"/>
      <c r="Z721" s="30"/>
      <c r="AA721" s="30"/>
      <c r="AB721" s="30"/>
      <c r="AC721" s="30"/>
      <c r="AD721" s="30"/>
      <c r="AE721" s="30"/>
      <c r="AF721" s="30"/>
      <c r="AG721" s="30"/>
      <c r="AH721" s="30"/>
      <c r="AI721" s="30"/>
      <c r="AJ721" s="31"/>
      <c r="AK721" s="30"/>
      <c r="AL721" s="30"/>
      <c r="AM721" s="30"/>
      <c r="AN721" s="30"/>
      <c r="AO721" s="30"/>
      <c r="AP721" s="30"/>
      <c r="AQ721" s="30"/>
      <c r="AR721" s="30"/>
      <c r="AS721" s="31"/>
      <c r="AT721" s="30"/>
      <c r="AU721" s="30"/>
      <c r="AV721" s="30"/>
      <c r="AW721" s="30"/>
      <c r="AX721" s="30"/>
      <c r="AY721" s="30"/>
      <c r="AZ721" s="30"/>
      <c r="BA721" s="31"/>
      <c r="BB721" s="30"/>
      <c r="BC721" s="30"/>
      <c r="BD721" s="30"/>
      <c r="BE721" s="31"/>
      <c r="BF721" s="30"/>
      <c r="BG721" s="30"/>
      <c r="BH721" s="30"/>
      <c r="BI721" s="30"/>
      <c r="BJ721" s="31"/>
      <c r="BK721" s="30"/>
      <c r="BL721" s="30"/>
      <c r="BM721" s="30"/>
      <c r="BN721" s="30"/>
      <c r="BO721" s="31"/>
      <c r="BP721" s="30"/>
      <c r="BQ721" s="30"/>
      <c r="BR721" s="30"/>
      <c r="BS721" s="30"/>
      <c r="BT721" s="31"/>
      <c r="BU721" s="30"/>
      <c r="BV721" s="30"/>
      <c r="BW721" s="30"/>
      <c r="BX721" s="31"/>
      <c r="BY721" s="30"/>
      <c r="BZ721" s="30"/>
      <c r="CA721" s="30"/>
      <c r="CB721" s="30"/>
      <c r="CC721" s="30"/>
      <c r="CD721" s="30"/>
      <c r="CE721" s="30"/>
      <c r="CF721" s="30"/>
      <c r="CG721" s="30"/>
      <c r="CH721" s="31"/>
      <c r="CI721" s="30"/>
      <c r="CJ721" s="30"/>
      <c r="CK721" s="30"/>
      <c r="CL721" s="30"/>
      <c r="CM721" s="30"/>
      <c r="CN721" s="30"/>
      <c r="CO721" s="30"/>
      <c r="CP721" s="30"/>
      <c r="CQ721" s="31"/>
      <c r="CR721" s="30"/>
      <c r="CS721" s="30"/>
      <c r="CT721" s="30"/>
      <c r="CU721" s="30"/>
      <c r="CV721" s="30"/>
      <c r="CW721" s="30"/>
    </row>
    <row r="722" spans="4:101" ht="13.5" x14ac:dyDescent="0.35">
      <c r="D722" s="31"/>
      <c r="E722" s="30"/>
      <c r="F722" s="30"/>
      <c r="G722" s="30"/>
      <c r="H722" s="30"/>
      <c r="I722" s="30"/>
      <c r="J722" s="30"/>
      <c r="K722" s="30"/>
      <c r="L722" s="30"/>
      <c r="M722" s="30"/>
      <c r="N722" s="30"/>
      <c r="O722" s="31"/>
      <c r="P722" s="30"/>
      <c r="Q722" s="30"/>
      <c r="R722" s="30"/>
      <c r="S722" s="30"/>
      <c r="T722" s="30"/>
      <c r="U722" s="30"/>
      <c r="V722" s="30"/>
      <c r="W722" s="30"/>
      <c r="X722" s="30"/>
      <c r="Y722" s="31"/>
      <c r="Z722" s="30"/>
      <c r="AA722" s="30"/>
      <c r="AB722" s="30"/>
      <c r="AC722" s="30"/>
      <c r="AD722" s="30"/>
      <c r="AE722" s="30"/>
      <c r="AF722" s="30"/>
      <c r="AG722" s="30"/>
      <c r="AH722" s="30"/>
      <c r="AI722" s="30"/>
      <c r="AJ722" s="31"/>
      <c r="AK722" s="30"/>
      <c r="AL722" s="30"/>
      <c r="AM722" s="30"/>
      <c r="AN722" s="30"/>
      <c r="AO722" s="30"/>
      <c r="AP722" s="30"/>
      <c r="AQ722" s="30"/>
      <c r="AR722" s="30"/>
      <c r="AS722" s="31"/>
      <c r="AT722" s="30"/>
      <c r="AU722" s="30"/>
      <c r="AV722" s="30"/>
      <c r="AW722" s="30"/>
      <c r="AX722" s="30"/>
      <c r="AY722" s="30"/>
      <c r="AZ722" s="30"/>
      <c r="BA722" s="31"/>
      <c r="BB722" s="30"/>
      <c r="BC722" s="30"/>
      <c r="BD722" s="30"/>
      <c r="BE722" s="31"/>
      <c r="BF722" s="30"/>
      <c r="BG722" s="30"/>
      <c r="BH722" s="30"/>
      <c r="BI722" s="30"/>
      <c r="BJ722" s="31"/>
      <c r="BK722" s="30"/>
      <c r="BL722" s="30"/>
      <c r="BM722" s="30"/>
      <c r="BN722" s="30"/>
      <c r="BO722" s="31"/>
      <c r="BP722" s="30"/>
      <c r="BQ722" s="30"/>
      <c r="BR722" s="30"/>
      <c r="BS722" s="30"/>
      <c r="BT722" s="31"/>
      <c r="BU722" s="30"/>
      <c r="BV722" s="30"/>
      <c r="BW722" s="30"/>
      <c r="BX722" s="31"/>
      <c r="BY722" s="30"/>
      <c r="BZ722" s="30"/>
      <c r="CA722" s="30"/>
      <c r="CB722" s="30"/>
      <c r="CC722" s="30"/>
      <c r="CD722" s="30"/>
      <c r="CE722" s="30"/>
      <c r="CF722" s="30"/>
      <c r="CG722" s="30"/>
      <c r="CH722" s="31"/>
      <c r="CI722" s="30"/>
      <c r="CJ722" s="30"/>
      <c r="CK722" s="30"/>
      <c r="CL722" s="30"/>
      <c r="CM722" s="30"/>
      <c r="CN722" s="30"/>
      <c r="CO722" s="30"/>
      <c r="CP722" s="30"/>
      <c r="CQ722" s="31"/>
      <c r="CR722" s="30"/>
      <c r="CS722" s="30"/>
      <c r="CT722" s="30"/>
      <c r="CU722" s="30"/>
      <c r="CV722" s="30"/>
      <c r="CW722" s="30"/>
    </row>
    <row r="723" spans="4:101" ht="13.5" x14ac:dyDescent="0.35">
      <c r="D723" s="31"/>
      <c r="E723" s="30"/>
      <c r="F723" s="30"/>
      <c r="G723" s="30"/>
      <c r="H723" s="30"/>
      <c r="I723" s="30"/>
      <c r="J723" s="30"/>
      <c r="K723" s="30"/>
      <c r="L723" s="30"/>
      <c r="M723" s="30"/>
      <c r="N723" s="30"/>
      <c r="O723" s="31"/>
      <c r="P723" s="30"/>
      <c r="Q723" s="30"/>
      <c r="R723" s="30"/>
      <c r="S723" s="30"/>
      <c r="T723" s="30"/>
      <c r="U723" s="30"/>
      <c r="V723" s="30"/>
      <c r="W723" s="30"/>
      <c r="X723" s="30"/>
      <c r="Y723" s="31"/>
      <c r="Z723" s="30"/>
      <c r="AA723" s="30"/>
      <c r="AB723" s="30"/>
      <c r="AC723" s="30"/>
      <c r="AD723" s="30"/>
      <c r="AE723" s="30"/>
      <c r="AF723" s="30"/>
      <c r="AG723" s="30"/>
      <c r="AH723" s="30"/>
      <c r="AI723" s="30"/>
      <c r="AJ723" s="31"/>
      <c r="AK723" s="30"/>
      <c r="AL723" s="30"/>
      <c r="AM723" s="30"/>
      <c r="AN723" s="30"/>
      <c r="AO723" s="30"/>
      <c r="AP723" s="30"/>
      <c r="AQ723" s="30"/>
      <c r="AR723" s="30"/>
      <c r="AS723" s="31"/>
      <c r="AT723" s="30"/>
      <c r="AU723" s="30"/>
      <c r="AV723" s="30"/>
      <c r="AW723" s="30"/>
      <c r="AX723" s="30"/>
      <c r="AY723" s="30"/>
      <c r="AZ723" s="30"/>
      <c r="BA723" s="31"/>
      <c r="BB723" s="30"/>
      <c r="BC723" s="30"/>
      <c r="BD723" s="30"/>
      <c r="BE723" s="31"/>
      <c r="BF723" s="30"/>
      <c r="BG723" s="30"/>
      <c r="BH723" s="30"/>
      <c r="BI723" s="30"/>
      <c r="BJ723" s="31"/>
      <c r="BK723" s="30"/>
      <c r="BL723" s="30"/>
      <c r="BM723" s="30"/>
      <c r="BN723" s="30"/>
      <c r="BO723" s="31"/>
      <c r="BP723" s="30"/>
      <c r="BQ723" s="30"/>
      <c r="BR723" s="30"/>
      <c r="BS723" s="30"/>
      <c r="BT723" s="31"/>
      <c r="BU723" s="30"/>
      <c r="BV723" s="30"/>
      <c r="BW723" s="30"/>
      <c r="BX723" s="31"/>
      <c r="BY723" s="30"/>
      <c r="BZ723" s="30"/>
      <c r="CA723" s="30"/>
      <c r="CB723" s="30"/>
      <c r="CC723" s="30"/>
      <c r="CD723" s="30"/>
      <c r="CE723" s="30"/>
      <c r="CF723" s="30"/>
      <c r="CG723" s="30"/>
      <c r="CH723" s="31"/>
      <c r="CI723" s="30"/>
      <c r="CJ723" s="30"/>
      <c r="CK723" s="30"/>
      <c r="CL723" s="30"/>
      <c r="CM723" s="30"/>
      <c r="CN723" s="30"/>
      <c r="CO723" s="30"/>
      <c r="CP723" s="30"/>
      <c r="CQ723" s="31"/>
      <c r="CR723" s="30"/>
      <c r="CS723" s="30"/>
      <c r="CT723" s="30"/>
      <c r="CU723" s="30"/>
      <c r="CV723" s="30"/>
      <c r="CW723" s="30"/>
    </row>
    <row r="724" spans="4:101" ht="13.5" x14ac:dyDescent="0.35">
      <c r="D724" s="31"/>
      <c r="E724" s="30"/>
      <c r="F724" s="30"/>
      <c r="G724" s="30"/>
      <c r="H724" s="30"/>
      <c r="I724" s="30"/>
      <c r="J724" s="30"/>
      <c r="K724" s="30"/>
      <c r="L724" s="30"/>
      <c r="M724" s="30"/>
      <c r="N724" s="30"/>
      <c r="O724" s="31"/>
      <c r="P724" s="30"/>
      <c r="Q724" s="30"/>
      <c r="R724" s="30"/>
      <c r="S724" s="30"/>
      <c r="T724" s="30"/>
      <c r="U724" s="30"/>
      <c r="V724" s="30"/>
      <c r="W724" s="30"/>
      <c r="X724" s="30"/>
      <c r="Y724" s="31"/>
      <c r="Z724" s="30"/>
      <c r="AA724" s="30"/>
      <c r="AB724" s="30"/>
      <c r="AC724" s="30"/>
      <c r="AD724" s="30"/>
      <c r="AE724" s="30"/>
      <c r="AF724" s="30"/>
      <c r="AG724" s="30"/>
      <c r="AH724" s="30"/>
      <c r="AI724" s="30"/>
      <c r="AJ724" s="31"/>
      <c r="AK724" s="30"/>
      <c r="AL724" s="30"/>
      <c r="AM724" s="30"/>
      <c r="AN724" s="30"/>
      <c r="AO724" s="30"/>
      <c r="AP724" s="30"/>
      <c r="AQ724" s="30"/>
      <c r="AR724" s="30"/>
      <c r="AS724" s="31"/>
      <c r="AT724" s="30"/>
      <c r="AU724" s="30"/>
      <c r="AV724" s="30"/>
      <c r="AW724" s="30"/>
      <c r="AX724" s="30"/>
      <c r="AY724" s="30"/>
      <c r="AZ724" s="30"/>
      <c r="BA724" s="31"/>
      <c r="BB724" s="30"/>
      <c r="BC724" s="30"/>
      <c r="BD724" s="30"/>
      <c r="BE724" s="31"/>
      <c r="BF724" s="30"/>
      <c r="BG724" s="30"/>
      <c r="BH724" s="30"/>
      <c r="BI724" s="30"/>
      <c r="BJ724" s="31"/>
      <c r="BK724" s="30"/>
      <c r="BL724" s="30"/>
      <c r="BM724" s="30"/>
      <c r="BN724" s="30"/>
      <c r="BO724" s="31"/>
      <c r="BP724" s="30"/>
      <c r="BQ724" s="30"/>
      <c r="BR724" s="30"/>
      <c r="BS724" s="30"/>
      <c r="BT724" s="31"/>
      <c r="BU724" s="30"/>
      <c r="BV724" s="30"/>
      <c r="BW724" s="30"/>
      <c r="BX724" s="31"/>
      <c r="BY724" s="30"/>
      <c r="BZ724" s="30"/>
      <c r="CA724" s="30"/>
      <c r="CB724" s="30"/>
      <c r="CC724" s="30"/>
      <c r="CD724" s="30"/>
      <c r="CE724" s="30"/>
      <c r="CF724" s="30"/>
      <c r="CG724" s="30"/>
      <c r="CH724" s="31"/>
      <c r="CI724" s="30"/>
      <c r="CJ724" s="30"/>
      <c r="CK724" s="30"/>
      <c r="CL724" s="30"/>
      <c r="CM724" s="30"/>
      <c r="CN724" s="30"/>
      <c r="CO724" s="30"/>
      <c r="CP724" s="30"/>
      <c r="CQ724" s="31"/>
      <c r="CR724" s="30"/>
      <c r="CS724" s="30"/>
      <c r="CT724" s="30"/>
      <c r="CU724" s="30"/>
      <c r="CV724" s="30"/>
      <c r="CW724" s="30"/>
    </row>
    <row r="725" spans="4:101" ht="13.5" x14ac:dyDescent="0.35">
      <c r="D725" s="31"/>
      <c r="E725" s="30"/>
      <c r="F725" s="30"/>
      <c r="G725" s="30"/>
      <c r="H725" s="30"/>
      <c r="I725" s="30"/>
      <c r="J725" s="30"/>
      <c r="K725" s="30"/>
      <c r="L725" s="30"/>
      <c r="M725" s="30"/>
      <c r="N725" s="30"/>
      <c r="O725" s="31"/>
      <c r="P725" s="30"/>
      <c r="Q725" s="30"/>
      <c r="R725" s="30"/>
      <c r="S725" s="30"/>
      <c r="T725" s="30"/>
      <c r="U725" s="30"/>
      <c r="V725" s="30"/>
      <c r="W725" s="30"/>
      <c r="X725" s="30"/>
      <c r="Y725" s="31"/>
      <c r="Z725" s="30"/>
      <c r="AA725" s="30"/>
      <c r="AB725" s="30"/>
      <c r="AC725" s="30"/>
      <c r="AD725" s="30"/>
      <c r="AE725" s="30"/>
      <c r="AF725" s="30"/>
      <c r="AG725" s="30"/>
      <c r="AH725" s="30"/>
      <c r="AI725" s="30"/>
      <c r="AJ725" s="31"/>
      <c r="AK725" s="30"/>
      <c r="AL725" s="30"/>
      <c r="AM725" s="30"/>
      <c r="AN725" s="30"/>
      <c r="AO725" s="30"/>
      <c r="AP725" s="30"/>
      <c r="AQ725" s="30"/>
      <c r="AR725" s="30"/>
      <c r="AS725" s="31"/>
      <c r="AT725" s="30"/>
      <c r="AU725" s="30"/>
      <c r="AV725" s="30"/>
      <c r="AW725" s="30"/>
      <c r="AX725" s="30"/>
      <c r="AY725" s="30"/>
      <c r="AZ725" s="30"/>
      <c r="BA725" s="31"/>
      <c r="BB725" s="30"/>
      <c r="BC725" s="30"/>
      <c r="BD725" s="30"/>
      <c r="BE725" s="31"/>
      <c r="BF725" s="30"/>
      <c r="BG725" s="30"/>
      <c r="BH725" s="30"/>
      <c r="BI725" s="30"/>
      <c r="BJ725" s="31"/>
      <c r="BK725" s="30"/>
      <c r="BL725" s="30"/>
      <c r="BM725" s="30"/>
      <c r="BN725" s="30"/>
      <c r="BO725" s="31"/>
      <c r="BP725" s="30"/>
      <c r="BQ725" s="30"/>
      <c r="BR725" s="30"/>
      <c r="BS725" s="30"/>
      <c r="BT725" s="31"/>
      <c r="BU725" s="30"/>
      <c r="BV725" s="30"/>
      <c r="BW725" s="30"/>
      <c r="BX725" s="31"/>
      <c r="BY725" s="30"/>
      <c r="BZ725" s="30"/>
      <c r="CA725" s="30"/>
      <c r="CB725" s="30"/>
      <c r="CC725" s="30"/>
      <c r="CD725" s="30"/>
      <c r="CE725" s="30"/>
      <c r="CF725" s="30"/>
      <c r="CG725" s="30"/>
      <c r="CH725" s="31"/>
      <c r="CI725" s="30"/>
      <c r="CJ725" s="30"/>
      <c r="CK725" s="30"/>
      <c r="CL725" s="30"/>
      <c r="CM725" s="30"/>
      <c r="CN725" s="30"/>
      <c r="CO725" s="30"/>
      <c r="CP725" s="30"/>
      <c r="CQ725" s="31"/>
      <c r="CR725" s="30"/>
      <c r="CS725" s="30"/>
      <c r="CT725" s="30"/>
      <c r="CU725" s="30"/>
      <c r="CV725" s="30"/>
      <c r="CW725" s="30"/>
    </row>
    <row r="726" spans="4:101" ht="13.5" x14ac:dyDescent="0.35">
      <c r="D726" s="31"/>
      <c r="E726" s="30"/>
      <c r="F726" s="30"/>
      <c r="G726" s="30"/>
      <c r="H726" s="30"/>
      <c r="I726" s="30"/>
      <c r="J726" s="30"/>
      <c r="K726" s="30"/>
      <c r="L726" s="30"/>
      <c r="M726" s="30"/>
      <c r="N726" s="30"/>
      <c r="O726" s="31"/>
      <c r="P726" s="30"/>
      <c r="Q726" s="30"/>
      <c r="R726" s="30"/>
      <c r="S726" s="30"/>
      <c r="T726" s="30"/>
      <c r="U726" s="30"/>
      <c r="V726" s="30"/>
      <c r="W726" s="30"/>
      <c r="X726" s="30"/>
      <c r="Y726" s="31"/>
      <c r="Z726" s="30"/>
      <c r="AA726" s="30"/>
      <c r="AB726" s="30"/>
      <c r="AC726" s="30"/>
      <c r="AD726" s="30"/>
      <c r="AE726" s="30"/>
      <c r="AF726" s="30"/>
      <c r="AG726" s="30"/>
      <c r="AH726" s="30"/>
      <c r="AI726" s="30"/>
      <c r="AJ726" s="31"/>
      <c r="AK726" s="30"/>
      <c r="AL726" s="30"/>
      <c r="AM726" s="30"/>
      <c r="AN726" s="30"/>
      <c r="AO726" s="30"/>
      <c r="AP726" s="30"/>
      <c r="AQ726" s="30"/>
      <c r="AR726" s="30"/>
      <c r="AS726" s="31"/>
      <c r="AT726" s="30"/>
      <c r="AU726" s="30"/>
      <c r="AV726" s="30"/>
      <c r="AW726" s="30"/>
      <c r="AX726" s="30"/>
      <c r="AY726" s="30"/>
      <c r="AZ726" s="30"/>
      <c r="BA726" s="31"/>
      <c r="BB726" s="30"/>
      <c r="BC726" s="30"/>
      <c r="BD726" s="30"/>
      <c r="BE726" s="31"/>
      <c r="BF726" s="30"/>
      <c r="BG726" s="30"/>
      <c r="BH726" s="30"/>
      <c r="BI726" s="30"/>
      <c r="BJ726" s="31"/>
      <c r="BK726" s="30"/>
      <c r="BL726" s="30"/>
      <c r="BM726" s="30"/>
      <c r="BN726" s="30"/>
      <c r="BO726" s="31"/>
      <c r="BP726" s="30"/>
      <c r="BQ726" s="30"/>
      <c r="BR726" s="30"/>
      <c r="BS726" s="30"/>
      <c r="BT726" s="31"/>
      <c r="BU726" s="30"/>
      <c r="BV726" s="30"/>
      <c r="BW726" s="30"/>
      <c r="BX726" s="31"/>
      <c r="BY726" s="30"/>
      <c r="BZ726" s="30"/>
      <c r="CA726" s="30"/>
      <c r="CB726" s="30"/>
      <c r="CC726" s="30"/>
      <c r="CD726" s="30"/>
      <c r="CE726" s="30"/>
      <c r="CF726" s="30"/>
      <c r="CG726" s="30"/>
      <c r="CH726" s="31"/>
      <c r="CI726" s="30"/>
      <c r="CJ726" s="30"/>
      <c r="CK726" s="30"/>
      <c r="CL726" s="30"/>
      <c r="CM726" s="30"/>
      <c r="CN726" s="30"/>
      <c r="CO726" s="30"/>
      <c r="CP726" s="30"/>
      <c r="CQ726" s="31"/>
      <c r="CR726" s="30"/>
      <c r="CS726" s="30"/>
      <c r="CT726" s="30"/>
      <c r="CU726" s="30"/>
      <c r="CV726" s="30"/>
      <c r="CW726" s="30"/>
    </row>
    <row r="727" spans="4:101" ht="13.5" x14ac:dyDescent="0.35">
      <c r="D727" s="31"/>
      <c r="E727" s="30"/>
      <c r="F727" s="30"/>
      <c r="G727" s="30"/>
      <c r="H727" s="30"/>
      <c r="I727" s="30"/>
      <c r="J727" s="30"/>
      <c r="K727" s="30"/>
      <c r="L727" s="30"/>
      <c r="M727" s="30"/>
      <c r="N727" s="30"/>
      <c r="O727" s="31"/>
      <c r="P727" s="30"/>
      <c r="Q727" s="30"/>
      <c r="R727" s="30"/>
      <c r="S727" s="30"/>
      <c r="T727" s="30"/>
      <c r="U727" s="30"/>
      <c r="V727" s="30"/>
      <c r="W727" s="30"/>
      <c r="X727" s="30"/>
      <c r="Y727" s="31"/>
      <c r="Z727" s="30"/>
      <c r="AA727" s="30"/>
      <c r="AB727" s="30"/>
      <c r="AC727" s="30"/>
      <c r="AD727" s="30"/>
      <c r="AE727" s="30"/>
      <c r="AF727" s="30"/>
      <c r="AG727" s="30"/>
      <c r="AH727" s="30"/>
      <c r="AI727" s="30"/>
      <c r="AJ727" s="31"/>
      <c r="AK727" s="30"/>
      <c r="AL727" s="30"/>
      <c r="AM727" s="30"/>
      <c r="AN727" s="30"/>
      <c r="AO727" s="30"/>
      <c r="AP727" s="30"/>
      <c r="AQ727" s="30"/>
      <c r="AR727" s="30"/>
      <c r="AS727" s="31"/>
      <c r="AT727" s="30"/>
      <c r="AU727" s="30"/>
      <c r="AV727" s="30"/>
      <c r="AW727" s="30"/>
      <c r="AX727" s="30"/>
      <c r="AY727" s="30"/>
      <c r="AZ727" s="30"/>
      <c r="BA727" s="31"/>
      <c r="BB727" s="30"/>
      <c r="BC727" s="30"/>
      <c r="BD727" s="30"/>
      <c r="BE727" s="31"/>
      <c r="BF727" s="30"/>
      <c r="BG727" s="30"/>
      <c r="BH727" s="30"/>
      <c r="BI727" s="30"/>
      <c r="BJ727" s="31"/>
      <c r="BK727" s="30"/>
      <c r="BL727" s="30"/>
      <c r="BM727" s="30"/>
      <c r="BN727" s="30"/>
      <c r="BO727" s="31"/>
      <c r="BP727" s="30"/>
      <c r="BQ727" s="30"/>
      <c r="BR727" s="30"/>
      <c r="BS727" s="30"/>
      <c r="BT727" s="31"/>
      <c r="BU727" s="30"/>
      <c r="BV727" s="30"/>
      <c r="BW727" s="30"/>
      <c r="BX727" s="31"/>
      <c r="BY727" s="30"/>
      <c r="BZ727" s="30"/>
      <c r="CA727" s="30"/>
      <c r="CB727" s="30"/>
      <c r="CC727" s="30"/>
      <c r="CD727" s="30"/>
      <c r="CE727" s="30"/>
      <c r="CF727" s="30"/>
      <c r="CG727" s="30"/>
      <c r="CH727" s="31"/>
      <c r="CI727" s="30"/>
      <c r="CJ727" s="30"/>
      <c r="CK727" s="30"/>
      <c r="CL727" s="30"/>
      <c r="CM727" s="30"/>
      <c r="CN727" s="30"/>
      <c r="CO727" s="30"/>
      <c r="CP727" s="30"/>
      <c r="CQ727" s="31"/>
      <c r="CR727" s="30"/>
      <c r="CS727" s="30"/>
      <c r="CT727" s="30"/>
      <c r="CU727" s="30"/>
      <c r="CV727" s="30"/>
      <c r="CW727" s="30"/>
    </row>
    <row r="728" spans="4:101" ht="13.5" x14ac:dyDescent="0.35">
      <c r="D728" s="31"/>
      <c r="E728" s="30"/>
      <c r="F728" s="30"/>
      <c r="G728" s="30"/>
      <c r="H728" s="30"/>
      <c r="I728" s="30"/>
      <c r="J728" s="30"/>
      <c r="K728" s="30"/>
      <c r="L728" s="30"/>
      <c r="M728" s="30"/>
      <c r="N728" s="30"/>
      <c r="O728" s="31"/>
      <c r="P728" s="30"/>
      <c r="Q728" s="30"/>
      <c r="R728" s="30"/>
      <c r="S728" s="30"/>
      <c r="T728" s="30"/>
      <c r="U728" s="30"/>
      <c r="V728" s="30"/>
      <c r="W728" s="30"/>
      <c r="X728" s="30"/>
      <c r="Y728" s="31"/>
      <c r="Z728" s="30"/>
      <c r="AA728" s="30"/>
      <c r="AB728" s="30"/>
      <c r="AC728" s="30"/>
      <c r="AD728" s="30"/>
      <c r="AE728" s="30"/>
      <c r="AF728" s="30"/>
      <c r="AG728" s="30"/>
      <c r="AH728" s="30"/>
      <c r="AI728" s="30"/>
      <c r="AJ728" s="31"/>
      <c r="AK728" s="30"/>
      <c r="AL728" s="30"/>
      <c r="AM728" s="30"/>
      <c r="AN728" s="30"/>
      <c r="AO728" s="30"/>
      <c r="AP728" s="30"/>
      <c r="AQ728" s="30"/>
      <c r="AR728" s="30"/>
      <c r="AS728" s="31"/>
      <c r="AT728" s="30"/>
      <c r="AU728" s="30"/>
      <c r="AV728" s="30"/>
      <c r="AW728" s="30"/>
      <c r="AX728" s="30"/>
      <c r="AY728" s="30"/>
      <c r="AZ728" s="30"/>
      <c r="BA728" s="31"/>
      <c r="BB728" s="30"/>
      <c r="BC728" s="30"/>
      <c r="BD728" s="30"/>
      <c r="BE728" s="31"/>
      <c r="BF728" s="30"/>
      <c r="BG728" s="30"/>
      <c r="BH728" s="30"/>
      <c r="BI728" s="30"/>
      <c r="BJ728" s="31"/>
      <c r="BK728" s="30"/>
      <c r="BL728" s="30"/>
      <c r="BM728" s="30"/>
      <c r="BN728" s="30"/>
      <c r="BO728" s="31"/>
      <c r="BP728" s="30"/>
      <c r="BQ728" s="30"/>
      <c r="BR728" s="30"/>
      <c r="BS728" s="30"/>
      <c r="BT728" s="31"/>
      <c r="BU728" s="30"/>
      <c r="BV728" s="30"/>
      <c r="BW728" s="30"/>
      <c r="BX728" s="31"/>
      <c r="BY728" s="30"/>
      <c r="BZ728" s="30"/>
      <c r="CA728" s="30"/>
      <c r="CB728" s="30"/>
      <c r="CC728" s="30"/>
      <c r="CD728" s="30"/>
      <c r="CE728" s="30"/>
      <c r="CF728" s="30"/>
      <c r="CG728" s="30"/>
      <c r="CH728" s="31"/>
      <c r="CI728" s="30"/>
      <c r="CJ728" s="30"/>
      <c r="CK728" s="30"/>
      <c r="CL728" s="30"/>
      <c r="CM728" s="30"/>
      <c r="CN728" s="30"/>
      <c r="CO728" s="30"/>
      <c r="CP728" s="30"/>
      <c r="CQ728" s="31"/>
      <c r="CR728" s="30"/>
      <c r="CS728" s="30"/>
      <c r="CT728" s="30"/>
      <c r="CU728" s="30"/>
      <c r="CV728" s="30"/>
      <c r="CW728" s="30"/>
    </row>
    <row r="729" spans="4:101" ht="13.5" x14ac:dyDescent="0.35">
      <c r="D729" s="31"/>
      <c r="E729" s="30"/>
      <c r="F729" s="30"/>
      <c r="G729" s="30"/>
      <c r="H729" s="30"/>
      <c r="I729" s="30"/>
      <c r="J729" s="30"/>
      <c r="K729" s="30"/>
      <c r="L729" s="30"/>
      <c r="M729" s="30"/>
      <c r="N729" s="30"/>
      <c r="O729" s="31"/>
      <c r="P729" s="30"/>
      <c r="Q729" s="30"/>
      <c r="R729" s="30"/>
      <c r="S729" s="30"/>
      <c r="T729" s="30"/>
      <c r="U729" s="30"/>
      <c r="V729" s="30"/>
      <c r="W729" s="30"/>
      <c r="X729" s="30"/>
      <c r="Y729" s="31"/>
      <c r="Z729" s="30"/>
      <c r="AA729" s="30"/>
      <c r="AB729" s="30"/>
      <c r="AC729" s="30"/>
      <c r="AD729" s="30"/>
      <c r="AE729" s="30"/>
      <c r="AF729" s="30"/>
      <c r="AG729" s="30"/>
      <c r="AH729" s="30"/>
      <c r="AI729" s="30"/>
      <c r="AJ729" s="31"/>
      <c r="AK729" s="30"/>
      <c r="AL729" s="30"/>
      <c r="AM729" s="30"/>
      <c r="AN729" s="30"/>
      <c r="AO729" s="30"/>
      <c r="AP729" s="30"/>
      <c r="AQ729" s="30"/>
      <c r="AR729" s="30"/>
      <c r="AS729" s="31"/>
      <c r="AT729" s="30"/>
      <c r="AU729" s="30"/>
      <c r="AV729" s="30"/>
      <c r="AW729" s="30"/>
      <c r="AX729" s="30"/>
      <c r="AY729" s="30"/>
      <c r="AZ729" s="30"/>
      <c r="BA729" s="31"/>
      <c r="BB729" s="30"/>
      <c r="BC729" s="30"/>
      <c r="BD729" s="30"/>
      <c r="BE729" s="31"/>
      <c r="BF729" s="30"/>
      <c r="BG729" s="30"/>
      <c r="BH729" s="30"/>
      <c r="BI729" s="30"/>
      <c r="BJ729" s="31"/>
      <c r="BK729" s="30"/>
      <c r="BL729" s="30"/>
      <c r="BM729" s="30"/>
      <c r="BN729" s="30"/>
      <c r="BO729" s="31"/>
      <c r="BP729" s="30"/>
      <c r="BQ729" s="30"/>
      <c r="BR729" s="30"/>
      <c r="BS729" s="30"/>
      <c r="BT729" s="31"/>
      <c r="BU729" s="30"/>
      <c r="BV729" s="30"/>
      <c r="BW729" s="30"/>
      <c r="BX729" s="31"/>
      <c r="BY729" s="30"/>
      <c r="BZ729" s="30"/>
      <c r="CA729" s="30"/>
      <c r="CB729" s="30"/>
      <c r="CC729" s="30"/>
      <c r="CD729" s="30"/>
      <c r="CE729" s="30"/>
      <c r="CF729" s="30"/>
      <c r="CG729" s="30"/>
      <c r="CH729" s="31"/>
      <c r="CI729" s="30"/>
      <c r="CJ729" s="30"/>
      <c r="CK729" s="30"/>
      <c r="CL729" s="30"/>
      <c r="CM729" s="30"/>
      <c r="CN729" s="30"/>
      <c r="CO729" s="30"/>
      <c r="CP729" s="30"/>
      <c r="CQ729" s="31"/>
      <c r="CR729" s="30"/>
      <c r="CS729" s="30"/>
      <c r="CT729" s="30"/>
      <c r="CU729" s="30"/>
      <c r="CV729" s="30"/>
      <c r="CW729" s="30"/>
    </row>
    <row r="730" spans="4:101" ht="13.5" x14ac:dyDescent="0.35">
      <c r="D730" s="31"/>
      <c r="E730" s="30"/>
      <c r="F730" s="30"/>
      <c r="G730" s="30"/>
      <c r="H730" s="30"/>
      <c r="I730" s="30"/>
      <c r="J730" s="30"/>
      <c r="K730" s="30"/>
      <c r="L730" s="30"/>
      <c r="M730" s="30"/>
      <c r="N730" s="30"/>
      <c r="O730" s="31"/>
      <c r="P730" s="30"/>
      <c r="Q730" s="30"/>
      <c r="R730" s="30"/>
      <c r="S730" s="30"/>
      <c r="T730" s="30"/>
      <c r="U730" s="30"/>
      <c r="V730" s="30"/>
      <c r="W730" s="30"/>
      <c r="X730" s="30"/>
      <c r="Y730" s="31"/>
      <c r="Z730" s="30"/>
      <c r="AA730" s="30"/>
      <c r="AB730" s="30"/>
      <c r="AC730" s="30"/>
      <c r="AD730" s="30"/>
      <c r="AE730" s="30"/>
      <c r="AF730" s="30"/>
      <c r="AG730" s="30"/>
      <c r="AH730" s="30"/>
      <c r="AI730" s="30"/>
      <c r="AJ730" s="31"/>
      <c r="AK730" s="30"/>
      <c r="AL730" s="30"/>
      <c r="AM730" s="30"/>
      <c r="AN730" s="30"/>
      <c r="AO730" s="30"/>
      <c r="AP730" s="30"/>
      <c r="AQ730" s="30"/>
      <c r="AR730" s="30"/>
      <c r="AS730" s="31"/>
      <c r="AT730" s="30"/>
      <c r="AU730" s="30"/>
      <c r="AV730" s="30"/>
      <c r="AW730" s="30"/>
      <c r="AX730" s="30"/>
      <c r="AY730" s="30"/>
      <c r="AZ730" s="30"/>
      <c r="BA730" s="31"/>
      <c r="BB730" s="30"/>
      <c r="BC730" s="30"/>
      <c r="BD730" s="30"/>
      <c r="BE730" s="31"/>
      <c r="BF730" s="30"/>
      <c r="BG730" s="30"/>
      <c r="BH730" s="30"/>
      <c r="BI730" s="30"/>
      <c r="BJ730" s="31"/>
      <c r="BK730" s="30"/>
      <c r="BL730" s="30"/>
      <c r="BM730" s="30"/>
      <c r="BN730" s="30"/>
      <c r="BO730" s="31"/>
      <c r="BP730" s="30"/>
      <c r="BQ730" s="30"/>
      <c r="BR730" s="30"/>
      <c r="BS730" s="30"/>
      <c r="BT730" s="31"/>
      <c r="BU730" s="30"/>
      <c r="BV730" s="30"/>
      <c r="BW730" s="30"/>
      <c r="BX730" s="31"/>
      <c r="BY730" s="30"/>
      <c r="BZ730" s="30"/>
      <c r="CA730" s="30"/>
      <c r="CB730" s="30"/>
      <c r="CC730" s="30"/>
      <c r="CD730" s="30"/>
      <c r="CE730" s="30"/>
      <c r="CF730" s="30"/>
      <c r="CG730" s="30"/>
      <c r="CH730" s="31"/>
      <c r="CI730" s="30"/>
      <c r="CJ730" s="30"/>
      <c r="CK730" s="30"/>
      <c r="CL730" s="30"/>
      <c r="CM730" s="30"/>
      <c r="CN730" s="30"/>
      <c r="CO730" s="30"/>
      <c r="CP730" s="30"/>
      <c r="CQ730" s="31"/>
      <c r="CR730" s="30"/>
      <c r="CS730" s="30"/>
      <c r="CT730" s="30"/>
      <c r="CU730" s="30"/>
      <c r="CV730" s="30"/>
      <c r="CW730" s="30"/>
    </row>
    <row r="731" spans="4:101" ht="13.5" x14ac:dyDescent="0.35">
      <c r="D731" s="31"/>
      <c r="E731" s="30"/>
      <c r="F731" s="30"/>
      <c r="G731" s="30"/>
      <c r="H731" s="30"/>
      <c r="I731" s="30"/>
      <c r="J731" s="30"/>
      <c r="K731" s="30"/>
      <c r="L731" s="30"/>
      <c r="M731" s="30"/>
      <c r="N731" s="30"/>
      <c r="O731" s="31"/>
      <c r="P731" s="30"/>
      <c r="Q731" s="30"/>
      <c r="R731" s="30"/>
      <c r="S731" s="30"/>
      <c r="T731" s="30"/>
      <c r="U731" s="30"/>
      <c r="V731" s="30"/>
      <c r="W731" s="30"/>
      <c r="X731" s="30"/>
      <c r="Y731" s="31"/>
      <c r="Z731" s="30"/>
      <c r="AA731" s="30"/>
      <c r="AB731" s="30"/>
      <c r="AC731" s="30"/>
      <c r="AD731" s="30"/>
      <c r="AE731" s="30"/>
      <c r="AF731" s="30"/>
      <c r="AG731" s="30"/>
      <c r="AH731" s="30"/>
      <c r="AI731" s="30"/>
      <c r="AJ731" s="31"/>
      <c r="AK731" s="30"/>
      <c r="AL731" s="30"/>
      <c r="AM731" s="30"/>
      <c r="AN731" s="30"/>
      <c r="AO731" s="30"/>
      <c r="AP731" s="30"/>
      <c r="AQ731" s="30"/>
      <c r="AR731" s="30"/>
      <c r="AS731" s="31"/>
      <c r="AT731" s="30"/>
      <c r="AU731" s="30"/>
      <c r="AV731" s="30"/>
      <c r="AW731" s="30"/>
      <c r="AX731" s="30"/>
      <c r="AY731" s="30"/>
      <c r="AZ731" s="30"/>
      <c r="BA731" s="31"/>
      <c r="BB731" s="30"/>
      <c r="BC731" s="30"/>
      <c r="BD731" s="30"/>
      <c r="BE731" s="31"/>
      <c r="BF731" s="30"/>
      <c r="BG731" s="30"/>
      <c r="BH731" s="30"/>
      <c r="BI731" s="30"/>
      <c r="BJ731" s="31"/>
      <c r="BK731" s="30"/>
      <c r="BL731" s="30"/>
      <c r="BM731" s="30"/>
      <c r="BN731" s="30"/>
      <c r="BO731" s="31"/>
      <c r="BP731" s="30"/>
      <c r="BQ731" s="30"/>
      <c r="BR731" s="30"/>
      <c r="BS731" s="30"/>
      <c r="BT731" s="31"/>
      <c r="BU731" s="30"/>
      <c r="BV731" s="30"/>
      <c r="BW731" s="30"/>
      <c r="BX731" s="31"/>
      <c r="BY731" s="30"/>
      <c r="BZ731" s="30"/>
      <c r="CA731" s="30"/>
      <c r="CB731" s="30"/>
      <c r="CC731" s="30"/>
      <c r="CD731" s="30"/>
      <c r="CE731" s="30"/>
      <c r="CF731" s="30"/>
      <c r="CG731" s="30"/>
      <c r="CH731" s="31"/>
      <c r="CI731" s="30"/>
      <c r="CJ731" s="30"/>
      <c r="CK731" s="30"/>
      <c r="CL731" s="30"/>
      <c r="CM731" s="30"/>
      <c r="CN731" s="30"/>
      <c r="CO731" s="30"/>
      <c r="CP731" s="30"/>
      <c r="CQ731" s="31"/>
      <c r="CR731" s="30"/>
      <c r="CS731" s="30"/>
      <c r="CT731" s="30"/>
      <c r="CU731" s="30"/>
      <c r="CV731" s="30"/>
      <c r="CW731" s="30"/>
    </row>
    <row r="732" spans="4:101" ht="13.5" x14ac:dyDescent="0.35">
      <c r="D732" s="31"/>
      <c r="E732" s="30"/>
      <c r="F732" s="30"/>
      <c r="G732" s="30"/>
      <c r="H732" s="30"/>
      <c r="I732" s="30"/>
      <c r="J732" s="30"/>
      <c r="K732" s="30"/>
      <c r="L732" s="30"/>
      <c r="M732" s="30"/>
      <c r="N732" s="30"/>
      <c r="O732" s="31"/>
      <c r="P732" s="30"/>
      <c r="Q732" s="30"/>
      <c r="R732" s="30"/>
      <c r="S732" s="30"/>
      <c r="T732" s="30"/>
      <c r="U732" s="30"/>
      <c r="V732" s="30"/>
      <c r="W732" s="30"/>
      <c r="X732" s="30"/>
      <c r="Y732" s="31"/>
      <c r="Z732" s="30"/>
      <c r="AA732" s="30"/>
      <c r="AB732" s="30"/>
      <c r="AC732" s="30"/>
      <c r="AD732" s="30"/>
      <c r="AE732" s="30"/>
      <c r="AF732" s="30"/>
      <c r="AG732" s="30"/>
      <c r="AH732" s="30"/>
      <c r="AI732" s="30"/>
      <c r="AJ732" s="31"/>
      <c r="AK732" s="30"/>
      <c r="AL732" s="30"/>
      <c r="AM732" s="30"/>
      <c r="AN732" s="30"/>
      <c r="AO732" s="30"/>
      <c r="AP732" s="30"/>
      <c r="AQ732" s="30"/>
      <c r="AR732" s="30"/>
      <c r="AS732" s="31"/>
      <c r="AT732" s="30"/>
      <c r="AU732" s="30"/>
      <c r="AV732" s="30"/>
      <c r="AW732" s="30"/>
      <c r="AX732" s="30"/>
      <c r="AY732" s="30"/>
      <c r="AZ732" s="30"/>
      <c r="BA732" s="31"/>
      <c r="BB732" s="30"/>
      <c r="BC732" s="30"/>
      <c r="BD732" s="30"/>
      <c r="BE732" s="31"/>
      <c r="BF732" s="30"/>
      <c r="BG732" s="30"/>
      <c r="BH732" s="30"/>
      <c r="BI732" s="30"/>
      <c r="BJ732" s="31"/>
      <c r="BK732" s="30"/>
      <c r="BL732" s="30"/>
      <c r="BM732" s="30"/>
      <c r="BN732" s="30"/>
      <c r="BO732" s="31"/>
      <c r="BP732" s="30"/>
      <c r="BQ732" s="30"/>
      <c r="BR732" s="30"/>
      <c r="BS732" s="30"/>
      <c r="BT732" s="31"/>
      <c r="BU732" s="30"/>
      <c r="BV732" s="30"/>
      <c r="BW732" s="30"/>
      <c r="BX732" s="31"/>
      <c r="BY732" s="30"/>
      <c r="BZ732" s="30"/>
      <c r="CA732" s="30"/>
      <c r="CB732" s="30"/>
      <c r="CC732" s="30"/>
      <c r="CD732" s="30"/>
      <c r="CE732" s="30"/>
      <c r="CF732" s="30"/>
      <c r="CG732" s="30"/>
      <c r="CH732" s="31"/>
      <c r="CI732" s="30"/>
      <c r="CJ732" s="30"/>
      <c r="CK732" s="30"/>
      <c r="CL732" s="30"/>
      <c r="CM732" s="30"/>
      <c r="CN732" s="30"/>
      <c r="CO732" s="30"/>
      <c r="CP732" s="30"/>
      <c r="CQ732" s="31"/>
      <c r="CR732" s="30"/>
      <c r="CS732" s="30"/>
      <c r="CT732" s="30"/>
      <c r="CU732" s="30"/>
      <c r="CV732" s="30"/>
      <c r="CW732" s="30"/>
    </row>
    <row r="733" spans="4:101" ht="13.5" x14ac:dyDescent="0.35">
      <c r="D733" s="31"/>
      <c r="E733" s="30"/>
      <c r="F733" s="30"/>
      <c r="G733" s="30"/>
      <c r="H733" s="30"/>
      <c r="I733" s="30"/>
      <c r="J733" s="30"/>
      <c r="K733" s="30"/>
      <c r="L733" s="30"/>
      <c r="M733" s="30"/>
      <c r="N733" s="30"/>
      <c r="O733" s="31"/>
      <c r="P733" s="30"/>
      <c r="Q733" s="30"/>
      <c r="R733" s="30"/>
      <c r="S733" s="30"/>
      <c r="T733" s="30"/>
      <c r="U733" s="30"/>
      <c r="V733" s="30"/>
      <c r="W733" s="30"/>
      <c r="X733" s="30"/>
      <c r="Y733" s="31"/>
      <c r="Z733" s="30"/>
      <c r="AA733" s="30"/>
      <c r="AB733" s="30"/>
      <c r="AC733" s="30"/>
      <c r="AD733" s="30"/>
      <c r="AE733" s="30"/>
      <c r="AF733" s="30"/>
      <c r="AG733" s="30"/>
      <c r="AH733" s="30"/>
      <c r="AI733" s="30"/>
      <c r="AJ733" s="31"/>
      <c r="AK733" s="30"/>
      <c r="AL733" s="30"/>
      <c r="AM733" s="30"/>
      <c r="AN733" s="30"/>
      <c r="AO733" s="30"/>
      <c r="AP733" s="30"/>
      <c r="AQ733" s="30"/>
      <c r="AR733" s="30"/>
      <c r="AS733" s="31"/>
      <c r="AT733" s="30"/>
      <c r="AU733" s="30"/>
      <c r="AV733" s="30"/>
      <c r="AW733" s="30"/>
      <c r="AX733" s="30"/>
      <c r="AY733" s="30"/>
      <c r="AZ733" s="30"/>
      <c r="BA733" s="31"/>
      <c r="BB733" s="30"/>
      <c r="BC733" s="30"/>
      <c r="BD733" s="30"/>
      <c r="BE733" s="31"/>
      <c r="BF733" s="30"/>
      <c r="BG733" s="30"/>
      <c r="BH733" s="30"/>
      <c r="BI733" s="30"/>
      <c r="BJ733" s="31"/>
      <c r="BK733" s="30"/>
      <c r="BL733" s="30"/>
      <c r="BM733" s="30"/>
      <c r="BN733" s="30"/>
      <c r="BO733" s="31"/>
      <c r="BP733" s="30"/>
      <c r="BQ733" s="30"/>
      <c r="BR733" s="30"/>
      <c r="BS733" s="30"/>
      <c r="BT733" s="31"/>
      <c r="BU733" s="30"/>
      <c r="BV733" s="30"/>
      <c r="BW733" s="30"/>
      <c r="BX733" s="31"/>
      <c r="BY733" s="30"/>
      <c r="BZ733" s="30"/>
      <c r="CA733" s="30"/>
      <c r="CB733" s="30"/>
      <c r="CC733" s="30"/>
      <c r="CD733" s="30"/>
      <c r="CE733" s="30"/>
      <c r="CF733" s="30"/>
      <c r="CG733" s="30"/>
      <c r="CH733" s="31"/>
      <c r="CI733" s="30"/>
      <c r="CJ733" s="30"/>
      <c r="CK733" s="30"/>
      <c r="CL733" s="30"/>
      <c r="CM733" s="30"/>
      <c r="CN733" s="30"/>
      <c r="CO733" s="30"/>
      <c r="CP733" s="30"/>
      <c r="CQ733" s="31"/>
      <c r="CR733" s="30"/>
      <c r="CS733" s="30"/>
      <c r="CT733" s="30"/>
      <c r="CU733" s="30"/>
      <c r="CV733" s="30"/>
      <c r="CW733" s="30"/>
    </row>
    <row r="734" spans="4:101" ht="13.5" x14ac:dyDescent="0.35">
      <c r="D734" s="31"/>
      <c r="E734" s="30"/>
      <c r="F734" s="30"/>
      <c r="G734" s="30"/>
      <c r="H734" s="30"/>
      <c r="I734" s="30"/>
      <c r="J734" s="30"/>
      <c r="K734" s="30"/>
      <c r="L734" s="30"/>
      <c r="M734" s="30"/>
      <c r="N734" s="30"/>
      <c r="O734" s="31"/>
      <c r="P734" s="30"/>
      <c r="Q734" s="30"/>
      <c r="R734" s="30"/>
      <c r="S734" s="30"/>
      <c r="T734" s="30"/>
      <c r="U734" s="30"/>
      <c r="V734" s="30"/>
      <c r="W734" s="30"/>
      <c r="X734" s="30"/>
      <c r="Y734" s="31"/>
      <c r="Z734" s="30"/>
      <c r="AA734" s="30"/>
      <c r="AB734" s="30"/>
      <c r="AC734" s="30"/>
      <c r="AD734" s="30"/>
      <c r="AE734" s="30"/>
      <c r="AF734" s="30"/>
      <c r="AG734" s="30"/>
      <c r="AH734" s="30"/>
      <c r="AI734" s="30"/>
      <c r="AJ734" s="31"/>
      <c r="AK734" s="30"/>
      <c r="AL734" s="30"/>
      <c r="AM734" s="30"/>
      <c r="AN734" s="30"/>
      <c r="AO734" s="30"/>
      <c r="AP734" s="30"/>
      <c r="AQ734" s="30"/>
      <c r="AR734" s="30"/>
      <c r="AS734" s="31"/>
      <c r="AT734" s="30"/>
      <c r="AU734" s="30"/>
      <c r="AV734" s="30"/>
      <c r="AW734" s="30"/>
      <c r="AX734" s="30"/>
      <c r="AY734" s="30"/>
      <c r="AZ734" s="30"/>
      <c r="BA734" s="31"/>
      <c r="BB734" s="30"/>
      <c r="BC734" s="30"/>
      <c r="BD734" s="30"/>
      <c r="BE734" s="31"/>
      <c r="BF734" s="30"/>
      <c r="BG734" s="30"/>
      <c r="BH734" s="30"/>
      <c r="BI734" s="30"/>
      <c r="BJ734" s="31"/>
      <c r="BK734" s="30"/>
      <c r="BL734" s="30"/>
      <c r="BM734" s="30"/>
      <c r="BN734" s="30"/>
      <c r="BO734" s="31"/>
      <c r="BP734" s="30"/>
      <c r="BQ734" s="30"/>
      <c r="BR734" s="30"/>
      <c r="BS734" s="30"/>
      <c r="BT734" s="31"/>
      <c r="BU734" s="30"/>
      <c r="BV734" s="30"/>
      <c r="BW734" s="30"/>
      <c r="BX734" s="31"/>
      <c r="BY734" s="30"/>
      <c r="BZ734" s="30"/>
      <c r="CA734" s="30"/>
      <c r="CB734" s="30"/>
      <c r="CC734" s="30"/>
      <c r="CD734" s="30"/>
      <c r="CE734" s="30"/>
      <c r="CF734" s="30"/>
      <c r="CG734" s="30"/>
      <c r="CH734" s="31"/>
      <c r="CI734" s="30"/>
      <c r="CJ734" s="30"/>
      <c r="CK734" s="30"/>
      <c r="CL734" s="30"/>
      <c r="CM734" s="30"/>
      <c r="CN734" s="30"/>
      <c r="CO734" s="30"/>
      <c r="CP734" s="30"/>
      <c r="CQ734" s="31"/>
      <c r="CR734" s="30"/>
      <c r="CS734" s="30"/>
      <c r="CT734" s="30"/>
      <c r="CU734" s="30"/>
      <c r="CV734" s="30"/>
      <c r="CW734" s="30"/>
    </row>
    <row r="735" spans="4:101" ht="13.5" x14ac:dyDescent="0.35">
      <c r="D735" s="31"/>
      <c r="E735" s="30"/>
      <c r="F735" s="30"/>
      <c r="G735" s="30"/>
      <c r="H735" s="30"/>
      <c r="I735" s="30"/>
      <c r="J735" s="30"/>
      <c r="K735" s="30"/>
      <c r="L735" s="30"/>
      <c r="M735" s="30"/>
      <c r="N735" s="30"/>
      <c r="O735" s="31"/>
      <c r="P735" s="30"/>
      <c r="Q735" s="30"/>
      <c r="R735" s="30"/>
      <c r="S735" s="30"/>
      <c r="T735" s="30"/>
      <c r="U735" s="30"/>
      <c r="V735" s="30"/>
      <c r="W735" s="30"/>
      <c r="X735" s="30"/>
      <c r="Y735" s="31"/>
      <c r="Z735" s="30"/>
      <c r="AA735" s="30"/>
      <c r="AB735" s="30"/>
      <c r="AC735" s="30"/>
      <c r="AD735" s="30"/>
      <c r="AE735" s="30"/>
      <c r="AF735" s="30"/>
      <c r="AG735" s="30"/>
      <c r="AH735" s="30"/>
      <c r="AI735" s="30"/>
      <c r="AJ735" s="31"/>
      <c r="AK735" s="30"/>
      <c r="AL735" s="30"/>
      <c r="AM735" s="30"/>
      <c r="AN735" s="30"/>
      <c r="AO735" s="30"/>
      <c r="AP735" s="30"/>
      <c r="AQ735" s="30"/>
      <c r="AR735" s="30"/>
      <c r="AS735" s="31"/>
      <c r="AT735" s="30"/>
      <c r="AU735" s="30"/>
      <c r="AV735" s="30"/>
      <c r="AW735" s="30"/>
      <c r="AX735" s="30"/>
      <c r="AY735" s="30"/>
      <c r="AZ735" s="30"/>
      <c r="BA735" s="31"/>
      <c r="BB735" s="30"/>
      <c r="BC735" s="30"/>
      <c r="BD735" s="30"/>
      <c r="BE735" s="31"/>
      <c r="BF735" s="30"/>
      <c r="BG735" s="30"/>
      <c r="BH735" s="30"/>
      <c r="BI735" s="30"/>
      <c r="BJ735" s="31"/>
      <c r="BK735" s="30"/>
      <c r="BL735" s="30"/>
      <c r="BM735" s="30"/>
      <c r="BN735" s="30"/>
      <c r="BO735" s="31"/>
      <c r="BP735" s="30"/>
      <c r="BQ735" s="30"/>
      <c r="BR735" s="30"/>
      <c r="BS735" s="30"/>
      <c r="BT735" s="31"/>
      <c r="BU735" s="30"/>
      <c r="BV735" s="30"/>
      <c r="BW735" s="30"/>
      <c r="BX735" s="31"/>
      <c r="BY735" s="30"/>
      <c r="BZ735" s="30"/>
      <c r="CA735" s="30"/>
      <c r="CB735" s="30"/>
      <c r="CC735" s="30"/>
      <c r="CD735" s="30"/>
      <c r="CE735" s="30"/>
      <c r="CF735" s="30"/>
      <c r="CG735" s="30"/>
      <c r="CH735" s="31"/>
      <c r="CI735" s="30"/>
      <c r="CJ735" s="30"/>
      <c r="CK735" s="30"/>
      <c r="CL735" s="30"/>
      <c r="CM735" s="30"/>
      <c r="CN735" s="30"/>
      <c r="CO735" s="30"/>
      <c r="CP735" s="30"/>
      <c r="CQ735" s="31"/>
      <c r="CR735" s="30"/>
      <c r="CS735" s="30"/>
      <c r="CT735" s="30"/>
      <c r="CU735" s="30"/>
      <c r="CV735" s="30"/>
      <c r="CW735" s="30"/>
    </row>
    <row r="736" spans="4:101" ht="13.5" x14ac:dyDescent="0.35">
      <c r="D736" s="31"/>
      <c r="E736" s="30"/>
      <c r="F736" s="30"/>
      <c r="G736" s="30"/>
      <c r="H736" s="30"/>
      <c r="I736" s="30"/>
      <c r="J736" s="30"/>
      <c r="K736" s="30"/>
      <c r="L736" s="30"/>
      <c r="M736" s="30"/>
      <c r="N736" s="30"/>
      <c r="O736" s="31"/>
      <c r="P736" s="30"/>
      <c r="Q736" s="30"/>
      <c r="R736" s="30"/>
      <c r="S736" s="30"/>
      <c r="T736" s="30"/>
      <c r="U736" s="30"/>
      <c r="V736" s="30"/>
      <c r="W736" s="30"/>
      <c r="X736" s="30"/>
      <c r="Y736" s="31"/>
      <c r="Z736" s="30"/>
      <c r="AA736" s="30"/>
      <c r="AB736" s="30"/>
      <c r="AC736" s="30"/>
      <c r="AD736" s="30"/>
      <c r="AE736" s="30"/>
      <c r="AF736" s="30"/>
      <c r="AG736" s="30"/>
      <c r="AH736" s="30"/>
      <c r="AI736" s="30"/>
      <c r="AJ736" s="31"/>
      <c r="AK736" s="30"/>
      <c r="AL736" s="30"/>
      <c r="AM736" s="30"/>
      <c r="AN736" s="30"/>
      <c r="AO736" s="30"/>
      <c r="AP736" s="30"/>
      <c r="AQ736" s="30"/>
      <c r="AR736" s="30"/>
      <c r="AS736" s="31"/>
      <c r="AT736" s="30"/>
      <c r="AU736" s="30"/>
      <c r="AV736" s="30"/>
      <c r="AW736" s="30"/>
      <c r="AX736" s="30"/>
      <c r="AY736" s="30"/>
      <c r="AZ736" s="30"/>
      <c r="BA736" s="31"/>
      <c r="BB736" s="30"/>
      <c r="BC736" s="30"/>
      <c r="BD736" s="30"/>
      <c r="BE736" s="31"/>
      <c r="BF736" s="30"/>
      <c r="BG736" s="30"/>
      <c r="BH736" s="30"/>
      <c r="BI736" s="30"/>
      <c r="BJ736" s="31"/>
      <c r="BK736" s="30"/>
      <c r="BL736" s="30"/>
      <c r="BM736" s="30"/>
      <c r="BN736" s="30"/>
      <c r="BO736" s="31"/>
      <c r="BP736" s="30"/>
      <c r="BQ736" s="30"/>
      <c r="BR736" s="30"/>
      <c r="BS736" s="30"/>
      <c r="BT736" s="31"/>
      <c r="BU736" s="30"/>
      <c r="BV736" s="30"/>
      <c r="BW736" s="30"/>
      <c r="BX736" s="31"/>
      <c r="BY736" s="30"/>
      <c r="BZ736" s="30"/>
      <c r="CA736" s="30"/>
      <c r="CB736" s="30"/>
      <c r="CC736" s="30"/>
      <c r="CD736" s="30"/>
      <c r="CE736" s="30"/>
      <c r="CF736" s="30"/>
      <c r="CG736" s="30"/>
      <c r="CH736" s="31"/>
      <c r="CI736" s="30"/>
      <c r="CJ736" s="30"/>
      <c r="CK736" s="30"/>
      <c r="CL736" s="30"/>
      <c r="CM736" s="30"/>
      <c r="CN736" s="30"/>
      <c r="CO736" s="30"/>
      <c r="CP736" s="30"/>
      <c r="CQ736" s="31"/>
      <c r="CR736" s="30"/>
      <c r="CS736" s="30"/>
      <c r="CT736" s="30"/>
      <c r="CU736" s="30"/>
      <c r="CV736" s="30"/>
      <c r="CW736" s="30"/>
    </row>
    <row r="737" spans="4:101" ht="13.5" x14ac:dyDescent="0.35">
      <c r="D737" s="31"/>
      <c r="E737" s="30"/>
      <c r="F737" s="30"/>
      <c r="G737" s="30"/>
      <c r="H737" s="30"/>
      <c r="I737" s="30"/>
      <c r="J737" s="30"/>
      <c r="K737" s="30"/>
      <c r="L737" s="30"/>
      <c r="M737" s="30"/>
      <c r="N737" s="30"/>
      <c r="O737" s="31"/>
      <c r="P737" s="30"/>
      <c r="Q737" s="30"/>
      <c r="R737" s="30"/>
      <c r="S737" s="30"/>
      <c r="T737" s="30"/>
      <c r="U737" s="30"/>
      <c r="V737" s="30"/>
      <c r="W737" s="30"/>
      <c r="X737" s="30"/>
      <c r="Y737" s="31"/>
      <c r="Z737" s="30"/>
      <c r="AA737" s="30"/>
      <c r="AB737" s="30"/>
      <c r="AC737" s="30"/>
      <c r="AD737" s="30"/>
      <c r="AE737" s="30"/>
      <c r="AF737" s="30"/>
      <c r="AG737" s="30"/>
      <c r="AH737" s="30"/>
      <c r="AI737" s="30"/>
      <c r="AJ737" s="31"/>
      <c r="AK737" s="30"/>
      <c r="AL737" s="30"/>
      <c r="AM737" s="30"/>
      <c r="AN737" s="30"/>
      <c r="AO737" s="30"/>
      <c r="AP737" s="30"/>
      <c r="AQ737" s="30"/>
      <c r="AR737" s="30"/>
      <c r="AS737" s="31"/>
      <c r="AT737" s="30"/>
      <c r="AU737" s="30"/>
      <c r="AV737" s="30"/>
      <c r="AW737" s="30"/>
      <c r="AX737" s="30"/>
      <c r="AY737" s="30"/>
      <c r="AZ737" s="30"/>
      <c r="BA737" s="31"/>
      <c r="BB737" s="30"/>
      <c r="BC737" s="30"/>
      <c r="BD737" s="30"/>
      <c r="BE737" s="31"/>
      <c r="BF737" s="30"/>
      <c r="BG737" s="30"/>
      <c r="BH737" s="30"/>
      <c r="BI737" s="30"/>
      <c r="BJ737" s="31"/>
      <c r="BK737" s="30"/>
      <c r="BL737" s="30"/>
      <c r="BM737" s="30"/>
      <c r="BN737" s="30"/>
      <c r="BO737" s="31"/>
      <c r="BP737" s="30"/>
      <c r="BQ737" s="30"/>
      <c r="BR737" s="30"/>
      <c r="BS737" s="30"/>
      <c r="BT737" s="31"/>
      <c r="BU737" s="30"/>
      <c r="BV737" s="30"/>
      <c r="BW737" s="30"/>
      <c r="BX737" s="31"/>
      <c r="BY737" s="30"/>
      <c r="BZ737" s="30"/>
      <c r="CA737" s="30"/>
      <c r="CB737" s="30"/>
      <c r="CC737" s="30"/>
      <c r="CD737" s="30"/>
      <c r="CE737" s="30"/>
      <c r="CF737" s="30"/>
      <c r="CG737" s="30"/>
      <c r="CH737" s="31"/>
      <c r="CI737" s="30"/>
      <c r="CJ737" s="30"/>
      <c r="CK737" s="30"/>
      <c r="CL737" s="30"/>
      <c r="CM737" s="30"/>
      <c r="CN737" s="30"/>
      <c r="CO737" s="30"/>
      <c r="CP737" s="30"/>
      <c r="CQ737" s="31"/>
      <c r="CR737" s="30"/>
      <c r="CS737" s="30"/>
      <c r="CT737" s="30"/>
      <c r="CU737" s="30"/>
      <c r="CV737" s="30"/>
      <c r="CW737" s="30"/>
    </row>
    <row r="738" spans="4:101" ht="13.5" x14ac:dyDescent="0.35">
      <c r="D738" s="31"/>
      <c r="E738" s="30"/>
      <c r="F738" s="30"/>
      <c r="G738" s="30"/>
      <c r="H738" s="30"/>
      <c r="I738" s="30"/>
      <c r="J738" s="30"/>
      <c r="K738" s="30"/>
      <c r="L738" s="30"/>
      <c r="M738" s="30"/>
      <c r="N738" s="30"/>
      <c r="O738" s="31"/>
      <c r="P738" s="30"/>
      <c r="Q738" s="30"/>
      <c r="R738" s="30"/>
      <c r="S738" s="30"/>
      <c r="T738" s="30"/>
      <c r="U738" s="30"/>
      <c r="V738" s="30"/>
      <c r="W738" s="30"/>
      <c r="X738" s="30"/>
      <c r="Y738" s="31"/>
      <c r="Z738" s="30"/>
      <c r="AA738" s="30"/>
      <c r="AB738" s="30"/>
      <c r="AC738" s="30"/>
      <c r="AD738" s="30"/>
      <c r="AE738" s="30"/>
      <c r="AF738" s="30"/>
      <c r="AG738" s="30"/>
      <c r="AH738" s="30"/>
      <c r="AI738" s="30"/>
      <c r="AJ738" s="31"/>
      <c r="AK738" s="30"/>
      <c r="AL738" s="30"/>
      <c r="AM738" s="30"/>
      <c r="AN738" s="30"/>
      <c r="AO738" s="30"/>
      <c r="AP738" s="30"/>
      <c r="AQ738" s="30"/>
      <c r="AR738" s="30"/>
      <c r="AS738" s="31"/>
      <c r="AT738" s="30"/>
      <c r="AU738" s="30"/>
      <c r="AV738" s="30"/>
      <c r="AW738" s="30"/>
      <c r="AX738" s="30"/>
      <c r="AY738" s="30"/>
      <c r="AZ738" s="30"/>
      <c r="BA738" s="31"/>
      <c r="BB738" s="30"/>
      <c r="BC738" s="30"/>
      <c r="BD738" s="30"/>
      <c r="BE738" s="31"/>
      <c r="BF738" s="30"/>
      <c r="BG738" s="30"/>
      <c r="BH738" s="30"/>
      <c r="BI738" s="30"/>
      <c r="BJ738" s="31"/>
      <c r="BK738" s="30"/>
      <c r="BL738" s="30"/>
      <c r="BM738" s="30"/>
      <c r="BN738" s="30"/>
      <c r="BO738" s="31"/>
      <c r="BP738" s="30"/>
      <c r="BQ738" s="30"/>
      <c r="BR738" s="30"/>
      <c r="BS738" s="30"/>
      <c r="BT738" s="31"/>
      <c r="BU738" s="30"/>
      <c r="BV738" s="30"/>
      <c r="BW738" s="30"/>
      <c r="BX738" s="31"/>
      <c r="BY738" s="30"/>
      <c r="BZ738" s="30"/>
      <c r="CA738" s="30"/>
      <c r="CB738" s="30"/>
      <c r="CC738" s="30"/>
      <c r="CD738" s="30"/>
      <c r="CE738" s="30"/>
      <c r="CF738" s="30"/>
      <c r="CG738" s="30"/>
      <c r="CH738" s="31"/>
      <c r="CI738" s="30"/>
      <c r="CJ738" s="30"/>
      <c r="CK738" s="30"/>
      <c r="CL738" s="30"/>
      <c r="CM738" s="30"/>
      <c r="CN738" s="30"/>
      <c r="CO738" s="30"/>
      <c r="CP738" s="30"/>
      <c r="CQ738" s="31"/>
      <c r="CR738" s="30"/>
      <c r="CS738" s="30"/>
      <c r="CT738" s="30"/>
      <c r="CU738" s="30"/>
      <c r="CV738" s="30"/>
      <c r="CW738" s="30"/>
    </row>
    <row r="739" spans="4:101" ht="13.5" x14ac:dyDescent="0.35">
      <c r="D739" s="31"/>
      <c r="E739" s="30"/>
      <c r="F739" s="30"/>
      <c r="G739" s="30"/>
      <c r="H739" s="30"/>
      <c r="I739" s="30"/>
      <c r="J739" s="30"/>
      <c r="K739" s="30"/>
      <c r="L739" s="30"/>
      <c r="M739" s="30"/>
      <c r="N739" s="30"/>
      <c r="O739" s="31"/>
      <c r="P739" s="30"/>
      <c r="Q739" s="30"/>
      <c r="R739" s="30"/>
      <c r="S739" s="30"/>
      <c r="T739" s="30"/>
      <c r="U739" s="30"/>
      <c r="V739" s="30"/>
      <c r="W739" s="30"/>
      <c r="X739" s="30"/>
      <c r="Y739" s="31"/>
      <c r="Z739" s="30"/>
      <c r="AA739" s="30"/>
      <c r="AB739" s="30"/>
      <c r="AC739" s="30"/>
      <c r="AD739" s="30"/>
      <c r="AE739" s="30"/>
      <c r="AF739" s="30"/>
      <c r="AG739" s="30"/>
      <c r="AH739" s="30"/>
      <c r="AI739" s="30"/>
      <c r="AJ739" s="31"/>
      <c r="AK739" s="30"/>
      <c r="AL739" s="30"/>
      <c r="AM739" s="30"/>
      <c r="AN739" s="30"/>
      <c r="AO739" s="30"/>
      <c r="AP739" s="30"/>
      <c r="AQ739" s="30"/>
      <c r="AR739" s="30"/>
      <c r="AS739" s="31"/>
      <c r="AT739" s="30"/>
      <c r="AU739" s="30"/>
      <c r="AV739" s="30"/>
      <c r="AW739" s="30"/>
      <c r="AX739" s="30"/>
      <c r="AY739" s="30"/>
      <c r="AZ739" s="30"/>
      <c r="BA739" s="31"/>
      <c r="BB739" s="30"/>
      <c r="BC739" s="30"/>
      <c r="BD739" s="30"/>
      <c r="BE739" s="31"/>
      <c r="BF739" s="30"/>
      <c r="BG739" s="30"/>
      <c r="BH739" s="30"/>
      <c r="BI739" s="30"/>
      <c r="BJ739" s="31"/>
      <c r="BK739" s="30"/>
      <c r="BL739" s="30"/>
      <c r="BM739" s="30"/>
      <c r="BN739" s="30"/>
      <c r="BO739" s="31"/>
      <c r="BP739" s="30"/>
      <c r="BQ739" s="30"/>
      <c r="BR739" s="30"/>
      <c r="BS739" s="30"/>
      <c r="BT739" s="31"/>
      <c r="BU739" s="30"/>
      <c r="BV739" s="30"/>
      <c r="BW739" s="30"/>
      <c r="BX739" s="31"/>
      <c r="BY739" s="30"/>
      <c r="BZ739" s="30"/>
      <c r="CA739" s="30"/>
      <c r="CB739" s="30"/>
      <c r="CC739" s="30"/>
      <c r="CD739" s="30"/>
      <c r="CE739" s="30"/>
      <c r="CF739" s="30"/>
      <c r="CG739" s="30"/>
      <c r="CH739" s="31"/>
      <c r="CI739" s="30"/>
      <c r="CJ739" s="30"/>
      <c r="CK739" s="30"/>
      <c r="CL739" s="30"/>
      <c r="CM739" s="30"/>
      <c r="CN739" s="30"/>
      <c r="CO739" s="30"/>
      <c r="CP739" s="30"/>
      <c r="CQ739" s="31"/>
      <c r="CR739" s="30"/>
      <c r="CS739" s="30"/>
      <c r="CT739" s="30"/>
      <c r="CU739" s="30"/>
      <c r="CV739" s="30"/>
      <c r="CW739" s="30"/>
    </row>
    <row r="740" spans="4:101" ht="13.5" x14ac:dyDescent="0.35">
      <c r="D740" s="31"/>
      <c r="E740" s="30"/>
      <c r="F740" s="30"/>
      <c r="G740" s="30"/>
      <c r="H740" s="30"/>
      <c r="I740" s="30"/>
      <c r="J740" s="30"/>
      <c r="K740" s="30"/>
      <c r="L740" s="30"/>
      <c r="M740" s="30"/>
      <c r="N740" s="30"/>
      <c r="O740" s="31"/>
      <c r="P740" s="30"/>
      <c r="Q740" s="30"/>
      <c r="R740" s="30"/>
      <c r="S740" s="30"/>
      <c r="T740" s="30"/>
      <c r="U740" s="30"/>
      <c r="V740" s="30"/>
      <c r="W740" s="30"/>
      <c r="X740" s="30"/>
      <c r="Y740" s="31"/>
      <c r="Z740" s="30"/>
      <c r="AA740" s="30"/>
      <c r="AB740" s="30"/>
      <c r="AC740" s="30"/>
      <c r="AD740" s="30"/>
      <c r="AE740" s="30"/>
      <c r="AF740" s="30"/>
      <c r="AG740" s="30"/>
      <c r="AH740" s="30"/>
      <c r="AI740" s="30"/>
      <c r="AJ740" s="31"/>
      <c r="AK740" s="30"/>
      <c r="AL740" s="30"/>
      <c r="AM740" s="30"/>
      <c r="AN740" s="30"/>
      <c r="AO740" s="30"/>
      <c r="AP740" s="30"/>
      <c r="AQ740" s="30"/>
      <c r="AR740" s="30"/>
      <c r="AS740" s="31"/>
      <c r="AT740" s="30"/>
      <c r="AU740" s="30"/>
      <c r="AV740" s="30"/>
      <c r="AW740" s="30"/>
      <c r="AX740" s="30"/>
      <c r="AY740" s="30"/>
      <c r="AZ740" s="30"/>
      <c r="BA740" s="31"/>
      <c r="BB740" s="30"/>
      <c r="BC740" s="30"/>
      <c r="BD740" s="30"/>
      <c r="BE740" s="31"/>
      <c r="BF740" s="30"/>
      <c r="BG740" s="30"/>
      <c r="BH740" s="30"/>
      <c r="BI740" s="30"/>
      <c r="BJ740" s="31"/>
      <c r="BK740" s="30"/>
      <c r="BL740" s="30"/>
      <c r="BM740" s="30"/>
      <c r="BN740" s="30"/>
      <c r="BO740" s="31"/>
      <c r="BP740" s="30"/>
      <c r="BQ740" s="30"/>
      <c r="BR740" s="30"/>
      <c r="BS740" s="30"/>
      <c r="BT740" s="31"/>
      <c r="BU740" s="30"/>
      <c r="BV740" s="30"/>
      <c r="BW740" s="30"/>
      <c r="BX740" s="31"/>
      <c r="BY740" s="30"/>
      <c r="BZ740" s="30"/>
      <c r="CA740" s="30"/>
      <c r="CB740" s="30"/>
      <c r="CC740" s="30"/>
      <c r="CD740" s="30"/>
      <c r="CE740" s="30"/>
      <c r="CF740" s="30"/>
      <c r="CG740" s="30"/>
      <c r="CH740" s="31"/>
      <c r="CI740" s="30"/>
      <c r="CJ740" s="30"/>
      <c r="CK740" s="30"/>
      <c r="CL740" s="30"/>
      <c r="CM740" s="30"/>
      <c r="CN740" s="30"/>
      <c r="CO740" s="30"/>
      <c r="CP740" s="30"/>
      <c r="CQ740" s="31"/>
      <c r="CR740" s="30"/>
      <c r="CS740" s="30"/>
      <c r="CT740" s="30"/>
      <c r="CU740" s="30"/>
      <c r="CV740" s="30"/>
      <c r="CW740" s="30"/>
    </row>
    <row r="741" spans="4:101" ht="13.5" x14ac:dyDescent="0.35">
      <c r="D741" s="31"/>
      <c r="E741" s="30"/>
      <c r="F741" s="30"/>
      <c r="G741" s="30"/>
      <c r="H741" s="30"/>
      <c r="I741" s="30"/>
      <c r="J741" s="30"/>
      <c r="K741" s="30"/>
      <c r="L741" s="30"/>
      <c r="M741" s="30"/>
      <c r="N741" s="30"/>
      <c r="O741" s="31"/>
      <c r="P741" s="30"/>
      <c r="Q741" s="30"/>
      <c r="R741" s="30"/>
      <c r="S741" s="30"/>
      <c r="T741" s="30"/>
      <c r="U741" s="30"/>
      <c r="V741" s="30"/>
      <c r="W741" s="30"/>
      <c r="X741" s="30"/>
      <c r="Y741" s="31"/>
      <c r="Z741" s="30"/>
      <c r="AA741" s="30"/>
      <c r="AB741" s="30"/>
      <c r="AC741" s="30"/>
      <c r="AD741" s="30"/>
      <c r="AE741" s="30"/>
      <c r="AF741" s="30"/>
      <c r="AG741" s="30"/>
      <c r="AH741" s="30"/>
      <c r="AI741" s="30"/>
      <c r="AJ741" s="31"/>
      <c r="AK741" s="30"/>
      <c r="AL741" s="30"/>
      <c r="AM741" s="30"/>
      <c r="AN741" s="30"/>
      <c r="AO741" s="30"/>
      <c r="AP741" s="30"/>
      <c r="AQ741" s="30"/>
      <c r="AR741" s="30"/>
      <c r="AS741" s="31"/>
      <c r="AT741" s="30"/>
      <c r="AU741" s="30"/>
      <c r="AV741" s="30"/>
      <c r="AW741" s="30"/>
      <c r="AX741" s="30"/>
      <c r="AY741" s="30"/>
      <c r="AZ741" s="30"/>
      <c r="BA741" s="31"/>
      <c r="BB741" s="30"/>
      <c r="BC741" s="30"/>
      <c r="BD741" s="30"/>
      <c r="BE741" s="31"/>
      <c r="BF741" s="30"/>
      <c r="BG741" s="30"/>
      <c r="BH741" s="30"/>
      <c r="BI741" s="30"/>
      <c r="BJ741" s="31"/>
      <c r="BK741" s="30"/>
      <c r="BL741" s="30"/>
      <c r="BM741" s="30"/>
      <c r="BN741" s="30"/>
      <c r="BO741" s="31"/>
      <c r="BP741" s="30"/>
      <c r="BQ741" s="30"/>
      <c r="BR741" s="30"/>
      <c r="BS741" s="30"/>
      <c r="BT741" s="31"/>
      <c r="BU741" s="30"/>
      <c r="BV741" s="30"/>
      <c r="BW741" s="30"/>
      <c r="BX741" s="31"/>
      <c r="BY741" s="30"/>
      <c r="BZ741" s="30"/>
      <c r="CA741" s="30"/>
      <c r="CB741" s="30"/>
      <c r="CC741" s="30"/>
      <c r="CD741" s="30"/>
      <c r="CE741" s="30"/>
      <c r="CF741" s="30"/>
      <c r="CG741" s="30"/>
      <c r="CH741" s="31"/>
      <c r="CI741" s="30"/>
      <c r="CJ741" s="30"/>
      <c r="CK741" s="30"/>
      <c r="CL741" s="30"/>
      <c r="CM741" s="30"/>
      <c r="CN741" s="30"/>
      <c r="CO741" s="30"/>
      <c r="CP741" s="30"/>
      <c r="CQ741" s="31"/>
      <c r="CR741" s="30"/>
      <c r="CS741" s="30"/>
      <c r="CT741" s="30"/>
      <c r="CU741" s="30"/>
      <c r="CV741" s="30"/>
      <c r="CW741" s="30"/>
    </row>
    <row r="742" spans="4:101" ht="13.5" x14ac:dyDescent="0.35">
      <c r="D742" s="31"/>
      <c r="E742" s="30"/>
      <c r="F742" s="30"/>
      <c r="G742" s="30"/>
      <c r="H742" s="30"/>
      <c r="I742" s="30"/>
      <c r="J742" s="30"/>
      <c r="K742" s="30"/>
      <c r="L742" s="30"/>
      <c r="M742" s="30"/>
      <c r="N742" s="30"/>
      <c r="O742" s="31"/>
      <c r="P742" s="30"/>
      <c r="Q742" s="30"/>
      <c r="R742" s="30"/>
      <c r="S742" s="30"/>
      <c r="T742" s="30"/>
      <c r="U742" s="30"/>
      <c r="V742" s="30"/>
      <c r="W742" s="30"/>
      <c r="X742" s="30"/>
      <c r="Y742" s="31"/>
      <c r="Z742" s="30"/>
      <c r="AA742" s="30"/>
      <c r="AB742" s="30"/>
      <c r="AC742" s="30"/>
      <c r="AD742" s="30"/>
      <c r="AE742" s="30"/>
      <c r="AF742" s="30"/>
      <c r="AG742" s="30"/>
      <c r="AH742" s="30"/>
      <c r="AI742" s="30"/>
      <c r="AJ742" s="31"/>
      <c r="AK742" s="30"/>
      <c r="AL742" s="30"/>
      <c r="AM742" s="30"/>
      <c r="AN742" s="30"/>
      <c r="AO742" s="30"/>
      <c r="AP742" s="30"/>
      <c r="AQ742" s="30"/>
      <c r="AR742" s="30"/>
      <c r="AS742" s="31"/>
      <c r="AT742" s="30"/>
      <c r="AU742" s="30"/>
      <c r="AV742" s="30"/>
      <c r="AW742" s="30"/>
      <c r="AX742" s="30"/>
      <c r="AY742" s="30"/>
      <c r="AZ742" s="30"/>
      <c r="BA742" s="31"/>
      <c r="BB742" s="30"/>
      <c r="BC742" s="30"/>
      <c r="BD742" s="30"/>
      <c r="BE742" s="31"/>
      <c r="BF742" s="30"/>
      <c r="BG742" s="30"/>
      <c r="BH742" s="30"/>
      <c r="BI742" s="30"/>
      <c r="BJ742" s="31"/>
      <c r="BK742" s="30"/>
      <c r="BL742" s="30"/>
      <c r="BM742" s="30"/>
      <c r="BN742" s="30"/>
      <c r="BO742" s="31"/>
      <c r="BP742" s="30"/>
      <c r="BQ742" s="30"/>
      <c r="BR742" s="30"/>
      <c r="BS742" s="30"/>
      <c r="BT742" s="31"/>
      <c r="BU742" s="30"/>
      <c r="BV742" s="30"/>
      <c r="BW742" s="30"/>
      <c r="BX742" s="31"/>
      <c r="BY742" s="30"/>
      <c r="BZ742" s="30"/>
      <c r="CA742" s="30"/>
      <c r="CB742" s="30"/>
      <c r="CC742" s="30"/>
      <c r="CD742" s="30"/>
      <c r="CE742" s="30"/>
      <c r="CF742" s="30"/>
      <c r="CG742" s="30"/>
      <c r="CH742" s="31"/>
      <c r="CI742" s="30"/>
      <c r="CJ742" s="30"/>
      <c r="CK742" s="30"/>
      <c r="CL742" s="30"/>
      <c r="CM742" s="30"/>
      <c r="CN742" s="30"/>
      <c r="CO742" s="30"/>
      <c r="CP742" s="30"/>
      <c r="CQ742" s="31"/>
      <c r="CR742" s="30"/>
      <c r="CS742" s="30"/>
      <c r="CT742" s="30"/>
      <c r="CU742" s="30"/>
      <c r="CV742" s="30"/>
      <c r="CW742" s="30"/>
    </row>
    <row r="743" spans="4:101" ht="13.5" x14ac:dyDescent="0.35">
      <c r="D743" s="31"/>
      <c r="E743" s="30"/>
      <c r="F743" s="30"/>
      <c r="G743" s="30"/>
      <c r="H743" s="30"/>
      <c r="I743" s="30"/>
      <c r="J743" s="30"/>
      <c r="K743" s="30"/>
      <c r="L743" s="30"/>
      <c r="M743" s="30"/>
      <c r="N743" s="30"/>
      <c r="O743" s="31"/>
      <c r="P743" s="30"/>
      <c r="Q743" s="30"/>
      <c r="R743" s="30"/>
      <c r="S743" s="30"/>
      <c r="T743" s="30"/>
      <c r="U743" s="30"/>
      <c r="V743" s="30"/>
      <c r="W743" s="30"/>
      <c r="X743" s="30"/>
      <c r="Y743" s="31"/>
      <c r="Z743" s="30"/>
      <c r="AA743" s="30"/>
      <c r="AB743" s="30"/>
      <c r="AC743" s="30"/>
      <c r="AD743" s="30"/>
      <c r="AE743" s="30"/>
      <c r="AF743" s="30"/>
      <c r="AG743" s="30"/>
      <c r="AH743" s="30"/>
      <c r="AI743" s="30"/>
      <c r="AJ743" s="31"/>
      <c r="AK743" s="30"/>
      <c r="AL743" s="30"/>
      <c r="AM743" s="30"/>
      <c r="AN743" s="30"/>
      <c r="AO743" s="30"/>
      <c r="AP743" s="30"/>
      <c r="AQ743" s="30"/>
      <c r="AR743" s="30"/>
      <c r="AS743" s="31"/>
      <c r="AT743" s="30"/>
      <c r="AU743" s="30"/>
      <c r="AV743" s="30"/>
      <c r="AW743" s="30"/>
      <c r="AX743" s="30"/>
      <c r="AY743" s="30"/>
      <c r="AZ743" s="30"/>
      <c r="BA743" s="31"/>
      <c r="BB743" s="30"/>
      <c r="BC743" s="30"/>
      <c r="BD743" s="30"/>
      <c r="BE743" s="31"/>
      <c r="BF743" s="30"/>
      <c r="BG743" s="30"/>
      <c r="BH743" s="30"/>
      <c r="BI743" s="30"/>
      <c r="BJ743" s="31"/>
      <c r="BK743" s="30"/>
      <c r="BL743" s="30"/>
      <c r="BM743" s="30"/>
      <c r="BN743" s="30"/>
      <c r="BO743" s="31"/>
      <c r="BP743" s="30"/>
      <c r="BQ743" s="30"/>
      <c r="BR743" s="30"/>
      <c r="BS743" s="30"/>
      <c r="BT743" s="31"/>
      <c r="BU743" s="30"/>
      <c r="BV743" s="30"/>
      <c r="BW743" s="30"/>
      <c r="BX743" s="31"/>
      <c r="BY743" s="30"/>
      <c r="BZ743" s="30"/>
      <c r="CA743" s="30"/>
      <c r="CB743" s="30"/>
      <c r="CC743" s="30"/>
      <c r="CD743" s="30"/>
      <c r="CE743" s="30"/>
      <c r="CF743" s="30"/>
      <c r="CG743" s="30"/>
      <c r="CH743" s="31"/>
      <c r="CI743" s="30"/>
      <c r="CJ743" s="30"/>
      <c r="CK743" s="30"/>
      <c r="CL743" s="30"/>
      <c r="CM743" s="30"/>
      <c r="CN743" s="30"/>
      <c r="CO743" s="30"/>
      <c r="CP743" s="30"/>
      <c r="CQ743" s="31"/>
      <c r="CR743" s="30"/>
      <c r="CS743" s="30"/>
      <c r="CT743" s="30"/>
      <c r="CU743" s="30"/>
      <c r="CV743" s="30"/>
      <c r="CW743" s="30"/>
    </row>
    <row r="744" spans="4:101" ht="13.5" x14ac:dyDescent="0.35">
      <c r="D744" s="31"/>
      <c r="E744" s="30"/>
      <c r="F744" s="30"/>
      <c r="G744" s="30"/>
      <c r="H744" s="30"/>
      <c r="I744" s="30"/>
      <c r="J744" s="30"/>
      <c r="K744" s="30"/>
      <c r="L744" s="30"/>
      <c r="M744" s="30"/>
      <c r="N744" s="30"/>
      <c r="O744" s="31"/>
      <c r="P744" s="30"/>
      <c r="Q744" s="30"/>
      <c r="R744" s="30"/>
      <c r="S744" s="30"/>
      <c r="T744" s="30"/>
      <c r="U744" s="30"/>
      <c r="V744" s="30"/>
      <c r="W744" s="30"/>
      <c r="X744" s="30"/>
      <c r="Y744" s="31"/>
      <c r="Z744" s="30"/>
      <c r="AA744" s="30"/>
      <c r="AB744" s="30"/>
      <c r="AC744" s="30"/>
      <c r="AD744" s="30"/>
      <c r="AE744" s="30"/>
      <c r="AF744" s="30"/>
      <c r="AG744" s="30"/>
      <c r="AH744" s="30"/>
      <c r="AI744" s="30"/>
      <c r="AJ744" s="31"/>
      <c r="AK744" s="30"/>
      <c r="AL744" s="30"/>
      <c r="AM744" s="30"/>
      <c r="AN744" s="30"/>
      <c r="AO744" s="30"/>
      <c r="AP744" s="30"/>
      <c r="AQ744" s="30"/>
      <c r="AR744" s="30"/>
      <c r="AS744" s="31"/>
      <c r="AT744" s="30"/>
      <c r="AU744" s="30"/>
      <c r="AV744" s="30"/>
      <c r="AW744" s="30"/>
      <c r="AX744" s="30"/>
      <c r="AY744" s="30"/>
      <c r="AZ744" s="30"/>
      <c r="BA744" s="31"/>
      <c r="BB744" s="30"/>
      <c r="BC744" s="30"/>
      <c r="BD744" s="30"/>
      <c r="BE744" s="31"/>
      <c r="BF744" s="30"/>
      <c r="BG744" s="30"/>
      <c r="BH744" s="30"/>
      <c r="BI744" s="30"/>
      <c r="BJ744" s="31"/>
      <c r="BK744" s="30"/>
      <c r="BL744" s="30"/>
      <c r="BM744" s="30"/>
      <c r="BN744" s="30"/>
      <c r="BO744" s="31"/>
      <c r="BP744" s="30"/>
      <c r="BQ744" s="30"/>
      <c r="BR744" s="30"/>
      <c r="BS744" s="30"/>
      <c r="BT744" s="31"/>
      <c r="BU744" s="30"/>
      <c r="BV744" s="30"/>
      <c r="BW744" s="30"/>
      <c r="BX744" s="31"/>
      <c r="BY744" s="30"/>
      <c r="BZ744" s="30"/>
      <c r="CA744" s="30"/>
      <c r="CB744" s="30"/>
      <c r="CC744" s="30"/>
      <c r="CD744" s="30"/>
      <c r="CE744" s="30"/>
      <c r="CF744" s="30"/>
      <c r="CG744" s="30"/>
      <c r="CH744" s="31"/>
      <c r="CI744" s="30"/>
      <c r="CJ744" s="30"/>
      <c r="CK744" s="30"/>
      <c r="CL744" s="30"/>
      <c r="CM744" s="30"/>
      <c r="CN744" s="30"/>
      <c r="CO744" s="30"/>
      <c r="CP744" s="30"/>
      <c r="CQ744" s="31"/>
      <c r="CR744" s="30"/>
      <c r="CS744" s="30"/>
      <c r="CT744" s="30"/>
      <c r="CU744" s="30"/>
      <c r="CV744" s="30"/>
      <c r="CW744" s="30"/>
    </row>
    <row r="745" spans="4:101" ht="13.5" x14ac:dyDescent="0.35">
      <c r="D745" s="31"/>
      <c r="E745" s="30"/>
      <c r="F745" s="30"/>
      <c r="G745" s="30"/>
      <c r="H745" s="30"/>
      <c r="I745" s="30"/>
      <c r="J745" s="30"/>
      <c r="K745" s="30"/>
      <c r="L745" s="30"/>
      <c r="M745" s="30"/>
      <c r="N745" s="30"/>
      <c r="O745" s="31"/>
      <c r="P745" s="30"/>
      <c r="Q745" s="30"/>
      <c r="R745" s="30"/>
      <c r="S745" s="30"/>
      <c r="T745" s="30"/>
      <c r="U745" s="30"/>
      <c r="V745" s="30"/>
      <c r="W745" s="30"/>
      <c r="X745" s="30"/>
      <c r="Y745" s="31"/>
      <c r="Z745" s="30"/>
      <c r="AA745" s="30"/>
      <c r="AB745" s="30"/>
      <c r="AC745" s="30"/>
      <c r="AD745" s="30"/>
      <c r="AE745" s="30"/>
      <c r="AF745" s="30"/>
      <c r="AG745" s="30"/>
      <c r="AH745" s="30"/>
      <c r="AI745" s="30"/>
      <c r="AJ745" s="31"/>
      <c r="AK745" s="30"/>
      <c r="AL745" s="30"/>
      <c r="AM745" s="30"/>
      <c r="AN745" s="30"/>
      <c r="AO745" s="30"/>
      <c r="AP745" s="30"/>
      <c r="AQ745" s="30"/>
      <c r="AR745" s="30"/>
      <c r="AS745" s="31"/>
      <c r="AT745" s="30"/>
      <c r="AU745" s="30"/>
      <c r="AV745" s="30"/>
      <c r="AW745" s="30"/>
      <c r="AX745" s="30"/>
      <c r="AY745" s="30"/>
      <c r="AZ745" s="30"/>
      <c r="BA745" s="31"/>
      <c r="BB745" s="30"/>
      <c r="BC745" s="30"/>
      <c r="BD745" s="30"/>
      <c r="BE745" s="31"/>
      <c r="BF745" s="30"/>
      <c r="BG745" s="30"/>
      <c r="BH745" s="30"/>
      <c r="BI745" s="30"/>
      <c r="BJ745" s="31"/>
      <c r="BK745" s="30"/>
      <c r="BL745" s="30"/>
      <c r="BM745" s="30"/>
      <c r="BN745" s="30"/>
      <c r="BO745" s="31"/>
      <c r="BP745" s="30"/>
      <c r="BQ745" s="30"/>
      <c r="BR745" s="30"/>
      <c r="BS745" s="30"/>
      <c r="BT745" s="31"/>
      <c r="BU745" s="30"/>
      <c r="BV745" s="30"/>
      <c r="BW745" s="30"/>
      <c r="BX745" s="31"/>
      <c r="BY745" s="30"/>
      <c r="BZ745" s="30"/>
      <c r="CA745" s="30"/>
      <c r="CB745" s="30"/>
      <c r="CC745" s="30"/>
      <c r="CD745" s="30"/>
      <c r="CE745" s="30"/>
      <c r="CF745" s="30"/>
      <c r="CG745" s="30"/>
      <c r="CH745" s="31"/>
      <c r="CI745" s="30"/>
      <c r="CJ745" s="30"/>
      <c r="CK745" s="30"/>
      <c r="CL745" s="30"/>
      <c r="CM745" s="30"/>
      <c r="CN745" s="30"/>
      <c r="CO745" s="30"/>
      <c r="CP745" s="30"/>
      <c r="CQ745" s="31"/>
      <c r="CR745" s="30"/>
      <c r="CS745" s="30"/>
      <c r="CT745" s="30"/>
      <c r="CU745" s="30"/>
      <c r="CV745" s="30"/>
      <c r="CW745" s="30"/>
    </row>
    <row r="746" spans="4:101" ht="13.5" x14ac:dyDescent="0.35">
      <c r="D746" s="31"/>
      <c r="E746" s="30"/>
      <c r="F746" s="30"/>
      <c r="G746" s="30"/>
      <c r="H746" s="30"/>
      <c r="I746" s="30"/>
      <c r="J746" s="30"/>
      <c r="K746" s="30"/>
      <c r="L746" s="30"/>
      <c r="M746" s="30"/>
      <c r="N746" s="30"/>
      <c r="O746" s="31"/>
      <c r="P746" s="30"/>
      <c r="Q746" s="30"/>
      <c r="R746" s="30"/>
      <c r="S746" s="30"/>
      <c r="T746" s="30"/>
      <c r="U746" s="30"/>
      <c r="V746" s="30"/>
      <c r="W746" s="30"/>
      <c r="X746" s="30"/>
      <c r="Y746" s="31"/>
      <c r="Z746" s="30"/>
      <c r="AA746" s="30"/>
      <c r="AB746" s="30"/>
      <c r="AC746" s="30"/>
      <c r="AD746" s="30"/>
      <c r="AE746" s="30"/>
      <c r="AF746" s="30"/>
      <c r="AG746" s="30"/>
      <c r="AH746" s="30"/>
      <c r="AI746" s="30"/>
      <c r="AJ746" s="31"/>
      <c r="AK746" s="30"/>
      <c r="AL746" s="30"/>
      <c r="AM746" s="30"/>
      <c r="AN746" s="30"/>
      <c r="AO746" s="30"/>
      <c r="AP746" s="30"/>
      <c r="AQ746" s="30"/>
      <c r="AR746" s="30"/>
      <c r="AS746" s="31"/>
      <c r="AT746" s="30"/>
      <c r="AU746" s="30"/>
      <c r="AV746" s="30"/>
      <c r="AW746" s="30"/>
      <c r="AX746" s="30"/>
      <c r="AY746" s="30"/>
      <c r="AZ746" s="30"/>
      <c r="BA746" s="31"/>
      <c r="BB746" s="30"/>
      <c r="BC746" s="30"/>
      <c r="BD746" s="30"/>
      <c r="BE746" s="31"/>
      <c r="BF746" s="30"/>
      <c r="BG746" s="30"/>
      <c r="BH746" s="30"/>
      <c r="BI746" s="30"/>
      <c r="BJ746" s="31"/>
      <c r="BK746" s="30"/>
      <c r="BL746" s="30"/>
      <c r="BM746" s="30"/>
      <c r="BN746" s="30"/>
      <c r="BO746" s="31"/>
      <c r="BP746" s="30"/>
      <c r="BQ746" s="30"/>
      <c r="BR746" s="30"/>
      <c r="BS746" s="30"/>
      <c r="BT746" s="31"/>
      <c r="BU746" s="30"/>
      <c r="BV746" s="30"/>
      <c r="BW746" s="30"/>
      <c r="BX746" s="31"/>
      <c r="BY746" s="30"/>
      <c r="BZ746" s="30"/>
      <c r="CA746" s="30"/>
      <c r="CB746" s="30"/>
      <c r="CC746" s="30"/>
      <c r="CD746" s="30"/>
      <c r="CE746" s="30"/>
      <c r="CF746" s="30"/>
      <c r="CG746" s="30"/>
      <c r="CH746" s="31"/>
      <c r="CI746" s="30"/>
      <c r="CJ746" s="30"/>
      <c r="CK746" s="30"/>
      <c r="CL746" s="30"/>
      <c r="CM746" s="30"/>
      <c r="CN746" s="30"/>
      <c r="CO746" s="30"/>
      <c r="CP746" s="30"/>
      <c r="CQ746" s="31"/>
      <c r="CR746" s="30"/>
      <c r="CS746" s="30"/>
      <c r="CT746" s="30"/>
      <c r="CU746" s="30"/>
      <c r="CV746" s="30"/>
      <c r="CW746" s="30"/>
    </row>
    <row r="747" spans="4:101" ht="13.5" x14ac:dyDescent="0.35">
      <c r="D747" s="31"/>
      <c r="E747" s="30"/>
      <c r="F747" s="30"/>
      <c r="G747" s="30"/>
      <c r="H747" s="30"/>
      <c r="I747" s="30"/>
      <c r="J747" s="30"/>
      <c r="K747" s="30"/>
      <c r="L747" s="30"/>
      <c r="M747" s="30"/>
      <c r="N747" s="30"/>
      <c r="O747" s="31"/>
      <c r="P747" s="30"/>
      <c r="Q747" s="30"/>
      <c r="R747" s="30"/>
      <c r="S747" s="30"/>
      <c r="T747" s="30"/>
      <c r="U747" s="30"/>
      <c r="V747" s="30"/>
      <c r="W747" s="30"/>
      <c r="X747" s="30"/>
      <c r="Y747" s="31"/>
      <c r="Z747" s="30"/>
      <c r="AA747" s="30"/>
      <c r="AB747" s="30"/>
      <c r="AC747" s="30"/>
      <c r="AD747" s="30"/>
      <c r="AE747" s="30"/>
      <c r="AF747" s="30"/>
      <c r="AG747" s="30"/>
      <c r="AH747" s="30"/>
      <c r="AI747" s="30"/>
      <c r="AJ747" s="31"/>
      <c r="AK747" s="30"/>
      <c r="AL747" s="30"/>
      <c r="AM747" s="30"/>
      <c r="AN747" s="30"/>
      <c r="AO747" s="30"/>
      <c r="AP747" s="30"/>
      <c r="AQ747" s="30"/>
      <c r="AR747" s="30"/>
      <c r="AS747" s="31"/>
      <c r="AT747" s="30"/>
      <c r="AU747" s="30"/>
      <c r="AV747" s="30"/>
      <c r="AW747" s="30"/>
      <c r="AX747" s="30"/>
      <c r="AY747" s="30"/>
      <c r="AZ747" s="30"/>
      <c r="BA747" s="31"/>
      <c r="BB747" s="30"/>
      <c r="BC747" s="30"/>
      <c r="BD747" s="30"/>
      <c r="BE747" s="31"/>
      <c r="BF747" s="30"/>
      <c r="BG747" s="30"/>
      <c r="BH747" s="30"/>
      <c r="BI747" s="30"/>
      <c r="BJ747" s="31"/>
      <c r="BK747" s="30"/>
      <c r="BL747" s="30"/>
      <c r="BM747" s="30"/>
      <c r="BN747" s="30"/>
      <c r="BO747" s="31"/>
      <c r="BP747" s="30"/>
      <c r="BQ747" s="30"/>
      <c r="BR747" s="30"/>
      <c r="BS747" s="30"/>
      <c r="BT747" s="31"/>
      <c r="BU747" s="30"/>
      <c r="BV747" s="30"/>
      <c r="BW747" s="30"/>
      <c r="BX747" s="31"/>
      <c r="BY747" s="30"/>
      <c r="BZ747" s="30"/>
      <c r="CA747" s="30"/>
      <c r="CB747" s="30"/>
      <c r="CC747" s="30"/>
      <c r="CD747" s="30"/>
      <c r="CE747" s="30"/>
      <c r="CF747" s="30"/>
      <c r="CG747" s="30"/>
      <c r="CH747" s="31"/>
      <c r="CI747" s="30"/>
      <c r="CJ747" s="30"/>
      <c r="CK747" s="30"/>
      <c r="CL747" s="30"/>
      <c r="CM747" s="30"/>
      <c r="CN747" s="30"/>
      <c r="CO747" s="30"/>
      <c r="CP747" s="30"/>
      <c r="CQ747" s="31"/>
      <c r="CR747" s="30"/>
      <c r="CS747" s="30"/>
      <c r="CT747" s="30"/>
      <c r="CU747" s="30"/>
      <c r="CV747" s="30"/>
      <c r="CW747" s="30"/>
    </row>
    <row r="748" spans="4:101" ht="13.5" x14ac:dyDescent="0.35">
      <c r="D748" s="31"/>
      <c r="E748" s="30"/>
      <c r="F748" s="30"/>
      <c r="G748" s="30"/>
      <c r="H748" s="30"/>
      <c r="I748" s="30"/>
      <c r="J748" s="30"/>
      <c r="K748" s="30"/>
      <c r="L748" s="30"/>
      <c r="M748" s="30"/>
      <c r="N748" s="30"/>
      <c r="O748" s="31"/>
      <c r="P748" s="30"/>
      <c r="Q748" s="30"/>
      <c r="R748" s="30"/>
      <c r="S748" s="30"/>
      <c r="T748" s="30"/>
      <c r="U748" s="30"/>
      <c r="V748" s="30"/>
      <c r="W748" s="30"/>
      <c r="X748" s="30"/>
      <c r="Y748" s="31"/>
      <c r="Z748" s="30"/>
      <c r="AA748" s="30"/>
      <c r="AB748" s="30"/>
      <c r="AC748" s="30"/>
      <c r="AD748" s="30"/>
      <c r="AE748" s="30"/>
      <c r="AF748" s="30"/>
      <c r="AG748" s="30"/>
      <c r="AH748" s="30"/>
      <c r="AI748" s="30"/>
      <c r="AJ748" s="31"/>
      <c r="AK748" s="30"/>
      <c r="AL748" s="30"/>
      <c r="AM748" s="30"/>
      <c r="AN748" s="30"/>
      <c r="AO748" s="30"/>
      <c r="AP748" s="30"/>
      <c r="AQ748" s="30"/>
      <c r="AR748" s="30"/>
      <c r="AS748" s="31"/>
      <c r="AT748" s="30"/>
      <c r="AU748" s="30"/>
      <c r="AV748" s="30"/>
      <c r="AW748" s="30"/>
      <c r="AX748" s="30"/>
      <c r="AY748" s="30"/>
      <c r="AZ748" s="30"/>
      <c r="BA748" s="31"/>
      <c r="BB748" s="30"/>
      <c r="BC748" s="30"/>
      <c r="BD748" s="30"/>
      <c r="BE748" s="31"/>
      <c r="BF748" s="30"/>
      <c r="BG748" s="30"/>
      <c r="BH748" s="30"/>
      <c r="BI748" s="30"/>
      <c r="BJ748" s="31"/>
      <c r="BK748" s="30"/>
      <c r="BL748" s="30"/>
      <c r="BM748" s="30"/>
      <c r="BN748" s="30"/>
      <c r="BO748" s="31"/>
      <c r="BP748" s="30"/>
      <c r="BQ748" s="30"/>
      <c r="BR748" s="30"/>
      <c r="BS748" s="30"/>
      <c r="BT748" s="31"/>
      <c r="BU748" s="30"/>
      <c r="BV748" s="30"/>
      <c r="BW748" s="30"/>
      <c r="BX748" s="31"/>
      <c r="BY748" s="30"/>
      <c r="BZ748" s="30"/>
      <c r="CA748" s="30"/>
      <c r="CB748" s="30"/>
      <c r="CC748" s="30"/>
      <c r="CD748" s="30"/>
      <c r="CE748" s="30"/>
      <c r="CF748" s="30"/>
      <c r="CG748" s="30"/>
      <c r="CH748" s="31"/>
      <c r="CI748" s="30"/>
      <c r="CJ748" s="30"/>
      <c r="CK748" s="30"/>
      <c r="CL748" s="30"/>
      <c r="CM748" s="30"/>
      <c r="CN748" s="30"/>
      <c r="CO748" s="30"/>
      <c r="CP748" s="30"/>
      <c r="CQ748" s="31"/>
      <c r="CR748" s="30"/>
      <c r="CS748" s="30"/>
      <c r="CT748" s="30"/>
      <c r="CU748" s="30"/>
      <c r="CV748" s="30"/>
      <c r="CW748" s="30"/>
    </row>
    <row r="749" spans="4:101" ht="13.5" x14ac:dyDescent="0.35">
      <c r="D749" s="31"/>
      <c r="E749" s="30"/>
      <c r="F749" s="30"/>
      <c r="G749" s="30"/>
      <c r="H749" s="30"/>
      <c r="I749" s="30"/>
      <c r="J749" s="30"/>
      <c r="K749" s="30"/>
      <c r="L749" s="30"/>
      <c r="M749" s="30"/>
      <c r="N749" s="30"/>
      <c r="O749" s="31"/>
      <c r="P749" s="30"/>
      <c r="Q749" s="30"/>
      <c r="R749" s="30"/>
      <c r="S749" s="30"/>
      <c r="T749" s="30"/>
      <c r="U749" s="30"/>
      <c r="V749" s="30"/>
      <c r="W749" s="30"/>
      <c r="X749" s="30"/>
      <c r="Y749" s="31"/>
      <c r="Z749" s="30"/>
      <c r="AA749" s="30"/>
      <c r="AB749" s="30"/>
      <c r="AC749" s="30"/>
      <c r="AD749" s="30"/>
      <c r="AE749" s="30"/>
      <c r="AF749" s="30"/>
      <c r="AG749" s="30"/>
      <c r="AH749" s="30"/>
      <c r="AI749" s="30"/>
      <c r="AJ749" s="31"/>
      <c r="AK749" s="30"/>
      <c r="AL749" s="30"/>
      <c r="AM749" s="30"/>
      <c r="AN749" s="30"/>
      <c r="AO749" s="30"/>
      <c r="AP749" s="30"/>
      <c r="AQ749" s="30"/>
      <c r="AR749" s="30"/>
      <c r="AS749" s="31"/>
      <c r="AT749" s="30"/>
      <c r="AU749" s="30"/>
      <c r="AV749" s="30"/>
      <c r="AW749" s="30"/>
      <c r="AX749" s="30"/>
      <c r="AY749" s="30"/>
      <c r="AZ749" s="30"/>
      <c r="BA749" s="31"/>
      <c r="BB749" s="30"/>
      <c r="BC749" s="30"/>
      <c r="BD749" s="30"/>
      <c r="BE749" s="31"/>
      <c r="BF749" s="30"/>
      <c r="BG749" s="30"/>
      <c r="BH749" s="30"/>
      <c r="BI749" s="30"/>
      <c r="BJ749" s="31"/>
      <c r="BK749" s="30"/>
      <c r="BL749" s="30"/>
      <c r="BM749" s="30"/>
      <c r="BN749" s="30"/>
      <c r="BO749" s="31"/>
      <c r="BP749" s="30"/>
      <c r="BQ749" s="30"/>
      <c r="BR749" s="30"/>
      <c r="BS749" s="30"/>
      <c r="BT749" s="31"/>
      <c r="BU749" s="30"/>
      <c r="BV749" s="30"/>
      <c r="BW749" s="30"/>
      <c r="BX749" s="31"/>
      <c r="BY749" s="30"/>
      <c r="BZ749" s="30"/>
      <c r="CA749" s="30"/>
      <c r="CB749" s="30"/>
      <c r="CC749" s="30"/>
      <c r="CD749" s="30"/>
      <c r="CE749" s="30"/>
      <c r="CF749" s="30"/>
      <c r="CG749" s="30"/>
      <c r="CH749" s="31"/>
      <c r="CI749" s="30"/>
      <c r="CJ749" s="30"/>
      <c r="CK749" s="30"/>
      <c r="CL749" s="30"/>
      <c r="CM749" s="30"/>
      <c r="CN749" s="30"/>
      <c r="CO749" s="30"/>
      <c r="CP749" s="30"/>
      <c r="CQ749" s="31"/>
      <c r="CR749" s="30"/>
      <c r="CS749" s="30"/>
      <c r="CT749" s="30"/>
      <c r="CU749" s="30"/>
      <c r="CV749" s="30"/>
      <c r="CW749" s="30"/>
    </row>
    <row r="750" spans="4:101" ht="13.5" x14ac:dyDescent="0.35">
      <c r="D750" s="31"/>
      <c r="E750" s="30"/>
      <c r="F750" s="30"/>
      <c r="G750" s="30"/>
      <c r="H750" s="30"/>
      <c r="I750" s="30"/>
      <c r="J750" s="30"/>
      <c r="K750" s="30"/>
      <c r="L750" s="30"/>
      <c r="M750" s="30"/>
      <c r="N750" s="30"/>
      <c r="O750" s="31"/>
      <c r="P750" s="30"/>
      <c r="Q750" s="30"/>
      <c r="R750" s="30"/>
      <c r="S750" s="30"/>
      <c r="T750" s="30"/>
      <c r="U750" s="30"/>
      <c r="V750" s="30"/>
      <c r="W750" s="30"/>
      <c r="X750" s="30"/>
      <c r="Y750" s="31"/>
      <c r="Z750" s="30"/>
      <c r="AA750" s="30"/>
      <c r="AB750" s="30"/>
      <c r="AC750" s="30"/>
      <c r="AD750" s="30"/>
      <c r="AE750" s="30"/>
      <c r="AF750" s="30"/>
      <c r="AG750" s="30"/>
      <c r="AH750" s="30"/>
      <c r="AI750" s="30"/>
      <c r="AJ750" s="31"/>
      <c r="AK750" s="30"/>
      <c r="AL750" s="30"/>
      <c r="AM750" s="30"/>
      <c r="AN750" s="30"/>
      <c r="AO750" s="30"/>
      <c r="AP750" s="30"/>
      <c r="AQ750" s="30"/>
      <c r="AR750" s="30"/>
      <c r="AS750" s="31"/>
      <c r="AT750" s="30"/>
      <c r="AU750" s="30"/>
      <c r="AV750" s="30"/>
      <c r="AW750" s="30"/>
      <c r="AX750" s="30"/>
      <c r="AY750" s="30"/>
      <c r="AZ750" s="30"/>
      <c r="BA750" s="31"/>
      <c r="BB750" s="30"/>
      <c r="BC750" s="30"/>
      <c r="BD750" s="30"/>
      <c r="BE750" s="31"/>
      <c r="BF750" s="30"/>
      <c r="BG750" s="30"/>
      <c r="BH750" s="30"/>
      <c r="BI750" s="30"/>
      <c r="BJ750" s="31"/>
      <c r="BK750" s="30"/>
      <c r="BL750" s="30"/>
      <c r="BM750" s="30"/>
      <c r="BN750" s="30"/>
      <c r="BO750" s="31"/>
      <c r="BP750" s="30"/>
      <c r="BQ750" s="30"/>
      <c r="BR750" s="30"/>
      <c r="BS750" s="30"/>
      <c r="BT750" s="31"/>
      <c r="BU750" s="30"/>
      <c r="BV750" s="30"/>
      <c r="BW750" s="30"/>
      <c r="BX750" s="31"/>
      <c r="BY750" s="30"/>
      <c r="BZ750" s="30"/>
      <c r="CA750" s="30"/>
      <c r="CB750" s="30"/>
      <c r="CC750" s="30"/>
      <c r="CD750" s="30"/>
      <c r="CE750" s="30"/>
      <c r="CF750" s="30"/>
      <c r="CG750" s="30"/>
      <c r="CH750" s="31"/>
      <c r="CI750" s="30"/>
      <c r="CJ750" s="30"/>
      <c r="CK750" s="30"/>
      <c r="CL750" s="30"/>
      <c r="CM750" s="30"/>
      <c r="CN750" s="30"/>
      <c r="CO750" s="30"/>
      <c r="CP750" s="30"/>
      <c r="CQ750" s="31"/>
      <c r="CR750" s="30"/>
      <c r="CS750" s="30"/>
      <c r="CT750" s="30"/>
      <c r="CU750" s="30"/>
      <c r="CV750" s="30"/>
      <c r="CW750" s="30"/>
    </row>
    <row r="751" spans="4:101" ht="13.5" x14ac:dyDescent="0.35">
      <c r="D751" s="31"/>
      <c r="E751" s="30"/>
      <c r="F751" s="30"/>
      <c r="G751" s="30"/>
      <c r="H751" s="30"/>
      <c r="I751" s="30"/>
      <c r="J751" s="30"/>
      <c r="K751" s="30"/>
      <c r="L751" s="30"/>
      <c r="M751" s="30"/>
      <c r="N751" s="30"/>
      <c r="O751" s="31"/>
      <c r="P751" s="30"/>
      <c r="Q751" s="30"/>
      <c r="R751" s="30"/>
      <c r="S751" s="30"/>
      <c r="T751" s="30"/>
      <c r="U751" s="30"/>
      <c r="V751" s="30"/>
      <c r="W751" s="30"/>
      <c r="X751" s="30"/>
      <c r="Y751" s="31"/>
      <c r="Z751" s="30"/>
      <c r="AA751" s="30"/>
      <c r="AB751" s="30"/>
      <c r="AC751" s="30"/>
      <c r="AD751" s="30"/>
      <c r="AE751" s="30"/>
      <c r="AF751" s="30"/>
      <c r="AG751" s="30"/>
      <c r="AH751" s="30"/>
      <c r="AI751" s="30"/>
      <c r="AJ751" s="31"/>
      <c r="AK751" s="30"/>
      <c r="AL751" s="30"/>
      <c r="AM751" s="30"/>
      <c r="AN751" s="30"/>
      <c r="AO751" s="30"/>
      <c r="AP751" s="30"/>
      <c r="AQ751" s="30"/>
      <c r="AR751" s="30"/>
      <c r="AS751" s="31"/>
      <c r="AT751" s="30"/>
      <c r="AU751" s="30"/>
      <c r="AV751" s="30"/>
      <c r="AW751" s="30"/>
      <c r="AX751" s="30"/>
      <c r="AY751" s="30"/>
      <c r="AZ751" s="30"/>
      <c r="BA751" s="31"/>
      <c r="BB751" s="30"/>
      <c r="BC751" s="30"/>
      <c r="BD751" s="30"/>
      <c r="BE751" s="31"/>
      <c r="BF751" s="30"/>
      <c r="BG751" s="30"/>
      <c r="BH751" s="30"/>
      <c r="BI751" s="30"/>
      <c r="BJ751" s="31"/>
      <c r="BK751" s="30"/>
      <c r="BL751" s="30"/>
      <c r="BM751" s="30"/>
      <c r="BN751" s="30"/>
      <c r="BO751" s="31"/>
      <c r="BP751" s="30"/>
      <c r="BQ751" s="30"/>
      <c r="BR751" s="30"/>
      <c r="BS751" s="30"/>
      <c r="BT751" s="31"/>
      <c r="BU751" s="30"/>
      <c r="BV751" s="30"/>
      <c r="BW751" s="30"/>
      <c r="BX751" s="31"/>
      <c r="BY751" s="30"/>
      <c r="BZ751" s="30"/>
      <c r="CA751" s="30"/>
      <c r="CB751" s="30"/>
      <c r="CC751" s="30"/>
      <c r="CD751" s="30"/>
      <c r="CE751" s="30"/>
      <c r="CF751" s="30"/>
      <c r="CG751" s="30"/>
      <c r="CH751" s="31"/>
      <c r="CI751" s="30"/>
      <c r="CJ751" s="30"/>
      <c r="CK751" s="30"/>
      <c r="CL751" s="30"/>
      <c r="CM751" s="30"/>
      <c r="CN751" s="30"/>
      <c r="CO751" s="30"/>
      <c r="CP751" s="30"/>
      <c r="CQ751" s="31"/>
      <c r="CR751" s="30"/>
      <c r="CS751" s="30"/>
      <c r="CT751" s="30"/>
      <c r="CU751" s="30"/>
      <c r="CV751" s="30"/>
      <c r="CW751" s="30"/>
    </row>
    <row r="752" spans="4:101" ht="13.5" x14ac:dyDescent="0.35">
      <c r="D752" s="31"/>
      <c r="E752" s="30"/>
      <c r="F752" s="30"/>
      <c r="G752" s="30"/>
      <c r="H752" s="30"/>
      <c r="I752" s="30"/>
      <c r="J752" s="30"/>
      <c r="K752" s="30"/>
      <c r="L752" s="30"/>
      <c r="M752" s="30"/>
      <c r="N752" s="30"/>
      <c r="O752" s="31"/>
      <c r="P752" s="30"/>
      <c r="Q752" s="30"/>
      <c r="R752" s="30"/>
      <c r="S752" s="30"/>
      <c r="T752" s="30"/>
      <c r="U752" s="30"/>
      <c r="V752" s="30"/>
      <c r="W752" s="30"/>
      <c r="X752" s="30"/>
      <c r="Y752" s="31"/>
      <c r="Z752" s="30"/>
      <c r="AA752" s="30"/>
      <c r="AB752" s="30"/>
      <c r="AC752" s="30"/>
      <c r="AD752" s="30"/>
      <c r="AE752" s="30"/>
      <c r="AF752" s="30"/>
      <c r="AG752" s="30"/>
      <c r="AH752" s="30"/>
      <c r="AI752" s="30"/>
      <c r="AJ752" s="31"/>
      <c r="AK752" s="30"/>
      <c r="AL752" s="30"/>
      <c r="AM752" s="30"/>
      <c r="AN752" s="30"/>
      <c r="AO752" s="30"/>
      <c r="AP752" s="30"/>
      <c r="AQ752" s="30"/>
      <c r="AR752" s="30"/>
      <c r="AS752" s="31"/>
      <c r="AT752" s="30"/>
      <c r="AU752" s="30"/>
      <c r="AV752" s="30"/>
      <c r="AW752" s="30"/>
      <c r="AX752" s="30"/>
      <c r="AY752" s="30"/>
      <c r="AZ752" s="30"/>
      <c r="BA752" s="31"/>
      <c r="BB752" s="30"/>
      <c r="BC752" s="30"/>
      <c r="BD752" s="30"/>
      <c r="BE752" s="31"/>
      <c r="BF752" s="30"/>
      <c r="BG752" s="30"/>
      <c r="BH752" s="30"/>
      <c r="BI752" s="30"/>
      <c r="BJ752" s="31"/>
      <c r="BK752" s="30"/>
      <c r="BL752" s="30"/>
      <c r="BM752" s="30"/>
      <c r="BN752" s="30"/>
      <c r="BO752" s="31"/>
      <c r="BP752" s="30"/>
      <c r="BQ752" s="30"/>
      <c r="BR752" s="30"/>
      <c r="BS752" s="30"/>
      <c r="BT752" s="31"/>
      <c r="BU752" s="30"/>
      <c r="BV752" s="30"/>
      <c r="BW752" s="30"/>
      <c r="BX752" s="31"/>
      <c r="BY752" s="30"/>
      <c r="BZ752" s="30"/>
      <c r="CA752" s="30"/>
      <c r="CB752" s="30"/>
      <c r="CC752" s="30"/>
      <c r="CD752" s="30"/>
      <c r="CE752" s="30"/>
      <c r="CF752" s="30"/>
      <c r="CG752" s="30"/>
      <c r="CH752" s="31"/>
      <c r="CI752" s="30"/>
      <c r="CJ752" s="30"/>
      <c r="CK752" s="30"/>
      <c r="CL752" s="30"/>
      <c r="CM752" s="30"/>
      <c r="CN752" s="30"/>
      <c r="CO752" s="30"/>
      <c r="CP752" s="30"/>
      <c r="CQ752" s="31"/>
      <c r="CR752" s="30"/>
      <c r="CS752" s="30"/>
      <c r="CT752" s="30"/>
      <c r="CU752" s="30"/>
      <c r="CV752" s="30"/>
      <c r="CW752" s="30"/>
    </row>
    <row r="753" spans="4:101" ht="13.5" x14ac:dyDescent="0.35">
      <c r="D753" s="31"/>
      <c r="E753" s="30"/>
      <c r="F753" s="30"/>
      <c r="G753" s="30"/>
      <c r="H753" s="30"/>
      <c r="I753" s="30"/>
      <c r="J753" s="30"/>
      <c r="K753" s="30"/>
      <c r="L753" s="30"/>
      <c r="M753" s="30"/>
      <c r="N753" s="30"/>
      <c r="O753" s="31"/>
      <c r="P753" s="30"/>
      <c r="Q753" s="30"/>
      <c r="R753" s="30"/>
      <c r="S753" s="30"/>
      <c r="T753" s="30"/>
      <c r="U753" s="30"/>
      <c r="V753" s="30"/>
      <c r="W753" s="30"/>
      <c r="X753" s="30"/>
      <c r="Y753" s="31"/>
      <c r="Z753" s="30"/>
      <c r="AA753" s="30"/>
      <c r="AB753" s="30"/>
      <c r="AC753" s="30"/>
      <c r="AD753" s="30"/>
      <c r="AE753" s="30"/>
      <c r="AF753" s="30"/>
      <c r="AG753" s="30"/>
      <c r="AH753" s="30"/>
      <c r="AI753" s="30"/>
      <c r="AJ753" s="31"/>
      <c r="AK753" s="30"/>
      <c r="AL753" s="30"/>
      <c r="AM753" s="30"/>
      <c r="AN753" s="30"/>
      <c r="AO753" s="30"/>
      <c r="AP753" s="30"/>
      <c r="AQ753" s="30"/>
      <c r="AR753" s="30"/>
      <c r="AS753" s="31"/>
      <c r="AT753" s="30"/>
      <c r="AU753" s="30"/>
      <c r="AV753" s="30"/>
      <c r="AW753" s="30"/>
      <c r="AX753" s="30"/>
      <c r="AY753" s="30"/>
      <c r="AZ753" s="30"/>
      <c r="BA753" s="31"/>
      <c r="BB753" s="30"/>
      <c r="BC753" s="30"/>
      <c r="BD753" s="30"/>
      <c r="BE753" s="31"/>
      <c r="BF753" s="30"/>
      <c r="BG753" s="30"/>
      <c r="BH753" s="30"/>
      <c r="BI753" s="30"/>
      <c r="BJ753" s="31"/>
      <c r="BK753" s="30"/>
      <c r="BL753" s="30"/>
      <c r="BM753" s="30"/>
      <c r="BN753" s="30"/>
      <c r="BO753" s="31"/>
      <c r="BP753" s="30"/>
      <c r="BQ753" s="30"/>
      <c r="BR753" s="30"/>
      <c r="BS753" s="30"/>
      <c r="BT753" s="31"/>
      <c r="BU753" s="30"/>
      <c r="BV753" s="30"/>
      <c r="BW753" s="30"/>
      <c r="BX753" s="31"/>
      <c r="BY753" s="30"/>
      <c r="BZ753" s="30"/>
      <c r="CA753" s="30"/>
      <c r="CB753" s="30"/>
      <c r="CC753" s="30"/>
      <c r="CD753" s="30"/>
      <c r="CE753" s="30"/>
      <c r="CF753" s="30"/>
      <c r="CG753" s="30"/>
      <c r="CH753" s="31"/>
      <c r="CI753" s="30"/>
      <c r="CJ753" s="30"/>
      <c r="CK753" s="30"/>
      <c r="CL753" s="30"/>
      <c r="CM753" s="30"/>
      <c r="CN753" s="30"/>
      <c r="CO753" s="30"/>
      <c r="CP753" s="30"/>
      <c r="CQ753" s="31"/>
      <c r="CR753" s="30"/>
      <c r="CS753" s="30"/>
      <c r="CT753" s="30"/>
      <c r="CU753" s="30"/>
      <c r="CV753" s="30"/>
      <c r="CW753" s="30"/>
    </row>
    <row r="754" spans="4:101" ht="13.5" x14ac:dyDescent="0.35">
      <c r="D754" s="31"/>
      <c r="E754" s="30"/>
      <c r="F754" s="30"/>
      <c r="G754" s="30"/>
      <c r="H754" s="30"/>
      <c r="I754" s="30"/>
      <c r="J754" s="30"/>
      <c r="K754" s="30"/>
      <c r="L754" s="30"/>
      <c r="M754" s="30"/>
      <c r="N754" s="30"/>
      <c r="O754" s="31"/>
      <c r="P754" s="30"/>
      <c r="Q754" s="30"/>
      <c r="R754" s="30"/>
      <c r="S754" s="30"/>
      <c r="T754" s="30"/>
      <c r="U754" s="30"/>
      <c r="V754" s="30"/>
      <c r="W754" s="30"/>
      <c r="X754" s="30"/>
      <c r="Y754" s="31"/>
      <c r="Z754" s="30"/>
      <c r="AA754" s="30"/>
      <c r="AB754" s="30"/>
      <c r="AC754" s="30"/>
      <c r="AD754" s="30"/>
      <c r="AE754" s="30"/>
      <c r="AF754" s="30"/>
      <c r="AG754" s="30"/>
      <c r="AH754" s="30"/>
      <c r="AI754" s="30"/>
      <c r="AJ754" s="31"/>
      <c r="AK754" s="30"/>
      <c r="AL754" s="30"/>
      <c r="AM754" s="30"/>
      <c r="AN754" s="30"/>
      <c r="AO754" s="30"/>
      <c r="AP754" s="30"/>
      <c r="AQ754" s="30"/>
      <c r="AR754" s="30"/>
      <c r="AS754" s="31"/>
      <c r="AT754" s="30"/>
      <c r="AU754" s="30"/>
      <c r="AV754" s="30"/>
      <c r="AW754" s="30"/>
      <c r="AX754" s="30"/>
      <c r="AY754" s="30"/>
      <c r="AZ754" s="30"/>
      <c r="BA754" s="31"/>
      <c r="BB754" s="30"/>
      <c r="BC754" s="30"/>
      <c r="BD754" s="30"/>
      <c r="BE754" s="31"/>
      <c r="BF754" s="30"/>
      <c r="BG754" s="30"/>
      <c r="BH754" s="30"/>
      <c r="BI754" s="30"/>
      <c r="BJ754" s="31"/>
      <c r="BK754" s="30"/>
      <c r="BL754" s="30"/>
      <c r="BM754" s="30"/>
      <c r="BN754" s="30"/>
      <c r="BO754" s="31"/>
      <c r="BP754" s="30"/>
      <c r="BQ754" s="30"/>
      <c r="BR754" s="30"/>
      <c r="BS754" s="30"/>
      <c r="BT754" s="31"/>
      <c r="BU754" s="30"/>
      <c r="BV754" s="30"/>
      <c r="BW754" s="30"/>
      <c r="BX754" s="31"/>
      <c r="BY754" s="30"/>
      <c r="BZ754" s="30"/>
      <c r="CA754" s="30"/>
      <c r="CB754" s="30"/>
      <c r="CC754" s="30"/>
      <c r="CD754" s="30"/>
      <c r="CE754" s="30"/>
      <c r="CF754" s="30"/>
      <c r="CG754" s="30"/>
      <c r="CH754" s="31"/>
      <c r="CI754" s="30"/>
      <c r="CJ754" s="30"/>
      <c r="CK754" s="30"/>
      <c r="CL754" s="30"/>
      <c r="CM754" s="30"/>
      <c r="CN754" s="30"/>
      <c r="CO754" s="30"/>
      <c r="CP754" s="30"/>
      <c r="CQ754" s="31"/>
      <c r="CR754" s="30"/>
      <c r="CS754" s="30"/>
      <c r="CT754" s="30"/>
      <c r="CU754" s="30"/>
      <c r="CV754" s="30"/>
      <c r="CW754" s="30"/>
    </row>
    <row r="755" spans="4:101" ht="13.5" x14ac:dyDescent="0.35">
      <c r="D755" s="31"/>
      <c r="E755" s="30"/>
      <c r="F755" s="30"/>
      <c r="G755" s="30"/>
      <c r="H755" s="30"/>
      <c r="I755" s="30"/>
      <c r="J755" s="30"/>
      <c r="K755" s="30"/>
      <c r="L755" s="30"/>
      <c r="M755" s="30"/>
      <c r="N755" s="30"/>
      <c r="O755" s="31"/>
      <c r="P755" s="30"/>
      <c r="Q755" s="30"/>
      <c r="R755" s="30"/>
      <c r="S755" s="30"/>
      <c r="T755" s="30"/>
      <c r="U755" s="30"/>
      <c r="V755" s="30"/>
      <c r="W755" s="30"/>
      <c r="X755" s="30"/>
      <c r="Y755" s="31"/>
      <c r="Z755" s="30"/>
      <c r="AA755" s="30"/>
      <c r="AB755" s="30"/>
      <c r="AC755" s="30"/>
      <c r="AD755" s="30"/>
      <c r="AE755" s="30"/>
      <c r="AF755" s="30"/>
      <c r="AG755" s="30"/>
      <c r="AH755" s="30"/>
      <c r="AI755" s="30"/>
      <c r="AJ755" s="31"/>
      <c r="AK755" s="30"/>
      <c r="AL755" s="30"/>
      <c r="AM755" s="30"/>
      <c r="AN755" s="30"/>
      <c r="AO755" s="30"/>
      <c r="AP755" s="30"/>
      <c r="AQ755" s="30"/>
      <c r="AR755" s="30"/>
      <c r="AS755" s="31"/>
      <c r="AT755" s="30"/>
      <c r="AU755" s="30"/>
      <c r="AV755" s="30"/>
      <c r="AW755" s="30"/>
      <c r="AX755" s="30"/>
      <c r="AY755" s="30"/>
      <c r="AZ755" s="30"/>
      <c r="BA755" s="31"/>
      <c r="BB755" s="30"/>
      <c r="BC755" s="30"/>
      <c r="BD755" s="30"/>
      <c r="BE755" s="31"/>
      <c r="BF755" s="30"/>
      <c r="BG755" s="30"/>
      <c r="BH755" s="30"/>
      <c r="BI755" s="30"/>
      <c r="BJ755" s="31"/>
      <c r="BK755" s="30"/>
      <c r="BL755" s="30"/>
      <c r="BM755" s="30"/>
      <c r="BN755" s="30"/>
      <c r="BO755" s="31"/>
      <c r="BP755" s="30"/>
      <c r="BQ755" s="30"/>
      <c r="BR755" s="30"/>
      <c r="BS755" s="30"/>
      <c r="BT755" s="31"/>
      <c r="BU755" s="30"/>
      <c r="BV755" s="30"/>
      <c r="BW755" s="30"/>
      <c r="BX755" s="31"/>
      <c r="BY755" s="30"/>
      <c r="BZ755" s="30"/>
      <c r="CA755" s="30"/>
      <c r="CB755" s="30"/>
      <c r="CC755" s="30"/>
      <c r="CD755" s="30"/>
      <c r="CE755" s="30"/>
      <c r="CF755" s="30"/>
      <c r="CG755" s="30"/>
      <c r="CH755" s="31"/>
      <c r="CI755" s="30"/>
      <c r="CJ755" s="30"/>
      <c r="CK755" s="30"/>
      <c r="CL755" s="30"/>
      <c r="CM755" s="30"/>
      <c r="CN755" s="30"/>
      <c r="CO755" s="30"/>
      <c r="CP755" s="30"/>
      <c r="CQ755" s="31"/>
      <c r="CR755" s="30"/>
      <c r="CS755" s="30"/>
      <c r="CT755" s="30"/>
      <c r="CU755" s="30"/>
      <c r="CV755" s="30"/>
      <c r="CW755" s="30"/>
    </row>
    <row r="756" spans="4:101" ht="13.5" x14ac:dyDescent="0.35">
      <c r="D756" s="31"/>
      <c r="E756" s="30"/>
      <c r="F756" s="30"/>
      <c r="G756" s="30"/>
      <c r="H756" s="30"/>
      <c r="I756" s="30"/>
      <c r="J756" s="30"/>
      <c r="K756" s="30"/>
      <c r="L756" s="30"/>
      <c r="M756" s="30"/>
      <c r="N756" s="30"/>
      <c r="O756" s="31"/>
      <c r="P756" s="30"/>
      <c r="Q756" s="30"/>
      <c r="R756" s="30"/>
      <c r="S756" s="30"/>
      <c r="T756" s="30"/>
      <c r="U756" s="30"/>
      <c r="V756" s="30"/>
      <c r="W756" s="30"/>
      <c r="X756" s="30"/>
      <c r="Y756" s="31"/>
      <c r="Z756" s="30"/>
      <c r="AA756" s="30"/>
      <c r="AB756" s="30"/>
      <c r="AC756" s="30"/>
      <c r="AD756" s="30"/>
      <c r="AE756" s="30"/>
      <c r="AF756" s="30"/>
      <c r="AG756" s="30"/>
      <c r="AH756" s="30"/>
      <c r="AI756" s="30"/>
      <c r="AJ756" s="31"/>
      <c r="AK756" s="30"/>
      <c r="AL756" s="30"/>
      <c r="AM756" s="30"/>
      <c r="AN756" s="30"/>
      <c r="AO756" s="30"/>
      <c r="AP756" s="30"/>
      <c r="AQ756" s="30"/>
      <c r="AR756" s="30"/>
      <c r="AS756" s="31"/>
      <c r="AT756" s="30"/>
      <c r="AU756" s="30"/>
      <c r="AV756" s="30"/>
      <c r="AW756" s="30"/>
      <c r="AX756" s="30"/>
      <c r="AY756" s="30"/>
      <c r="AZ756" s="30"/>
      <c r="BA756" s="31"/>
      <c r="BB756" s="30"/>
      <c r="BC756" s="30"/>
      <c r="BD756" s="30"/>
      <c r="BE756" s="31"/>
      <c r="BF756" s="30"/>
      <c r="BG756" s="30"/>
      <c r="BH756" s="30"/>
      <c r="BI756" s="30"/>
      <c r="BJ756" s="31"/>
      <c r="BK756" s="30"/>
      <c r="BL756" s="30"/>
      <c r="BM756" s="30"/>
      <c r="BN756" s="30"/>
      <c r="BO756" s="31"/>
      <c r="BP756" s="30"/>
      <c r="BQ756" s="30"/>
      <c r="BR756" s="30"/>
      <c r="BS756" s="30"/>
      <c r="BT756" s="31"/>
      <c r="BU756" s="30"/>
      <c r="BV756" s="30"/>
      <c r="BW756" s="30"/>
      <c r="BX756" s="31"/>
      <c r="BY756" s="30"/>
      <c r="BZ756" s="30"/>
      <c r="CA756" s="30"/>
      <c r="CB756" s="30"/>
      <c r="CC756" s="30"/>
      <c r="CD756" s="30"/>
      <c r="CE756" s="30"/>
      <c r="CF756" s="30"/>
      <c r="CG756" s="30"/>
      <c r="CH756" s="31"/>
      <c r="CI756" s="30"/>
      <c r="CJ756" s="30"/>
      <c r="CK756" s="30"/>
      <c r="CL756" s="30"/>
      <c r="CM756" s="30"/>
      <c r="CN756" s="30"/>
      <c r="CO756" s="30"/>
      <c r="CP756" s="30"/>
      <c r="CQ756" s="31"/>
      <c r="CR756" s="30"/>
      <c r="CS756" s="30"/>
      <c r="CT756" s="30"/>
      <c r="CU756" s="30"/>
      <c r="CV756" s="30"/>
      <c r="CW756" s="30"/>
    </row>
    <row r="757" spans="4:101" ht="13.5" x14ac:dyDescent="0.35">
      <c r="D757" s="31"/>
      <c r="E757" s="30"/>
      <c r="F757" s="30"/>
      <c r="G757" s="30"/>
      <c r="H757" s="30"/>
      <c r="I757" s="30"/>
      <c r="J757" s="30"/>
      <c r="K757" s="30"/>
      <c r="L757" s="30"/>
      <c r="M757" s="30"/>
      <c r="N757" s="30"/>
      <c r="O757" s="31"/>
      <c r="P757" s="30"/>
      <c r="Q757" s="30"/>
      <c r="R757" s="30"/>
      <c r="S757" s="30"/>
      <c r="T757" s="30"/>
      <c r="U757" s="30"/>
      <c r="V757" s="30"/>
      <c r="W757" s="30"/>
      <c r="X757" s="30"/>
      <c r="Y757" s="31"/>
      <c r="Z757" s="30"/>
      <c r="AA757" s="30"/>
      <c r="AB757" s="30"/>
      <c r="AC757" s="30"/>
      <c r="AD757" s="30"/>
      <c r="AE757" s="30"/>
      <c r="AF757" s="30"/>
      <c r="AG757" s="30"/>
      <c r="AH757" s="30"/>
      <c r="AI757" s="30"/>
      <c r="AJ757" s="31"/>
      <c r="AK757" s="30"/>
      <c r="AL757" s="30"/>
      <c r="AM757" s="30"/>
      <c r="AN757" s="30"/>
      <c r="AO757" s="30"/>
      <c r="AP757" s="30"/>
      <c r="AQ757" s="30"/>
      <c r="AR757" s="30"/>
      <c r="AS757" s="31"/>
      <c r="AT757" s="30"/>
      <c r="AU757" s="30"/>
      <c r="AV757" s="30"/>
      <c r="AW757" s="30"/>
      <c r="AX757" s="30"/>
      <c r="AY757" s="30"/>
      <c r="AZ757" s="30"/>
      <c r="BA757" s="31"/>
      <c r="BB757" s="30"/>
      <c r="BC757" s="30"/>
      <c r="BD757" s="30"/>
      <c r="BE757" s="31"/>
      <c r="BF757" s="30"/>
      <c r="BG757" s="30"/>
      <c r="BH757" s="30"/>
      <c r="BI757" s="30"/>
      <c r="BJ757" s="31"/>
      <c r="BK757" s="30"/>
      <c r="BL757" s="30"/>
      <c r="BM757" s="30"/>
      <c r="BN757" s="30"/>
      <c r="BO757" s="31"/>
      <c r="BP757" s="30"/>
      <c r="BQ757" s="30"/>
      <c r="BR757" s="30"/>
      <c r="BS757" s="30"/>
      <c r="BT757" s="31"/>
      <c r="BU757" s="30"/>
      <c r="BV757" s="30"/>
      <c r="BW757" s="30"/>
      <c r="BX757" s="31"/>
      <c r="BY757" s="30"/>
      <c r="BZ757" s="30"/>
      <c r="CA757" s="30"/>
      <c r="CB757" s="30"/>
      <c r="CC757" s="30"/>
      <c r="CD757" s="30"/>
      <c r="CE757" s="30"/>
      <c r="CF757" s="30"/>
      <c r="CG757" s="30"/>
      <c r="CH757" s="31"/>
      <c r="CI757" s="30"/>
      <c r="CJ757" s="30"/>
      <c r="CK757" s="30"/>
      <c r="CL757" s="30"/>
      <c r="CM757" s="30"/>
      <c r="CN757" s="30"/>
      <c r="CO757" s="30"/>
      <c r="CP757" s="30"/>
      <c r="CQ757" s="31"/>
      <c r="CR757" s="30"/>
      <c r="CS757" s="30"/>
      <c r="CT757" s="30"/>
      <c r="CU757" s="30"/>
      <c r="CV757" s="30"/>
      <c r="CW757" s="30"/>
    </row>
    <row r="758" spans="4:101" ht="13.5" x14ac:dyDescent="0.35">
      <c r="D758" s="31"/>
      <c r="E758" s="30"/>
      <c r="F758" s="30"/>
      <c r="G758" s="30"/>
      <c r="H758" s="30"/>
      <c r="I758" s="30"/>
      <c r="J758" s="30"/>
      <c r="K758" s="30"/>
      <c r="L758" s="30"/>
      <c r="M758" s="30"/>
      <c r="N758" s="30"/>
      <c r="O758" s="31"/>
      <c r="P758" s="30"/>
      <c r="Q758" s="30"/>
      <c r="R758" s="30"/>
      <c r="S758" s="30"/>
      <c r="T758" s="30"/>
      <c r="U758" s="30"/>
      <c r="V758" s="30"/>
      <c r="W758" s="30"/>
      <c r="X758" s="30"/>
      <c r="Y758" s="31"/>
      <c r="Z758" s="30"/>
      <c r="AA758" s="30"/>
      <c r="AB758" s="30"/>
      <c r="AC758" s="30"/>
      <c r="AD758" s="30"/>
      <c r="AE758" s="30"/>
      <c r="AF758" s="30"/>
      <c r="AG758" s="30"/>
      <c r="AH758" s="30"/>
      <c r="AI758" s="30"/>
      <c r="AJ758" s="31"/>
      <c r="AK758" s="30"/>
      <c r="AL758" s="30"/>
      <c r="AM758" s="30"/>
      <c r="AN758" s="30"/>
      <c r="AO758" s="30"/>
      <c r="AP758" s="30"/>
      <c r="AQ758" s="30"/>
      <c r="AR758" s="30"/>
      <c r="AS758" s="31"/>
      <c r="AT758" s="30"/>
      <c r="AU758" s="30"/>
      <c r="AV758" s="30"/>
      <c r="AW758" s="30"/>
      <c r="AX758" s="30"/>
      <c r="AY758" s="30"/>
      <c r="AZ758" s="30"/>
      <c r="BA758" s="31"/>
      <c r="BB758" s="30"/>
      <c r="BC758" s="30"/>
      <c r="BD758" s="30"/>
      <c r="BE758" s="31"/>
      <c r="BF758" s="30"/>
      <c r="BG758" s="30"/>
      <c r="BH758" s="30"/>
      <c r="BI758" s="30"/>
      <c r="BJ758" s="31"/>
      <c r="BK758" s="30"/>
      <c r="BL758" s="30"/>
      <c r="BM758" s="30"/>
      <c r="BN758" s="30"/>
      <c r="BO758" s="31"/>
      <c r="BP758" s="30"/>
      <c r="BQ758" s="30"/>
      <c r="BR758" s="30"/>
      <c r="BS758" s="30"/>
      <c r="BT758" s="31"/>
      <c r="BU758" s="30"/>
      <c r="BV758" s="30"/>
      <c r="BW758" s="30"/>
      <c r="BX758" s="31"/>
      <c r="BY758" s="30"/>
      <c r="BZ758" s="30"/>
      <c r="CA758" s="30"/>
      <c r="CB758" s="30"/>
      <c r="CC758" s="30"/>
      <c r="CD758" s="30"/>
      <c r="CE758" s="30"/>
      <c r="CF758" s="30"/>
      <c r="CG758" s="30"/>
      <c r="CH758" s="31"/>
      <c r="CI758" s="30"/>
      <c r="CJ758" s="30"/>
      <c r="CK758" s="30"/>
      <c r="CL758" s="30"/>
      <c r="CM758" s="30"/>
      <c r="CN758" s="30"/>
      <c r="CO758" s="30"/>
      <c r="CP758" s="30"/>
      <c r="CQ758" s="31"/>
      <c r="CR758" s="30"/>
      <c r="CS758" s="30"/>
      <c r="CT758" s="30"/>
      <c r="CU758" s="30"/>
      <c r="CV758" s="30"/>
      <c r="CW758" s="30"/>
    </row>
    <row r="759" spans="4:101" ht="13.5" x14ac:dyDescent="0.35">
      <c r="D759" s="31"/>
      <c r="E759" s="30"/>
      <c r="F759" s="30"/>
      <c r="G759" s="30"/>
      <c r="H759" s="30"/>
      <c r="I759" s="30"/>
      <c r="J759" s="30"/>
      <c r="K759" s="30"/>
      <c r="L759" s="30"/>
      <c r="M759" s="30"/>
      <c r="N759" s="30"/>
      <c r="O759" s="31"/>
      <c r="P759" s="30"/>
      <c r="Q759" s="30"/>
      <c r="R759" s="30"/>
      <c r="S759" s="30"/>
      <c r="T759" s="30"/>
      <c r="U759" s="30"/>
      <c r="V759" s="30"/>
      <c r="W759" s="30"/>
      <c r="X759" s="30"/>
      <c r="Y759" s="31"/>
      <c r="Z759" s="30"/>
      <c r="AA759" s="30"/>
      <c r="AB759" s="30"/>
      <c r="AC759" s="30"/>
      <c r="AD759" s="30"/>
      <c r="AE759" s="30"/>
      <c r="AF759" s="30"/>
      <c r="AG759" s="30"/>
      <c r="AH759" s="30"/>
      <c r="AI759" s="30"/>
      <c r="AJ759" s="31"/>
      <c r="AK759" s="30"/>
      <c r="AL759" s="30"/>
      <c r="AM759" s="30"/>
      <c r="AN759" s="30"/>
      <c r="AO759" s="30"/>
      <c r="AP759" s="30"/>
      <c r="AQ759" s="30"/>
      <c r="AR759" s="30"/>
      <c r="AS759" s="31"/>
      <c r="AT759" s="30"/>
      <c r="AU759" s="30"/>
      <c r="AV759" s="30"/>
      <c r="AW759" s="30"/>
      <c r="AX759" s="30"/>
      <c r="AY759" s="30"/>
      <c r="AZ759" s="30"/>
      <c r="BA759" s="31"/>
      <c r="BB759" s="30"/>
      <c r="BC759" s="30"/>
      <c r="BD759" s="30"/>
      <c r="BE759" s="31"/>
      <c r="BF759" s="30"/>
      <c r="BG759" s="30"/>
      <c r="BH759" s="30"/>
      <c r="BI759" s="30"/>
      <c r="BJ759" s="31"/>
      <c r="BK759" s="30"/>
      <c r="BL759" s="30"/>
      <c r="BM759" s="30"/>
      <c r="BN759" s="30"/>
      <c r="BO759" s="31"/>
      <c r="BP759" s="30"/>
      <c r="BQ759" s="30"/>
      <c r="BR759" s="30"/>
      <c r="BS759" s="30"/>
      <c r="BT759" s="31"/>
      <c r="BU759" s="30"/>
      <c r="BV759" s="30"/>
      <c r="BW759" s="30"/>
      <c r="BX759" s="31"/>
      <c r="BY759" s="30"/>
      <c r="BZ759" s="30"/>
      <c r="CA759" s="30"/>
      <c r="CB759" s="30"/>
      <c r="CC759" s="30"/>
      <c r="CD759" s="30"/>
      <c r="CE759" s="30"/>
      <c r="CF759" s="30"/>
      <c r="CG759" s="30"/>
      <c r="CH759" s="31"/>
      <c r="CI759" s="30"/>
      <c r="CJ759" s="30"/>
      <c r="CK759" s="30"/>
      <c r="CL759" s="30"/>
      <c r="CM759" s="30"/>
      <c r="CN759" s="30"/>
      <c r="CO759" s="30"/>
      <c r="CP759" s="30"/>
      <c r="CQ759" s="31"/>
      <c r="CR759" s="30"/>
      <c r="CS759" s="30"/>
      <c r="CT759" s="30"/>
      <c r="CU759" s="30"/>
      <c r="CV759" s="30"/>
      <c r="CW759" s="30"/>
    </row>
    <row r="760" spans="4:101" ht="13.5" x14ac:dyDescent="0.35">
      <c r="D760" s="31"/>
      <c r="E760" s="30"/>
      <c r="F760" s="30"/>
      <c r="G760" s="30"/>
      <c r="H760" s="30"/>
      <c r="I760" s="30"/>
      <c r="J760" s="30"/>
      <c r="K760" s="30"/>
      <c r="L760" s="30"/>
      <c r="M760" s="30"/>
      <c r="N760" s="30"/>
      <c r="O760" s="31"/>
      <c r="P760" s="30"/>
      <c r="Q760" s="30"/>
      <c r="R760" s="30"/>
      <c r="S760" s="30"/>
      <c r="T760" s="30"/>
      <c r="U760" s="30"/>
      <c r="V760" s="30"/>
      <c r="W760" s="30"/>
      <c r="X760" s="30"/>
      <c r="Y760" s="31"/>
      <c r="Z760" s="30"/>
      <c r="AA760" s="30"/>
      <c r="AB760" s="30"/>
      <c r="AC760" s="30"/>
      <c r="AD760" s="30"/>
      <c r="AE760" s="30"/>
      <c r="AF760" s="30"/>
      <c r="AG760" s="30"/>
      <c r="AH760" s="30"/>
      <c r="AI760" s="30"/>
      <c r="AJ760" s="31"/>
      <c r="AK760" s="30"/>
      <c r="AL760" s="30"/>
      <c r="AM760" s="30"/>
      <c r="AN760" s="30"/>
      <c r="AO760" s="30"/>
      <c r="AP760" s="30"/>
      <c r="AQ760" s="30"/>
      <c r="AR760" s="30"/>
      <c r="AS760" s="31"/>
      <c r="AT760" s="30"/>
      <c r="AU760" s="30"/>
      <c r="AV760" s="30"/>
      <c r="AW760" s="30"/>
      <c r="AX760" s="30"/>
      <c r="AY760" s="30"/>
      <c r="AZ760" s="30"/>
      <c r="BA760" s="31"/>
      <c r="BB760" s="30"/>
      <c r="BC760" s="30"/>
      <c r="BD760" s="30"/>
      <c r="BE760" s="31"/>
      <c r="BF760" s="30"/>
      <c r="BG760" s="30"/>
      <c r="BH760" s="30"/>
      <c r="BI760" s="30"/>
      <c r="BJ760" s="31"/>
      <c r="BK760" s="30"/>
      <c r="BL760" s="30"/>
      <c r="BM760" s="30"/>
      <c r="BN760" s="30"/>
      <c r="BO760" s="31"/>
      <c r="BP760" s="30"/>
      <c r="BQ760" s="30"/>
      <c r="BR760" s="30"/>
      <c r="BS760" s="30"/>
      <c r="BT760" s="31"/>
      <c r="BU760" s="30"/>
      <c r="BV760" s="30"/>
      <c r="BW760" s="30"/>
      <c r="BX760" s="31"/>
      <c r="BY760" s="30"/>
      <c r="BZ760" s="30"/>
      <c r="CA760" s="30"/>
      <c r="CB760" s="30"/>
      <c r="CC760" s="30"/>
      <c r="CD760" s="30"/>
      <c r="CE760" s="30"/>
      <c r="CF760" s="30"/>
      <c r="CG760" s="30"/>
      <c r="CH760" s="31"/>
      <c r="CI760" s="30"/>
      <c r="CJ760" s="30"/>
      <c r="CK760" s="30"/>
      <c r="CL760" s="30"/>
      <c r="CM760" s="30"/>
      <c r="CN760" s="30"/>
      <c r="CO760" s="30"/>
      <c r="CP760" s="30"/>
      <c r="CQ760" s="31"/>
      <c r="CR760" s="30"/>
      <c r="CS760" s="30"/>
      <c r="CT760" s="30"/>
      <c r="CU760" s="30"/>
      <c r="CV760" s="30"/>
      <c r="CW760" s="30"/>
    </row>
    <row r="761" spans="4:101" ht="13.5" x14ac:dyDescent="0.35">
      <c r="D761" s="31"/>
      <c r="E761" s="30"/>
      <c r="F761" s="30"/>
      <c r="G761" s="30"/>
      <c r="H761" s="30"/>
      <c r="I761" s="30"/>
      <c r="J761" s="30"/>
      <c r="K761" s="30"/>
      <c r="L761" s="30"/>
      <c r="M761" s="30"/>
      <c r="N761" s="30"/>
      <c r="O761" s="31"/>
      <c r="P761" s="30"/>
      <c r="Q761" s="30"/>
      <c r="R761" s="30"/>
      <c r="S761" s="30"/>
      <c r="T761" s="30"/>
      <c r="U761" s="30"/>
      <c r="V761" s="30"/>
      <c r="W761" s="30"/>
      <c r="X761" s="30"/>
      <c r="Y761" s="31"/>
      <c r="Z761" s="30"/>
      <c r="AA761" s="30"/>
      <c r="AB761" s="30"/>
      <c r="AC761" s="30"/>
      <c r="AD761" s="30"/>
      <c r="AE761" s="30"/>
      <c r="AF761" s="30"/>
      <c r="AG761" s="30"/>
      <c r="AH761" s="30"/>
      <c r="AI761" s="30"/>
      <c r="AJ761" s="31"/>
      <c r="AK761" s="30"/>
      <c r="AL761" s="30"/>
      <c r="AM761" s="30"/>
      <c r="AN761" s="30"/>
      <c r="AO761" s="30"/>
      <c r="AP761" s="30"/>
      <c r="AQ761" s="30"/>
      <c r="AR761" s="30"/>
      <c r="AS761" s="31"/>
      <c r="AT761" s="30"/>
      <c r="AU761" s="30"/>
      <c r="AV761" s="30"/>
      <c r="AW761" s="30"/>
      <c r="AX761" s="30"/>
      <c r="AY761" s="30"/>
      <c r="AZ761" s="30"/>
      <c r="BA761" s="31"/>
      <c r="BB761" s="30"/>
      <c r="BC761" s="30"/>
      <c r="BD761" s="30"/>
      <c r="BE761" s="31"/>
      <c r="BF761" s="30"/>
      <c r="BG761" s="30"/>
      <c r="BH761" s="30"/>
      <c r="BI761" s="30"/>
      <c r="BJ761" s="31"/>
      <c r="BK761" s="30"/>
      <c r="BL761" s="30"/>
      <c r="BM761" s="30"/>
      <c r="BN761" s="30"/>
      <c r="BO761" s="31"/>
      <c r="BP761" s="30"/>
      <c r="BQ761" s="30"/>
      <c r="BR761" s="30"/>
      <c r="BS761" s="30"/>
      <c r="BT761" s="31"/>
      <c r="BU761" s="30"/>
      <c r="BV761" s="30"/>
      <c r="BW761" s="30"/>
      <c r="BX761" s="31"/>
      <c r="BY761" s="30"/>
      <c r="BZ761" s="30"/>
      <c r="CA761" s="30"/>
      <c r="CB761" s="30"/>
      <c r="CC761" s="30"/>
      <c r="CD761" s="30"/>
      <c r="CE761" s="30"/>
      <c r="CF761" s="30"/>
      <c r="CG761" s="30"/>
      <c r="CH761" s="31"/>
      <c r="CI761" s="30"/>
      <c r="CJ761" s="30"/>
      <c r="CK761" s="30"/>
      <c r="CL761" s="30"/>
      <c r="CM761" s="30"/>
      <c r="CN761" s="30"/>
      <c r="CO761" s="30"/>
      <c r="CP761" s="30"/>
      <c r="CQ761" s="31"/>
      <c r="CR761" s="30"/>
      <c r="CS761" s="30"/>
      <c r="CT761" s="30"/>
      <c r="CU761" s="30"/>
      <c r="CV761" s="30"/>
      <c r="CW761" s="30"/>
    </row>
    <row r="762" spans="4:101" ht="13.5" x14ac:dyDescent="0.35">
      <c r="D762" s="31"/>
      <c r="E762" s="30"/>
      <c r="F762" s="30"/>
      <c r="G762" s="30"/>
      <c r="H762" s="30"/>
      <c r="I762" s="30"/>
      <c r="J762" s="30"/>
      <c r="K762" s="30"/>
      <c r="L762" s="30"/>
      <c r="M762" s="30"/>
      <c r="N762" s="30"/>
      <c r="O762" s="31"/>
      <c r="P762" s="30"/>
      <c r="Q762" s="30"/>
      <c r="R762" s="30"/>
      <c r="S762" s="30"/>
      <c r="T762" s="30"/>
      <c r="U762" s="30"/>
      <c r="V762" s="30"/>
      <c r="W762" s="30"/>
      <c r="X762" s="30"/>
      <c r="Y762" s="31"/>
      <c r="Z762" s="30"/>
      <c r="AA762" s="30"/>
      <c r="AB762" s="30"/>
      <c r="AC762" s="30"/>
      <c r="AD762" s="30"/>
      <c r="AE762" s="30"/>
      <c r="AF762" s="30"/>
      <c r="AG762" s="30"/>
      <c r="AH762" s="30"/>
      <c r="AI762" s="30"/>
      <c r="AJ762" s="31"/>
      <c r="AK762" s="30"/>
      <c r="AL762" s="30"/>
      <c r="AM762" s="30"/>
      <c r="AN762" s="30"/>
      <c r="AO762" s="30"/>
      <c r="AP762" s="30"/>
      <c r="AQ762" s="30"/>
      <c r="AR762" s="30"/>
      <c r="AS762" s="31"/>
      <c r="AT762" s="30"/>
      <c r="AU762" s="30"/>
      <c r="AV762" s="30"/>
      <c r="AW762" s="30"/>
      <c r="AX762" s="30"/>
      <c r="AY762" s="30"/>
      <c r="AZ762" s="30"/>
      <c r="BA762" s="31"/>
      <c r="BB762" s="30"/>
      <c r="BC762" s="30"/>
      <c r="BD762" s="30"/>
      <c r="BE762" s="31"/>
      <c r="BF762" s="30"/>
      <c r="BG762" s="30"/>
      <c r="BH762" s="30"/>
      <c r="BI762" s="30"/>
      <c r="BJ762" s="31"/>
      <c r="BK762" s="30"/>
      <c r="BL762" s="30"/>
      <c r="BM762" s="30"/>
      <c r="BN762" s="30"/>
      <c r="BO762" s="31"/>
      <c r="BP762" s="30"/>
      <c r="BQ762" s="30"/>
      <c r="BR762" s="30"/>
      <c r="BS762" s="30"/>
      <c r="BT762" s="31"/>
      <c r="BU762" s="30"/>
      <c r="BV762" s="30"/>
      <c r="BW762" s="30"/>
      <c r="BX762" s="31"/>
      <c r="BY762" s="30"/>
      <c r="BZ762" s="30"/>
      <c r="CA762" s="30"/>
      <c r="CB762" s="30"/>
      <c r="CC762" s="30"/>
      <c r="CD762" s="30"/>
      <c r="CE762" s="30"/>
      <c r="CF762" s="30"/>
      <c r="CG762" s="30"/>
      <c r="CH762" s="31"/>
      <c r="CI762" s="30"/>
      <c r="CJ762" s="30"/>
      <c r="CK762" s="30"/>
      <c r="CL762" s="30"/>
      <c r="CM762" s="30"/>
      <c r="CN762" s="30"/>
      <c r="CO762" s="30"/>
      <c r="CP762" s="30"/>
      <c r="CQ762" s="31"/>
      <c r="CR762" s="30"/>
      <c r="CS762" s="30"/>
      <c r="CT762" s="30"/>
      <c r="CU762" s="30"/>
      <c r="CV762" s="30"/>
      <c r="CW762" s="30"/>
    </row>
    <row r="763" spans="4:101" ht="13.5" x14ac:dyDescent="0.35">
      <c r="D763" s="31"/>
      <c r="E763" s="30"/>
      <c r="F763" s="30"/>
      <c r="G763" s="30"/>
      <c r="H763" s="30"/>
      <c r="I763" s="30"/>
      <c r="J763" s="30"/>
      <c r="K763" s="30"/>
      <c r="L763" s="30"/>
      <c r="M763" s="30"/>
      <c r="N763" s="30"/>
      <c r="O763" s="31"/>
      <c r="P763" s="30"/>
      <c r="Q763" s="30"/>
      <c r="R763" s="30"/>
      <c r="S763" s="30"/>
      <c r="T763" s="30"/>
      <c r="U763" s="30"/>
      <c r="V763" s="30"/>
      <c r="W763" s="30"/>
      <c r="X763" s="30"/>
      <c r="Y763" s="31"/>
      <c r="Z763" s="30"/>
      <c r="AA763" s="30"/>
      <c r="AB763" s="30"/>
      <c r="AC763" s="30"/>
      <c r="AD763" s="30"/>
      <c r="AE763" s="30"/>
      <c r="AF763" s="30"/>
      <c r="AG763" s="30"/>
      <c r="AH763" s="30"/>
      <c r="AI763" s="30"/>
      <c r="AJ763" s="31"/>
      <c r="AK763" s="30"/>
      <c r="AL763" s="30"/>
      <c r="AM763" s="30"/>
      <c r="AN763" s="30"/>
      <c r="AO763" s="30"/>
      <c r="AP763" s="30"/>
      <c r="AQ763" s="30"/>
      <c r="AR763" s="30"/>
      <c r="AS763" s="31"/>
      <c r="AT763" s="30"/>
      <c r="AU763" s="30"/>
      <c r="AV763" s="30"/>
      <c r="AW763" s="30"/>
      <c r="AX763" s="30"/>
      <c r="AY763" s="30"/>
      <c r="AZ763" s="30"/>
      <c r="BA763" s="31"/>
      <c r="BB763" s="30"/>
      <c r="BC763" s="30"/>
      <c r="BD763" s="30"/>
      <c r="BE763" s="31"/>
      <c r="BF763" s="30"/>
      <c r="BG763" s="30"/>
      <c r="BH763" s="30"/>
      <c r="BI763" s="30"/>
      <c r="BJ763" s="31"/>
      <c r="BK763" s="30"/>
      <c r="BL763" s="30"/>
      <c r="BM763" s="30"/>
      <c r="BN763" s="30"/>
      <c r="BO763" s="31"/>
      <c r="BP763" s="30"/>
      <c r="BQ763" s="30"/>
      <c r="BR763" s="30"/>
      <c r="BS763" s="30"/>
      <c r="BT763" s="31"/>
      <c r="BU763" s="30"/>
      <c r="BV763" s="30"/>
      <c r="BW763" s="30"/>
      <c r="BX763" s="31"/>
      <c r="BY763" s="30"/>
      <c r="BZ763" s="30"/>
      <c r="CA763" s="30"/>
      <c r="CB763" s="30"/>
      <c r="CC763" s="30"/>
      <c r="CD763" s="30"/>
      <c r="CE763" s="30"/>
      <c r="CF763" s="30"/>
      <c r="CG763" s="30"/>
      <c r="CH763" s="31"/>
      <c r="CI763" s="30"/>
      <c r="CJ763" s="30"/>
      <c r="CK763" s="30"/>
      <c r="CL763" s="30"/>
      <c r="CM763" s="30"/>
      <c r="CN763" s="30"/>
      <c r="CO763" s="30"/>
      <c r="CP763" s="30"/>
      <c r="CQ763" s="31"/>
      <c r="CR763" s="30"/>
      <c r="CS763" s="30"/>
      <c r="CT763" s="30"/>
      <c r="CU763" s="30"/>
      <c r="CV763" s="30"/>
      <c r="CW763" s="30"/>
    </row>
    <row r="764" spans="4:101" ht="13.5" x14ac:dyDescent="0.35">
      <c r="D764" s="31"/>
      <c r="E764" s="30"/>
      <c r="F764" s="30"/>
      <c r="G764" s="30"/>
      <c r="H764" s="30"/>
      <c r="I764" s="30"/>
      <c r="J764" s="30"/>
      <c r="K764" s="30"/>
      <c r="L764" s="30"/>
      <c r="M764" s="30"/>
      <c r="N764" s="30"/>
      <c r="O764" s="31"/>
      <c r="P764" s="30"/>
      <c r="Q764" s="30"/>
      <c r="R764" s="30"/>
      <c r="S764" s="30"/>
      <c r="T764" s="30"/>
      <c r="U764" s="30"/>
      <c r="V764" s="30"/>
      <c r="W764" s="30"/>
      <c r="X764" s="30"/>
      <c r="Y764" s="31"/>
      <c r="Z764" s="30"/>
      <c r="AA764" s="30"/>
      <c r="AB764" s="30"/>
      <c r="AC764" s="30"/>
      <c r="AD764" s="30"/>
      <c r="AE764" s="30"/>
      <c r="AF764" s="30"/>
      <c r="AG764" s="30"/>
      <c r="AH764" s="30"/>
      <c r="AI764" s="30"/>
      <c r="AJ764" s="31"/>
      <c r="AK764" s="30"/>
      <c r="AL764" s="30"/>
      <c r="AM764" s="30"/>
      <c r="AN764" s="30"/>
      <c r="AO764" s="30"/>
      <c r="AP764" s="30"/>
      <c r="AQ764" s="30"/>
      <c r="AR764" s="30"/>
      <c r="AS764" s="31"/>
      <c r="AT764" s="30"/>
      <c r="AU764" s="30"/>
      <c r="AV764" s="30"/>
      <c r="AW764" s="30"/>
      <c r="AX764" s="30"/>
      <c r="AY764" s="30"/>
      <c r="AZ764" s="30"/>
      <c r="BA764" s="31"/>
      <c r="BB764" s="30"/>
      <c r="BC764" s="30"/>
      <c r="BD764" s="30"/>
      <c r="BE764" s="31"/>
      <c r="BF764" s="30"/>
      <c r="BG764" s="30"/>
      <c r="BH764" s="30"/>
      <c r="BI764" s="30"/>
      <c r="BJ764" s="31"/>
      <c r="BK764" s="30"/>
      <c r="BL764" s="30"/>
      <c r="BM764" s="30"/>
      <c r="BN764" s="30"/>
      <c r="BO764" s="31"/>
      <c r="BP764" s="30"/>
      <c r="BQ764" s="30"/>
      <c r="BR764" s="30"/>
      <c r="BS764" s="30"/>
      <c r="BT764" s="31"/>
      <c r="BU764" s="30"/>
      <c r="BV764" s="30"/>
      <c r="BW764" s="30"/>
      <c r="BX764" s="31"/>
      <c r="BY764" s="30"/>
      <c r="BZ764" s="30"/>
      <c r="CA764" s="30"/>
      <c r="CB764" s="30"/>
      <c r="CC764" s="30"/>
      <c r="CD764" s="30"/>
      <c r="CE764" s="30"/>
      <c r="CF764" s="30"/>
      <c r="CG764" s="30"/>
      <c r="CH764" s="31"/>
      <c r="CI764" s="30"/>
      <c r="CJ764" s="30"/>
      <c r="CK764" s="30"/>
      <c r="CL764" s="30"/>
      <c r="CM764" s="30"/>
      <c r="CN764" s="30"/>
      <c r="CO764" s="30"/>
      <c r="CP764" s="30"/>
      <c r="CQ764" s="31"/>
      <c r="CR764" s="30"/>
      <c r="CS764" s="30"/>
      <c r="CT764" s="30"/>
      <c r="CU764" s="30"/>
      <c r="CV764" s="30"/>
      <c r="CW764" s="30"/>
    </row>
    <row r="765" spans="4:101" ht="13.5" x14ac:dyDescent="0.35">
      <c r="D765" s="31"/>
      <c r="E765" s="30"/>
      <c r="F765" s="30"/>
      <c r="G765" s="30"/>
      <c r="H765" s="30"/>
      <c r="I765" s="30"/>
      <c r="J765" s="30"/>
      <c r="K765" s="30"/>
      <c r="L765" s="30"/>
      <c r="M765" s="30"/>
      <c r="N765" s="30"/>
      <c r="O765" s="31"/>
      <c r="P765" s="30"/>
      <c r="Q765" s="30"/>
      <c r="R765" s="30"/>
      <c r="S765" s="30"/>
      <c r="T765" s="30"/>
      <c r="U765" s="30"/>
      <c r="V765" s="30"/>
      <c r="W765" s="30"/>
      <c r="X765" s="30"/>
      <c r="Y765" s="31"/>
      <c r="Z765" s="30"/>
      <c r="AA765" s="30"/>
      <c r="AB765" s="30"/>
      <c r="AC765" s="30"/>
      <c r="AD765" s="30"/>
      <c r="AE765" s="30"/>
      <c r="AF765" s="30"/>
      <c r="AG765" s="30"/>
      <c r="AH765" s="30"/>
      <c r="AI765" s="30"/>
      <c r="AJ765" s="31"/>
      <c r="AK765" s="30"/>
      <c r="AL765" s="30"/>
      <c r="AM765" s="30"/>
      <c r="AN765" s="30"/>
      <c r="AO765" s="30"/>
      <c r="AP765" s="30"/>
      <c r="AQ765" s="30"/>
      <c r="AR765" s="30"/>
      <c r="AS765" s="31"/>
      <c r="AT765" s="30"/>
      <c r="AU765" s="30"/>
      <c r="AV765" s="30"/>
      <c r="AW765" s="30"/>
      <c r="AX765" s="30"/>
      <c r="AY765" s="30"/>
      <c r="AZ765" s="30"/>
      <c r="BA765" s="31"/>
      <c r="BB765" s="30"/>
      <c r="BC765" s="30"/>
      <c r="BD765" s="30"/>
      <c r="BE765" s="31"/>
      <c r="BF765" s="30"/>
      <c r="BG765" s="30"/>
      <c r="BH765" s="30"/>
      <c r="BI765" s="30"/>
      <c r="BJ765" s="31"/>
      <c r="BK765" s="30"/>
      <c r="BL765" s="30"/>
      <c r="BM765" s="30"/>
      <c r="BN765" s="30"/>
      <c r="BO765" s="31"/>
      <c r="BP765" s="30"/>
      <c r="BQ765" s="30"/>
      <c r="BR765" s="30"/>
      <c r="BS765" s="30"/>
      <c r="BT765" s="31"/>
      <c r="BU765" s="30"/>
      <c r="BV765" s="30"/>
      <c r="BW765" s="30"/>
      <c r="BX765" s="31"/>
      <c r="BY765" s="30"/>
      <c r="BZ765" s="30"/>
      <c r="CA765" s="30"/>
      <c r="CB765" s="30"/>
      <c r="CC765" s="30"/>
      <c r="CD765" s="30"/>
      <c r="CE765" s="30"/>
      <c r="CF765" s="30"/>
      <c r="CG765" s="30"/>
      <c r="CH765" s="31"/>
      <c r="CI765" s="30"/>
      <c r="CJ765" s="30"/>
      <c r="CK765" s="30"/>
      <c r="CL765" s="30"/>
      <c r="CM765" s="30"/>
      <c r="CN765" s="30"/>
      <c r="CO765" s="30"/>
      <c r="CP765" s="30"/>
      <c r="CQ765" s="31"/>
      <c r="CR765" s="30"/>
      <c r="CS765" s="30"/>
      <c r="CT765" s="30"/>
      <c r="CU765" s="30"/>
      <c r="CV765" s="30"/>
      <c r="CW765" s="30"/>
    </row>
    <row r="766" spans="4:101" ht="13.5" x14ac:dyDescent="0.35">
      <c r="D766" s="31"/>
      <c r="E766" s="30"/>
      <c r="F766" s="30"/>
      <c r="G766" s="30"/>
      <c r="H766" s="30"/>
      <c r="I766" s="30"/>
      <c r="J766" s="30"/>
      <c r="K766" s="30"/>
      <c r="L766" s="30"/>
      <c r="M766" s="30"/>
      <c r="N766" s="30"/>
      <c r="O766" s="31"/>
      <c r="P766" s="30"/>
      <c r="Q766" s="30"/>
      <c r="R766" s="30"/>
      <c r="S766" s="30"/>
      <c r="T766" s="30"/>
      <c r="U766" s="30"/>
      <c r="V766" s="30"/>
      <c r="W766" s="30"/>
      <c r="X766" s="30"/>
      <c r="Y766" s="31"/>
      <c r="Z766" s="30"/>
      <c r="AA766" s="30"/>
      <c r="AB766" s="30"/>
      <c r="AC766" s="30"/>
      <c r="AD766" s="30"/>
      <c r="AE766" s="30"/>
      <c r="AF766" s="30"/>
      <c r="AG766" s="30"/>
      <c r="AH766" s="30"/>
      <c r="AI766" s="30"/>
      <c r="AJ766" s="31"/>
      <c r="AK766" s="30"/>
      <c r="AL766" s="30"/>
      <c r="AM766" s="30"/>
      <c r="AN766" s="30"/>
      <c r="AO766" s="30"/>
      <c r="AP766" s="30"/>
      <c r="AQ766" s="30"/>
      <c r="AR766" s="30"/>
      <c r="AS766" s="31"/>
      <c r="AT766" s="30"/>
      <c r="AU766" s="30"/>
      <c r="AV766" s="30"/>
      <c r="AW766" s="30"/>
      <c r="AX766" s="30"/>
      <c r="AY766" s="30"/>
      <c r="AZ766" s="30"/>
      <c r="BA766" s="31"/>
      <c r="BB766" s="30"/>
      <c r="BC766" s="30"/>
      <c r="BD766" s="30"/>
      <c r="BE766" s="31"/>
      <c r="BF766" s="30"/>
      <c r="BG766" s="30"/>
      <c r="BH766" s="30"/>
      <c r="BI766" s="30"/>
      <c r="BJ766" s="31"/>
      <c r="BK766" s="30"/>
      <c r="BL766" s="30"/>
      <c r="BM766" s="30"/>
      <c r="BN766" s="30"/>
      <c r="BO766" s="31"/>
      <c r="BP766" s="30"/>
      <c r="BQ766" s="30"/>
      <c r="BR766" s="30"/>
      <c r="BS766" s="30"/>
      <c r="BT766" s="31"/>
      <c r="BU766" s="30"/>
      <c r="BV766" s="30"/>
      <c r="BW766" s="30"/>
      <c r="BX766" s="31"/>
      <c r="BY766" s="30"/>
      <c r="BZ766" s="30"/>
      <c r="CA766" s="30"/>
      <c r="CB766" s="30"/>
      <c r="CC766" s="30"/>
      <c r="CD766" s="30"/>
      <c r="CE766" s="30"/>
      <c r="CF766" s="30"/>
      <c r="CG766" s="30"/>
      <c r="CH766" s="31"/>
      <c r="CI766" s="30"/>
      <c r="CJ766" s="30"/>
      <c r="CK766" s="30"/>
      <c r="CL766" s="30"/>
      <c r="CM766" s="30"/>
      <c r="CN766" s="30"/>
      <c r="CO766" s="30"/>
      <c r="CP766" s="30"/>
      <c r="CQ766" s="31"/>
      <c r="CR766" s="30"/>
      <c r="CS766" s="30"/>
      <c r="CT766" s="30"/>
      <c r="CU766" s="30"/>
      <c r="CV766" s="30"/>
      <c r="CW766" s="30"/>
    </row>
    <row r="767" spans="4:101" ht="13.5" x14ac:dyDescent="0.35">
      <c r="D767" s="31"/>
      <c r="E767" s="30"/>
      <c r="F767" s="30"/>
      <c r="G767" s="30"/>
      <c r="H767" s="30"/>
      <c r="I767" s="30"/>
      <c r="J767" s="30"/>
      <c r="K767" s="30"/>
      <c r="L767" s="30"/>
      <c r="M767" s="30"/>
      <c r="N767" s="30"/>
      <c r="O767" s="31"/>
      <c r="P767" s="30"/>
      <c r="Q767" s="30"/>
      <c r="R767" s="30"/>
      <c r="S767" s="30"/>
      <c r="T767" s="30"/>
      <c r="U767" s="30"/>
      <c r="V767" s="30"/>
      <c r="W767" s="30"/>
      <c r="X767" s="30"/>
      <c r="Y767" s="31"/>
      <c r="Z767" s="30"/>
      <c r="AA767" s="30"/>
      <c r="AB767" s="30"/>
      <c r="AC767" s="30"/>
      <c r="AD767" s="30"/>
      <c r="AE767" s="30"/>
      <c r="AF767" s="30"/>
      <c r="AG767" s="30"/>
      <c r="AH767" s="30"/>
      <c r="AI767" s="30"/>
      <c r="AJ767" s="31"/>
      <c r="AK767" s="30"/>
      <c r="AL767" s="30"/>
      <c r="AM767" s="30"/>
      <c r="AN767" s="30"/>
      <c r="AO767" s="30"/>
      <c r="AP767" s="30"/>
      <c r="AQ767" s="30"/>
      <c r="AR767" s="30"/>
      <c r="AS767" s="31"/>
      <c r="AT767" s="30"/>
      <c r="AU767" s="30"/>
      <c r="AV767" s="30"/>
      <c r="AW767" s="30"/>
      <c r="AX767" s="30"/>
      <c r="AY767" s="30"/>
      <c r="AZ767" s="30"/>
      <c r="BA767" s="31"/>
      <c r="BB767" s="30"/>
      <c r="BC767" s="30"/>
      <c r="BD767" s="30"/>
      <c r="BE767" s="31"/>
      <c r="BF767" s="30"/>
      <c r="BG767" s="30"/>
      <c r="BH767" s="30"/>
      <c r="BI767" s="30"/>
      <c r="BJ767" s="31"/>
      <c r="BK767" s="30"/>
      <c r="BL767" s="30"/>
      <c r="BM767" s="30"/>
      <c r="BN767" s="30"/>
      <c r="BO767" s="31"/>
      <c r="BP767" s="30"/>
      <c r="BQ767" s="30"/>
      <c r="BR767" s="30"/>
      <c r="BS767" s="30"/>
      <c r="BT767" s="31"/>
      <c r="BU767" s="30"/>
      <c r="BV767" s="30"/>
      <c r="BW767" s="30"/>
      <c r="BX767" s="31"/>
      <c r="BY767" s="30"/>
      <c r="BZ767" s="30"/>
      <c r="CA767" s="30"/>
      <c r="CB767" s="30"/>
      <c r="CC767" s="30"/>
      <c r="CD767" s="30"/>
      <c r="CE767" s="30"/>
      <c r="CF767" s="30"/>
      <c r="CG767" s="30"/>
      <c r="CH767" s="31"/>
      <c r="CI767" s="30"/>
      <c r="CJ767" s="30"/>
      <c r="CK767" s="30"/>
      <c r="CL767" s="30"/>
      <c r="CM767" s="30"/>
      <c r="CN767" s="30"/>
      <c r="CO767" s="30"/>
      <c r="CP767" s="30"/>
      <c r="CQ767" s="31"/>
      <c r="CR767" s="30"/>
      <c r="CS767" s="30"/>
      <c r="CT767" s="30"/>
      <c r="CU767" s="30"/>
      <c r="CV767" s="30"/>
      <c r="CW767" s="30"/>
    </row>
    <row r="768" spans="4:101" ht="13.5" x14ac:dyDescent="0.35">
      <c r="D768" s="31"/>
      <c r="E768" s="30"/>
      <c r="F768" s="30"/>
      <c r="G768" s="30"/>
      <c r="H768" s="30"/>
      <c r="I768" s="30"/>
      <c r="J768" s="30"/>
      <c r="K768" s="30"/>
      <c r="L768" s="30"/>
      <c r="M768" s="30"/>
      <c r="N768" s="30"/>
      <c r="O768" s="31"/>
      <c r="P768" s="30"/>
      <c r="Q768" s="30"/>
      <c r="R768" s="30"/>
      <c r="S768" s="30"/>
      <c r="T768" s="30"/>
      <c r="U768" s="30"/>
      <c r="V768" s="30"/>
      <c r="W768" s="30"/>
      <c r="X768" s="30"/>
      <c r="Y768" s="31"/>
      <c r="Z768" s="30"/>
      <c r="AA768" s="30"/>
      <c r="AB768" s="30"/>
      <c r="AC768" s="30"/>
      <c r="AD768" s="30"/>
      <c r="AE768" s="30"/>
      <c r="AF768" s="30"/>
      <c r="AG768" s="30"/>
      <c r="AH768" s="30"/>
      <c r="AI768" s="30"/>
      <c r="AJ768" s="31"/>
      <c r="AK768" s="30"/>
      <c r="AL768" s="30"/>
      <c r="AM768" s="30"/>
      <c r="AN768" s="30"/>
      <c r="AO768" s="30"/>
      <c r="AP768" s="30"/>
      <c r="AQ768" s="30"/>
      <c r="AR768" s="30"/>
      <c r="AS768" s="31"/>
      <c r="AT768" s="30"/>
      <c r="AU768" s="30"/>
      <c r="AV768" s="30"/>
      <c r="AW768" s="30"/>
      <c r="AX768" s="30"/>
      <c r="AY768" s="30"/>
      <c r="AZ768" s="30"/>
      <c r="BA768" s="31"/>
      <c r="BB768" s="30"/>
      <c r="BC768" s="30"/>
      <c r="BD768" s="30"/>
      <c r="BE768" s="31"/>
      <c r="BF768" s="30"/>
      <c r="BG768" s="30"/>
      <c r="BH768" s="30"/>
      <c r="BI768" s="30"/>
      <c r="BJ768" s="31"/>
      <c r="BK768" s="30"/>
      <c r="BL768" s="30"/>
      <c r="BM768" s="30"/>
      <c r="BN768" s="30"/>
      <c r="BO768" s="31"/>
      <c r="BP768" s="30"/>
      <c r="BQ768" s="30"/>
      <c r="BR768" s="30"/>
      <c r="BS768" s="30"/>
      <c r="BT768" s="31"/>
      <c r="BU768" s="30"/>
      <c r="BV768" s="30"/>
      <c r="BW768" s="30"/>
      <c r="BX768" s="31"/>
      <c r="BY768" s="30"/>
      <c r="BZ768" s="30"/>
      <c r="CA768" s="30"/>
      <c r="CB768" s="30"/>
      <c r="CC768" s="30"/>
      <c r="CD768" s="30"/>
      <c r="CE768" s="30"/>
      <c r="CF768" s="30"/>
      <c r="CG768" s="30"/>
      <c r="CH768" s="31"/>
      <c r="CI768" s="30"/>
      <c r="CJ768" s="30"/>
      <c r="CK768" s="30"/>
      <c r="CL768" s="30"/>
      <c r="CM768" s="30"/>
      <c r="CN768" s="30"/>
      <c r="CO768" s="30"/>
      <c r="CP768" s="30"/>
      <c r="CQ768" s="31"/>
      <c r="CR768" s="30"/>
      <c r="CS768" s="30"/>
      <c r="CT768" s="30"/>
      <c r="CU768" s="30"/>
      <c r="CV768" s="30"/>
      <c r="CW768" s="30"/>
    </row>
    <row r="769" spans="4:101" ht="13.5" x14ac:dyDescent="0.35">
      <c r="D769" s="31"/>
      <c r="E769" s="30"/>
      <c r="F769" s="30"/>
      <c r="G769" s="30"/>
      <c r="H769" s="30"/>
      <c r="I769" s="30"/>
      <c r="J769" s="30"/>
      <c r="K769" s="30"/>
      <c r="L769" s="30"/>
      <c r="M769" s="30"/>
      <c r="N769" s="30"/>
      <c r="O769" s="31"/>
      <c r="P769" s="30"/>
      <c r="Q769" s="30"/>
      <c r="R769" s="30"/>
      <c r="S769" s="30"/>
      <c r="T769" s="30"/>
      <c r="U769" s="30"/>
      <c r="V769" s="30"/>
      <c r="W769" s="30"/>
      <c r="X769" s="30"/>
      <c r="Y769" s="31"/>
      <c r="Z769" s="30"/>
      <c r="AA769" s="30"/>
      <c r="AB769" s="30"/>
      <c r="AC769" s="30"/>
      <c r="AD769" s="30"/>
      <c r="AE769" s="30"/>
      <c r="AF769" s="30"/>
      <c r="AG769" s="30"/>
      <c r="AH769" s="30"/>
      <c r="AI769" s="30"/>
      <c r="AJ769" s="31"/>
      <c r="AK769" s="30"/>
      <c r="AL769" s="30"/>
      <c r="AM769" s="30"/>
      <c r="AN769" s="30"/>
      <c r="AO769" s="30"/>
      <c r="AP769" s="30"/>
      <c r="AQ769" s="30"/>
      <c r="AR769" s="30"/>
      <c r="AS769" s="31"/>
      <c r="AT769" s="30"/>
      <c r="AU769" s="30"/>
      <c r="AV769" s="30"/>
      <c r="AW769" s="30"/>
      <c r="AX769" s="30"/>
      <c r="AY769" s="30"/>
      <c r="AZ769" s="30"/>
      <c r="BA769" s="31"/>
      <c r="BB769" s="30"/>
      <c r="BC769" s="30"/>
      <c r="BD769" s="30"/>
      <c r="BE769" s="31"/>
      <c r="BF769" s="30"/>
      <c r="BG769" s="30"/>
      <c r="BH769" s="30"/>
      <c r="BI769" s="30"/>
      <c r="BJ769" s="31"/>
      <c r="BK769" s="30"/>
      <c r="BL769" s="30"/>
      <c r="BM769" s="30"/>
      <c r="BN769" s="30"/>
      <c r="BO769" s="31"/>
      <c r="BP769" s="30"/>
      <c r="BQ769" s="30"/>
      <c r="BR769" s="30"/>
      <c r="BS769" s="30"/>
      <c r="BT769" s="31"/>
      <c r="BU769" s="30"/>
      <c r="BV769" s="30"/>
      <c r="BW769" s="30"/>
      <c r="BX769" s="31"/>
      <c r="BY769" s="30"/>
      <c r="BZ769" s="30"/>
      <c r="CA769" s="30"/>
      <c r="CB769" s="30"/>
      <c r="CC769" s="30"/>
      <c r="CD769" s="30"/>
      <c r="CE769" s="30"/>
      <c r="CF769" s="30"/>
      <c r="CG769" s="30"/>
      <c r="CH769" s="31"/>
      <c r="CI769" s="30"/>
      <c r="CJ769" s="30"/>
      <c r="CK769" s="30"/>
      <c r="CL769" s="30"/>
      <c r="CM769" s="30"/>
      <c r="CN769" s="30"/>
      <c r="CO769" s="30"/>
      <c r="CP769" s="30"/>
      <c r="CQ769" s="31"/>
      <c r="CR769" s="30"/>
      <c r="CS769" s="30"/>
      <c r="CT769" s="30"/>
      <c r="CU769" s="30"/>
      <c r="CV769" s="30"/>
      <c r="CW769" s="30"/>
    </row>
    <row r="770" spans="4:101" ht="13.5" x14ac:dyDescent="0.35">
      <c r="D770" s="31"/>
      <c r="E770" s="30"/>
      <c r="F770" s="30"/>
      <c r="G770" s="30"/>
      <c r="H770" s="30"/>
      <c r="I770" s="30"/>
      <c r="J770" s="30"/>
      <c r="K770" s="30"/>
      <c r="L770" s="30"/>
      <c r="M770" s="30"/>
      <c r="N770" s="30"/>
      <c r="O770" s="31"/>
      <c r="P770" s="30"/>
      <c r="Q770" s="30"/>
      <c r="R770" s="30"/>
      <c r="S770" s="30"/>
      <c r="T770" s="30"/>
      <c r="U770" s="30"/>
      <c r="V770" s="30"/>
      <c r="W770" s="30"/>
      <c r="X770" s="30"/>
      <c r="Y770" s="31"/>
      <c r="Z770" s="30"/>
      <c r="AA770" s="30"/>
      <c r="AB770" s="30"/>
      <c r="AC770" s="30"/>
      <c r="AD770" s="30"/>
      <c r="AE770" s="30"/>
      <c r="AF770" s="30"/>
      <c r="AG770" s="30"/>
      <c r="AH770" s="30"/>
      <c r="AI770" s="30"/>
      <c r="AJ770" s="31"/>
      <c r="AK770" s="30"/>
      <c r="AL770" s="30"/>
      <c r="AM770" s="30"/>
      <c r="AN770" s="30"/>
      <c r="AO770" s="30"/>
      <c r="AP770" s="30"/>
      <c r="AQ770" s="30"/>
      <c r="AR770" s="30"/>
      <c r="AS770" s="31"/>
      <c r="AT770" s="30"/>
      <c r="AU770" s="30"/>
      <c r="AV770" s="30"/>
      <c r="AW770" s="30"/>
      <c r="AX770" s="30"/>
      <c r="AY770" s="30"/>
      <c r="AZ770" s="30"/>
      <c r="BA770" s="31"/>
      <c r="BB770" s="30"/>
      <c r="BC770" s="30"/>
      <c r="BD770" s="30"/>
      <c r="BE770" s="31"/>
      <c r="BF770" s="30"/>
      <c r="BG770" s="30"/>
      <c r="BH770" s="30"/>
      <c r="BI770" s="30"/>
      <c r="BJ770" s="31"/>
      <c r="BK770" s="30"/>
      <c r="BL770" s="30"/>
      <c r="BM770" s="30"/>
      <c r="BN770" s="30"/>
      <c r="BO770" s="31"/>
      <c r="BP770" s="30"/>
      <c r="BQ770" s="30"/>
      <c r="BR770" s="30"/>
      <c r="BS770" s="30"/>
      <c r="BT770" s="31"/>
      <c r="BU770" s="30"/>
      <c r="BV770" s="30"/>
      <c r="BW770" s="30"/>
      <c r="BX770" s="31"/>
      <c r="BY770" s="30"/>
      <c r="BZ770" s="30"/>
      <c r="CA770" s="30"/>
      <c r="CB770" s="30"/>
      <c r="CC770" s="30"/>
      <c r="CD770" s="30"/>
      <c r="CE770" s="30"/>
      <c r="CF770" s="30"/>
      <c r="CG770" s="30"/>
      <c r="CH770" s="31"/>
      <c r="CI770" s="30"/>
      <c r="CJ770" s="30"/>
      <c r="CK770" s="30"/>
      <c r="CL770" s="30"/>
      <c r="CM770" s="30"/>
      <c r="CN770" s="30"/>
      <c r="CO770" s="30"/>
      <c r="CP770" s="30"/>
      <c r="CQ770" s="31"/>
      <c r="CR770" s="30"/>
      <c r="CS770" s="30"/>
      <c r="CT770" s="30"/>
      <c r="CU770" s="30"/>
      <c r="CV770" s="30"/>
      <c r="CW770" s="30"/>
    </row>
    <row r="771" spans="4:101" ht="13.5" x14ac:dyDescent="0.35">
      <c r="D771" s="31"/>
      <c r="E771" s="30"/>
      <c r="F771" s="30"/>
      <c r="G771" s="30"/>
      <c r="H771" s="30"/>
      <c r="I771" s="30"/>
      <c r="J771" s="30"/>
      <c r="K771" s="30"/>
      <c r="L771" s="30"/>
      <c r="M771" s="30"/>
      <c r="N771" s="30"/>
      <c r="O771" s="31"/>
      <c r="P771" s="30"/>
      <c r="Q771" s="30"/>
      <c r="R771" s="30"/>
      <c r="S771" s="30"/>
      <c r="T771" s="30"/>
      <c r="U771" s="30"/>
      <c r="V771" s="30"/>
      <c r="W771" s="30"/>
      <c r="X771" s="30"/>
      <c r="Y771" s="31"/>
      <c r="Z771" s="30"/>
      <c r="AA771" s="30"/>
      <c r="AB771" s="30"/>
      <c r="AC771" s="30"/>
      <c r="AD771" s="30"/>
      <c r="AE771" s="30"/>
      <c r="AF771" s="30"/>
      <c r="AG771" s="30"/>
      <c r="AH771" s="30"/>
      <c r="AI771" s="30"/>
      <c r="AJ771" s="31"/>
      <c r="AK771" s="30"/>
      <c r="AL771" s="30"/>
      <c r="AM771" s="30"/>
      <c r="AN771" s="30"/>
      <c r="AO771" s="30"/>
      <c r="AP771" s="30"/>
      <c r="AQ771" s="30"/>
      <c r="AR771" s="30"/>
      <c r="AS771" s="31"/>
      <c r="AT771" s="30"/>
      <c r="AU771" s="30"/>
      <c r="AV771" s="30"/>
      <c r="AW771" s="30"/>
      <c r="AX771" s="30"/>
      <c r="AY771" s="30"/>
      <c r="AZ771" s="30"/>
      <c r="BA771" s="31"/>
      <c r="BB771" s="30"/>
      <c r="BC771" s="30"/>
      <c r="BD771" s="30"/>
      <c r="BE771" s="31"/>
      <c r="BF771" s="30"/>
      <c r="BG771" s="30"/>
      <c r="BH771" s="30"/>
      <c r="BI771" s="30"/>
      <c r="BJ771" s="31"/>
      <c r="BK771" s="30"/>
      <c r="BL771" s="30"/>
      <c r="BM771" s="30"/>
      <c r="BN771" s="30"/>
      <c r="BO771" s="31"/>
      <c r="BP771" s="30"/>
      <c r="BQ771" s="30"/>
      <c r="BR771" s="30"/>
      <c r="BS771" s="30"/>
      <c r="BT771" s="31"/>
      <c r="BU771" s="30"/>
      <c r="BV771" s="30"/>
      <c r="BW771" s="30"/>
      <c r="BX771" s="31"/>
      <c r="BY771" s="30"/>
      <c r="BZ771" s="30"/>
      <c r="CA771" s="30"/>
      <c r="CB771" s="30"/>
      <c r="CC771" s="30"/>
      <c r="CD771" s="30"/>
      <c r="CE771" s="30"/>
      <c r="CF771" s="30"/>
      <c r="CG771" s="30"/>
      <c r="CH771" s="31"/>
      <c r="CI771" s="30"/>
      <c r="CJ771" s="30"/>
      <c r="CK771" s="30"/>
      <c r="CL771" s="30"/>
      <c r="CM771" s="30"/>
      <c r="CN771" s="30"/>
      <c r="CO771" s="30"/>
      <c r="CP771" s="30"/>
      <c r="CQ771" s="31"/>
      <c r="CR771" s="30"/>
      <c r="CS771" s="30"/>
      <c r="CT771" s="30"/>
      <c r="CU771" s="30"/>
      <c r="CV771" s="30"/>
      <c r="CW771" s="30"/>
    </row>
    <row r="772" spans="4:101" ht="13.5" x14ac:dyDescent="0.35">
      <c r="D772" s="31"/>
      <c r="E772" s="30"/>
      <c r="F772" s="30"/>
      <c r="G772" s="30"/>
      <c r="H772" s="30"/>
      <c r="I772" s="30"/>
      <c r="J772" s="30"/>
      <c r="K772" s="30"/>
      <c r="L772" s="30"/>
      <c r="M772" s="30"/>
      <c r="N772" s="30"/>
      <c r="O772" s="31"/>
      <c r="P772" s="30"/>
      <c r="Q772" s="30"/>
      <c r="R772" s="30"/>
      <c r="S772" s="30"/>
      <c r="T772" s="30"/>
      <c r="U772" s="30"/>
      <c r="V772" s="30"/>
      <c r="W772" s="30"/>
      <c r="X772" s="30"/>
      <c r="Y772" s="31"/>
      <c r="Z772" s="30"/>
      <c r="AA772" s="30"/>
      <c r="AB772" s="30"/>
      <c r="AC772" s="30"/>
      <c r="AD772" s="30"/>
      <c r="AE772" s="30"/>
      <c r="AF772" s="30"/>
      <c r="AG772" s="30"/>
      <c r="AH772" s="30"/>
      <c r="AI772" s="30"/>
      <c r="AJ772" s="31"/>
      <c r="AK772" s="30"/>
      <c r="AL772" s="30"/>
      <c r="AM772" s="30"/>
      <c r="AN772" s="30"/>
      <c r="AO772" s="30"/>
      <c r="AP772" s="30"/>
      <c r="AQ772" s="30"/>
      <c r="AR772" s="30"/>
      <c r="AS772" s="31"/>
      <c r="AT772" s="30"/>
      <c r="AU772" s="30"/>
      <c r="AV772" s="30"/>
      <c r="AW772" s="30"/>
      <c r="AX772" s="30"/>
      <c r="AY772" s="30"/>
      <c r="AZ772" s="30"/>
      <c r="BA772" s="31"/>
      <c r="BB772" s="30"/>
      <c r="BC772" s="30"/>
      <c r="BD772" s="30"/>
      <c r="BE772" s="31"/>
      <c r="BF772" s="30"/>
      <c r="BG772" s="30"/>
      <c r="BH772" s="30"/>
      <c r="BI772" s="30"/>
      <c r="BJ772" s="31"/>
      <c r="BK772" s="30"/>
      <c r="BL772" s="30"/>
      <c r="BM772" s="30"/>
      <c r="BN772" s="30"/>
      <c r="BO772" s="31"/>
      <c r="BP772" s="30"/>
      <c r="BQ772" s="30"/>
      <c r="BR772" s="30"/>
      <c r="BS772" s="30"/>
      <c r="BT772" s="31"/>
      <c r="BU772" s="30"/>
      <c r="BV772" s="30"/>
      <c r="BW772" s="30"/>
      <c r="BX772" s="31"/>
      <c r="BY772" s="30"/>
      <c r="BZ772" s="30"/>
      <c r="CA772" s="30"/>
      <c r="CB772" s="30"/>
      <c r="CC772" s="30"/>
      <c r="CD772" s="30"/>
      <c r="CE772" s="30"/>
      <c r="CF772" s="30"/>
      <c r="CG772" s="30"/>
      <c r="CH772" s="31"/>
      <c r="CI772" s="30"/>
      <c r="CJ772" s="30"/>
      <c r="CK772" s="30"/>
      <c r="CL772" s="30"/>
      <c r="CM772" s="30"/>
      <c r="CN772" s="30"/>
      <c r="CO772" s="30"/>
      <c r="CP772" s="30"/>
      <c r="CQ772" s="31"/>
      <c r="CR772" s="30"/>
      <c r="CS772" s="30"/>
      <c r="CT772" s="30"/>
      <c r="CU772" s="30"/>
      <c r="CV772" s="30"/>
      <c r="CW772" s="30"/>
    </row>
    <row r="773" spans="4:101" ht="13.5" x14ac:dyDescent="0.35">
      <c r="D773" s="31"/>
      <c r="E773" s="30"/>
      <c r="F773" s="30"/>
      <c r="G773" s="30"/>
      <c r="H773" s="30"/>
      <c r="I773" s="30"/>
      <c r="J773" s="30"/>
      <c r="K773" s="30"/>
      <c r="L773" s="30"/>
      <c r="M773" s="30"/>
      <c r="N773" s="30"/>
      <c r="O773" s="31"/>
      <c r="P773" s="30"/>
      <c r="Q773" s="30"/>
      <c r="R773" s="30"/>
      <c r="S773" s="30"/>
      <c r="T773" s="30"/>
      <c r="U773" s="30"/>
      <c r="V773" s="30"/>
      <c r="W773" s="30"/>
      <c r="X773" s="30"/>
      <c r="Y773" s="31"/>
      <c r="Z773" s="30"/>
      <c r="AA773" s="30"/>
      <c r="AB773" s="30"/>
      <c r="AC773" s="30"/>
      <c r="AD773" s="30"/>
      <c r="AE773" s="30"/>
      <c r="AF773" s="30"/>
      <c r="AG773" s="30"/>
      <c r="AH773" s="30"/>
      <c r="AI773" s="30"/>
      <c r="AJ773" s="31"/>
      <c r="AK773" s="30"/>
      <c r="AL773" s="30"/>
      <c r="AM773" s="30"/>
      <c r="AN773" s="30"/>
      <c r="AO773" s="30"/>
      <c r="AP773" s="30"/>
      <c r="AQ773" s="30"/>
      <c r="AR773" s="30"/>
      <c r="AS773" s="31"/>
      <c r="AT773" s="30"/>
      <c r="AU773" s="30"/>
      <c r="AV773" s="30"/>
      <c r="AW773" s="30"/>
      <c r="AX773" s="30"/>
      <c r="AY773" s="30"/>
      <c r="AZ773" s="30"/>
      <c r="BA773" s="31"/>
      <c r="BB773" s="30"/>
      <c r="BC773" s="30"/>
      <c r="BD773" s="30"/>
      <c r="BE773" s="31"/>
      <c r="BF773" s="30"/>
      <c r="BG773" s="30"/>
      <c r="BH773" s="30"/>
      <c r="BI773" s="30"/>
      <c r="BJ773" s="31"/>
      <c r="BK773" s="30"/>
      <c r="BL773" s="30"/>
      <c r="BM773" s="30"/>
      <c r="BN773" s="30"/>
      <c r="BO773" s="31"/>
      <c r="BP773" s="30"/>
      <c r="BQ773" s="30"/>
      <c r="BR773" s="30"/>
      <c r="BS773" s="30"/>
      <c r="BT773" s="31"/>
      <c r="BU773" s="30"/>
      <c r="BV773" s="30"/>
      <c r="BW773" s="30"/>
      <c r="BX773" s="31"/>
      <c r="BY773" s="30"/>
      <c r="BZ773" s="30"/>
      <c r="CA773" s="30"/>
      <c r="CB773" s="30"/>
      <c r="CC773" s="30"/>
      <c r="CD773" s="30"/>
      <c r="CE773" s="30"/>
      <c r="CF773" s="30"/>
      <c r="CG773" s="30"/>
      <c r="CH773" s="31"/>
      <c r="CI773" s="30"/>
      <c r="CJ773" s="30"/>
      <c r="CK773" s="30"/>
      <c r="CL773" s="30"/>
      <c r="CM773" s="30"/>
      <c r="CN773" s="30"/>
      <c r="CO773" s="30"/>
      <c r="CP773" s="30"/>
      <c r="CQ773" s="31"/>
      <c r="CR773" s="30"/>
      <c r="CS773" s="30"/>
      <c r="CT773" s="30"/>
      <c r="CU773" s="30"/>
      <c r="CV773" s="30"/>
      <c r="CW773" s="30"/>
    </row>
    <row r="774" spans="4:101" ht="13.5" x14ac:dyDescent="0.35">
      <c r="D774" s="31"/>
      <c r="E774" s="30"/>
      <c r="F774" s="30"/>
      <c r="G774" s="30"/>
      <c r="H774" s="30"/>
      <c r="I774" s="30"/>
      <c r="J774" s="30"/>
      <c r="K774" s="30"/>
      <c r="L774" s="30"/>
      <c r="M774" s="30"/>
      <c r="N774" s="30"/>
      <c r="O774" s="31"/>
      <c r="P774" s="30"/>
      <c r="Q774" s="30"/>
      <c r="R774" s="30"/>
      <c r="S774" s="30"/>
      <c r="T774" s="30"/>
      <c r="U774" s="30"/>
      <c r="V774" s="30"/>
      <c r="W774" s="30"/>
      <c r="X774" s="30"/>
      <c r="Y774" s="31"/>
      <c r="Z774" s="30"/>
      <c r="AA774" s="30"/>
      <c r="AB774" s="30"/>
      <c r="AC774" s="30"/>
      <c r="AD774" s="30"/>
      <c r="AE774" s="30"/>
      <c r="AF774" s="30"/>
      <c r="AG774" s="30"/>
      <c r="AH774" s="30"/>
      <c r="AI774" s="30"/>
      <c r="AJ774" s="31"/>
      <c r="AK774" s="30"/>
      <c r="AL774" s="30"/>
      <c r="AM774" s="30"/>
      <c r="AN774" s="30"/>
      <c r="AO774" s="30"/>
      <c r="AP774" s="30"/>
      <c r="AQ774" s="30"/>
      <c r="AR774" s="30"/>
      <c r="AS774" s="31"/>
      <c r="AT774" s="30"/>
      <c r="AU774" s="30"/>
      <c r="AV774" s="30"/>
      <c r="AW774" s="30"/>
      <c r="AX774" s="30"/>
      <c r="AY774" s="30"/>
      <c r="AZ774" s="30"/>
      <c r="BA774" s="31"/>
      <c r="BB774" s="30"/>
      <c r="BC774" s="30"/>
      <c r="BD774" s="30"/>
      <c r="BE774" s="31"/>
      <c r="BF774" s="30"/>
      <c r="BG774" s="30"/>
      <c r="BH774" s="30"/>
      <c r="BI774" s="30"/>
      <c r="BJ774" s="31"/>
      <c r="BK774" s="30"/>
      <c r="BL774" s="30"/>
      <c r="BM774" s="30"/>
      <c r="BN774" s="30"/>
      <c r="BO774" s="31"/>
      <c r="BP774" s="30"/>
      <c r="BQ774" s="30"/>
      <c r="BR774" s="30"/>
      <c r="BS774" s="30"/>
      <c r="BT774" s="31"/>
      <c r="BU774" s="30"/>
      <c r="BV774" s="30"/>
      <c r="BW774" s="30"/>
      <c r="BX774" s="31"/>
      <c r="BY774" s="30"/>
      <c r="BZ774" s="30"/>
      <c r="CA774" s="30"/>
      <c r="CB774" s="30"/>
      <c r="CC774" s="30"/>
      <c r="CD774" s="30"/>
      <c r="CE774" s="30"/>
      <c r="CF774" s="30"/>
      <c r="CG774" s="30"/>
      <c r="CH774" s="31"/>
      <c r="CI774" s="30"/>
      <c r="CJ774" s="30"/>
      <c r="CK774" s="30"/>
      <c r="CL774" s="30"/>
      <c r="CM774" s="30"/>
      <c r="CN774" s="30"/>
      <c r="CO774" s="30"/>
      <c r="CP774" s="30"/>
      <c r="CQ774" s="31"/>
      <c r="CR774" s="30"/>
      <c r="CS774" s="30"/>
      <c r="CT774" s="30"/>
      <c r="CU774" s="30"/>
      <c r="CV774" s="30"/>
      <c r="CW774" s="30"/>
    </row>
    <row r="775" spans="4:101" ht="13.5" x14ac:dyDescent="0.35">
      <c r="D775" s="31"/>
      <c r="E775" s="30"/>
      <c r="F775" s="30"/>
      <c r="G775" s="30"/>
      <c r="H775" s="30"/>
      <c r="I775" s="30"/>
      <c r="J775" s="30"/>
      <c r="K775" s="30"/>
      <c r="L775" s="30"/>
      <c r="M775" s="30"/>
      <c r="N775" s="30"/>
      <c r="O775" s="31"/>
      <c r="P775" s="30"/>
      <c r="Q775" s="30"/>
      <c r="R775" s="30"/>
      <c r="S775" s="30"/>
      <c r="T775" s="30"/>
      <c r="U775" s="30"/>
      <c r="V775" s="30"/>
      <c r="W775" s="30"/>
      <c r="X775" s="30"/>
      <c r="Y775" s="31"/>
      <c r="Z775" s="30"/>
      <c r="AA775" s="30"/>
      <c r="AB775" s="30"/>
      <c r="AC775" s="30"/>
      <c r="AD775" s="30"/>
      <c r="AE775" s="30"/>
      <c r="AF775" s="30"/>
      <c r="AG775" s="30"/>
      <c r="AH775" s="30"/>
      <c r="AI775" s="30"/>
      <c r="AJ775" s="31"/>
      <c r="AK775" s="30"/>
      <c r="AL775" s="30"/>
      <c r="AM775" s="30"/>
      <c r="AN775" s="30"/>
      <c r="AO775" s="30"/>
      <c r="AP775" s="30"/>
      <c r="AQ775" s="30"/>
      <c r="AR775" s="30"/>
      <c r="AS775" s="31"/>
      <c r="AT775" s="30"/>
      <c r="AU775" s="30"/>
      <c r="AV775" s="30"/>
      <c r="AW775" s="30"/>
      <c r="AX775" s="30"/>
      <c r="AY775" s="30"/>
      <c r="AZ775" s="30"/>
      <c r="BA775" s="31"/>
      <c r="BB775" s="30"/>
      <c r="BC775" s="30"/>
      <c r="BD775" s="30"/>
      <c r="BE775" s="31"/>
      <c r="BF775" s="30"/>
      <c r="BG775" s="30"/>
      <c r="BH775" s="30"/>
      <c r="BI775" s="30"/>
      <c r="BJ775" s="31"/>
      <c r="BK775" s="30"/>
      <c r="BL775" s="30"/>
      <c r="BM775" s="30"/>
      <c r="BN775" s="30"/>
      <c r="BO775" s="31"/>
      <c r="BP775" s="30"/>
      <c r="BQ775" s="30"/>
      <c r="BR775" s="30"/>
      <c r="BS775" s="30"/>
      <c r="BT775" s="31"/>
      <c r="BU775" s="30"/>
      <c r="BV775" s="30"/>
      <c r="BW775" s="30"/>
      <c r="BX775" s="31"/>
      <c r="BY775" s="30"/>
      <c r="BZ775" s="30"/>
      <c r="CA775" s="30"/>
      <c r="CB775" s="30"/>
      <c r="CC775" s="30"/>
      <c r="CD775" s="30"/>
      <c r="CE775" s="30"/>
      <c r="CF775" s="30"/>
      <c r="CG775" s="30"/>
      <c r="CH775" s="31"/>
      <c r="CI775" s="30"/>
      <c r="CJ775" s="30"/>
      <c r="CK775" s="30"/>
      <c r="CL775" s="30"/>
      <c r="CM775" s="30"/>
      <c r="CN775" s="30"/>
      <c r="CO775" s="30"/>
      <c r="CP775" s="30"/>
      <c r="CQ775" s="31"/>
      <c r="CR775" s="30"/>
      <c r="CS775" s="30"/>
      <c r="CT775" s="30"/>
      <c r="CU775" s="30"/>
      <c r="CV775" s="30"/>
      <c r="CW775" s="30"/>
    </row>
    <row r="776" spans="4:101" ht="13.5" x14ac:dyDescent="0.35">
      <c r="D776" s="31"/>
      <c r="E776" s="30"/>
      <c r="F776" s="30"/>
      <c r="G776" s="30"/>
      <c r="H776" s="30"/>
      <c r="I776" s="30"/>
      <c r="J776" s="30"/>
      <c r="K776" s="30"/>
      <c r="L776" s="30"/>
      <c r="M776" s="30"/>
      <c r="N776" s="30"/>
      <c r="O776" s="31"/>
      <c r="P776" s="30"/>
      <c r="Q776" s="30"/>
      <c r="R776" s="30"/>
      <c r="S776" s="30"/>
      <c r="T776" s="30"/>
      <c r="U776" s="30"/>
      <c r="V776" s="30"/>
      <c r="W776" s="30"/>
      <c r="X776" s="30"/>
      <c r="Y776" s="31"/>
      <c r="Z776" s="30"/>
      <c r="AA776" s="30"/>
      <c r="AB776" s="30"/>
      <c r="AC776" s="30"/>
      <c r="AD776" s="30"/>
      <c r="AE776" s="30"/>
      <c r="AF776" s="30"/>
      <c r="AG776" s="30"/>
      <c r="AH776" s="30"/>
      <c r="AI776" s="30"/>
      <c r="AJ776" s="31"/>
      <c r="AK776" s="30"/>
      <c r="AL776" s="30"/>
      <c r="AM776" s="30"/>
      <c r="AN776" s="30"/>
      <c r="AO776" s="30"/>
      <c r="AP776" s="30"/>
      <c r="AQ776" s="30"/>
      <c r="AR776" s="30"/>
      <c r="AS776" s="31"/>
      <c r="AT776" s="30"/>
      <c r="AU776" s="30"/>
      <c r="AV776" s="30"/>
      <c r="AW776" s="30"/>
      <c r="AX776" s="30"/>
      <c r="AY776" s="30"/>
      <c r="AZ776" s="30"/>
      <c r="BA776" s="31"/>
      <c r="BB776" s="30"/>
      <c r="BC776" s="30"/>
      <c r="BD776" s="30"/>
      <c r="BE776" s="31"/>
      <c r="BF776" s="30"/>
      <c r="BG776" s="30"/>
      <c r="BH776" s="30"/>
      <c r="BI776" s="30"/>
      <c r="BJ776" s="31"/>
      <c r="BK776" s="30"/>
      <c r="BL776" s="30"/>
      <c r="BM776" s="30"/>
      <c r="BN776" s="30"/>
      <c r="BO776" s="31"/>
      <c r="BP776" s="30"/>
      <c r="BQ776" s="30"/>
      <c r="BR776" s="30"/>
      <c r="BS776" s="30"/>
      <c r="BT776" s="31"/>
      <c r="BU776" s="30"/>
      <c r="BV776" s="30"/>
      <c r="BW776" s="30"/>
      <c r="BX776" s="31"/>
      <c r="BY776" s="30"/>
      <c r="BZ776" s="30"/>
      <c r="CA776" s="30"/>
      <c r="CB776" s="30"/>
      <c r="CC776" s="30"/>
      <c r="CD776" s="30"/>
      <c r="CE776" s="30"/>
      <c r="CF776" s="30"/>
      <c r="CG776" s="30"/>
      <c r="CH776" s="31"/>
      <c r="CI776" s="30"/>
      <c r="CJ776" s="30"/>
      <c r="CK776" s="30"/>
      <c r="CL776" s="30"/>
      <c r="CM776" s="30"/>
      <c r="CN776" s="30"/>
      <c r="CO776" s="30"/>
      <c r="CP776" s="30"/>
      <c r="CQ776" s="31"/>
      <c r="CR776" s="30"/>
      <c r="CS776" s="30"/>
      <c r="CT776" s="30"/>
      <c r="CU776" s="30"/>
      <c r="CV776" s="30"/>
      <c r="CW776" s="30"/>
    </row>
    <row r="777" spans="4:101" ht="13.5" x14ac:dyDescent="0.35">
      <c r="D777" s="31"/>
      <c r="E777" s="30"/>
      <c r="F777" s="30"/>
      <c r="G777" s="30"/>
      <c r="H777" s="30"/>
      <c r="I777" s="30"/>
      <c r="J777" s="30"/>
      <c r="K777" s="30"/>
      <c r="L777" s="30"/>
      <c r="M777" s="30"/>
      <c r="N777" s="30"/>
      <c r="O777" s="31"/>
      <c r="P777" s="30"/>
      <c r="Q777" s="30"/>
      <c r="R777" s="30"/>
      <c r="S777" s="30"/>
      <c r="T777" s="30"/>
      <c r="U777" s="30"/>
      <c r="V777" s="30"/>
      <c r="W777" s="30"/>
      <c r="X777" s="30"/>
      <c r="Y777" s="31"/>
      <c r="Z777" s="30"/>
      <c r="AA777" s="30"/>
      <c r="AB777" s="30"/>
      <c r="AC777" s="30"/>
      <c r="AD777" s="30"/>
      <c r="AE777" s="30"/>
      <c r="AF777" s="30"/>
      <c r="AG777" s="30"/>
      <c r="AH777" s="30"/>
      <c r="AI777" s="30"/>
      <c r="AJ777" s="31"/>
      <c r="AK777" s="30"/>
      <c r="AL777" s="30"/>
      <c r="AM777" s="30"/>
      <c r="AN777" s="30"/>
      <c r="AO777" s="30"/>
      <c r="AP777" s="30"/>
      <c r="AQ777" s="30"/>
      <c r="AR777" s="30"/>
      <c r="AS777" s="31"/>
      <c r="AT777" s="30"/>
      <c r="AU777" s="30"/>
      <c r="AV777" s="30"/>
      <c r="AW777" s="30"/>
      <c r="AX777" s="30"/>
      <c r="AY777" s="30"/>
      <c r="AZ777" s="30"/>
      <c r="BA777" s="31"/>
      <c r="BB777" s="30"/>
      <c r="BC777" s="30"/>
      <c r="BD777" s="30"/>
      <c r="BE777" s="31"/>
      <c r="BF777" s="30"/>
      <c r="BG777" s="30"/>
      <c r="BH777" s="30"/>
      <c r="BI777" s="30"/>
      <c r="BJ777" s="31"/>
      <c r="BK777" s="30"/>
      <c r="BL777" s="30"/>
      <c r="BM777" s="30"/>
      <c r="BN777" s="30"/>
      <c r="BO777" s="31"/>
      <c r="BP777" s="30"/>
      <c r="BQ777" s="30"/>
      <c r="BR777" s="30"/>
      <c r="BS777" s="30"/>
      <c r="BT777" s="31"/>
      <c r="BU777" s="30"/>
      <c r="BV777" s="30"/>
      <c r="BW777" s="30"/>
      <c r="BX777" s="31"/>
      <c r="BY777" s="30"/>
      <c r="BZ777" s="30"/>
      <c r="CA777" s="30"/>
      <c r="CB777" s="30"/>
      <c r="CC777" s="30"/>
      <c r="CD777" s="30"/>
      <c r="CE777" s="30"/>
      <c r="CF777" s="30"/>
      <c r="CG777" s="30"/>
      <c r="CH777" s="31"/>
      <c r="CI777" s="30"/>
      <c r="CJ777" s="30"/>
      <c r="CK777" s="30"/>
      <c r="CL777" s="30"/>
      <c r="CM777" s="30"/>
      <c r="CN777" s="30"/>
      <c r="CO777" s="30"/>
      <c r="CP777" s="30"/>
      <c r="CQ777" s="31"/>
      <c r="CR777" s="30"/>
      <c r="CS777" s="30"/>
      <c r="CT777" s="30"/>
      <c r="CU777" s="30"/>
      <c r="CV777" s="30"/>
      <c r="CW777" s="30"/>
    </row>
    <row r="778" spans="4:101" ht="13.5" x14ac:dyDescent="0.35">
      <c r="D778" s="31"/>
      <c r="E778" s="30"/>
      <c r="F778" s="30"/>
      <c r="G778" s="30"/>
      <c r="H778" s="30"/>
      <c r="I778" s="30"/>
      <c r="J778" s="30"/>
      <c r="K778" s="30"/>
      <c r="L778" s="30"/>
      <c r="M778" s="30"/>
      <c r="N778" s="30"/>
      <c r="O778" s="31"/>
      <c r="P778" s="30"/>
      <c r="Q778" s="30"/>
      <c r="R778" s="30"/>
      <c r="S778" s="30"/>
      <c r="T778" s="30"/>
      <c r="U778" s="30"/>
      <c r="V778" s="30"/>
      <c r="W778" s="30"/>
      <c r="X778" s="30"/>
      <c r="Y778" s="31"/>
      <c r="Z778" s="30"/>
      <c r="AA778" s="30"/>
      <c r="AB778" s="30"/>
      <c r="AC778" s="30"/>
      <c r="AD778" s="30"/>
      <c r="AE778" s="30"/>
      <c r="AF778" s="30"/>
      <c r="AG778" s="30"/>
      <c r="AH778" s="30"/>
      <c r="AI778" s="30"/>
      <c r="AJ778" s="31"/>
      <c r="AK778" s="30"/>
      <c r="AL778" s="30"/>
      <c r="AM778" s="30"/>
      <c r="AN778" s="30"/>
      <c r="AO778" s="30"/>
      <c r="AP778" s="30"/>
      <c r="AQ778" s="30"/>
      <c r="AR778" s="30"/>
      <c r="AS778" s="31"/>
      <c r="AT778" s="30"/>
      <c r="AU778" s="30"/>
      <c r="AV778" s="30"/>
      <c r="AW778" s="30"/>
      <c r="AX778" s="30"/>
      <c r="AY778" s="30"/>
      <c r="AZ778" s="30"/>
      <c r="BA778" s="31"/>
      <c r="BB778" s="30"/>
      <c r="BC778" s="30"/>
      <c r="BD778" s="30"/>
      <c r="BE778" s="31"/>
      <c r="BF778" s="30"/>
      <c r="BG778" s="30"/>
      <c r="BH778" s="30"/>
      <c r="BI778" s="30"/>
      <c r="BJ778" s="31"/>
      <c r="BK778" s="30"/>
      <c r="BL778" s="30"/>
      <c r="BM778" s="30"/>
      <c r="BN778" s="30"/>
      <c r="BO778" s="31"/>
      <c r="BP778" s="30"/>
      <c r="BQ778" s="30"/>
      <c r="BR778" s="30"/>
      <c r="BS778" s="30"/>
      <c r="BT778" s="31"/>
      <c r="BU778" s="30"/>
      <c r="BV778" s="30"/>
      <c r="BW778" s="30"/>
      <c r="BX778" s="31"/>
      <c r="BY778" s="30"/>
      <c r="BZ778" s="30"/>
      <c r="CA778" s="30"/>
      <c r="CB778" s="30"/>
      <c r="CC778" s="30"/>
      <c r="CD778" s="30"/>
      <c r="CE778" s="30"/>
      <c r="CF778" s="30"/>
      <c r="CG778" s="30"/>
      <c r="CH778" s="31"/>
      <c r="CI778" s="30"/>
      <c r="CJ778" s="30"/>
      <c r="CK778" s="30"/>
      <c r="CL778" s="30"/>
      <c r="CM778" s="30"/>
      <c r="CN778" s="30"/>
      <c r="CO778" s="30"/>
      <c r="CP778" s="30"/>
      <c r="CQ778" s="31"/>
      <c r="CR778" s="30"/>
      <c r="CS778" s="30"/>
      <c r="CT778" s="30"/>
      <c r="CU778" s="30"/>
      <c r="CV778" s="30"/>
      <c r="CW778" s="30"/>
    </row>
    <row r="779" spans="4:101" ht="13.5" x14ac:dyDescent="0.35">
      <c r="D779" s="31"/>
      <c r="E779" s="30"/>
      <c r="F779" s="30"/>
      <c r="G779" s="30"/>
      <c r="H779" s="30"/>
      <c r="I779" s="30"/>
      <c r="J779" s="30"/>
      <c r="K779" s="30"/>
      <c r="L779" s="30"/>
      <c r="M779" s="30"/>
      <c r="N779" s="30"/>
      <c r="O779" s="31"/>
      <c r="P779" s="30"/>
      <c r="Q779" s="30"/>
      <c r="R779" s="30"/>
      <c r="S779" s="30"/>
      <c r="T779" s="30"/>
      <c r="U779" s="30"/>
      <c r="V779" s="30"/>
      <c r="W779" s="30"/>
      <c r="X779" s="30"/>
      <c r="Y779" s="31"/>
      <c r="Z779" s="30"/>
      <c r="AA779" s="30"/>
      <c r="AB779" s="30"/>
      <c r="AC779" s="30"/>
      <c r="AD779" s="30"/>
      <c r="AE779" s="30"/>
      <c r="AF779" s="30"/>
      <c r="AG779" s="30"/>
      <c r="AH779" s="30"/>
      <c r="AI779" s="30"/>
      <c r="AJ779" s="31"/>
      <c r="AK779" s="30"/>
      <c r="AL779" s="30"/>
      <c r="AM779" s="30"/>
      <c r="AN779" s="30"/>
      <c r="AO779" s="30"/>
      <c r="AP779" s="30"/>
      <c r="AQ779" s="30"/>
      <c r="AR779" s="30"/>
      <c r="AS779" s="31"/>
      <c r="AT779" s="30"/>
      <c r="AU779" s="30"/>
      <c r="AV779" s="30"/>
      <c r="AW779" s="30"/>
      <c r="AX779" s="30"/>
      <c r="AY779" s="30"/>
      <c r="AZ779" s="30"/>
      <c r="BA779" s="31"/>
      <c r="BB779" s="30"/>
      <c r="BC779" s="30"/>
      <c r="BD779" s="30"/>
      <c r="BE779" s="31"/>
      <c r="BF779" s="30"/>
      <c r="BG779" s="30"/>
      <c r="BH779" s="30"/>
      <c r="BI779" s="30"/>
      <c r="BJ779" s="31"/>
      <c r="BK779" s="30"/>
      <c r="BL779" s="30"/>
      <c r="BM779" s="30"/>
      <c r="BN779" s="30"/>
      <c r="BO779" s="31"/>
      <c r="BP779" s="30"/>
      <c r="BQ779" s="30"/>
      <c r="BR779" s="30"/>
      <c r="BS779" s="30"/>
      <c r="BT779" s="31"/>
      <c r="BU779" s="30"/>
      <c r="BV779" s="30"/>
      <c r="BW779" s="30"/>
      <c r="BX779" s="31"/>
      <c r="BY779" s="30"/>
      <c r="BZ779" s="30"/>
      <c r="CA779" s="30"/>
      <c r="CB779" s="30"/>
      <c r="CC779" s="30"/>
      <c r="CD779" s="30"/>
      <c r="CE779" s="30"/>
      <c r="CF779" s="30"/>
      <c r="CG779" s="30"/>
      <c r="CH779" s="31"/>
      <c r="CI779" s="30"/>
      <c r="CJ779" s="30"/>
      <c r="CK779" s="30"/>
      <c r="CL779" s="30"/>
      <c r="CM779" s="30"/>
      <c r="CN779" s="30"/>
      <c r="CO779" s="30"/>
      <c r="CP779" s="30"/>
      <c r="CQ779" s="31"/>
      <c r="CR779" s="30"/>
      <c r="CS779" s="30"/>
      <c r="CT779" s="30"/>
      <c r="CU779" s="30"/>
      <c r="CV779" s="30"/>
      <c r="CW779" s="30"/>
    </row>
    <row r="780" spans="4:101" ht="13.5" x14ac:dyDescent="0.35">
      <c r="D780" s="31"/>
      <c r="E780" s="30"/>
      <c r="F780" s="30"/>
      <c r="G780" s="30"/>
      <c r="H780" s="30"/>
      <c r="I780" s="30"/>
      <c r="J780" s="30"/>
      <c r="K780" s="30"/>
      <c r="L780" s="30"/>
      <c r="M780" s="30"/>
      <c r="N780" s="30"/>
      <c r="O780" s="31"/>
      <c r="P780" s="30"/>
      <c r="Q780" s="30"/>
      <c r="R780" s="30"/>
      <c r="S780" s="30"/>
      <c r="T780" s="30"/>
      <c r="U780" s="30"/>
      <c r="V780" s="30"/>
      <c r="W780" s="30"/>
      <c r="X780" s="30"/>
      <c r="Y780" s="31"/>
      <c r="Z780" s="30"/>
      <c r="AA780" s="30"/>
      <c r="AB780" s="30"/>
      <c r="AC780" s="30"/>
      <c r="AD780" s="30"/>
      <c r="AE780" s="30"/>
      <c r="AF780" s="30"/>
      <c r="AG780" s="30"/>
      <c r="AH780" s="30"/>
      <c r="AI780" s="30"/>
      <c r="AJ780" s="31"/>
      <c r="AK780" s="30"/>
      <c r="AL780" s="30"/>
      <c r="AM780" s="30"/>
      <c r="AN780" s="30"/>
      <c r="AO780" s="30"/>
      <c r="AP780" s="30"/>
      <c r="AQ780" s="30"/>
      <c r="AR780" s="30"/>
      <c r="AS780" s="31"/>
      <c r="AT780" s="30"/>
      <c r="AU780" s="30"/>
      <c r="AV780" s="30"/>
      <c r="AW780" s="30"/>
      <c r="AX780" s="30"/>
      <c r="AY780" s="30"/>
      <c r="AZ780" s="30"/>
      <c r="BA780" s="31"/>
      <c r="BB780" s="30"/>
      <c r="BC780" s="30"/>
      <c r="BD780" s="30"/>
      <c r="BE780" s="31"/>
      <c r="BF780" s="30"/>
      <c r="BG780" s="30"/>
      <c r="BH780" s="30"/>
      <c r="BI780" s="30"/>
      <c r="BJ780" s="31"/>
      <c r="BK780" s="30"/>
      <c r="BL780" s="30"/>
      <c r="BM780" s="30"/>
      <c r="BN780" s="30"/>
      <c r="BO780" s="31"/>
      <c r="BP780" s="30"/>
      <c r="BQ780" s="30"/>
      <c r="BR780" s="30"/>
      <c r="BS780" s="30"/>
      <c r="BT780" s="31"/>
      <c r="BU780" s="30"/>
      <c r="BV780" s="30"/>
      <c r="BW780" s="30"/>
      <c r="BX780" s="31"/>
      <c r="BY780" s="30"/>
      <c r="BZ780" s="30"/>
      <c r="CA780" s="30"/>
      <c r="CB780" s="30"/>
      <c r="CC780" s="30"/>
      <c r="CD780" s="30"/>
      <c r="CE780" s="30"/>
      <c r="CF780" s="30"/>
      <c r="CG780" s="30"/>
      <c r="CH780" s="31"/>
      <c r="CI780" s="30"/>
      <c r="CJ780" s="30"/>
      <c r="CK780" s="30"/>
      <c r="CL780" s="30"/>
      <c r="CM780" s="30"/>
      <c r="CN780" s="30"/>
      <c r="CO780" s="30"/>
      <c r="CP780" s="30"/>
      <c r="CQ780" s="31"/>
      <c r="CR780" s="30"/>
      <c r="CS780" s="30"/>
      <c r="CT780" s="30"/>
      <c r="CU780" s="30"/>
      <c r="CV780" s="30"/>
      <c r="CW780" s="30"/>
    </row>
    <row r="781" spans="4:101" ht="13.5" x14ac:dyDescent="0.35">
      <c r="D781" s="31"/>
      <c r="E781" s="30"/>
      <c r="F781" s="30"/>
      <c r="G781" s="30"/>
      <c r="H781" s="30"/>
      <c r="I781" s="30"/>
      <c r="J781" s="30"/>
      <c r="K781" s="30"/>
      <c r="L781" s="30"/>
      <c r="M781" s="30"/>
      <c r="N781" s="30"/>
      <c r="O781" s="31"/>
      <c r="P781" s="30"/>
      <c r="Q781" s="30"/>
      <c r="R781" s="30"/>
      <c r="S781" s="30"/>
      <c r="T781" s="30"/>
      <c r="U781" s="30"/>
      <c r="V781" s="30"/>
      <c r="W781" s="30"/>
      <c r="X781" s="30"/>
      <c r="Y781" s="31"/>
      <c r="Z781" s="30"/>
      <c r="AA781" s="30"/>
      <c r="AB781" s="30"/>
      <c r="AC781" s="30"/>
      <c r="AD781" s="30"/>
      <c r="AE781" s="30"/>
      <c r="AF781" s="30"/>
      <c r="AG781" s="30"/>
      <c r="AH781" s="30"/>
      <c r="AI781" s="30"/>
      <c r="AJ781" s="31"/>
      <c r="AK781" s="30"/>
      <c r="AL781" s="30"/>
      <c r="AM781" s="30"/>
      <c r="AN781" s="30"/>
      <c r="AO781" s="30"/>
      <c r="AP781" s="30"/>
      <c r="AQ781" s="30"/>
      <c r="AR781" s="30"/>
      <c r="AS781" s="31"/>
      <c r="AT781" s="30"/>
      <c r="AU781" s="30"/>
      <c r="AV781" s="30"/>
      <c r="AW781" s="30"/>
      <c r="AX781" s="30"/>
      <c r="AY781" s="30"/>
      <c r="AZ781" s="30"/>
      <c r="BA781" s="31"/>
      <c r="BB781" s="30"/>
      <c r="BC781" s="30"/>
      <c r="BD781" s="30"/>
      <c r="BE781" s="31"/>
      <c r="BF781" s="30"/>
      <c r="BG781" s="30"/>
      <c r="BH781" s="30"/>
      <c r="BI781" s="30"/>
      <c r="BJ781" s="31"/>
      <c r="BK781" s="30"/>
      <c r="BL781" s="30"/>
      <c r="BM781" s="30"/>
      <c r="BN781" s="30"/>
      <c r="BO781" s="31"/>
      <c r="BP781" s="30"/>
      <c r="BQ781" s="30"/>
      <c r="BR781" s="30"/>
      <c r="BS781" s="30"/>
      <c r="BT781" s="31"/>
      <c r="BU781" s="30"/>
      <c r="BV781" s="30"/>
      <c r="BW781" s="30"/>
      <c r="BX781" s="31"/>
      <c r="BY781" s="30"/>
      <c r="BZ781" s="30"/>
      <c r="CA781" s="30"/>
      <c r="CB781" s="30"/>
      <c r="CC781" s="30"/>
      <c r="CD781" s="30"/>
      <c r="CE781" s="30"/>
      <c r="CF781" s="30"/>
      <c r="CG781" s="30"/>
      <c r="CH781" s="31"/>
      <c r="CI781" s="30"/>
      <c r="CJ781" s="30"/>
      <c r="CK781" s="30"/>
      <c r="CL781" s="30"/>
      <c r="CM781" s="30"/>
      <c r="CN781" s="30"/>
      <c r="CO781" s="30"/>
      <c r="CP781" s="30"/>
      <c r="CQ781" s="31"/>
      <c r="CR781" s="30"/>
      <c r="CS781" s="30"/>
      <c r="CT781" s="30"/>
      <c r="CU781" s="30"/>
      <c r="CV781" s="30"/>
      <c r="CW781" s="30"/>
    </row>
    <row r="782" spans="4:101" ht="13.5" x14ac:dyDescent="0.35">
      <c r="D782" s="31"/>
      <c r="E782" s="30"/>
      <c r="F782" s="30"/>
      <c r="G782" s="30"/>
      <c r="H782" s="30"/>
      <c r="I782" s="30"/>
      <c r="J782" s="30"/>
      <c r="K782" s="30"/>
      <c r="L782" s="30"/>
      <c r="M782" s="30"/>
      <c r="N782" s="30"/>
      <c r="O782" s="31"/>
      <c r="P782" s="30"/>
      <c r="Q782" s="30"/>
      <c r="R782" s="30"/>
      <c r="S782" s="30"/>
      <c r="T782" s="30"/>
      <c r="U782" s="30"/>
      <c r="V782" s="30"/>
      <c r="W782" s="30"/>
      <c r="X782" s="30"/>
      <c r="Y782" s="31"/>
      <c r="Z782" s="30"/>
      <c r="AA782" s="30"/>
      <c r="AB782" s="30"/>
      <c r="AC782" s="30"/>
      <c r="AD782" s="30"/>
      <c r="AE782" s="30"/>
      <c r="AF782" s="30"/>
      <c r="AG782" s="30"/>
      <c r="AH782" s="30"/>
      <c r="AI782" s="30"/>
      <c r="AJ782" s="31"/>
      <c r="AK782" s="30"/>
      <c r="AL782" s="30"/>
      <c r="AM782" s="30"/>
      <c r="AN782" s="30"/>
      <c r="AO782" s="30"/>
      <c r="AP782" s="30"/>
      <c r="AQ782" s="30"/>
      <c r="AR782" s="30"/>
      <c r="AS782" s="31"/>
      <c r="AT782" s="30"/>
      <c r="AU782" s="30"/>
      <c r="AV782" s="30"/>
      <c r="AW782" s="30"/>
      <c r="AX782" s="30"/>
      <c r="AY782" s="30"/>
      <c r="AZ782" s="30"/>
      <c r="BA782" s="31"/>
      <c r="BB782" s="30"/>
      <c r="BC782" s="30"/>
      <c r="BD782" s="30"/>
      <c r="BE782" s="31"/>
      <c r="BF782" s="30"/>
      <c r="BG782" s="30"/>
      <c r="BH782" s="30"/>
      <c r="BI782" s="30"/>
      <c r="BJ782" s="31"/>
      <c r="BK782" s="30"/>
      <c r="BL782" s="30"/>
      <c r="BM782" s="30"/>
      <c r="BN782" s="30"/>
      <c r="BO782" s="31"/>
      <c r="BP782" s="30"/>
      <c r="BQ782" s="30"/>
      <c r="BR782" s="30"/>
      <c r="BS782" s="30"/>
      <c r="BT782" s="31"/>
      <c r="BU782" s="30"/>
      <c r="BV782" s="30"/>
      <c r="BW782" s="30"/>
      <c r="BX782" s="31"/>
      <c r="BY782" s="30"/>
      <c r="BZ782" s="30"/>
      <c r="CA782" s="30"/>
      <c r="CB782" s="30"/>
      <c r="CC782" s="30"/>
      <c r="CD782" s="30"/>
      <c r="CE782" s="30"/>
      <c r="CF782" s="30"/>
      <c r="CG782" s="30"/>
      <c r="CH782" s="31"/>
      <c r="CI782" s="30"/>
      <c r="CJ782" s="30"/>
      <c r="CK782" s="30"/>
      <c r="CL782" s="30"/>
      <c r="CM782" s="30"/>
      <c r="CN782" s="30"/>
      <c r="CO782" s="30"/>
      <c r="CP782" s="30"/>
      <c r="CQ782" s="31"/>
      <c r="CR782" s="30"/>
      <c r="CS782" s="30"/>
      <c r="CT782" s="30"/>
      <c r="CU782" s="30"/>
      <c r="CV782" s="30"/>
      <c r="CW782" s="30"/>
    </row>
    <row r="783" spans="4:101" ht="13.5" x14ac:dyDescent="0.35">
      <c r="D783" s="31"/>
      <c r="E783" s="30"/>
      <c r="F783" s="30"/>
      <c r="G783" s="30"/>
      <c r="H783" s="30"/>
      <c r="I783" s="30"/>
      <c r="J783" s="30"/>
      <c r="K783" s="30"/>
      <c r="L783" s="30"/>
      <c r="M783" s="30"/>
      <c r="N783" s="30"/>
      <c r="O783" s="31"/>
      <c r="P783" s="30"/>
      <c r="Q783" s="30"/>
      <c r="R783" s="30"/>
      <c r="S783" s="30"/>
      <c r="T783" s="30"/>
      <c r="U783" s="30"/>
      <c r="V783" s="30"/>
      <c r="W783" s="30"/>
      <c r="X783" s="30"/>
      <c r="Y783" s="31"/>
      <c r="Z783" s="30"/>
      <c r="AA783" s="30"/>
      <c r="AB783" s="30"/>
      <c r="AC783" s="30"/>
      <c r="AD783" s="30"/>
      <c r="AE783" s="30"/>
      <c r="AF783" s="30"/>
      <c r="AG783" s="30"/>
      <c r="AH783" s="30"/>
      <c r="AI783" s="30"/>
      <c r="AJ783" s="31"/>
      <c r="AK783" s="30"/>
      <c r="AL783" s="30"/>
      <c r="AM783" s="30"/>
      <c r="AN783" s="30"/>
      <c r="AO783" s="30"/>
      <c r="AP783" s="30"/>
      <c r="AQ783" s="30"/>
      <c r="AR783" s="30"/>
      <c r="AS783" s="31"/>
      <c r="AT783" s="30"/>
      <c r="AU783" s="30"/>
      <c r="AV783" s="30"/>
      <c r="AW783" s="30"/>
      <c r="AX783" s="30"/>
      <c r="AY783" s="30"/>
      <c r="AZ783" s="30"/>
      <c r="BA783" s="31"/>
      <c r="BB783" s="30"/>
      <c r="BC783" s="30"/>
      <c r="BD783" s="30"/>
      <c r="BE783" s="31"/>
      <c r="BF783" s="30"/>
      <c r="BG783" s="30"/>
      <c r="BH783" s="30"/>
      <c r="BI783" s="30"/>
      <c r="BJ783" s="31"/>
      <c r="BK783" s="30"/>
      <c r="BL783" s="30"/>
      <c r="BM783" s="30"/>
      <c r="BN783" s="30"/>
      <c r="BO783" s="31"/>
      <c r="BP783" s="30"/>
      <c r="BQ783" s="30"/>
      <c r="BR783" s="30"/>
      <c r="BS783" s="30"/>
      <c r="BT783" s="31"/>
      <c r="BU783" s="30"/>
      <c r="BV783" s="30"/>
      <c r="BW783" s="30"/>
      <c r="BX783" s="31"/>
      <c r="BY783" s="30"/>
      <c r="BZ783" s="30"/>
      <c r="CA783" s="30"/>
      <c r="CB783" s="30"/>
      <c r="CC783" s="30"/>
      <c r="CD783" s="30"/>
      <c r="CE783" s="30"/>
      <c r="CF783" s="30"/>
      <c r="CG783" s="30"/>
      <c r="CH783" s="31"/>
      <c r="CI783" s="30"/>
      <c r="CJ783" s="30"/>
      <c r="CK783" s="30"/>
      <c r="CL783" s="30"/>
      <c r="CM783" s="30"/>
      <c r="CN783" s="30"/>
      <c r="CO783" s="30"/>
      <c r="CP783" s="30"/>
      <c r="CQ783" s="31"/>
      <c r="CR783" s="30"/>
      <c r="CS783" s="30"/>
      <c r="CT783" s="30"/>
      <c r="CU783" s="30"/>
      <c r="CV783" s="30"/>
      <c r="CW783" s="30"/>
    </row>
    <row r="784" spans="4:101" ht="13.5" x14ac:dyDescent="0.35">
      <c r="D784" s="31"/>
      <c r="E784" s="30"/>
      <c r="F784" s="30"/>
      <c r="G784" s="30"/>
      <c r="H784" s="30"/>
      <c r="I784" s="30"/>
      <c r="J784" s="30"/>
      <c r="K784" s="30"/>
      <c r="L784" s="30"/>
      <c r="M784" s="30"/>
      <c r="N784" s="30"/>
      <c r="O784" s="31"/>
      <c r="P784" s="30"/>
      <c r="Q784" s="30"/>
      <c r="R784" s="30"/>
      <c r="S784" s="30"/>
      <c r="T784" s="30"/>
      <c r="U784" s="30"/>
      <c r="V784" s="30"/>
      <c r="W784" s="30"/>
      <c r="X784" s="30"/>
      <c r="Y784" s="31"/>
      <c r="Z784" s="30"/>
      <c r="AA784" s="30"/>
      <c r="AB784" s="30"/>
      <c r="AC784" s="30"/>
      <c r="AD784" s="30"/>
      <c r="AE784" s="30"/>
      <c r="AF784" s="30"/>
      <c r="AG784" s="30"/>
      <c r="AH784" s="30"/>
      <c r="AI784" s="30"/>
      <c r="AJ784" s="31"/>
      <c r="AK784" s="30"/>
      <c r="AL784" s="30"/>
      <c r="AM784" s="30"/>
      <c r="AN784" s="30"/>
      <c r="AO784" s="30"/>
      <c r="AP784" s="30"/>
      <c r="AQ784" s="30"/>
      <c r="AR784" s="30"/>
      <c r="AS784" s="31"/>
      <c r="AT784" s="30"/>
      <c r="AU784" s="30"/>
      <c r="AV784" s="30"/>
      <c r="AW784" s="30"/>
      <c r="AX784" s="30"/>
      <c r="AY784" s="30"/>
      <c r="AZ784" s="30"/>
      <c r="BA784" s="31"/>
      <c r="BB784" s="30"/>
      <c r="BC784" s="30"/>
      <c r="BD784" s="30"/>
      <c r="BE784" s="31"/>
      <c r="BF784" s="30"/>
      <c r="BG784" s="30"/>
      <c r="BH784" s="30"/>
      <c r="BI784" s="30"/>
      <c r="BJ784" s="31"/>
      <c r="BK784" s="30"/>
      <c r="BL784" s="30"/>
      <c r="BM784" s="30"/>
      <c r="BN784" s="30"/>
      <c r="BO784" s="31"/>
      <c r="BP784" s="30"/>
      <c r="BQ784" s="30"/>
      <c r="BR784" s="30"/>
      <c r="BS784" s="30"/>
      <c r="BT784" s="31"/>
      <c r="BU784" s="30"/>
      <c r="BV784" s="30"/>
      <c r="BW784" s="30"/>
      <c r="BX784" s="31"/>
      <c r="BY784" s="30"/>
      <c r="BZ784" s="30"/>
      <c r="CA784" s="30"/>
      <c r="CB784" s="30"/>
      <c r="CC784" s="30"/>
      <c r="CD784" s="30"/>
      <c r="CE784" s="30"/>
      <c r="CF784" s="30"/>
      <c r="CG784" s="30"/>
      <c r="CH784" s="31"/>
      <c r="CI784" s="30"/>
      <c r="CJ784" s="30"/>
      <c r="CK784" s="30"/>
      <c r="CL784" s="30"/>
      <c r="CM784" s="30"/>
      <c r="CN784" s="30"/>
      <c r="CO784" s="30"/>
      <c r="CP784" s="30"/>
      <c r="CQ784" s="31"/>
      <c r="CR784" s="30"/>
      <c r="CS784" s="30"/>
      <c r="CT784" s="30"/>
      <c r="CU784" s="30"/>
      <c r="CV784" s="30"/>
      <c r="CW784" s="30"/>
    </row>
    <row r="785" spans="4:101" ht="13.5" x14ac:dyDescent="0.35">
      <c r="D785" s="31"/>
      <c r="E785" s="30"/>
      <c r="F785" s="30"/>
      <c r="G785" s="30"/>
      <c r="H785" s="30"/>
      <c r="I785" s="30"/>
      <c r="J785" s="30"/>
      <c r="K785" s="30"/>
      <c r="L785" s="30"/>
      <c r="M785" s="30"/>
      <c r="N785" s="30"/>
      <c r="O785" s="31"/>
      <c r="P785" s="30"/>
      <c r="Q785" s="30"/>
      <c r="R785" s="30"/>
      <c r="S785" s="30"/>
      <c r="T785" s="30"/>
      <c r="U785" s="30"/>
      <c r="V785" s="30"/>
      <c r="W785" s="30"/>
      <c r="X785" s="30"/>
      <c r="Y785" s="31"/>
      <c r="Z785" s="30"/>
      <c r="AA785" s="30"/>
      <c r="AB785" s="30"/>
      <c r="AC785" s="30"/>
      <c r="AD785" s="30"/>
      <c r="AE785" s="30"/>
      <c r="AF785" s="30"/>
      <c r="AG785" s="30"/>
      <c r="AH785" s="30"/>
      <c r="AI785" s="30"/>
      <c r="AJ785" s="31"/>
      <c r="AK785" s="30"/>
      <c r="AL785" s="30"/>
      <c r="AM785" s="30"/>
      <c r="AN785" s="30"/>
      <c r="AO785" s="30"/>
      <c r="AP785" s="30"/>
      <c r="AQ785" s="30"/>
      <c r="AR785" s="30"/>
      <c r="AS785" s="31"/>
      <c r="AT785" s="30"/>
      <c r="AU785" s="30"/>
      <c r="AV785" s="30"/>
      <c r="AW785" s="30"/>
      <c r="AX785" s="30"/>
      <c r="AY785" s="30"/>
      <c r="AZ785" s="30"/>
      <c r="BA785" s="31"/>
      <c r="BB785" s="30"/>
      <c r="BC785" s="30"/>
      <c r="BD785" s="30"/>
      <c r="BE785" s="31"/>
      <c r="BF785" s="30"/>
      <c r="BG785" s="30"/>
      <c r="BH785" s="30"/>
      <c r="BI785" s="30"/>
      <c r="BJ785" s="31"/>
      <c r="BK785" s="30"/>
      <c r="BL785" s="30"/>
      <c r="BM785" s="30"/>
      <c r="BN785" s="30"/>
      <c r="BO785" s="31"/>
      <c r="BP785" s="30"/>
      <c r="BQ785" s="30"/>
      <c r="BR785" s="30"/>
      <c r="BS785" s="30"/>
      <c r="BT785" s="31"/>
      <c r="BU785" s="30"/>
      <c r="BV785" s="30"/>
      <c r="BW785" s="30"/>
      <c r="BX785" s="31"/>
      <c r="BY785" s="30"/>
      <c r="BZ785" s="30"/>
      <c r="CA785" s="30"/>
      <c r="CB785" s="30"/>
      <c r="CC785" s="30"/>
      <c r="CD785" s="30"/>
      <c r="CE785" s="30"/>
      <c r="CF785" s="30"/>
      <c r="CG785" s="30"/>
      <c r="CH785" s="31"/>
      <c r="CI785" s="30"/>
      <c r="CJ785" s="30"/>
      <c r="CK785" s="30"/>
      <c r="CL785" s="30"/>
      <c r="CM785" s="30"/>
      <c r="CN785" s="30"/>
      <c r="CO785" s="30"/>
      <c r="CP785" s="30"/>
      <c r="CQ785" s="31"/>
      <c r="CR785" s="30"/>
      <c r="CS785" s="30"/>
      <c r="CT785" s="30"/>
      <c r="CU785" s="30"/>
      <c r="CV785" s="30"/>
      <c r="CW785" s="30"/>
    </row>
    <row r="786" spans="4:101" ht="13.5" x14ac:dyDescent="0.35">
      <c r="D786" s="31"/>
      <c r="E786" s="30"/>
      <c r="F786" s="30"/>
      <c r="G786" s="30"/>
      <c r="H786" s="30"/>
      <c r="I786" s="30"/>
      <c r="J786" s="30"/>
      <c r="K786" s="30"/>
      <c r="L786" s="30"/>
      <c r="M786" s="30"/>
      <c r="N786" s="30"/>
      <c r="O786" s="31"/>
      <c r="P786" s="30"/>
      <c r="Q786" s="30"/>
      <c r="R786" s="30"/>
      <c r="S786" s="30"/>
      <c r="T786" s="30"/>
      <c r="U786" s="30"/>
      <c r="V786" s="30"/>
      <c r="W786" s="30"/>
      <c r="X786" s="30"/>
      <c r="Y786" s="31"/>
      <c r="Z786" s="30"/>
      <c r="AA786" s="30"/>
      <c r="AB786" s="30"/>
      <c r="AC786" s="30"/>
      <c r="AD786" s="30"/>
      <c r="AE786" s="30"/>
      <c r="AF786" s="30"/>
      <c r="AG786" s="30"/>
      <c r="AH786" s="30"/>
      <c r="AI786" s="30"/>
      <c r="AJ786" s="31"/>
      <c r="AK786" s="30"/>
      <c r="AL786" s="30"/>
      <c r="AM786" s="30"/>
      <c r="AN786" s="30"/>
      <c r="AO786" s="30"/>
      <c r="AP786" s="30"/>
      <c r="AQ786" s="30"/>
      <c r="AR786" s="30"/>
      <c r="AS786" s="31"/>
      <c r="AT786" s="30"/>
      <c r="AU786" s="30"/>
      <c r="AV786" s="30"/>
      <c r="AW786" s="30"/>
      <c r="AX786" s="30"/>
      <c r="AY786" s="30"/>
      <c r="AZ786" s="30"/>
      <c r="BA786" s="31"/>
      <c r="BB786" s="30"/>
      <c r="BC786" s="30"/>
      <c r="BD786" s="30"/>
      <c r="BE786" s="31"/>
      <c r="BF786" s="30"/>
      <c r="BG786" s="30"/>
      <c r="BH786" s="30"/>
      <c r="BI786" s="30"/>
      <c r="BJ786" s="31"/>
      <c r="BK786" s="30"/>
      <c r="BL786" s="30"/>
      <c r="BM786" s="30"/>
      <c r="BN786" s="30"/>
      <c r="BO786" s="31"/>
      <c r="BP786" s="30"/>
      <c r="BQ786" s="30"/>
      <c r="BR786" s="30"/>
      <c r="BS786" s="30"/>
      <c r="BT786" s="31"/>
      <c r="BU786" s="30"/>
      <c r="BV786" s="30"/>
      <c r="BW786" s="30"/>
      <c r="BX786" s="31"/>
      <c r="BY786" s="30"/>
      <c r="BZ786" s="30"/>
      <c r="CA786" s="30"/>
      <c r="CB786" s="30"/>
      <c r="CC786" s="30"/>
      <c r="CD786" s="30"/>
      <c r="CE786" s="30"/>
      <c r="CF786" s="30"/>
      <c r="CG786" s="30"/>
      <c r="CH786" s="31"/>
      <c r="CI786" s="30"/>
      <c r="CJ786" s="30"/>
      <c r="CK786" s="30"/>
      <c r="CL786" s="30"/>
      <c r="CM786" s="30"/>
      <c r="CN786" s="30"/>
      <c r="CO786" s="30"/>
      <c r="CP786" s="30"/>
      <c r="CQ786" s="31"/>
      <c r="CR786" s="30"/>
      <c r="CS786" s="30"/>
      <c r="CT786" s="30"/>
      <c r="CU786" s="30"/>
      <c r="CV786" s="30"/>
      <c r="CW786" s="30"/>
    </row>
    <row r="787" spans="4:101" ht="13.5" x14ac:dyDescent="0.35">
      <c r="D787" s="31"/>
      <c r="E787" s="30"/>
      <c r="F787" s="30"/>
      <c r="G787" s="30"/>
      <c r="H787" s="30"/>
      <c r="I787" s="30"/>
      <c r="J787" s="30"/>
      <c r="K787" s="30"/>
      <c r="L787" s="30"/>
      <c r="M787" s="30"/>
      <c r="N787" s="30"/>
      <c r="O787" s="31"/>
      <c r="P787" s="30"/>
      <c r="Q787" s="30"/>
      <c r="R787" s="30"/>
      <c r="S787" s="30"/>
      <c r="T787" s="30"/>
      <c r="U787" s="30"/>
      <c r="V787" s="30"/>
      <c r="W787" s="30"/>
      <c r="X787" s="30"/>
      <c r="Y787" s="31"/>
      <c r="Z787" s="30"/>
      <c r="AA787" s="30"/>
      <c r="AB787" s="30"/>
      <c r="AC787" s="30"/>
      <c r="AD787" s="30"/>
      <c r="AE787" s="30"/>
      <c r="AF787" s="30"/>
      <c r="AG787" s="30"/>
      <c r="AH787" s="30"/>
      <c r="AI787" s="30"/>
      <c r="AJ787" s="31"/>
      <c r="AK787" s="30"/>
      <c r="AL787" s="30"/>
      <c r="AM787" s="30"/>
      <c r="AN787" s="30"/>
      <c r="AO787" s="30"/>
      <c r="AP787" s="30"/>
      <c r="AQ787" s="30"/>
      <c r="AR787" s="30"/>
      <c r="AS787" s="31"/>
      <c r="AT787" s="30"/>
      <c r="AU787" s="30"/>
      <c r="AV787" s="30"/>
      <c r="AW787" s="30"/>
      <c r="AX787" s="30"/>
      <c r="AY787" s="30"/>
      <c r="AZ787" s="30"/>
      <c r="BA787" s="31"/>
      <c r="BB787" s="30"/>
      <c r="BC787" s="30"/>
      <c r="BD787" s="30"/>
      <c r="BE787" s="31"/>
      <c r="BF787" s="30"/>
      <c r="BG787" s="30"/>
      <c r="BH787" s="30"/>
      <c r="BI787" s="30"/>
      <c r="BJ787" s="31"/>
      <c r="BK787" s="30"/>
      <c r="BL787" s="30"/>
      <c r="BM787" s="30"/>
      <c r="BN787" s="30"/>
      <c r="BO787" s="31"/>
      <c r="BP787" s="30"/>
      <c r="BQ787" s="30"/>
      <c r="BR787" s="30"/>
      <c r="BS787" s="30"/>
      <c r="BT787" s="31"/>
      <c r="BU787" s="30"/>
      <c r="BV787" s="30"/>
      <c r="BW787" s="30"/>
      <c r="BX787" s="31"/>
      <c r="BY787" s="30"/>
      <c r="BZ787" s="30"/>
      <c r="CA787" s="30"/>
      <c r="CB787" s="30"/>
      <c r="CC787" s="30"/>
      <c r="CD787" s="30"/>
      <c r="CE787" s="30"/>
      <c r="CF787" s="30"/>
      <c r="CG787" s="30"/>
      <c r="CH787" s="31"/>
      <c r="CI787" s="30"/>
      <c r="CJ787" s="30"/>
      <c r="CK787" s="30"/>
      <c r="CL787" s="30"/>
      <c r="CM787" s="30"/>
      <c r="CN787" s="30"/>
      <c r="CO787" s="30"/>
      <c r="CP787" s="30"/>
      <c r="CQ787" s="31"/>
      <c r="CR787" s="30"/>
      <c r="CS787" s="30"/>
      <c r="CT787" s="30"/>
      <c r="CU787" s="30"/>
      <c r="CV787" s="30"/>
      <c r="CW787" s="30"/>
    </row>
    <row r="788" spans="4:101" ht="13.5" x14ac:dyDescent="0.35">
      <c r="D788" s="31"/>
      <c r="E788" s="30"/>
      <c r="F788" s="30"/>
      <c r="G788" s="30"/>
      <c r="H788" s="30"/>
      <c r="I788" s="30"/>
      <c r="J788" s="30"/>
      <c r="K788" s="30"/>
      <c r="L788" s="30"/>
      <c r="M788" s="30"/>
      <c r="N788" s="30"/>
      <c r="O788" s="31"/>
      <c r="P788" s="30"/>
      <c r="Q788" s="30"/>
      <c r="R788" s="30"/>
      <c r="S788" s="30"/>
      <c r="T788" s="30"/>
      <c r="U788" s="30"/>
      <c r="V788" s="30"/>
      <c r="W788" s="30"/>
      <c r="X788" s="30"/>
      <c r="Y788" s="31"/>
      <c r="Z788" s="30"/>
      <c r="AA788" s="30"/>
      <c r="AB788" s="30"/>
      <c r="AC788" s="30"/>
      <c r="AD788" s="30"/>
      <c r="AE788" s="30"/>
      <c r="AF788" s="30"/>
      <c r="AG788" s="30"/>
      <c r="AH788" s="30"/>
      <c r="AI788" s="30"/>
      <c r="AJ788" s="31"/>
      <c r="AK788" s="30"/>
      <c r="AL788" s="30"/>
      <c r="AM788" s="30"/>
      <c r="AN788" s="30"/>
      <c r="AO788" s="30"/>
      <c r="AP788" s="30"/>
      <c r="AQ788" s="30"/>
      <c r="AR788" s="30"/>
      <c r="AS788" s="31"/>
      <c r="AT788" s="30"/>
      <c r="AU788" s="30"/>
      <c r="AV788" s="30"/>
      <c r="AW788" s="30"/>
      <c r="AX788" s="30"/>
      <c r="AY788" s="30"/>
      <c r="AZ788" s="30"/>
      <c r="BA788" s="31"/>
      <c r="BB788" s="30"/>
      <c r="BC788" s="30"/>
      <c r="BD788" s="30"/>
      <c r="BE788" s="31"/>
      <c r="BF788" s="30"/>
      <c r="BG788" s="30"/>
      <c r="BH788" s="30"/>
      <c r="BI788" s="30"/>
      <c r="BJ788" s="31"/>
      <c r="BK788" s="30"/>
      <c r="BL788" s="30"/>
      <c r="BM788" s="30"/>
      <c r="BN788" s="30"/>
      <c r="BO788" s="31"/>
      <c r="BP788" s="30"/>
      <c r="BQ788" s="30"/>
      <c r="BR788" s="30"/>
      <c r="BS788" s="30"/>
      <c r="BT788" s="31"/>
      <c r="BU788" s="30"/>
      <c r="BV788" s="30"/>
      <c r="BW788" s="30"/>
      <c r="BX788" s="31"/>
      <c r="BY788" s="30"/>
      <c r="BZ788" s="30"/>
      <c r="CA788" s="30"/>
      <c r="CB788" s="30"/>
      <c r="CC788" s="30"/>
      <c r="CD788" s="30"/>
      <c r="CE788" s="30"/>
      <c r="CF788" s="30"/>
      <c r="CG788" s="30"/>
      <c r="CH788" s="31"/>
      <c r="CI788" s="30"/>
      <c r="CJ788" s="30"/>
      <c r="CK788" s="30"/>
      <c r="CL788" s="30"/>
      <c r="CM788" s="30"/>
      <c r="CN788" s="30"/>
      <c r="CO788" s="30"/>
      <c r="CP788" s="30"/>
      <c r="CQ788" s="31"/>
      <c r="CR788" s="30"/>
      <c r="CS788" s="30"/>
      <c r="CT788" s="30"/>
      <c r="CU788" s="30"/>
      <c r="CV788" s="30"/>
      <c r="CW788" s="30"/>
    </row>
    <row r="789" spans="4:101" ht="13.5" x14ac:dyDescent="0.35">
      <c r="D789" s="31"/>
      <c r="E789" s="30"/>
      <c r="F789" s="30"/>
      <c r="G789" s="30"/>
      <c r="H789" s="30"/>
      <c r="I789" s="30"/>
      <c r="J789" s="30"/>
      <c r="K789" s="30"/>
      <c r="L789" s="30"/>
      <c r="M789" s="30"/>
      <c r="N789" s="30"/>
      <c r="O789" s="31"/>
      <c r="P789" s="30"/>
      <c r="Q789" s="30"/>
      <c r="R789" s="30"/>
      <c r="S789" s="30"/>
      <c r="T789" s="30"/>
      <c r="U789" s="30"/>
      <c r="V789" s="30"/>
      <c r="W789" s="30"/>
      <c r="X789" s="30"/>
      <c r="Y789" s="31"/>
      <c r="Z789" s="30"/>
      <c r="AA789" s="30"/>
      <c r="AB789" s="30"/>
      <c r="AC789" s="30"/>
      <c r="AD789" s="30"/>
      <c r="AE789" s="30"/>
      <c r="AF789" s="30"/>
      <c r="AG789" s="30"/>
      <c r="AH789" s="30"/>
      <c r="AI789" s="30"/>
      <c r="AJ789" s="31"/>
      <c r="AK789" s="30"/>
      <c r="AL789" s="30"/>
      <c r="AM789" s="30"/>
      <c r="AN789" s="30"/>
      <c r="AO789" s="30"/>
      <c r="AP789" s="30"/>
      <c r="AQ789" s="30"/>
      <c r="AR789" s="30"/>
      <c r="AS789" s="31"/>
      <c r="AT789" s="30"/>
      <c r="AU789" s="30"/>
      <c r="AV789" s="30"/>
      <c r="AW789" s="30"/>
      <c r="AX789" s="30"/>
      <c r="AY789" s="30"/>
      <c r="AZ789" s="30"/>
      <c r="BA789" s="31"/>
      <c r="BB789" s="30"/>
      <c r="BC789" s="30"/>
      <c r="BD789" s="30"/>
      <c r="BE789" s="31"/>
      <c r="BF789" s="30"/>
      <c r="BG789" s="30"/>
      <c r="BH789" s="30"/>
      <c r="BI789" s="30"/>
      <c r="BJ789" s="31"/>
      <c r="BK789" s="30"/>
      <c r="BL789" s="30"/>
      <c r="BM789" s="30"/>
      <c r="BN789" s="30"/>
      <c r="BO789" s="31"/>
      <c r="BP789" s="30"/>
      <c r="BQ789" s="30"/>
      <c r="BR789" s="30"/>
      <c r="BS789" s="30"/>
      <c r="BT789" s="31"/>
      <c r="BU789" s="30"/>
      <c r="BV789" s="30"/>
      <c r="BW789" s="30"/>
      <c r="BX789" s="31"/>
      <c r="BY789" s="30"/>
      <c r="BZ789" s="30"/>
      <c r="CA789" s="30"/>
      <c r="CB789" s="30"/>
      <c r="CC789" s="30"/>
      <c r="CD789" s="30"/>
      <c r="CE789" s="30"/>
      <c r="CF789" s="30"/>
      <c r="CG789" s="30"/>
      <c r="CH789" s="31"/>
      <c r="CI789" s="30"/>
      <c r="CJ789" s="30"/>
      <c r="CK789" s="30"/>
      <c r="CL789" s="30"/>
      <c r="CM789" s="30"/>
      <c r="CN789" s="30"/>
      <c r="CO789" s="30"/>
      <c r="CP789" s="30"/>
      <c r="CQ789" s="31"/>
      <c r="CR789" s="30"/>
      <c r="CS789" s="30"/>
      <c r="CT789" s="30"/>
      <c r="CU789" s="30"/>
      <c r="CV789" s="30"/>
      <c r="CW789" s="30"/>
    </row>
    <row r="790" spans="4:101" ht="13.5" x14ac:dyDescent="0.35">
      <c r="D790" s="31"/>
      <c r="E790" s="30"/>
      <c r="F790" s="30"/>
      <c r="G790" s="30"/>
      <c r="H790" s="30"/>
      <c r="I790" s="30"/>
      <c r="J790" s="30"/>
      <c r="K790" s="30"/>
      <c r="L790" s="30"/>
      <c r="M790" s="30"/>
      <c r="N790" s="30"/>
      <c r="O790" s="31"/>
      <c r="P790" s="30"/>
      <c r="Q790" s="30"/>
      <c r="R790" s="30"/>
      <c r="S790" s="30"/>
      <c r="T790" s="30"/>
      <c r="U790" s="30"/>
      <c r="V790" s="30"/>
      <c r="W790" s="30"/>
      <c r="X790" s="30"/>
      <c r="Y790" s="31"/>
      <c r="Z790" s="30"/>
      <c r="AA790" s="30"/>
      <c r="AB790" s="30"/>
      <c r="AC790" s="30"/>
      <c r="AD790" s="30"/>
      <c r="AE790" s="30"/>
      <c r="AF790" s="30"/>
      <c r="AG790" s="30"/>
      <c r="AH790" s="30"/>
      <c r="AI790" s="30"/>
      <c r="AJ790" s="31"/>
      <c r="AK790" s="30"/>
      <c r="AL790" s="30"/>
      <c r="AM790" s="30"/>
      <c r="AN790" s="30"/>
      <c r="AO790" s="30"/>
      <c r="AP790" s="30"/>
      <c r="AQ790" s="30"/>
      <c r="AR790" s="30"/>
      <c r="AS790" s="31"/>
      <c r="AT790" s="30"/>
      <c r="AU790" s="30"/>
      <c r="AV790" s="30"/>
      <c r="AW790" s="30"/>
      <c r="AX790" s="30"/>
      <c r="AY790" s="30"/>
      <c r="AZ790" s="30"/>
      <c r="BA790" s="31"/>
      <c r="BB790" s="30"/>
      <c r="BC790" s="30"/>
      <c r="BD790" s="30"/>
      <c r="BE790" s="31"/>
      <c r="BF790" s="30"/>
      <c r="BG790" s="30"/>
      <c r="BH790" s="30"/>
      <c r="BI790" s="30"/>
      <c r="BJ790" s="31"/>
      <c r="BK790" s="30"/>
      <c r="BL790" s="30"/>
      <c r="BM790" s="30"/>
      <c r="BN790" s="30"/>
      <c r="BO790" s="31"/>
      <c r="BP790" s="30"/>
      <c r="BQ790" s="30"/>
      <c r="BR790" s="30"/>
      <c r="BS790" s="30"/>
      <c r="BT790" s="31"/>
      <c r="BU790" s="30"/>
      <c r="BV790" s="30"/>
      <c r="BW790" s="30"/>
      <c r="BX790" s="31"/>
      <c r="BY790" s="30"/>
      <c r="BZ790" s="30"/>
      <c r="CA790" s="30"/>
      <c r="CB790" s="30"/>
      <c r="CC790" s="30"/>
      <c r="CD790" s="30"/>
      <c r="CE790" s="30"/>
      <c r="CF790" s="30"/>
      <c r="CG790" s="30"/>
      <c r="CH790" s="31"/>
      <c r="CI790" s="30"/>
      <c r="CJ790" s="30"/>
      <c r="CK790" s="30"/>
      <c r="CL790" s="30"/>
      <c r="CM790" s="30"/>
      <c r="CN790" s="30"/>
      <c r="CO790" s="30"/>
      <c r="CP790" s="30"/>
      <c r="CQ790" s="31"/>
      <c r="CR790" s="30"/>
      <c r="CS790" s="30"/>
      <c r="CT790" s="30"/>
      <c r="CU790" s="30"/>
      <c r="CV790" s="30"/>
      <c r="CW790" s="30"/>
    </row>
    <row r="791" spans="4:101" ht="13.5" x14ac:dyDescent="0.35">
      <c r="D791" s="31"/>
      <c r="E791" s="30"/>
      <c r="F791" s="30"/>
      <c r="G791" s="30"/>
      <c r="H791" s="30"/>
      <c r="I791" s="30"/>
      <c r="J791" s="30"/>
      <c r="K791" s="30"/>
      <c r="L791" s="30"/>
      <c r="M791" s="30"/>
      <c r="N791" s="30"/>
      <c r="O791" s="31"/>
      <c r="P791" s="30"/>
      <c r="Q791" s="30"/>
      <c r="R791" s="30"/>
      <c r="S791" s="30"/>
      <c r="T791" s="30"/>
      <c r="U791" s="30"/>
      <c r="V791" s="30"/>
      <c r="W791" s="30"/>
      <c r="X791" s="30"/>
      <c r="Y791" s="31"/>
      <c r="Z791" s="30"/>
      <c r="AA791" s="30"/>
      <c r="AB791" s="30"/>
      <c r="AC791" s="30"/>
      <c r="AD791" s="30"/>
      <c r="AE791" s="30"/>
      <c r="AF791" s="30"/>
      <c r="AG791" s="30"/>
      <c r="AH791" s="30"/>
      <c r="AI791" s="30"/>
      <c r="AJ791" s="31"/>
      <c r="AK791" s="30"/>
      <c r="AL791" s="30"/>
      <c r="AM791" s="30"/>
      <c r="AN791" s="30"/>
      <c r="AO791" s="30"/>
      <c r="AP791" s="30"/>
      <c r="AQ791" s="30"/>
      <c r="AR791" s="30"/>
      <c r="AS791" s="31"/>
      <c r="AT791" s="30"/>
      <c r="AU791" s="30"/>
      <c r="AV791" s="30"/>
      <c r="AW791" s="30"/>
      <c r="AX791" s="30"/>
      <c r="AY791" s="30"/>
      <c r="AZ791" s="30"/>
      <c r="BA791" s="31"/>
      <c r="BB791" s="30"/>
      <c r="BC791" s="30"/>
      <c r="BD791" s="30"/>
      <c r="BE791" s="31"/>
      <c r="BF791" s="30"/>
      <c r="BG791" s="30"/>
      <c r="BH791" s="30"/>
      <c r="BI791" s="30"/>
      <c r="BJ791" s="31"/>
      <c r="BK791" s="30"/>
      <c r="BL791" s="30"/>
      <c r="BM791" s="30"/>
      <c r="BN791" s="30"/>
      <c r="BO791" s="31"/>
      <c r="BP791" s="30"/>
      <c r="BQ791" s="30"/>
      <c r="BR791" s="30"/>
      <c r="BS791" s="30"/>
      <c r="BT791" s="31"/>
      <c r="BU791" s="30"/>
      <c r="BV791" s="30"/>
      <c r="BW791" s="30"/>
      <c r="BX791" s="31"/>
      <c r="BY791" s="30"/>
      <c r="BZ791" s="30"/>
      <c r="CA791" s="30"/>
      <c r="CB791" s="30"/>
      <c r="CC791" s="30"/>
      <c r="CD791" s="30"/>
      <c r="CE791" s="30"/>
      <c r="CF791" s="30"/>
      <c r="CG791" s="30"/>
      <c r="CH791" s="31"/>
      <c r="CI791" s="30"/>
      <c r="CJ791" s="30"/>
      <c r="CK791" s="30"/>
      <c r="CL791" s="30"/>
      <c r="CM791" s="30"/>
      <c r="CN791" s="30"/>
      <c r="CO791" s="30"/>
      <c r="CP791" s="30"/>
      <c r="CQ791" s="31"/>
      <c r="CR791" s="30"/>
      <c r="CS791" s="30"/>
      <c r="CT791" s="30"/>
      <c r="CU791" s="30"/>
      <c r="CV791" s="30"/>
      <c r="CW791" s="30"/>
    </row>
    <row r="792" spans="4:101" ht="13.5" x14ac:dyDescent="0.35">
      <c r="D792" s="31"/>
      <c r="E792" s="30"/>
      <c r="F792" s="30"/>
      <c r="G792" s="30"/>
      <c r="H792" s="30"/>
      <c r="I792" s="30"/>
      <c r="J792" s="30"/>
      <c r="K792" s="30"/>
      <c r="L792" s="30"/>
      <c r="M792" s="30"/>
      <c r="N792" s="30"/>
      <c r="O792" s="31"/>
      <c r="P792" s="30"/>
      <c r="Q792" s="30"/>
      <c r="R792" s="30"/>
      <c r="S792" s="30"/>
      <c r="T792" s="30"/>
      <c r="U792" s="30"/>
      <c r="V792" s="30"/>
      <c r="W792" s="30"/>
      <c r="X792" s="30"/>
      <c r="Y792" s="31"/>
      <c r="Z792" s="30"/>
      <c r="AA792" s="30"/>
      <c r="AB792" s="30"/>
      <c r="AC792" s="30"/>
      <c r="AD792" s="30"/>
      <c r="AE792" s="30"/>
      <c r="AF792" s="30"/>
      <c r="AG792" s="30"/>
      <c r="AH792" s="30"/>
      <c r="AI792" s="30"/>
      <c r="AJ792" s="31"/>
      <c r="AK792" s="30"/>
      <c r="AL792" s="30"/>
      <c r="AM792" s="30"/>
      <c r="AN792" s="30"/>
      <c r="AO792" s="30"/>
      <c r="AP792" s="30"/>
      <c r="AQ792" s="30"/>
      <c r="AR792" s="30"/>
      <c r="AS792" s="31"/>
      <c r="AT792" s="30"/>
      <c r="AU792" s="30"/>
      <c r="AV792" s="30"/>
      <c r="AW792" s="30"/>
      <c r="AX792" s="30"/>
      <c r="AY792" s="30"/>
      <c r="AZ792" s="30"/>
      <c r="BA792" s="31"/>
      <c r="BB792" s="30"/>
      <c r="BC792" s="30"/>
      <c r="BD792" s="30"/>
      <c r="BE792" s="31"/>
      <c r="BF792" s="30"/>
      <c r="BG792" s="30"/>
      <c r="BH792" s="30"/>
      <c r="BI792" s="30"/>
      <c r="BJ792" s="31"/>
      <c r="BK792" s="30"/>
      <c r="BL792" s="30"/>
      <c r="BM792" s="30"/>
      <c r="BN792" s="30"/>
      <c r="BO792" s="31"/>
      <c r="BP792" s="30"/>
      <c r="BQ792" s="30"/>
      <c r="BR792" s="30"/>
      <c r="BS792" s="30"/>
      <c r="BT792" s="31"/>
      <c r="BU792" s="30"/>
      <c r="BV792" s="30"/>
      <c r="BW792" s="30"/>
      <c r="BX792" s="31"/>
      <c r="BY792" s="30"/>
      <c r="BZ792" s="30"/>
      <c r="CA792" s="30"/>
      <c r="CB792" s="30"/>
      <c r="CC792" s="30"/>
      <c r="CD792" s="30"/>
      <c r="CE792" s="30"/>
      <c r="CF792" s="30"/>
      <c r="CG792" s="30"/>
      <c r="CH792" s="31"/>
      <c r="CI792" s="30"/>
      <c r="CJ792" s="30"/>
      <c r="CK792" s="30"/>
      <c r="CL792" s="30"/>
      <c r="CM792" s="30"/>
      <c r="CN792" s="30"/>
      <c r="CO792" s="30"/>
      <c r="CP792" s="30"/>
      <c r="CQ792" s="31"/>
      <c r="CR792" s="30"/>
      <c r="CS792" s="30"/>
      <c r="CT792" s="30"/>
      <c r="CU792" s="30"/>
      <c r="CV792" s="30"/>
      <c r="CW792" s="30"/>
    </row>
    <row r="793" spans="4:101" ht="13.5" x14ac:dyDescent="0.35">
      <c r="D793" s="31"/>
      <c r="E793" s="30"/>
      <c r="F793" s="30"/>
      <c r="G793" s="30"/>
      <c r="H793" s="30"/>
      <c r="I793" s="30"/>
      <c r="J793" s="30"/>
      <c r="K793" s="30"/>
      <c r="L793" s="30"/>
      <c r="M793" s="30"/>
      <c r="N793" s="30"/>
      <c r="O793" s="31"/>
      <c r="P793" s="30"/>
      <c r="Q793" s="30"/>
      <c r="R793" s="30"/>
      <c r="S793" s="30"/>
      <c r="T793" s="30"/>
      <c r="U793" s="30"/>
      <c r="V793" s="30"/>
      <c r="W793" s="30"/>
      <c r="X793" s="30"/>
      <c r="Y793" s="31"/>
      <c r="Z793" s="30"/>
      <c r="AA793" s="30"/>
      <c r="AB793" s="30"/>
      <c r="AC793" s="30"/>
      <c r="AD793" s="30"/>
      <c r="AE793" s="30"/>
      <c r="AF793" s="30"/>
      <c r="AG793" s="30"/>
      <c r="AH793" s="30"/>
      <c r="AI793" s="30"/>
      <c r="AJ793" s="31"/>
      <c r="AK793" s="30"/>
      <c r="AL793" s="30"/>
      <c r="AM793" s="30"/>
      <c r="AN793" s="30"/>
      <c r="AO793" s="30"/>
      <c r="AP793" s="30"/>
      <c r="AQ793" s="30"/>
      <c r="AR793" s="30"/>
      <c r="AS793" s="31"/>
      <c r="AT793" s="30"/>
      <c r="AU793" s="30"/>
      <c r="AV793" s="30"/>
      <c r="AW793" s="30"/>
      <c r="AX793" s="30"/>
      <c r="AY793" s="30"/>
      <c r="AZ793" s="30"/>
      <c r="BA793" s="31"/>
      <c r="BB793" s="30"/>
      <c r="BC793" s="30"/>
      <c r="BD793" s="30"/>
      <c r="BE793" s="31"/>
      <c r="BF793" s="30"/>
      <c r="BG793" s="30"/>
      <c r="BH793" s="30"/>
      <c r="BI793" s="30"/>
      <c r="BJ793" s="31"/>
      <c r="BK793" s="30"/>
      <c r="BL793" s="30"/>
      <c r="BM793" s="30"/>
      <c r="BN793" s="30"/>
      <c r="BO793" s="31"/>
      <c r="BP793" s="30"/>
      <c r="BQ793" s="30"/>
      <c r="BR793" s="30"/>
      <c r="BS793" s="30"/>
      <c r="BT793" s="31"/>
      <c r="BU793" s="30"/>
      <c r="BV793" s="30"/>
      <c r="BW793" s="30"/>
      <c r="BX793" s="31"/>
      <c r="BY793" s="30"/>
      <c r="BZ793" s="30"/>
      <c r="CA793" s="30"/>
      <c r="CB793" s="30"/>
      <c r="CC793" s="30"/>
      <c r="CD793" s="30"/>
      <c r="CE793" s="30"/>
      <c r="CF793" s="30"/>
      <c r="CG793" s="30"/>
      <c r="CH793" s="31"/>
      <c r="CI793" s="30"/>
      <c r="CJ793" s="30"/>
      <c r="CK793" s="30"/>
      <c r="CL793" s="30"/>
      <c r="CM793" s="30"/>
      <c r="CN793" s="30"/>
      <c r="CO793" s="30"/>
      <c r="CP793" s="30"/>
      <c r="CQ793" s="31"/>
      <c r="CR793" s="30"/>
      <c r="CS793" s="30"/>
      <c r="CT793" s="30"/>
      <c r="CU793" s="30"/>
      <c r="CV793" s="30"/>
      <c r="CW793" s="30"/>
    </row>
    <row r="794" spans="4:101" ht="13.5" x14ac:dyDescent="0.35">
      <c r="D794" s="31"/>
      <c r="E794" s="30"/>
      <c r="F794" s="30"/>
      <c r="G794" s="30"/>
      <c r="H794" s="30"/>
      <c r="I794" s="30"/>
      <c r="J794" s="30"/>
      <c r="K794" s="30"/>
      <c r="L794" s="30"/>
      <c r="M794" s="30"/>
      <c r="N794" s="30"/>
      <c r="O794" s="31"/>
      <c r="P794" s="30"/>
      <c r="Q794" s="30"/>
      <c r="R794" s="30"/>
      <c r="S794" s="30"/>
      <c r="T794" s="30"/>
      <c r="U794" s="30"/>
      <c r="V794" s="30"/>
      <c r="W794" s="30"/>
      <c r="X794" s="30"/>
      <c r="Y794" s="31"/>
      <c r="Z794" s="30"/>
      <c r="AA794" s="30"/>
      <c r="AB794" s="30"/>
      <c r="AC794" s="30"/>
      <c r="AD794" s="30"/>
      <c r="AE794" s="30"/>
      <c r="AF794" s="30"/>
      <c r="AG794" s="30"/>
      <c r="AH794" s="30"/>
      <c r="AI794" s="30"/>
      <c r="AJ794" s="31"/>
      <c r="AK794" s="30"/>
      <c r="AL794" s="30"/>
      <c r="AM794" s="30"/>
      <c r="AN794" s="30"/>
      <c r="AO794" s="30"/>
      <c r="AP794" s="30"/>
      <c r="AQ794" s="30"/>
      <c r="AR794" s="30"/>
      <c r="AS794" s="31"/>
      <c r="AT794" s="30"/>
      <c r="AU794" s="30"/>
      <c r="AV794" s="30"/>
      <c r="AW794" s="30"/>
      <c r="AX794" s="30"/>
      <c r="AY794" s="30"/>
      <c r="AZ794" s="30"/>
      <c r="BA794" s="31"/>
      <c r="BB794" s="30"/>
      <c r="BC794" s="30"/>
      <c r="BD794" s="30"/>
      <c r="BE794" s="31"/>
      <c r="BF794" s="30"/>
      <c r="BG794" s="30"/>
      <c r="BH794" s="30"/>
      <c r="BI794" s="30"/>
      <c r="BJ794" s="31"/>
      <c r="BK794" s="30"/>
      <c r="BL794" s="30"/>
      <c r="BM794" s="30"/>
      <c r="BN794" s="30"/>
      <c r="BO794" s="31"/>
      <c r="BP794" s="30"/>
      <c r="BQ794" s="30"/>
      <c r="BR794" s="30"/>
      <c r="BS794" s="30"/>
      <c r="BT794" s="31"/>
      <c r="BU794" s="30"/>
      <c r="BV794" s="30"/>
      <c r="BW794" s="30"/>
      <c r="BX794" s="31"/>
      <c r="BY794" s="30"/>
      <c r="BZ794" s="30"/>
      <c r="CA794" s="30"/>
      <c r="CB794" s="30"/>
      <c r="CC794" s="30"/>
      <c r="CD794" s="30"/>
      <c r="CE794" s="30"/>
      <c r="CF794" s="30"/>
      <c r="CG794" s="30"/>
      <c r="CH794" s="31"/>
      <c r="CI794" s="30"/>
    </row>
    <row r="795" spans="4:101" ht="13.5" x14ac:dyDescent="0.35">
      <c r="D795" s="31"/>
      <c r="E795" s="30"/>
      <c r="F795" s="30"/>
      <c r="G795" s="30"/>
      <c r="H795" s="30"/>
      <c r="I795" s="30"/>
      <c r="J795" s="30"/>
      <c r="K795" s="30"/>
      <c r="L795" s="30"/>
      <c r="M795" s="30"/>
      <c r="N795" s="30"/>
      <c r="O795" s="31"/>
      <c r="P795" s="30"/>
      <c r="Q795" s="30"/>
      <c r="R795" s="30"/>
      <c r="S795" s="30"/>
      <c r="T795" s="30"/>
      <c r="U795" s="30"/>
      <c r="V795" s="30"/>
      <c r="W795" s="30"/>
      <c r="X795" s="30"/>
      <c r="Y795" s="31"/>
      <c r="Z795" s="30"/>
      <c r="AA795" s="30"/>
      <c r="AB795" s="30"/>
      <c r="AC795" s="30"/>
      <c r="AD795" s="30"/>
      <c r="AE795" s="30"/>
      <c r="AF795" s="30"/>
      <c r="AG795" s="30"/>
      <c r="AH795" s="30"/>
      <c r="AI795" s="30"/>
      <c r="AJ795" s="31"/>
      <c r="AK795" s="30"/>
      <c r="AL795" s="30"/>
      <c r="AM795" s="30"/>
      <c r="AN795" s="30"/>
      <c r="AO795" s="30"/>
      <c r="AP795" s="30"/>
      <c r="AQ795" s="30"/>
      <c r="AR795" s="30"/>
      <c r="AS795" s="31"/>
      <c r="AT795" s="30"/>
      <c r="AU795" s="30"/>
      <c r="AV795" s="30"/>
      <c r="AW795" s="30"/>
      <c r="AX795" s="30"/>
      <c r="AY795" s="30"/>
      <c r="AZ795" s="30"/>
      <c r="BA795" s="31"/>
      <c r="BB795" s="30"/>
      <c r="BC795" s="30"/>
      <c r="BD795" s="30"/>
      <c r="BE795" s="31"/>
      <c r="BF795" s="30"/>
      <c r="BG795" s="30"/>
      <c r="BH795" s="30"/>
      <c r="BI795" s="30"/>
      <c r="BJ795" s="31"/>
      <c r="BK795" s="30"/>
      <c r="BL795" s="30"/>
      <c r="BM795" s="30"/>
      <c r="BN795" s="30"/>
      <c r="BO795" s="31"/>
      <c r="BP795" s="30"/>
      <c r="BQ795" s="30"/>
      <c r="BR795" s="30"/>
      <c r="BS795" s="30"/>
      <c r="BT795" s="31"/>
      <c r="BU795" s="30"/>
      <c r="BV795" s="30"/>
      <c r="BW795" s="30"/>
      <c r="BX795" s="31"/>
      <c r="BY795" s="30"/>
      <c r="BZ795" s="30"/>
      <c r="CA795" s="30"/>
      <c r="CB795" s="30"/>
      <c r="CC795" s="30"/>
      <c r="CD795" s="30"/>
      <c r="CE795" s="30"/>
      <c r="CF795" s="30"/>
      <c r="CG795" s="30"/>
      <c r="CH795" s="31"/>
      <c r="CI795" s="30"/>
    </row>
    <row r="796" spans="4:101" ht="13.5" x14ac:dyDescent="0.35">
      <c r="D796" s="31"/>
      <c r="E796" s="30"/>
      <c r="F796" s="30"/>
      <c r="G796" s="30"/>
      <c r="H796" s="30"/>
      <c r="I796" s="30"/>
      <c r="J796" s="30"/>
      <c r="K796" s="30"/>
      <c r="L796" s="30"/>
      <c r="M796" s="30"/>
      <c r="N796" s="30"/>
      <c r="O796" s="31"/>
      <c r="P796" s="30"/>
      <c r="Q796" s="30"/>
      <c r="R796" s="30"/>
      <c r="S796" s="30"/>
      <c r="T796" s="30"/>
      <c r="U796" s="30"/>
      <c r="V796" s="30"/>
      <c r="W796" s="30"/>
      <c r="X796" s="30"/>
      <c r="Y796" s="31"/>
      <c r="Z796" s="30"/>
      <c r="AA796" s="30"/>
      <c r="AB796" s="30"/>
      <c r="AC796" s="30"/>
      <c r="AD796" s="30"/>
      <c r="AE796" s="30"/>
      <c r="AF796" s="30"/>
      <c r="AG796" s="30"/>
      <c r="AH796" s="30"/>
      <c r="AI796" s="30"/>
      <c r="AJ796" s="31"/>
      <c r="AK796" s="30"/>
      <c r="AL796" s="30"/>
      <c r="AM796" s="30"/>
      <c r="AN796" s="30"/>
      <c r="AO796" s="30"/>
      <c r="AP796" s="30"/>
      <c r="AQ796" s="30"/>
      <c r="AR796" s="30"/>
      <c r="AS796" s="31"/>
      <c r="AT796" s="30"/>
      <c r="AU796" s="30"/>
      <c r="AV796" s="30"/>
      <c r="AW796" s="30"/>
      <c r="AX796" s="30"/>
      <c r="AY796" s="30"/>
      <c r="AZ796" s="30"/>
      <c r="BA796" s="31"/>
      <c r="BB796" s="30"/>
      <c r="BC796" s="30"/>
      <c r="BD796" s="30"/>
      <c r="BE796" s="31"/>
      <c r="BF796" s="30"/>
      <c r="BG796" s="30"/>
      <c r="BH796" s="30"/>
      <c r="BI796" s="30"/>
      <c r="BJ796" s="31"/>
      <c r="BK796" s="30"/>
      <c r="BL796" s="30"/>
      <c r="BM796" s="30"/>
      <c r="BN796" s="30"/>
      <c r="BO796" s="31"/>
      <c r="BP796" s="30"/>
      <c r="BQ796" s="30"/>
      <c r="BR796" s="30"/>
      <c r="BS796" s="30"/>
      <c r="BT796" s="31"/>
      <c r="BU796" s="30"/>
      <c r="BV796" s="30"/>
      <c r="BW796" s="30"/>
      <c r="BX796" s="31"/>
      <c r="BY796" s="30"/>
      <c r="BZ796" s="30"/>
      <c r="CA796" s="30"/>
      <c r="CB796" s="30"/>
      <c r="CC796" s="30"/>
      <c r="CD796" s="30"/>
      <c r="CE796" s="30"/>
      <c r="CF796" s="30"/>
      <c r="CG796" s="30"/>
      <c r="CH796" s="31"/>
      <c r="CI796" s="30"/>
    </row>
    <row r="797" spans="4:101" ht="13.5" x14ac:dyDescent="0.35">
      <c r="D797" s="31"/>
      <c r="E797" s="30"/>
      <c r="F797" s="30"/>
      <c r="G797" s="30"/>
      <c r="H797" s="30"/>
      <c r="I797" s="30"/>
      <c r="J797" s="30"/>
      <c r="K797" s="30"/>
      <c r="L797" s="30"/>
      <c r="M797" s="30"/>
      <c r="N797" s="30"/>
      <c r="O797" s="31"/>
      <c r="P797" s="30"/>
      <c r="Q797" s="30"/>
      <c r="R797" s="30"/>
      <c r="S797" s="30"/>
      <c r="T797" s="30"/>
      <c r="U797" s="30"/>
      <c r="V797" s="30"/>
      <c r="W797" s="30"/>
      <c r="X797" s="30"/>
      <c r="Y797" s="31"/>
      <c r="Z797" s="30"/>
      <c r="AA797" s="30"/>
      <c r="AB797" s="30"/>
      <c r="AC797" s="30"/>
      <c r="AD797" s="30"/>
      <c r="AE797" s="30"/>
      <c r="AF797" s="30"/>
      <c r="AG797" s="30"/>
      <c r="AH797" s="30"/>
      <c r="AI797" s="30"/>
      <c r="AJ797" s="31"/>
      <c r="AK797" s="30"/>
      <c r="AL797" s="30"/>
      <c r="AM797" s="30"/>
      <c r="AN797" s="30"/>
      <c r="AO797" s="30"/>
      <c r="AP797" s="30"/>
      <c r="AQ797" s="30"/>
      <c r="AR797" s="30"/>
      <c r="AS797" s="31"/>
      <c r="AT797" s="30"/>
      <c r="AU797" s="30"/>
      <c r="AV797" s="30"/>
      <c r="AW797" s="30"/>
      <c r="AX797" s="30"/>
      <c r="AY797" s="30"/>
      <c r="AZ797" s="30"/>
      <c r="BA797" s="31"/>
      <c r="BB797" s="30"/>
      <c r="BC797" s="30"/>
      <c r="BD797" s="30"/>
      <c r="BE797" s="31"/>
      <c r="BF797" s="30"/>
      <c r="BG797" s="30"/>
      <c r="BH797" s="30"/>
      <c r="BI797" s="30"/>
      <c r="BJ797" s="31"/>
      <c r="BK797" s="30"/>
      <c r="BL797" s="30"/>
      <c r="BM797" s="30"/>
      <c r="BN797" s="30"/>
      <c r="BO797" s="31"/>
      <c r="BP797" s="30"/>
      <c r="BQ797" s="30"/>
      <c r="BR797" s="30"/>
      <c r="BS797" s="30"/>
      <c r="BT797" s="31"/>
      <c r="BU797" s="30"/>
      <c r="BV797" s="30"/>
      <c r="BW797" s="30"/>
      <c r="BX797" s="31"/>
      <c r="BY797" s="30"/>
      <c r="BZ797" s="30"/>
      <c r="CA797" s="30"/>
      <c r="CB797" s="30"/>
      <c r="CC797" s="30"/>
      <c r="CD797" s="30"/>
      <c r="CE797" s="30"/>
      <c r="CF797" s="30"/>
      <c r="CG797" s="30"/>
      <c r="CH797" s="31"/>
      <c r="CI797" s="30"/>
    </row>
    <row r="798" spans="4:101" ht="13.5" x14ac:dyDescent="0.35">
      <c r="D798" s="31"/>
      <c r="E798" s="30"/>
      <c r="F798" s="30"/>
      <c r="G798" s="30"/>
      <c r="H798" s="30"/>
      <c r="I798" s="30"/>
      <c r="J798" s="30"/>
      <c r="K798" s="30"/>
      <c r="L798" s="30"/>
      <c r="M798" s="30"/>
      <c r="N798" s="30"/>
      <c r="O798" s="31"/>
      <c r="P798" s="30"/>
      <c r="Q798" s="30"/>
      <c r="R798" s="30"/>
      <c r="S798" s="30"/>
      <c r="T798" s="30"/>
      <c r="U798" s="30"/>
      <c r="V798" s="30"/>
      <c r="W798" s="30"/>
      <c r="X798" s="30"/>
      <c r="Y798" s="31"/>
      <c r="Z798" s="30"/>
      <c r="AA798" s="30"/>
      <c r="AB798" s="30"/>
      <c r="AC798" s="30"/>
      <c r="AD798" s="30"/>
      <c r="AE798" s="30"/>
      <c r="AF798" s="30"/>
      <c r="AG798" s="30"/>
      <c r="AH798" s="30"/>
      <c r="AI798" s="30"/>
      <c r="AJ798" s="31"/>
      <c r="AK798" s="30"/>
      <c r="AL798" s="30"/>
      <c r="AM798" s="30"/>
      <c r="AN798" s="30"/>
      <c r="AO798" s="30"/>
      <c r="AP798" s="30"/>
      <c r="AQ798" s="30"/>
      <c r="AR798" s="30"/>
      <c r="AS798" s="31"/>
      <c r="AT798" s="30"/>
      <c r="AU798" s="30"/>
      <c r="AV798" s="30"/>
      <c r="AW798" s="30"/>
      <c r="AX798" s="30"/>
      <c r="AY798" s="30"/>
      <c r="AZ798" s="30"/>
      <c r="BA798" s="31"/>
      <c r="BB798" s="30"/>
      <c r="BC798" s="30"/>
      <c r="BD798" s="30"/>
      <c r="BE798" s="31"/>
      <c r="BF798" s="30"/>
      <c r="BG798" s="30"/>
      <c r="BH798" s="30"/>
      <c r="BI798" s="30"/>
      <c r="BJ798" s="31"/>
      <c r="BK798" s="30"/>
      <c r="BL798" s="30"/>
      <c r="BM798" s="30"/>
      <c r="BN798" s="30"/>
      <c r="BO798" s="31"/>
      <c r="BP798" s="30"/>
      <c r="BQ798" s="30"/>
      <c r="BR798" s="30"/>
      <c r="BS798" s="30"/>
      <c r="BT798" s="31"/>
      <c r="BU798" s="30"/>
      <c r="BV798" s="30"/>
      <c r="BW798" s="30"/>
      <c r="BX798" s="31"/>
      <c r="BY798" s="30"/>
      <c r="BZ798" s="30"/>
      <c r="CA798" s="30"/>
      <c r="CB798" s="30"/>
      <c r="CC798" s="30"/>
      <c r="CD798" s="30"/>
      <c r="CE798" s="30"/>
      <c r="CF798" s="30"/>
      <c r="CG798" s="30"/>
      <c r="CH798" s="31"/>
      <c r="CI798" s="30"/>
    </row>
    <row r="799" spans="4:101" ht="13.5" x14ac:dyDescent="0.35">
      <c r="D799" s="31"/>
      <c r="E799" s="30"/>
      <c r="F799" s="30"/>
      <c r="G799" s="30"/>
      <c r="H799" s="30"/>
      <c r="I799" s="30"/>
      <c r="J799" s="30"/>
      <c r="K799" s="30"/>
      <c r="L799" s="30"/>
      <c r="M799" s="30"/>
      <c r="N799" s="30"/>
      <c r="O799" s="31"/>
      <c r="P799" s="30"/>
      <c r="Q799" s="30"/>
      <c r="R799" s="30"/>
      <c r="S799" s="30"/>
      <c r="T799" s="30"/>
      <c r="U799" s="30"/>
      <c r="V799" s="30"/>
      <c r="W799" s="30"/>
      <c r="X799" s="30"/>
      <c r="Y799" s="31"/>
      <c r="Z799" s="30"/>
      <c r="AA799" s="30"/>
      <c r="AB799" s="30"/>
      <c r="AC799" s="30"/>
      <c r="AD799" s="30"/>
      <c r="AE799" s="30"/>
      <c r="AF799" s="30"/>
      <c r="AG799" s="30"/>
      <c r="AH799" s="30"/>
      <c r="AI799" s="30"/>
      <c r="AJ799" s="31"/>
      <c r="AK799" s="30"/>
      <c r="AL799" s="30"/>
      <c r="AM799" s="30"/>
      <c r="AN799" s="30"/>
      <c r="AO799" s="30"/>
      <c r="AP799" s="30"/>
      <c r="AQ799" s="30"/>
      <c r="AR799" s="30"/>
      <c r="AS799" s="31"/>
      <c r="AT799" s="30"/>
      <c r="AU799" s="30"/>
      <c r="AV799" s="30"/>
      <c r="AW799" s="30"/>
      <c r="AX799" s="30"/>
      <c r="AY799" s="30"/>
      <c r="AZ799" s="30"/>
      <c r="BA799" s="31"/>
      <c r="BB799" s="30"/>
      <c r="BC799" s="30"/>
      <c r="BD799" s="30"/>
      <c r="BE799" s="31"/>
      <c r="BF799" s="30"/>
      <c r="BG799" s="30"/>
      <c r="BH799" s="30"/>
      <c r="BI799" s="30"/>
      <c r="BJ799" s="31"/>
      <c r="BK799" s="30"/>
      <c r="BL799" s="30"/>
      <c r="BM799" s="30"/>
      <c r="BN799" s="30"/>
      <c r="BO799" s="31"/>
      <c r="BP799" s="30"/>
      <c r="BQ799" s="30"/>
      <c r="BR799" s="30"/>
      <c r="BS799" s="30"/>
      <c r="BT799" s="31"/>
      <c r="BU799" s="30"/>
      <c r="BV799" s="30"/>
      <c r="BW799" s="30"/>
      <c r="BX799" s="31"/>
      <c r="BY799" s="30"/>
      <c r="BZ799" s="30"/>
      <c r="CA799" s="30"/>
      <c r="CB799" s="30"/>
      <c r="CC799" s="30"/>
      <c r="CD799" s="30"/>
      <c r="CE799" s="30"/>
      <c r="CF799" s="30"/>
      <c r="CG799" s="30"/>
      <c r="CH799" s="31"/>
      <c r="CI799" s="30"/>
    </row>
    <row r="800" spans="4:101" ht="13.5" x14ac:dyDescent="0.35">
      <c r="D800" s="31"/>
      <c r="E800" s="30"/>
      <c r="F800" s="30"/>
      <c r="G800" s="30"/>
      <c r="H800" s="30"/>
      <c r="I800" s="30"/>
      <c r="J800" s="30"/>
      <c r="K800" s="30"/>
      <c r="L800" s="30"/>
      <c r="M800" s="30"/>
      <c r="N800" s="30"/>
      <c r="O800" s="31"/>
      <c r="P800" s="30"/>
      <c r="Q800" s="30"/>
      <c r="R800" s="30"/>
      <c r="S800" s="30"/>
      <c r="T800" s="30"/>
      <c r="U800" s="30"/>
      <c r="V800" s="30"/>
      <c r="W800" s="30"/>
      <c r="X800" s="30"/>
      <c r="Y800" s="31"/>
      <c r="Z800" s="30"/>
      <c r="AA800" s="30"/>
      <c r="AB800" s="30"/>
      <c r="AC800" s="30"/>
      <c r="AD800" s="30"/>
      <c r="AE800" s="30"/>
      <c r="AF800" s="30"/>
      <c r="AG800" s="30"/>
      <c r="AH800" s="30"/>
      <c r="AI800" s="30"/>
      <c r="AJ800" s="31"/>
      <c r="AK800" s="30"/>
      <c r="AL800" s="30"/>
      <c r="AM800" s="30"/>
      <c r="AN800" s="30"/>
      <c r="AO800" s="30"/>
      <c r="AP800" s="30"/>
      <c r="AQ800" s="30"/>
      <c r="AR800" s="30"/>
      <c r="AS800" s="31"/>
      <c r="AT800" s="30"/>
      <c r="AU800" s="30"/>
      <c r="AV800" s="30"/>
      <c r="AW800" s="30"/>
      <c r="AX800" s="30"/>
      <c r="AY800" s="30"/>
      <c r="AZ800" s="30"/>
      <c r="BA800" s="31"/>
      <c r="BB800" s="30"/>
      <c r="BC800" s="30"/>
      <c r="BD800" s="30"/>
      <c r="BE800" s="31"/>
      <c r="BF800" s="30"/>
      <c r="BG800" s="30"/>
      <c r="BH800" s="30"/>
      <c r="BI800" s="30"/>
      <c r="BJ800" s="31"/>
      <c r="BK800" s="30"/>
      <c r="BL800" s="30"/>
      <c r="BM800" s="30"/>
      <c r="BN800" s="30"/>
      <c r="BO800" s="31"/>
      <c r="BP800" s="30"/>
      <c r="BQ800" s="30"/>
      <c r="BR800" s="30"/>
      <c r="BS800" s="30"/>
      <c r="BT800" s="31"/>
      <c r="BU800" s="30"/>
      <c r="BV800" s="30"/>
      <c r="BW800" s="30"/>
      <c r="BX800" s="31"/>
      <c r="BY800" s="30"/>
      <c r="BZ800" s="30"/>
      <c r="CA800" s="30"/>
      <c r="CB800" s="30"/>
      <c r="CC800" s="30"/>
      <c r="CD800" s="30"/>
      <c r="CE800" s="30"/>
      <c r="CF800" s="30"/>
      <c r="CG800" s="30"/>
      <c r="CH800" s="31"/>
      <c r="CI800" s="30"/>
    </row>
    <row r="801" spans="4:87" ht="13.5" x14ac:dyDescent="0.35">
      <c r="D801" s="31"/>
      <c r="E801" s="30"/>
      <c r="F801" s="30"/>
      <c r="G801" s="30"/>
      <c r="H801" s="30"/>
      <c r="I801" s="30"/>
      <c r="J801" s="30"/>
      <c r="K801" s="30"/>
      <c r="L801" s="30"/>
      <c r="M801" s="30"/>
      <c r="N801" s="30"/>
      <c r="O801" s="31"/>
      <c r="P801" s="30"/>
      <c r="Q801" s="30"/>
      <c r="R801" s="30"/>
      <c r="S801" s="30"/>
      <c r="T801" s="30"/>
      <c r="U801" s="30"/>
      <c r="V801" s="30"/>
      <c r="W801" s="30"/>
      <c r="X801" s="30"/>
      <c r="Y801" s="31"/>
      <c r="Z801" s="30"/>
      <c r="AA801" s="30"/>
      <c r="AB801" s="30"/>
      <c r="AC801" s="30"/>
      <c r="AD801" s="30"/>
      <c r="AE801" s="30"/>
      <c r="AF801" s="30"/>
      <c r="AG801" s="30"/>
      <c r="AH801" s="30"/>
      <c r="AI801" s="30"/>
      <c r="AJ801" s="31"/>
      <c r="AK801" s="30"/>
      <c r="AL801" s="30"/>
      <c r="AM801" s="30"/>
      <c r="AN801" s="30"/>
      <c r="AO801" s="30"/>
      <c r="AP801" s="30"/>
      <c r="AQ801" s="30"/>
      <c r="AR801" s="30"/>
      <c r="AS801" s="31"/>
      <c r="AT801" s="30"/>
      <c r="AU801" s="30"/>
      <c r="AV801" s="30"/>
      <c r="AW801" s="30"/>
      <c r="AX801" s="30"/>
      <c r="AY801" s="30"/>
      <c r="AZ801" s="30"/>
      <c r="BA801" s="31"/>
      <c r="BB801" s="30"/>
      <c r="BC801" s="30"/>
      <c r="BD801" s="30"/>
      <c r="BE801" s="31"/>
      <c r="BF801" s="30"/>
      <c r="BG801" s="30"/>
      <c r="BH801" s="30"/>
      <c r="BI801" s="30"/>
      <c r="BJ801" s="31"/>
      <c r="BK801" s="30"/>
      <c r="BL801" s="30"/>
      <c r="BM801" s="30"/>
      <c r="BN801" s="30"/>
      <c r="BO801" s="31"/>
      <c r="BP801" s="30"/>
      <c r="BQ801" s="30"/>
      <c r="BR801" s="30"/>
      <c r="BS801" s="30"/>
      <c r="BT801" s="31"/>
      <c r="BU801" s="30"/>
      <c r="BV801" s="30"/>
      <c r="BW801" s="30"/>
      <c r="BX801" s="31"/>
      <c r="BY801" s="30"/>
      <c r="BZ801" s="30"/>
      <c r="CA801" s="30"/>
      <c r="CB801" s="30"/>
      <c r="CC801" s="30"/>
      <c r="CD801" s="30"/>
      <c r="CE801" s="30"/>
      <c r="CF801" s="30"/>
      <c r="CG801" s="30"/>
      <c r="CH801" s="31"/>
      <c r="CI801" s="30"/>
    </row>
    <row r="802" spans="4:87" x14ac:dyDescent="0.3">
      <c r="AT802" s="29"/>
      <c r="AU802" s="29"/>
      <c r="AV802" s="29"/>
      <c r="AW802" s="29"/>
      <c r="AX802" s="29"/>
      <c r="AY802" s="29"/>
    </row>
  </sheetData>
  <phoneticPr fontId="24" type="noConversion"/>
  <pageMargins left="0.75" right="0.75" top="1" bottom="1" header="0.5" footer="0.5"/>
  <pageSetup paperSize="9" orientation="portrait" r:id="rId1"/>
  <headerFooter alignWithMargins="0"/>
  <ignoredErrors>
    <ignoredError sqref="K100:K101" formula="1"/>
  </ignoredErrors>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61A18-BB6A-434D-BB02-4CCB91BF4736}">
  <dimension ref="A1:CF1435"/>
  <sheetViews>
    <sheetView showGridLines="0" zoomScaleNormal="100" workbookViewId="0">
      <pane xSplit="1" ySplit="5" topLeftCell="B102" activePane="bottomRight" state="frozen"/>
      <selection pane="topRight"/>
      <selection pane="bottomLeft"/>
      <selection pane="bottomRight" activeCell="A102" sqref="A102"/>
    </sheetView>
  </sheetViews>
  <sheetFormatPr defaultRowHeight="15.5" x14ac:dyDescent="0.35"/>
  <cols>
    <col min="1" max="1" width="28.81640625" style="57" customWidth="1"/>
    <col min="2" max="2" width="21" style="57" bestFit="1" customWidth="1"/>
    <col min="3" max="3" width="7.54296875" style="57" customWidth="1"/>
    <col min="4" max="4" width="17.1796875" style="57" customWidth="1"/>
    <col min="5" max="5" width="17.81640625" style="57" bestFit="1" customWidth="1"/>
    <col min="6" max="6" width="14.81640625" style="57" customWidth="1"/>
    <col min="7" max="7" width="17.7265625" style="57" customWidth="1"/>
    <col min="8" max="8" width="10.54296875" style="57" customWidth="1"/>
    <col min="9" max="9" width="8.7265625" style="57" bestFit="1" customWidth="1"/>
    <col min="10" max="10" width="15.453125" style="57" bestFit="1" customWidth="1"/>
    <col min="11" max="11" width="7" style="57" customWidth="1"/>
    <col min="12" max="12" width="17.54296875" style="57" bestFit="1" customWidth="1"/>
    <col min="13" max="13" width="17.81640625" style="57" bestFit="1" customWidth="1"/>
    <col min="14" max="14" width="10.453125" style="57" bestFit="1" customWidth="1"/>
    <col min="15" max="15" width="18.54296875" style="57" bestFit="1" customWidth="1"/>
    <col min="16" max="16" width="10.453125" style="57" customWidth="1"/>
    <col min="17" max="17" width="8.7265625" style="57" bestFit="1" customWidth="1"/>
    <col min="18" max="18" width="19.1796875" style="57" bestFit="1" customWidth="1"/>
    <col min="19" max="19" width="6.26953125" style="57" customWidth="1"/>
    <col min="20" max="20" width="17.54296875" style="57" bestFit="1" customWidth="1"/>
    <col min="21" max="21" width="17.81640625" style="57" bestFit="1" customWidth="1"/>
    <col min="22" max="22" width="10.453125" style="57" bestFit="1" customWidth="1"/>
    <col min="23" max="23" width="18.54296875" style="57" bestFit="1" customWidth="1"/>
    <col min="24" max="24" width="11.1796875" style="57" customWidth="1"/>
    <col min="25" max="25" width="8.7265625" style="57" bestFit="1" customWidth="1"/>
    <col min="26" max="26" width="13.54296875" style="57" bestFit="1" customWidth="1"/>
    <col min="27" max="27" width="5.7265625" style="57" customWidth="1"/>
    <col min="28" max="28" width="17.81640625" style="57" bestFit="1" customWidth="1"/>
    <col min="29" max="29" width="10.453125" style="57" bestFit="1" customWidth="1"/>
    <col min="30" max="30" width="18.54296875" style="57" bestFit="1" customWidth="1"/>
    <col min="31" max="31" width="10" style="57" customWidth="1"/>
    <col min="32" max="32" width="13.453125" style="57" bestFit="1" customWidth="1"/>
    <col min="33" max="33" width="6.1796875" style="57" customWidth="1"/>
    <col min="34" max="34" width="17.54296875" style="57" bestFit="1" customWidth="1"/>
    <col min="35" max="35" width="17.81640625" style="57" bestFit="1" customWidth="1"/>
    <col min="36" max="36" width="10.453125" style="57" bestFit="1" customWidth="1"/>
    <col min="37" max="37" width="18.54296875" style="57" bestFit="1" customWidth="1"/>
    <col min="38" max="38" width="10.1796875" style="57" customWidth="1"/>
    <col min="39" max="39" width="8.7265625" style="57" bestFit="1" customWidth="1"/>
    <col min="40" max="40" width="19.453125" style="57" bestFit="1" customWidth="1"/>
    <col min="41" max="41" width="5.81640625" style="57" customWidth="1"/>
    <col min="42" max="42" width="17.54296875" style="57" bestFit="1" customWidth="1"/>
    <col min="43" max="43" width="17.81640625" style="57" bestFit="1" customWidth="1"/>
    <col min="44" max="44" width="10.453125" style="57" bestFit="1" customWidth="1"/>
    <col min="45" max="45" width="18.54296875" style="57" bestFit="1" customWidth="1"/>
    <col min="46" max="46" width="10.1796875" style="57" customWidth="1"/>
    <col min="47" max="47" width="8.7265625" style="57" bestFit="1" customWidth="1"/>
    <col min="48" max="48" width="16.1796875" style="57" customWidth="1"/>
    <col min="49" max="49" width="6.1796875" style="57" customWidth="1"/>
    <col min="50" max="50" width="17.54296875" style="57" bestFit="1" customWidth="1"/>
    <col min="51" max="51" width="17.81640625" style="57" bestFit="1" customWidth="1"/>
    <col min="52" max="52" width="10.453125" style="57" bestFit="1" customWidth="1"/>
    <col min="53" max="53" width="18.54296875" style="57" bestFit="1" customWidth="1"/>
    <col min="54" max="54" width="10.1796875" style="57" customWidth="1"/>
    <col min="55" max="55" width="8.7265625" style="57" bestFit="1" customWidth="1"/>
    <col min="56" max="56" width="15.54296875" style="57" bestFit="1" customWidth="1"/>
    <col min="57" max="57" width="5.453125" style="57" customWidth="1"/>
    <col min="58" max="58" width="17.54296875" style="57" bestFit="1" customWidth="1"/>
    <col min="59" max="59" width="17.81640625" style="57" bestFit="1" customWidth="1"/>
    <col min="60" max="60" width="10.453125" style="57" bestFit="1" customWidth="1"/>
    <col min="61" max="61" width="18.54296875" style="57" bestFit="1" customWidth="1"/>
    <col min="62" max="62" width="9.81640625" style="57" customWidth="1"/>
    <col min="63" max="63" width="8.7265625" style="57" bestFit="1" customWidth="1"/>
    <col min="64" max="64" width="14.81640625" style="57" bestFit="1" customWidth="1"/>
    <col min="65" max="65" width="6.26953125" style="57" customWidth="1"/>
    <col min="66" max="66" width="17.54296875" style="57" bestFit="1" customWidth="1"/>
    <col min="67" max="67" width="17.81640625" style="57" bestFit="1" customWidth="1"/>
    <col min="68" max="68" width="10.453125" style="57" bestFit="1" customWidth="1"/>
    <col min="69" max="69" width="18.54296875" style="57" bestFit="1" customWidth="1"/>
    <col min="70" max="70" width="9.81640625" style="57" customWidth="1"/>
    <col min="71" max="71" width="8.7265625" style="57" bestFit="1" customWidth="1"/>
    <col min="72" max="72" width="17.54296875" style="57" bestFit="1" customWidth="1"/>
    <col min="73" max="73" width="6.54296875" style="57" customWidth="1"/>
    <col min="74" max="74" width="17.54296875" style="57" bestFit="1" customWidth="1"/>
    <col min="75" max="75" width="17.81640625" style="57" bestFit="1" customWidth="1"/>
    <col min="76" max="76" width="10.453125" style="57" bestFit="1" customWidth="1"/>
    <col min="77" max="77" width="18.54296875" style="57" bestFit="1" customWidth="1"/>
    <col min="78" max="78" width="11" style="57" customWidth="1"/>
    <col min="79" max="79" width="8.7265625" style="57" bestFit="1" customWidth="1"/>
    <col min="80" max="80" width="18.7265625" style="57" bestFit="1" customWidth="1"/>
    <col min="81" max="81" width="17.54296875" style="57" bestFit="1" customWidth="1"/>
    <col min="82" max="82" width="17.81640625" style="57" bestFit="1" customWidth="1"/>
    <col min="83" max="83" width="10.453125" style="57" bestFit="1" customWidth="1"/>
    <col min="85" max="241" width="8.7265625" style="57"/>
    <col min="242" max="242" width="7.453125" style="57" customWidth="1"/>
    <col min="243" max="243" width="6.26953125" style="57" customWidth="1"/>
    <col min="244" max="244" width="3.26953125" style="57" customWidth="1"/>
    <col min="245" max="252" width="8.7265625" style="57"/>
    <col min="253" max="253" width="3.26953125" style="57" customWidth="1"/>
    <col min="254" max="261" width="8.7265625" style="57"/>
    <col min="262" max="262" width="3.26953125" style="57" customWidth="1"/>
    <col min="263" max="270" width="8.7265625" style="57"/>
    <col min="271" max="271" width="2.54296875" style="57" customWidth="1"/>
    <col min="272" max="272" width="10.26953125" style="57" bestFit="1" customWidth="1"/>
    <col min="273" max="273" width="10.26953125" style="57" customWidth="1"/>
    <col min="274" max="276" width="8.7265625" style="57"/>
    <col min="277" max="277" width="11" style="57" customWidth="1"/>
    <col min="278" max="285" width="8.7265625" style="57"/>
    <col min="286" max="286" width="3.26953125" style="57" customWidth="1"/>
    <col min="287" max="294" width="8.7265625" style="57"/>
    <col min="295" max="295" width="3.1796875" style="57" customWidth="1"/>
    <col min="296" max="303" width="8.7265625" style="57"/>
    <col min="304" max="304" width="3.26953125" style="57" customWidth="1"/>
    <col min="305" max="312" width="8.7265625" style="57"/>
    <col min="313" max="313" width="3.54296875" style="57" customWidth="1"/>
    <col min="314" max="321" width="8.7265625" style="57"/>
    <col min="322" max="322" width="3" style="57" customWidth="1"/>
    <col min="323" max="330" width="8.7265625" style="57"/>
    <col min="331" max="331" width="3.54296875" style="57" customWidth="1"/>
    <col min="332" max="497" width="8.7265625" style="57"/>
    <col min="498" max="498" width="7.453125" style="57" customWidth="1"/>
    <col min="499" max="499" width="6.26953125" style="57" customWidth="1"/>
    <col min="500" max="500" width="3.26953125" style="57" customWidth="1"/>
    <col min="501" max="508" width="8.7265625" style="57"/>
    <col min="509" max="509" width="3.26953125" style="57" customWidth="1"/>
    <col min="510" max="517" width="8.7265625" style="57"/>
    <col min="518" max="518" width="3.26953125" style="57" customWidth="1"/>
    <col min="519" max="526" width="8.7265625" style="57"/>
    <col min="527" max="527" width="2.54296875" style="57" customWidth="1"/>
    <col min="528" max="528" width="10.26953125" style="57" bestFit="1" customWidth="1"/>
    <col min="529" max="529" width="10.26953125" style="57" customWidth="1"/>
    <col min="530" max="532" width="8.7265625" style="57"/>
    <col min="533" max="533" width="11" style="57" customWidth="1"/>
    <col min="534" max="541" width="8.7265625" style="57"/>
    <col min="542" max="542" width="3.26953125" style="57" customWidth="1"/>
    <col min="543" max="550" width="8.7265625" style="57"/>
    <col min="551" max="551" width="3.1796875" style="57" customWidth="1"/>
    <col min="552" max="559" width="8.7265625" style="57"/>
    <col min="560" max="560" width="3.26953125" style="57" customWidth="1"/>
    <col min="561" max="568" width="8.7265625" style="57"/>
    <col min="569" max="569" width="3.54296875" style="57" customWidth="1"/>
    <col min="570" max="577" width="8.7265625" style="57"/>
    <col min="578" max="578" width="3" style="57" customWidth="1"/>
    <col min="579" max="586" width="8.7265625" style="57"/>
    <col min="587" max="587" width="3.54296875" style="57" customWidth="1"/>
    <col min="588" max="753" width="8.7265625" style="57"/>
    <col min="754" max="754" width="7.453125" style="57" customWidth="1"/>
    <col min="755" max="755" width="6.26953125" style="57" customWidth="1"/>
    <col min="756" max="756" width="3.26953125" style="57" customWidth="1"/>
    <col min="757" max="764" width="8.7265625" style="57"/>
    <col min="765" max="765" width="3.26953125" style="57" customWidth="1"/>
    <col min="766" max="773" width="8.7265625" style="57"/>
    <col min="774" max="774" width="3.26953125" style="57" customWidth="1"/>
    <col min="775" max="782" width="8.7265625" style="57"/>
    <col min="783" max="783" width="2.54296875" style="57" customWidth="1"/>
    <col min="784" max="784" width="10.26953125" style="57" bestFit="1" customWidth="1"/>
    <col min="785" max="785" width="10.26953125" style="57" customWidth="1"/>
    <col min="786" max="788" width="8.7265625" style="57"/>
    <col min="789" max="789" width="11" style="57" customWidth="1"/>
    <col min="790" max="797" width="8.7265625" style="57"/>
    <col min="798" max="798" width="3.26953125" style="57" customWidth="1"/>
    <col min="799" max="806" width="8.7265625" style="57"/>
    <col min="807" max="807" width="3.1796875" style="57" customWidth="1"/>
    <col min="808" max="815" width="8.7265625" style="57"/>
    <col min="816" max="816" width="3.26953125" style="57" customWidth="1"/>
    <col min="817" max="824" width="8.7265625" style="57"/>
    <col min="825" max="825" width="3.54296875" style="57" customWidth="1"/>
    <col min="826" max="833" width="8.7265625" style="57"/>
    <col min="834" max="834" width="3" style="57" customWidth="1"/>
    <col min="835" max="842" width="8.7265625" style="57"/>
    <col min="843" max="843" width="3.54296875" style="57" customWidth="1"/>
    <col min="844" max="1009" width="8.7265625" style="57"/>
    <col min="1010" max="1010" width="7.453125" style="57" customWidth="1"/>
    <col min="1011" max="1011" width="6.26953125" style="57" customWidth="1"/>
    <col min="1012" max="1012" width="3.26953125" style="57" customWidth="1"/>
    <col min="1013" max="1020" width="8.7265625" style="57"/>
    <col min="1021" max="1021" width="3.26953125" style="57" customWidth="1"/>
    <col min="1022" max="1029" width="8.7265625" style="57"/>
    <col min="1030" max="1030" width="3.26953125" style="57" customWidth="1"/>
    <col min="1031" max="1038" width="8.7265625" style="57"/>
    <col min="1039" max="1039" width="2.54296875" style="57" customWidth="1"/>
    <col min="1040" max="1040" width="10.26953125" style="57" bestFit="1" customWidth="1"/>
    <col min="1041" max="1041" width="10.26953125" style="57" customWidth="1"/>
    <col min="1042" max="1044" width="8.7265625" style="57"/>
    <col min="1045" max="1045" width="11" style="57" customWidth="1"/>
    <col min="1046" max="1053" width="8.7265625" style="57"/>
    <col min="1054" max="1054" width="3.26953125" style="57" customWidth="1"/>
    <col min="1055" max="1062" width="8.7265625" style="57"/>
    <col min="1063" max="1063" width="3.1796875" style="57" customWidth="1"/>
    <col min="1064" max="1071" width="8.7265625" style="57"/>
    <col min="1072" max="1072" width="3.26953125" style="57" customWidth="1"/>
    <col min="1073" max="1080" width="8.7265625" style="57"/>
    <col min="1081" max="1081" width="3.54296875" style="57" customWidth="1"/>
    <col min="1082" max="1089" width="8.7265625" style="57"/>
    <col min="1090" max="1090" width="3" style="57" customWidth="1"/>
    <col min="1091" max="1098" width="8.7265625" style="57"/>
    <col min="1099" max="1099" width="3.54296875" style="57" customWidth="1"/>
    <col min="1100" max="1265" width="8.7265625" style="57"/>
    <col min="1266" max="1266" width="7.453125" style="57" customWidth="1"/>
    <col min="1267" max="1267" width="6.26953125" style="57" customWidth="1"/>
    <col min="1268" max="1268" width="3.26953125" style="57" customWidth="1"/>
    <col min="1269" max="1276" width="8.7265625" style="57"/>
    <col min="1277" max="1277" width="3.26953125" style="57" customWidth="1"/>
    <col min="1278" max="1285" width="8.7265625" style="57"/>
    <col min="1286" max="1286" width="3.26953125" style="57" customWidth="1"/>
    <col min="1287" max="1294" width="8.7265625" style="57"/>
    <col min="1295" max="1295" width="2.54296875" style="57" customWidth="1"/>
    <col min="1296" max="1296" width="10.26953125" style="57" bestFit="1" customWidth="1"/>
    <col min="1297" max="1297" width="10.26953125" style="57" customWidth="1"/>
    <col min="1298" max="1300" width="8.7265625" style="57"/>
    <col min="1301" max="1301" width="11" style="57" customWidth="1"/>
    <col min="1302" max="1309" width="8.7265625" style="57"/>
    <col min="1310" max="1310" width="3.26953125" style="57" customWidth="1"/>
    <col min="1311" max="1318" width="8.7265625" style="57"/>
    <col min="1319" max="1319" width="3.1796875" style="57" customWidth="1"/>
    <col min="1320" max="1327" width="8.7265625" style="57"/>
    <col min="1328" max="1328" width="3.26953125" style="57" customWidth="1"/>
    <col min="1329" max="1336" width="8.7265625" style="57"/>
    <col min="1337" max="1337" width="3.54296875" style="57" customWidth="1"/>
    <col min="1338" max="1345" width="8.7265625" style="57"/>
    <col min="1346" max="1346" width="3" style="57" customWidth="1"/>
    <col min="1347" max="1354" width="8.7265625" style="57"/>
    <col min="1355" max="1355" width="3.54296875" style="57" customWidth="1"/>
    <col min="1356" max="1521" width="8.7265625" style="57"/>
    <col min="1522" max="1522" width="7.453125" style="57" customWidth="1"/>
    <col min="1523" max="1523" width="6.26953125" style="57" customWidth="1"/>
    <col min="1524" max="1524" width="3.26953125" style="57" customWidth="1"/>
    <col min="1525" max="1532" width="8.7265625" style="57"/>
    <col min="1533" max="1533" width="3.26953125" style="57" customWidth="1"/>
    <col min="1534" max="1541" width="8.7265625" style="57"/>
    <col min="1542" max="1542" width="3.26953125" style="57" customWidth="1"/>
    <col min="1543" max="1550" width="8.7265625" style="57"/>
    <col min="1551" max="1551" width="2.54296875" style="57" customWidth="1"/>
    <col min="1552" max="1552" width="10.26953125" style="57" bestFit="1" customWidth="1"/>
    <col min="1553" max="1553" width="10.26953125" style="57" customWidth="1"/>
    <col min="1554" max="1556" width="8.7265625" style="57"/>
    <col min="1557" max="1557" width="11" style="57" customWidth="1"/>
    <col min="1558" max="1565" width="8.7265625" style="57"/>
    <col min="1566" max="1566" width="3.26953125" style="57" customWidth="1"/>
    <col min="1567" max="1574" width="8.7265625" style="57"/>
    <col min="1575" max="1575" width="3.1796875" style="57" customWidth="1"/>
    <col min="1576" max="1583" width="8.7265625" style="57"/>
    <col min="1584" max="1584" width="3.26953125" style="57" customWidth="1"/>
    <col min="1585" max="1592" width="8.7265625" style="57"/>
    <col min="1593" max="1593" width="3.54296875" style="57" customWidth="1"/>
    <col min="1594" max="1601" width="8.7265625" style="57"/>
    <col min="1602" max="1602" width="3" style="57" customWidth="1"/>
    <col min="1603" max="1610" width="8.7265625" style="57"/>
    <col min="1611" max="1611" width="3.54296875" style="57" customWidth="1"/>
    <col min="1612" max="1777" width="8.7265625" style="57"/>
    <col min="1778" max="1778" width="7.453125" style="57" customWidth="1"/>
    <col min="1779" max="1779" width="6.26953125" style="57" customWidth="1"/>
    <col min="1780" max="1780" width="3.26953125" style="57" customWidth="1"/>
    <col min="1781" max="1788" width="8.7265625" style="57"/>
    <col min="1789" max="1789" width="3.26953125" style="57" customWidth="1"/>
    <col min="1790" max="1797" width="8.7265625" style="57"/>
    <col min="1798" max="1798" width="3.26953125" style="57" customWidth="1"/>
    <col min="1799" max="1806" width="8.7265625" style="57"/>
    <col min="1807" max="1807" width="2.54296875" style="57" customWidth="1"/>
    <col min="1808" max="1808" width="10.26953125" style="57" bestFit="1" customWidth="1"/>
    <col min="1809" max="1809" width="10.26953125" style="57" customWidth="1"/>
    <col min="1810" max="1812" width="8.7265625" style="57"/>
    <col min="1813" max="1813" width="11" style="57" customWidth="1"/>
    <col min="1814" max="1821" width="8.7265625" style="57"/>
    <col min="1822" max="1822" width="3.26953125" style="57" customWidth="1"/>
    <col min="1823" max="1830" width="8.7265625" style="57"/>
    <col min="1831" max="1831" width="3.1796875" style="57" customWidth="1"/>
    <col min="1832" max="1839" width="8.7265625" style="57"/>
    <col min="1840" max="1840" width="3.26953125" style="57" customWidth="1"/>
    <col min="1841" max="1848" width="8.7265625" style="57"/>
    <col min="1849" max="1849" width="3.54296875" style="57" customWidth="1"/>
    <col min="1850" max="1857" width="8.7265625" style="57"/>
    <col min="1858" max="1858" width="3" style="57" customWidth="1"/>
    <col min="1859" max="1866" width="8.7265625" style="57"/>
    <col min="1867" max="1867" width="3.54296875" style="57" customWidth="1"/>
    <col min="1868" max="2033" width="8.7265625" style="57"/>
    <col min="2034" max="2034" width="7.453125" style="57" customWidth="1"/>
    <col min="2035" max="2035" width="6.26953125" style="57" customWidth="1"/>
    <col min="2036" max="2036" width="3.26953125" style="57" customWidth="1"/>
    <col min="2037" max="2044" width="8.7265625" style="57"/>
    <col min="2045" max="2045" width="3.26953125" style="57" customWidth="1"/>
    <col min="2046" max="2053" width="8.7265625" style="57"/>
    <col min="2054" max="2054" width="3.26953125" style="57" customWidth="1"/>
    <col min="2055" max="2062" width="8.7265625" style="57"/>
    <col min="2063" max="2063" width="2.54296875" style="57" customWidth="1"/>
    <col min="2064" max="2064" width="10.26953125" style="57" bestFit="1" customWidth="1"/>
    <col min="2065" max="2065" width="10.26953125" style="57" customWidth="1"/>
    <col min="2066" max="2068" width="8.7265625" style="57"/>
    <col min="2069" max="2069" width="11" style="57" customWidth="1"/>
    <col min="2070" max="2077" width="8.7265625" style="57"/>
    <col min="2078" max="2078" width="3.26953125" style="57" customWidth="1"/>
    <col min="2079" max="2086" width="8.7265625" style="57"/>
    <col min="2087" max="2087" width="3.1796875" style="57" customWidth="1"/>
    <col min="2088" max="2095" width="8.7265625" style="57"/>
    <col min="2096" max="2096" width="3.26953125" style="57" customWidth="1"/>
    <col min="2097" max="2104" width="8.7265625" style="57"/>
    <col min="2105" max="2105" width="3.54296875" style="57" customWidth="1"/>
    <col min="2106" max="2113" width="8.7265625" style="57"/>
    <col min="2114" max="2114" width="3" style="57" customWidth="1"/>
    <col min="2115" max="2122" width="8.7265625" style="57"/>
    <col min="2123" max="2123" width="3.54296875" style="57" customWidth="1"/>
    <col min="2124" max="2289" width="8.7265625" style="57"/>
    <col min="2290" max="2290" width="7.453125" style="57" customWidth="1"/>
    <col min="2291" max="2291" width="6.26953125" style="57" customWidth="1"/>
    <col min="2292" max="2292" width="3.26953125" style="57" customWidth="1"/>
    <col min="2293" max="2300" width="8.7265625" style="57"/>
    <col min="2301" max="2301" width="3.26953125" style="57" customWidth="1"/>
    <col min="2302" max="2309" width="8.7265625" style="57"/>
    <col min="2310" max="2310" width="3.26953125" style="57" customWidth="1"/>
    <col min="2311" max="2318" width="8.7265625" style="57"/>
    <col min="2319" max="2319" width="2.54296875" style="57" customWidth="1"/>
    <col min="2320" max="2320" width="10.26953125" style="57" bestFit="1" customWidth="1"/>
    <col min="2321" max="2321" width="10.26953125" style="57" customWidth="1"/>
    <col min="2322" max="2324" width="8.7265625" style="57"/>
    <col min="2325" max="2325" width="11" style="57" customWidth="1"/>
    <col min="2326" max="2333" width="8.7265625" style="57"/>
    <col min="2334" max="2334" width="3.26953125" style="57" customWidth="1"/>
    <col min="2335" max="2342" width="8.7265625" style="57"/>
    <col min="2343" max="2343" width="3.1796875" style="57" customWidth="1"/>
    <col min="2344" max="2351" width="8.7265625" style="57"/>
    <col min="2352" max="2352" width="3.26953125" style="57" customWidth="1"/>
    <col min="2353" max="2360" width="8.7265625" style="57"/>
    <col min="2361" max="2361" width="3.54296875" style="57" customWidth="1"/>
    <col min="2362" max="2369" width="8.7265625" style="57"/>
    <col min="2370" max="2370" width="3" style="57" customWidth="1"/>
    <col min="2371" max="2378" width="8.7265625" style="57"/>
    <col min="2379" max="2379" width="3.54296875" style="57" customWidth="1"/>
    <col min="2380" max="2545" width="8.7265625" style="57"/>
    <col min="2546" max="2546" width="7.453125" style="57" customWidth="1"/>
    <col min="2547" max="2547" width="6.26953125" style="57" customWidth="1"/>
    <col min="2548" max="2548" width="3.26953125" style="57" customWidth="1"/>
    <col min="2549" max="2556" width="8.7265625" style="57"/>
    <col min="2557" max="2557" width="3.26953125" style="57" customWidth="1"/>
    <col min="2558" max="2565" width="8.7265625" style="57"/>
    <col min="2566" max="2566" width="3.26953125" style="57" customWidth="1"/>
    <col min="2567" max="2574" width="8.7265625" style="57"/>
    <col min="2575" max="2575" width="2.54296875" style="57" customWidth="1"/>
    <col min="2576" max="2576" width="10.26953125" style="57" bestFit="1" customWidth="1"/>
    <col min="2577" max="2577" width="10.26953125" style="57" customWidth="1"/>
    <col min="2578" max="2580" width="8.7265625" style="57"/>
    <col min="2581" max="2581" width="11" style="57" customWidth="1"/>
    <col min="2582" max="2589" width="8.7265625" style="57"/>
    <col min="2590" max="2590" width="3.26953125" style="57" customWidth="1"/>
    <col min="2591" max="2598" width="8.7265625" style="57"/>
    <col min="2599" max="2599" width="3.1796875" style="57" customWidth="1"/>
    <col min="2600" max="2607" width="8.7265625" style="57"/>
    <col min="2608" max="2608" width="3.26953125" style="57" customWidth="1"/>
    <col min="2609" max="2616" width="8.7265625" style="57"/>
    <col min="2617" max="2617" width="3.54296875" style="57" customWidth="1"/>
    <col min="2618" max="2625" width="8.7265625" style="57"/>
    <col min="2626" max="2626" width="3" style="57" customWidth="1"/>
    <col min="2627" max="2634" width="8.7265625" style="57"/>
    <col min="2635" max="2635" width="3.54296875" style="57" customWidth="1"/>
    <col min="2636" max="2801" width="8.7265625" style="57"/>
    <col min="2802" max="2802" width="7.453125" style="57" customWidth="1"/>
    <col min="2803" max="2803" width="6.26953125" style="57" customWidth="1"/>
    <col min="2804" max="2804" width="3.26953125" style="57" customWidth="1"/>
    <col min="2805" max="2812" width="8.7265625" style="57"/>
    <col min="2813" max="2813" width="3.26953125" style="57" customWidth="1"/>
    <col min="2814" max="2821" width="8.7265625" style="57"/>
    <col min="2822" max="2822" width="3.26953125" style="57" customWidth="1"/>
    <col min="2823" max="2830" width="8.7265625" style="57"/>
    <col min="2831" max="2831" width="2.54296875" style="57" customWidth="1"/>
    <col min="2832" max="2832" width="10.26953125" style="57" bestFit="1" customWidth="1"/>
    <col min="2833" max="2833" width="10.26953125" style="57" customWidth="1"/>
    <col min="2834" max="2836" width="8.7265625" style="57"/>
    <col min="2837" max="2837" width="11" style="57" customWidth="1"/>
    <col min="2838" max="2845" width="8.7265625" style="57"/>
    <col min="2846" max="2846" width="3.26953125" style="57" customWidth="1"/>
    <col min="2847" max="2854" width="8.7265625" style="57"/>
    <col min="2855" max="2855" width="3.1796875" style="57" customWidth="1"/>
    <col min="2856" max="2863" width="8.7265625" style="57"/>
    <col min="2864" max="2864" width="3.26953125" style="57" customWidth="1"/>
    <col min="2865" max="2872" width="8.7265625" style="57"/>
    <col min="2873" max="2873" width="3.54296875" style="57" customWidth="1"/>
    <col min="2874" max="2881" width="8.7265625" style="57"/>
    <col min="2882" max="2882" width="3" style="57" customWidth="1"/>
    <col min="2883" max="2890" width="8.7265625" style="57"/>
    <col min="2891" max="2891" width="3.54296875" style="57" customWidth="1"/>
    <col min="2892" max="3057" width="8.7265625" style="57"/>
    <col min="3058" max="3058" width="7.453125" style="57" customWidth="1"/>
    <col min="3059" max="3059" width="6.26953125" style="57" customWidth="1"/>
    <col min="3060" max="3060" width="3.26953125" style="57" customWidth="1"/>
    <col min="3061" max="3068" width="8.7265625" style="57"/>
    <col min="3069" max="3069" width="3.26953125" style="57" customWidth="1"/>
    <col min="3070" max="3077" width="8.7265625" style="57"/>
    <col min="3078" max="3078" width="3.26953125" style="57" customWidth="1"/>
    <col min="3079" max="3086" width="8.7265625" style="57"/>
    <col min="3087" max="3087" width="2.54296875" style="57" customWidth="1"/>
    <col min="3088" max="3088" width="10.26953125" style="57" bestFit="1" customWidth="1"/>
    <col min="3089" max="3089" width="10.26953125" style="57" customWidth="1"/>
    <col min="3090" max="3092" width="8.7265625" style="57"/>
    <col min="3093" max="3093" width="11" style="57" customWidth="1"/>
    <col min="3094" max="3101" width="8.7265625" style="57"/>
    <col min="3102" max="3102" width="3.26953125" style="57" customWidth="1"/>
    <col min="3103" max="3110" width="8.7265625" style="57"/>
    <col min="3111" max="3111" width="3.1796875" style="57" customWidth="1"/>
    <col min="3112" max="3119" width="8.7265625" style="57"/>
    <col min="3120" max="3120" width="3.26953125" style="57" customWidth="1"/>
    <col min="3121" max="3128" width="8.7265625" style="57"/>
    <col min="3129" max="3129" width="3.54296875" style="57" customWidth="1"/>
    <col min="3130" max="3137" width="8.7265625" style="57"/>
    <col min="3138" max="3138" width="3" style="57" customWidth="1"/>
    <col min="3139" max="3146" width="8.7265625" style="57"/>
    <col min="3147" max="3147" width="3.54296875" style="57" customWidth="1"/>
    <col min="3148" max="3313" width="8.7265625" style="57"/>
    <col min="3314" max="3314" width="7.453125" style="57" customWidth="1"/>
    <col min="3315" max="3315" width="6.26953125" style="57" customWidth="1"/>
    <col min="3316" max="3316" width="3.26953125" style="57" customWidth="1"/>
    <col min="3317" max="3324" width="8.7265625" style="57"/>
    <col min="3325" max="3325" width="3.26953125" style="57" customWidth="1"/>
    <col min="3326" max="3333" width="8.7265625" style="57"/>
    <col min="3334" max="3334" width="3.26953125" style="57" customWidth="1"/>
    <col min="3335" max="3342" width="8.7265625" style="57"/>
    <col min="3343" max="3343" width="2.54296875" style="57" customWidth="1"/>
    <col min="3344" max="3344" width="10.26953125" style="57" bestFit="1" customWidth="1"/>
    <col min="3345" max="3345" width="10.26953125" style="57" customWidth="1"/>
    <col min="3346" max="3348" width="8.7265625" style="57"/>
    <col min="3349" max="3349" width="11" style="57" customWidth="1"/>
    <col min="3350" max="3357" width="8.7265625" style="57"/>
    <col min="3358" max="3358" width="3.26953125" style="57" customWidth="1"/>
    <col min="3359" max="3366" width="8.7265625" style="57"/>
    <col min="3367" max="3367" width="3.1796875" style="57" customWidth="1"/>
    <col min="3368" max="3375" width="8.7265625" style="57"/>
    <col min="3376" max="3376" width="3.26953125" style="57" customWidth="1"/>
    <col min="3377" max="3384" width="8.7265625" style="57"/>
    <col min="3385" max="3385" width="3.54296875" style="57" customWidth="1"/>
    <col min="3386" max="3393" width="8.7265625" style="57"/>
    <col min="3394" max="3394" width="3" style="57" customWidth="1"/>
    <col min="3395" max="3402" width="8.7265625" style="57"/>
    <col min="3403" max="3403" width="3.54296875" style="57" customWidth="1"/>
    <col min="3404" max="3569" width="8.7265625" style="57"/>
    <col min="3570" max="3570" width="7.453125" style="57" customWidth="1"/>
    <col min="3571" max="3571" width="6.26953125" style="57" customWidth="1"/>
    <col min="3572" max="3572" width="3.26953125" style="57" customWidth="1"/>
    <col min="3573" max="3580" width="8.7265625" style="57"/>
    <col min="3581" max="3581" width="3.26953125" style="57" customWidth="1"/>
    <col min="3582" max="3589" width="8.7265625" style="57"/>
    <col min="3590" max="3590" width="3.26953125" style="57" customWidth="1"/>
    <col min="3591" max="3598" width="8.7265625" style="57"/>
    <col min="3599" max="3599" width="2.54296875" style="57" customWidth="1"/>
    <col min="3600" max="3600" width="10.26953125" style="57" bestFit="1" customWidth="1"/>
    <col min="3601" max="3601" width="10.26953125" style="57" customWidth="1"/>
    <col min="3602" max="3604" width="8.7265625" style="57"/>
    <col min="3605" max="3605" width="11" style="57" customWidth="1"/>
    <col min="3606" max="3613" width="8.7265625" style="57"/>
    <col min="3614" max="3614" width="3.26953125" style="57" customWidth="1"/>
    <col min="3615" max="3622" width="8.7265625" style="57"/>
    <col min="3623" max="3623" width="3.1796875" style="57" customWidth="1"/>
    <col min="3624" max="3631" width="8.7265625" style="57"/>
    <col min="3632" max="3632" width="3.26953125" style="57" customWidth="1"/>
    <col min="3633" max="3640" width="8.7265625" style="57"/>
    <col min="3641" max="3641" width="3.54296875" style="57" customWidth="1"/>
    <col min="3642" max="3649" width="8.7265625" style="57"/>
    <col min="3650" max="3650" width="3" style="57" customWidth="1"/>
    <col min="3651" max="3658" width="8.7265625" style="57"/>
    <col min="3659" max="3659" width="3.54296875" style="57" customWidth="1"/>
    <col min="3660" max="3825" width="8.7265625" style="57"/>
    <col min="3826" max="3826" width="7.453125" style="57" customWidth="1"/>
    <col min="3827" max="3827" width="6.26953125" style="57" customWidth="1"/>
    <col min="3828" max="3828" width="3.26953125" style="57" customWidth="1"/>
    <col min="3829" max="3836" width="8.7265625" style="57"/>
    <col min="3837" max="3837" width="3.26953125" style="57" customWidth="1"/>
    <col min="3838" max="3845" width="8.7265625" style="57"/>
    <col min="3846" max="3846" width="3.26953125" style="57" customWidth="1"/>
    <col min="3847" max="3854" width="8.7265625" style="57"/>
    <col min="3855" max="3855" width="2.54296875" style="57" customWidth="1"/>
    <col min="3856" max="3856" width="10.26953125" style="57" bestFit="1" customWidth="1"/>
    <col min="3857" max="3857" width="10.26953125" style="57" customWidth="1"/>
    <col min="3858" max="3860" width="8.7265625" style="57"/>
    <col min="3861" max="3861" width="11" style="57" customWidth="1"/>
    <col min="3862" max="3869" width="8.7265625" style="57"/>
    <col min="3870" max="3870" width="3.26953125" style="57" customWidth="1"/>
    <col min="3871" max="3878" width="8.7265625" style="57"/>
    <col min="3879" max="3879" width="3.1796875" style="57" customWidth="1"/>
    <col min="3880" max="3887" width="8.7265625" style="57"/>
    <col min="3888" max="3888" width="3.26953125" style="57" customWidth="1"/>
    <col min="3889" max="3896" width="8.7265625" style="57"/>
    <col min="3897" max="3897" width="3.54296875" style="57" customWidth="1"/>
    <col min="3898" max="3905" width="8.7265625" style="57"/>
    <col min="3906" max="3906" width="3" style="57" customWidth="1"/>
    <col min="3907" max="3914" width="8.7265625" style="57"/>
    <col min="3915" max="3915" width="3.54296875" style="57" customWidth="1"/>
    <col min="3916" max="4081" width="8.7265625" style="57"/>
    <col min="4082" max="4082" width="7.453125" style="57" customWidth="1"/>
    <col min="4083" max="4083" width="6.26953125" style="57" customWidth="1"/>
    <col min="4084" max="4084" width="3.26953125" style="57" customWidth="1"/>
    <col min="4085" max="4092" width="8.7265625" style="57"/>
    <col min="4093" max="4093" width="3.26953125" style="57" customWidth="1"/>
    <col min="4094" max="4101" width="8.7265625" style="57"/>
    <col min="4102" max="4102" width="3.26953125" style="57" customWidth="1"/>
    <col min="4103" max="4110" width="8.7265625" style="57"/>
    <col min="4111" max="4111" width="2.54296875" style="57" customWidth="1"/>
    <col min="4112" max="4112" width="10.26953125" style="57" bestFit="1" customWidth="1"/>
    <col min="4113" max="4113" width="10.26953125" style="57" customWidth="1"/>
    <col min="4114" max="4116" width="8.7265625" style="57"/>
    <col min="4117" max="4117" width="11" style="57" customWidth="1"/>
    <col min="4118" max="4125" width="8.7265625" style="57"/>
    <col min="4126" max="4126" width="3.26953125" style="57" customWidth="1"/>
    <col min="4127" max="4134" width="8.7265625" style="57"/>
    <col min="4135" max="4135" width="3.1796875" style="57" customWidth="1"/>
    <col min="4136" max="4143" width="8.7265625" style="57"/>
    <col min="4144" max="4144" width="3.26953125" style="57" customWidth="1"/>
    <col min="4145" max="4152" width="8.7265625" style="57"/>
    <col min="4153" max="4153" width="3.54296875" style="57" customWidth="1"/>
    <col min="4154" max="4161" width="8.7265625" style="57"/>
    <col min="4162" max="4162" width="3" style="57" customWidth="1"/>
    <col min="4163" max="4170" width="8.7265625" style="57"/>
    <col min="4171" max="4171" width="3.54296875" style="57" customWidth="1"/>
    <col min="4172" max="4337" width="8.7265625" style="57"/>
    <col min="4338" max="4338" width="7.453125" style="57" customWidth="1"/>
    <col min="4339" max="4339" width="6.26953125" style="57" customWidth="1"/>
    <col min="4340" max="4340" width="3.26953125" style="57" customWidth="1"/>
    <col min="4341" max="4348" width="8.7265625" style="57"/>
    <col min="4349" max="4349" width="3.26953125" style="57" customWidth="1"/>
    <col min="4350" max="4357" width="8.7265625" style="57"/>
    <col min="4358" max="4358" width="3.26953125" style="57" customWidth="1"/>
    <col min="4359" max="4366" width="8.7265625" style="57"/>
    <col min="4367" max="4367" width="2.54296875" style="57" customWidth="1"/>
    <col min="4368" max="4368" width="10.26953125" style="57" bestFit="1" customWidth="1"/>
    <col min="4369" max="4369" width="10.26953125" style="57" customWidth="1"/>
    <col min="4370" max="4372" width="8.7265625" style="57"/>
    <col min="4373" max="4373" width="11" style="57" customWidth="1"/>
    <col min="4374" max="4381" width="8.7265625" style="57"/>
    <col min="4382" max="4382" width="3.26953125" style="57" customWidth="1"/>
    <col min="4383" max="4390" width="8.7265625" style="57"/>
    <col min="4391" max="4391" width="3.1796875" style="57" customWidth="1"/>
    <col min="4392" max="4399" width="8.7265625" style="57"/>
    <col min="4400" max="4400" width="3.26953125" style="57" customWidth="1"/>
    <col min="4401" max="4408" width="8.7265625" style="57"/>
    <col min="4409" max="4409" width="3.54296875" style="57" customWidth="1"/>
    <col min="4410" max="4417" width="8.7265625" style="57"/>
    <col min="4418" max="4418" width="3" style="57" customWidth="1"/>
    <col min="4419" max="4426" width="8.7265625" style="57"/>
    <col min="4427" max="4427" width="3.54296875" style="57" customWidth="1"/>
    <col min="4428" max="4593" width="8.7265625" style="57"/>
    <col min="4594" max="4594" width="7.453125" style="57" customWidth="1"/>
    <col min="4595" max="4595" width="6.26953125" style="57" customWidth="1"/>
    <col min="4596" max="4596" width="3.26953125" style="57" customWidth="1"/>
    <col min="4597" max="4604" width="8.7265625" style="57"/>
    <col min="4605" max="4605" width="3.26953125" style="57" customWidth="1"/>
    <col min="4606" max="4613" width="8.7265625" style="57"/>
    <col min="4614" max="4614" width="3.26953125" style="57" customWidth="1"/>
    <col min="4615" max="4622" width="8.7265625" style="57"/>
    <col min="4623" max="4623" width="2.54296875" style="57" customWidth="1"/>
    <col min="4624" max="4624" width="10.26953125" style="57" bestFit="1" customWidth="1"/>
    <col min="4625" max="4625" width="10.26953125" style="57" customWidth="1"/>
    <col min="4626" max="4628" width="8.7265625" style="57"/>
    <col min="4629" max="4629" width="11" style="57" customWidth="1"/>
    <col min="4630" max="4637" width="8.7265625" style="57"/>
    <col min="4638" max="4638" width="3.26953125" style="57" customWidth="1"/>
    <col min="4639" max="4646" width="8.7265625" style="57"/>
    <col min="4647" max="4647" width="3.1796875" style="57" customWidth="1"/>
    <col min="4648" max="4655" width="8.7265625" style="57"/>
    <col min="4656" max="4656" width="3.26953125" style="57" customWidth="1"/>
    <col min="4657" max="4664" width="8.7265625" style="57"/>
    <col min="4665" max="4665" width="3.54296875" style="57" customWidth="1"/>
    <col min="4666" max="4673" width="8.7265625" style="57"/>
    <col min="4674" max="4674" width="3" style="57" customWidth="1"/>
    <col min="4675" max="4682" width="8.7265625" style="57"/>
    <col min="4683" max="4683" width="3.54296875" style="57" customWidth="1"/>
    <col min="4684" max="4849" width="8.7265625" style="57"/>
    <col min="4850" max="4850" width="7.453125" style="57" customWidth="1"/>
    <col min="4851" max="4851" width="6.26953125" style="57" customWidth="1"/>
    <col min="4852" max="4852" width="3.26953125" style="57" customWidth="1"/>
    <col min="4853" max="4860" width="8.7265625" style="57"/>
    <col min="4861" max="4861" width="3.26953125" style="57" customWidth="1"/>
    <col min="4862" max="4869" width="8.7265625" style="57"/>
    <col min="4870" max="4870" width="3.26953125" style="57" customWidth="1"/>
    <col min="4871" max="4878" width="8.7265625" style="57"/>
    <col min="4879" max="4879" width="2.54296875" style="57" customWidth="1"/>
    <col min="4880" max="4880" width="10.26953125" style="57" bestFit="1" customWidth="1"/>
    <col min="4881" max="4881" width="10.26953125" style="57" customWidth="1"/>
    <col min="4882" max="4884" width="8.7265625" style="57"/>
    <col min="4885" max="4885" width="11" style="57" customWidth="1"/>
    <col min="4886" max="4893" width="8.7265625" style="57"/>
    <col min="4894" max="4894" width="3.26953125" style="57" customWidth="1"/>
    <col min="4895" max="4902" width="8.7265625" style="57"/>
    <col min="4903" max="4903" width="3.1796875" style="57" customWidth="1"/>
    <col min="4904" max="4911" width="8.7265625" style="57"/>
    <col min="4912" max="4912" width="3.26953125" style="57" customWidth="1"/>
    <col min="4913" max="4920" width="8.7265625" style="57"/>
    <col min="4921" max="4921" width="3.54296875" style="57" customWidth="1"/>
    <col min="4922" max="4929" width="8.7265625" style="57"/>
    <col min="4930" max="4930" width="3" style="57" customWidth="1"/>
    <col min="4931" max="4938" width="8.7265625" style="57"/>
    <col min="4939" max="4939" width="3.54296875" style="57" customWidth="1"/>
    <col min="4940" max="5105" width="8.7265625" style="57"/>
    <col min="5106" max="5106" width="7.453125" style="57" customWidth="1"/>
    <col min="5107" max="5107" width="6.26953125" style="57" customWidth="1"/>
    <col min="5108" max="5108" width="3.26953125" style="57" customWidth="1"/>
    <col min="5109" max="5116" width="8.7265625" style="57"/>
    <col min="5117" max="5117" width="3.26953125" style="57" customWidth="1"/>
    <col min="5118" max="5125" width="8.7265625" style="57"/>
    <col min="5126" max="5126" width="3.26953125" style="57" customWidth="1"/>
    <col min="5127" max="5134" width="8.7265625" style="57"/>
    <col min="5135" max="5135" width="2.54296875" style="57" customWidth="1"/>
    <col min="5136" max="5136" width="10.26953125" style="57" bestFit="1" customWidth="1"/>
    <col min="5137" max="5137" width="10.26953125" style="57" customWidth="1"/>
    <col min="5138" max="5140" width="8.7265625" style="57"/>
    <col min="5141" max="5141" width="11" style="57" customWidth="1"/>
    <col min="5142" max="5149" width="8.7265625" style="57"/>
    <col min="5150" max="5150" width="3.26953125" style="57" customWidth="1"/>
    <col min="5151" max="5158" width="8.7265625" style="57"/>
    <col min="5159" max="5159" width="3.1796875" style="57" customWidth="1"/>
    <col min="5160" max="5167" width="8.7265625" style="57"/>
    <col min="5168" max="5168" width="3.26953125" style="57" customWidth="1"/>
    <col min="5169" max="5176" width="8.7265625" style="57"/>
    <col min="5177" max="5177" width="3.54296875" style="57" customWidth="1"/>
    <col min="5178" max="5185" width="8.7265625" style="57"/>
    <col min="5186" max="5186" width="3" style="57" customWidth="1"/>
    <col min="5187" max="5194" width="8.7265625" style="57"/>
    <col min="5195" max="5195" width="3.54296875" style="57" customWidth="1"/>
    <col min="5196" max="5361" width="8.7265625" style="57"/>
    <col min="5362" max="5362" width="7.453125" style="57" customWidth="1"/>
    <col min="5363" max="5363" width="6.26953125" style="57" customWidth="1"/>
    <col min="5364" max="5364" width="3.26953125" style="57" customWidth="1"/>
    <col min="5365" max="5372" width="8.7265625" style="57"/>
    <col min="5373" max="5373" width="3.26953125" style="57" customWidth="1"/>
    <col min="5374" max="5381" width="8.7265625" style="57"/>
    <col min="5382" max="5382" width="3.26953125" style="57" customWidth="1"/>
    <col min="5383" max="5390" width="8.7265625" style="57"/>
    <col min="5391" max="5391" width="2.54296875" style="57" customWidth="1"/>
    <col min="5392" max="5392" width="10.26953125" style="57" bestFit="1" customWidth="1"/>
    <col min="5393" max="5393" width="10.26953125" style="57" customWidth="1"/>
    <col min="5394" max="5396" width="8.7265625" style="57"/>
    <col min="5397" max="5397" width="11" style="57" customWidth="1"/>
    <col min="5398" max="5405" width="8.7265625" style="57"/>
    <col min="5406" max="5406" width="3.26953125" style="57" customWidth="1"/>
    <col min="5407" max="5414" width="8.7265625" style="57"/>
    <col min="5415" max="5415" width="3.1796875" style="57" customWidth="1"/>
    <col min="5416" max="5423" width="8.7265625" style="57"/>
    <col min="5424" max="5424" width="3.26953125" style="57" customWidth="1"/>
    <col min="5425" max="5432" width="8.7265625" style="57"/>
    <col min="5433" max="5433" width="3.54296875" style="57" customWidth="1"/>
    <col min="5434" max="5441" width="8.7265625" style="57"/>
    <col min="5442" max="5442" width="3" style="57" customWidth="1"/>
    <col min="5443" max="5450" width="8.7265625" style="57"/>
    <col min="5451" max="5451" width="3.54296875" style="57" customWidth="1"/>
    <col min="5452" max="5617" width="8.7265625" style="57"/>
    <col min="5618" max="5618" width="7.453125" style="57" customWidth="1"/>
    <col min="5619" max="5619" width="6.26953125" style="57" customWidth="1"/>
    <col min="5620" max="5620" width="3.26953125" style="57" customWidth="1"/>
    <col min="5621" max="5628" width="8.7265625" style="57"/>
    <col min="5629" max="5629" width="3.26953125" style="57" customWidth="1"/>
    <col min="5630" max="5637" width="8.7265625" style="57"/>
    <col min="5638" max="5638" width="3.26953125" style="57" customWidth="1"/>
    <col min="5639" max="5646" width="8.7265625" style="57"/>
    <col min="5647" max="5647" width="2.54296875" style="57" customWidth="1"/>
    <col min="5648" max="5648" width="10.26953125" style="57" bestFit="1" customWidth="1"/>
    <col min="5649" max="5649" width="10.26953125" style="57" customWidth="1"/>
    <col min="5650" max="5652" width="8.7265625" style="57"/>
    <col min="5653" max="5653" width="11" style="57" customWidth="1"/>
    <col min="5654" max="5661" width="8.7265625" style="57"/>
    <col min="5662" max="5662" width="3.26953125" style="57" customWidth="1"/>
    <col min="5663" max="5670" width="8.7265625" style="57"/>
    <col min="5671" max="5671" width="3.1796875" style="57" customWidth="1"/>
    <col min="5672" max="5679" width="8.7265625" style="57"/>
    <col min="5680" max="5680" width="3.26953125" style="57" customWidth="1"/>
    <col min="5681" max="5688" width="8.7265625" style="57"/>
    <col min="5689" max="5689" width="3.54296875" style="57" customWidth="1"/>
    <col min="5690" max="5697" width="8.7265625" style="57"/>
    <col min="5698" max="5698" width="3" style="57" customWidth="1"/>
    <col min="5699" max="5706" width="8.7265625" style="57"/>
    <col min="5707" max="5707" width="3.54296875" style="57" customWidth="1"/>
    <col min="5708" max="5873" width="8.7265625" style="57"/>
    <col min="5874" max="5874" width="7.453125" style="57" customWidth="1"/>
    <col min="5875" max="5875" width="6.26953125" style="57" customWidth="1"/>
    <col min="5876" max="5876" width="3.26953125" style="57" customWidth="1"/>
    <col min="5877" max="5884" width="8.7265625" style="57"/>
    <col min="5885" max="5885" width="3.26953125" style="57" customWidth="1"/>
    <col min="5886" max="5893" width="8.7265625" style="57"/>
    <col min="5894" max="5894" width="3.26953125" style="57" customWidth="1"/>
    <col min="5895" max="5902" width="8.7265625" style="57"/>
    <col min="5903" max="5903" width="2.54296875" style="57" customWidth="1"/>
    <col min="5904" max="5904" width="10.26953125" style="57" bestFit="1" customWidth="1"/>
    <col min="5905" max="5905" width="10.26953125" style="57" customWidth="1"/>
    <col min="5906" max="5908" width="8.7265625" style="57"/>
    <col min="5909" max="5909" width="11" style="57" customWidth="1"/>
    <col min="5910" max="5917" width="8.7265625" style="57"/>
    <col min="5918" max="5918" width="3.26953125" style="57" customWidth="1"/>
    <col min="5919" max="5926" width="8.7265625" style="57"/>
    <col min="5927" max="5927" width="3.1796875" style="57" customWidth="1"/>
    <col min="5928" max="5935" width="8.7265625" style="57"/>
    <col min="5936" max="5936" width="3.26953125" style="57" customWidth="1"/>
    <col min="5937" max="5944" width="8.7265625" style="57"/>
    <col min="5945" max="5945" width="3.54296875" style="57" customWidth="1"/>
    <col min="5946" max="5953" width="8.7265625" style="57"/>
    <col min="5954" max="5954" width="3" style="57" customWidth="1"/>
    <col min="5955" max="5962" width="8.7265625" style="57"/>
    <col min="5963" max="5963" width="3.54296875" style="57" customWidth="1"/>
    <col min="5964" max="6129" width="8.7265625" style="57"/>
    <col min="6130" max="6130" width="7.453125" style="57" customWidth="1"/>
    <col min="6131" max="6131" width="6.26953125" style="57" customWidth="1"/>
    <col min="6132" max="6132" width="3.26953125" style="57" customWidth="1"/>
    <col min="6133" max="6140" width="8.7265625" style="57"/>
    <col min="6141" max="6141" width="3.26953125" style="57" customWidth="1"/>
    <col min="6142" max="6149" width="8.7265625" style="57"/>
    <col min="6150" max="6150" width="3.26953125" style="57" customWidth="1"/>
    <col min="6151" max="6158" width="8.7265625" style="57"/>
    <col min="6159" max="6159" width="2.54296875" style="57" customWidth="1"/>
    <col min="6160" max="6160" width="10.26953125" style="57" bestFit="1" customWidth="1"/>
    <col min="6161" max="6161" width="10.26953125" style="57" customWidth="1"/>
    <col min="6162" max="6164" width="8.7265625" style="57"/>
    <col min="6165" max="6165" width="11" style="57" customWidth="1"/>
    <col min="6166" max="6173" width="8.7265625" style="57"/>
    <col min="6174" max="6174" width="3.26953125" style="57" customWidth="1"/>
    <col min="6175" max="6182" width="8.7265625" style="57"/>
    <col min="6183" max="6183" width="3.1796875" style="57" customWidth="1"/>
    <col min="6184" max="6191" width="8.7265625" style="57"/>
    <col min="6192" max="6192" width="3.26953125" style="57" customWidth="1"/>
    <col min="6193" max="6200" width="8.7265625" style="57"/>
    <col min="6201" max="6201" width="3.54296875" style="57" customWidth="1"/>
    <col min="6202" max="6209" width="8.7265625" style="57"/>
    <col min="6210" max="6210" width="3" style="57" customWidth="1"/>
    <col min="6211" max="6218" width="8.7265625" style="57"/>
    <col min="6219" max="6219" width="3.54296875" style="57" customWidth="1"/>
    <col min="6220" max="6385" width="8.7265625" style="57"/>
    <col min="6386" max="6386" width="7.453125" style="57" customWidth="1"/>
    <col min="6387" max="6387" width="6.26953125" style="57" customWidth="1"/>
    <col min="6388" max="6388" width="3.26953125" style="57" customWidth="1"/>
    <col min="6389" max="6396" width="8.7265625" style="57"/>
    <col min="6397" max="6397" width="3.26953125" style="57" customWidth="1"/>
    <col min="6398" max="6405" width="8.7265625" style="57"/>
    <col min="6406" max="6406" width="3.26953125" style="57" customWidth="1"/>
    <col min="6407" max="6414" width="8.7265625" style="57"/>
    <col min="6415" max="6415" width="2.54296875" style="57" customWidth="1"/>
    <col min="6416" max="6416" width="10.26953125" style="57" bestFit="1" customWidth="1"/>
    <col min="6417" max="6417" width="10.26953125" style="57" customWidth="1"/>
    <col min="6418" max="6420" width="8.7265625" style="57"/>
    <col min="6421" max="6421" width="11" style="57" customWidth="1"/>
    <col min="6422" max="6429" width="8.7265625" style="57"/>
    <col min="6430" max="6430" width="3.26953125" style="57" customWidth="1"/>
    <col min="6431" max="6438" width="8.7265625" style="57"/>
    <col min="6439" max="6439" width="3.1796875" style="57" customWidth="1"/>
    <col min="6440" max="6447" width="8.7265625" style="57"/>
    <col min="6448" max="6448" width="3.26953125" style="57" customWidth="1"/>
    <col min="6449" max="6456" width="8.7265625" style="57"/>
    <col min="6457" max="6457" width="3.54296875" style="57" customWidth="1"/>
    <col min="6458" max="6465" width="8.7265625" style="57"/>
    <col min="6466" max="6466" width="3" style="57" customWidth="1"/>
    <col min="6467" max="6474" width="8.7265625" style="57"/>
    <col min="6475" max="6475" width="3.54296875" style="57" customWidth="1"/>
    <col min="6476" max="6641" width="8.7265625" style="57"/>
    <col min="6642" max="6642" width="7.453125" style="57" customWidth="1"/>
    <col min="6643" max="6643" width="6.26953125" style="57" customWidth="1"/>
    <col min="6644" max="6644" width="3.26953125" style="57" customWidth="1"/>
    <col min="6645" max="6652" width="8.7265625" style="57"/>
    <col min="6653" max="6653" width="3.26953125" style="57" customWidth="1"/>
    <col min="6654" max="6661" width="8.7265625" style="57"/>
    <col min="6662" max="6662" width="3.26953125" style="57" customWidth="1"/>
    <col min="6663" max="6670" width="8.7265625" style="57"/>
    <col min="6671" max="6671" width="2.54296875" style="57" customWidth="1"/>
    <col min="6672" max="6672" width="10.26953125" style="57" bestFit="1" customWidth="1"/>
    <col min="6673" max="6673" width="10.26953125" style="57" customWidth="1"/>
    <col min="6674" max="6676" width="8.7265625" style="57"/>
    <col min="6677" max="6677" width="11" style="57" customWidth="1"/>
    <col min="6678" max="6685" width="8.7265625" style="57"/>
    <col min="6686" max="6686" width="3.26953125" style="57" customWidth="1"/>
    <col min="6687" max="6694" width="8.7265625" style="57"/>
    <col min="6695" max="6695" width="3.1796875" style="57" customWidth="1"/>
    <col min="6696" max="6703" width="8.7265625" style="57"/>
    <col min="6704" max="6704" width="3.26953125" style="57" customWidth="1"/>
    <col min="6705" max="6712" width="8.7265625" style="57"/>
    <col min="6713" max="6713" width="3.54296875" style="57" customWidth="1"/>
    <col min="6714" max="6721" width="8.7265625" style="57"/>
    <col min="6722" max="6722" width="3" style="57" customWidth="1"/>
    <col min="6723" max="6730" width="8.7265625" style="57"/>
    <col min="6731" max="6731" width="3.54296875" style="57" customWidth="1"/>
    <col min="6732" max="6897" width="8.7265625" style="57"/>
    <col min="6898" max="6898" width="7.453125" style="57" customWidth="1"/>
    <col min="6899" max="6899" width="6.26953125" style="57" customWidth="1"/>
    <col min="6900" max="6900" width="3.26953125" style="57" customWidth="1"/>
    <col min="6901" max="6908" width="8.7265625" style="57"/>
    <col min="6909" max="6909" width="3.26953125" style="57" customWidth="1"/>
    <col min="6910" max="6917" width="8.7265625" style="57"/>
    <col min="6918" max="6918" width="3.26953125" style="57" customWidth="1"/>
    <col min="6919" max="6926" width="8.7265625" style="57"/>
    <col min="6927" max="6927" width="2.54296875" style="57" customWidth="1"/>
    <col min="6928" max="6928" width="10.26953125" style="57" bestFit="1" customWidth="1"/>
    <col min="6929" max="6929" width="10.26953125" style="57" customWidth="1"/>
    <col min="6930" max="6932" width="8.7265625" style="57"/>
    <col min="6933" max="6933" width="11" style="57" customWidth="1"/>
    <col min="6934" max="6941" width="8.7265625" style="57"/>
    <col min="6942" max="6942" width="3.26953125" style="57" customWidth="1"/>
    <col min="6943" max="6950" width="8.7265625" style="57"/>
    <col min="6951" max="6951" width="3.1796875" style="57" customWidth="1"/>
    <col min="6952" max="6959" width="8.7265625" style="57"/>
    <col min="6960" max="6960" width="3.26953125" style="57" customWidth="1"/>
    <col min="6961" max="6968" width="8.7265625" style="57"/>
    <col min="6969" max="6969" width="3.54296875" style="57" customWidth="1"/>
    <col min="6970" max="6977" width="8.7265625" style="57"/>
    <col min="6978" max="6978" width="3" style="57" customWidth="1"/>
    <col min="6979" max="6986" width="8.7265625" style="57"/>
    <col min="6987" max="6987" width="3.54296875" style="57" customWidth="1"/>
    <col min="6988" max="7153" width="8.7265625" style="57"/>
    <col min="7154" max="7154" width="7.453125" style="57" customWidth="1"/>
    <col min="7155" max="7155" width="6.26953125" style="57" customWidth="1"/>
    <col min="7156" max="7156" width="3.26953125" style="57" customWidth="1"/>
    <col min="7157" max="7164" width="8.7265625" style="57"/>
    <col min="7165" max="7165" width="3.26953125" style="57" customWidth="1"/>
    <col min="7166" max="7173" width="8.7265625" style="57"/>
    <col min="7174" max="7174" width="3.26953125" style="57" customWidth="1"/>
    <col min="7175" max="7182" width="8.7265625" style="57"/>
    <col min="7183" max="7183" width="2.54296875" style="57" customWidth="1"/>
    <col min="7184" max="7184" width="10.26953125" style="57" bestFit="1" customWidth="1"/>
    <col min="7185" max="7185" width="10.26953125" style="57" customWidth="1"/>
    <col min="7186" max="7188" width="8.7265625" style="57"/>
    <col min="7189" max="7189" width="11" style="57" customWidth="1"/>
    <col min="7190" max="7197" width="8.7265625" style="57"/>
    <col min="7198" max="7198" width="3.26953125" style="57" customWidth="1"/>
    <col min="7199" max="7206" width="8.7265625" style="57"/>
    <col min="7207" max="7207" width="3.1796875" style="57" customWidth="1"/>
    <col min="7208" max="7215" width="8.7265625" style="57"/>
    <col min="7216" max="7216" width="3.26953125" style="57" customWidth="1"/>
    <col min="7217" max="7224" width="8.7265625" style="57"/>
    <col min="7225" max="7225" width="3.54296875" style="57" customWidth="1"/>
    <col min="7226" max="7233" width="8.7265625" style="57"/>
    <col min="7234" max="7234" width="3" style="57" customWidth="1"/>
    <col min="7235" max="7242" width="8.7265625" style="57"/>
    <col min="7243" max="7243" width="3.54296875" style="57" customWidth="1"/>
    <col min="7244" max="7409" width="8.7265625" style="57"/>
    <col min="7410" max="7410" width="7.453125" style="57" customWidth="1"/>
    <col min="7411" max="7411" width="6.26953125" style="57" customWidth="1"/>
    <col min="7412" max="7412" width="3.26953125" style="57" customWidth="1"/>
    <col min="7413" max="7420" width="8.7265625" style="57"/>
    <col min="7421" max="7421" width="3.26953125" style="57" customWidth="1"/>
    <col min="7422" max="7429" width="8.7265625" style="57"/>
    <col min="7430" max="7430" width="3.26953125" style="57" customWidth="1"/>
    <col min="7431" max="7438" width="8.7265625" style="57"/>
    <col min="7439" max="7439" width="2.54296875" style="57" customWidth="1"/>
    <col min="7440" max="7440" width="10.26953125" style="57" bestFit="1" customWidth="1"/>
    <col min="7441" max="7441" width="10.26953125" style="57" customWidth="1"/>
    <col min="7442" max="7444" width="8.7265625" style="57"/>
    <col min="7445" max="7445" width="11" style="57" customWidth="1"/>
    <col min="7446" max="7453" width="8.7265625" style="57"/>
    <col min="7454" max="7454" width="3.26953125" style="57" customWidth="1"/>
    <col min="7455" max="7462" width="8.7265625" style="57"/>
    <col min="7463" max="7463" width="3.1796875" style="57" customWidth="1"/>
    <col min="7464" max="7471" width="8.7265625" style="57"/>
    <col min="7472" max="7472" width="3.26953125" style="57" customWidth="1"/>
    <col min="7473" max="7480" width="8.7265625" style="57"/>
    <col min="7481" max="7481" width="3.54296875" style="57" customWidth="1"/>
    <col min="7482" max="7489" width="8.7265625" style="57"/>
    <col min="7490" max="7490" width="3" style="57" customWidth="1"/>
    <col min="7491" max="7498" width="8.7265625" style="57"/>
    <col min="7499" max="7499" width="3.54296875" style="57" customWidth="1"/>
    <col min="7500" max="7665" width="8.7265625" style="57"/>
    <col min="7666" max="7666" width="7.453125" style="57" customWidth="1"/>
    <col min="7667" max="7667" width="6.26953125" style="57" customWidth="1"/>
    <col min="7668" max="7668" width="3.26953125" style="57" customWidth="1"/>
    <col min="7669" max="7676" width="8.7265625" style="57"/>
    <col min="7677" max="7677" width="3.26953125" style="57" customWidth="1"/>
    <col min="7678" max="7685" width="8.7265625" style="57"/>
    <col min="7686" max="7686" width="3.26953125" style="57" customWidth="1"/>
    <col min="7687" max="7694" width="8.7265625" style="57"/>
    <col min="7695" max="7695" width="2.54296875" style="57" customWidth="1"/>
    <col min="7696" max="7696" width="10.26953125" style="57" bestFit="1" customWidth="1"/>
    <col min="7697" max="7697" width="10.26953125" style="57" customWidth="1"/>
    <col min="7698" max="7700" width="8.7265625" style="57"/>
    <col min="7701" max="7701" width="11" style="57" customWidth="1"/>
    <col min="7702" max="7709" width="8.7265625" style="57"/>
    <col min="7710" max="7710" width="3.26953125" style="57" customWidth="1"/>
    <col min="7711" max="7718" width="8.7265625" style="57"/>
    <col min="7719" max="7719" width="3.1796875" style="57" customWidth="1"/>
    <col min="7720" max="7727" width="8.7265625" style="57"/>
    <col min="7728" max="7728" width="3.26953125" style="57" customWidth="1"/>
    <col min="7729" max="7736" width="8.7265625" style="57"/>
    <col min="7737" max="7737" width="3.54296875" style="57" customWidth="1"/>
    <col min="7738" max="7745" width="8.7265625" style="57"/>
    <col min="7746" max="7746" width="3" style="57" customWidth="1"/>
    <col min="7747" max="7754" width="8.7265625" style="57"/>
    <col min="7755" max="7755" width="3.54296875" style="57" customWidth="1"/>
    <col min="7756" max="7921" width="8.7265625" style="57"/>
    <col min="7922" max="7922" width="7.453125" style="57" customWidth="1"/>
    <col min="7923" max="7923" width="6.26953125" style="57" customWidth="1"/>
    <col min="7924" max="7924" width="3.26953125" style="57" customWidth="1"/>
    <col min="7925" max="7932" width="8.7265625" style="57"/>
    <col min="7933" max="7933" width="3.26953125" style="57" customWidth="1"/>
    <col min="7934" max="7941" width="8.7265625" style="57"/>
    <col min="7942" max="7942" width="3.26953125" style="57" customWidth="1"/>
    <col min="7943" max="7950" width="8.7265625" style="57"/>
    <col min="7951" max="7951" width="2.54296875" style="57" customWidth="1"/>
    <col min="7952" max="7952" width="10.26953125" style="57" bestFit="1" customWidth="1"/>
    <col min="7953" max="7953" width="10.26953125" style="57" customWidth="1"/>
    <col min="7954" max="7956" width="8.7265625" style="57"/>
    <col min="7957" max="7957" width="11" style="57" customWidth="1"/>
    <col min="7958" max="7965" width="8.7265625" style="57"/>
    <col min="7966" max="7966" width="3.26953125" style="57" customWidth="1"/>
    <col min="7967" max="7974" width="8.7265625" style="57"/>
    <col min="7975" max="7975" width="3.1796875" style="57" customWidth="1"/>
    <col min="7976" max="7983" width="8.7265625" style="57"/>
    <col min="7984" max="7984" width="3.26953125" style="57" customWidth="1"/>
    <col min="7985" max="7992" width="8.7265625" style="57"/>
    <col min="7993" max="7993" width="3.54296875" style="57" customWidth="1"/>
    <col min="7994" max="8001" width="8.7265625" style="57"/>
    <col min="8002" max="8002" width="3" style="57" customWidth="1"/>
    <col min="8003" max="8010" width="8.7265625" style="57"/>
    <col min="8011" max="8011" width="3.54296875" style="57" customWidth="1"/>
    <col min="8012" max="8177" width="8.7265625" style="57"/>
    <col min="8178" max="8178" width="7.453125" style="57" customWidth="1"/>
    <col min="8179" max="8179" width="6.26953125" style="57" customWidth="1"/>
    <col min="8180" max="8180" width="3.26953125" style="57" customWidth="1"/>
    <col min="8181" max="8188" width="8.7265625" style="57"/>
    <col min="8189" max="8189" width="3.26953125" style="57" customWidth="1"/>
    <col min="8190" max="8197" width="8.7265625" style="57"/>
    <col min="8198" max="8198" width="3.26953125" style="57" customWidth="1"/>
    <col min="8199" max="8206" width="8.7265625" style="57"/>
    <col min="8207" max="8207" width="2.54296875" style="57" customWidth="1"/>
    <col min="8208" max="8208" width="10.26953125" style="57" bestFit="1" customWidth="1"/>
    <col min="8209" max="8209" width="10.26953125" style="57" customWidth="1"/>
    <col min="8210" max="8212" width="8.7265625" style="57"/>
    <col min="8213" max="8213" width="11" style="57" customWidth="1"/>
    <col min="8214" max="8221" width="8.7265625" style="57"/>
    <col min="8222" max="8222" width="3.26953125" style="57" customWidth="1"/>
    <col min="8223" max="8230" width="8.7265625" style="57"/>
    <col min="8231" max="8231" width="3.1796875" style="57" customWidth="1"/>
    <col min="8232" max="8239" width="8.7265625" style="57"/>
    <col min="8240" max="8240" width="3.26953125" style="57" customWidth="1"/>
    <col min="8241" max="8248" width="8.7265625" style="57"/>
    <col min="8249" max="8249" width="3.54296875" style="57" customWidth="1"/>
    <col min="8250" max="8257" width="8.7265625" style="57"/>
    <col min="8258" max="8258" width="3" style="57" customWidth="1"/>
    <col min="8259" max="8266" width="8.7265625" style="57"/>
    <col min="8267" max="8267" width="3.54296875" style="57" customWidth="1"/>
    <col min="8268" max="8433" width="8.7265625" style="57"/>
    <col min="8434" max="8434" width="7.453125" style="57" customWidth="1"/>
    <col min="8435" max="8435" width="6.26953125" style="57" customWidth="1"/>
    <col min="8436" max="8436" width="3.26953125" style="57" customWidth="1"/>
    <col min="8437" max="8444" width="8.7265625" style="57"/>
    <col min="8445" max="8445" width="3.26953125" style="57" customWidth="1"/>
    <col min="8446" max="8453" width="8.7265625" style="57"/>
    <col min="8454" max="8454" width="3.26953125" style="57" customWidth="1"/>
    <col min="8455" max="8462" width="8.7265625" style="57"/>
    <col min="8463" max="8463" width="2.54296875" style="57" customWidth="1"/>
    <col min="8464" max="8464" width="10.26953125" style="57" bestFit="1" customWidth="1"/>
    <col min="8465" max="8465" width="10.26953125" style="57" customWidth="1"/>
    <col min="8466" max="8468" width="8.7265625" style="57"/>
    <col min="8469" max="8469" width="11" style="57" customWidth="1"/>
    <col min="8470" max="8477" width="8.7265625" style="57"/>
    <col min="8478" max="8478" width="3.26953125" style="57" customWidth="1"/>
    <col min="8479" max="8486" width="8.7265625" style="57"/>
    <col min="8487" max="8487" width="3.1796875" style="57" customWidth="1"/>
    <col min="8488" max="8495" width="8.7265625" style="57"/>
    <col min="8496" max="8496" width="3.26953125" style="57" customWidth="1"/>
    <col min="8497" max="8504" width="8.7265625" style="57"/>
    <col min="8505" max="8505" width="3.54296875" style="57" customWidth="1"/>
    <col min="8506" max="8513" width="8.7265625" style="57"/>
    <col min="8514" max="8514" width="3" style="57" customWidth="1"/>
    <col min="8515" max="8522" width="8.7265625" style="57"/>
    <col min="8523" max="8523" width="3.54296875" style="57" customWidth="1"/>
    <col min="8524" max="8689" width="8.7265625" style="57"/>
    <col min="8690" max="8690" width="7.453125" style="57" customWidth="1"/>
    <col min="8691" max="8691" width="6.26953125" style="57" customWidth="1"/>
    <col min="8692" max="8692" width="3.26953125" style="57" customWidth="1"/>
    <col min="8693" max="8700" width="8.7265625" style="57"/>
    <col min="8701" max="8701" width="3.26953125" style="57" customWidth="1"/>
    <col min="8702" max="8709" width="8.7265625" style="57"/>
    <col min="8710" max="8710" width="3.26953125" style="57" customWidth="1"/>
    <col min="8711" max="8718" width="8.7265625" style="57"/>
    <col min="8719" max="8719" width="2.54296875" style="57" customWidth="1"/>
    <col min="8720" max="8720" width="10.26953125" style="57" bestFit="1" customWidth="1"/>
    <col min="8721" max="8721" width="10.26953125" style="57" customWidth="1"/>
    <col min="8722" max="8724" width="8.7265625" style="57"/>
    <col min="8725" max="8725" width="11" style="57" customWidth="1"/>
    <col min="8726" max="8733" width="8.7265625" style="57"/>
    <col min="8734" max="8734" width="3.26953125" style="57" customWidth="1"/>
    <col min="8735" max="8742" width="8.7265625" style="57"/>
    <col min="8743" max="8743" width="3.1796875" style="57" customWidth="1"/>
    <col min="8744" max="8751" width="8.7265625" style="57"/>
    <col min="8752" max="8752" width="3.26953125" style="57" customWidth="1"/>
    <col min="8753" max="8760" width="8.7265625" style="57"/>
    <col min="8761" max="8761" width="3.54296875" style="57" customWidth="1"/>
    <col min="8762" max="8769" width="8.7265625" style="57"/>
    <col min="8770" max="8770" width="3" style="57" customWidth="1"/>
    <col min="8771" max="8778" width="8.7265625" style="57"/>
    <col min="8779" max="8779" width="3.54296875" style="57" customWidth="1"/>
    <col min="8780" max="8945" width="8.7265625" style="57"/>
    <col min="8946" max="8946" width="7.453125" style="57" customWidth="1"/>
    <col min="8947" max="8947" width="6.26953125" style="57" customWidth="1"/>
    <col min="8948" max="8948" width="3.26953125" style="57" customWidth="1"/>
    <col min="8949" max="8956" width="8.7265625" style="57"/>
    <col min="8957" max="8957" width="3.26953125" style="57" customWidth="1"/>
    <col min="8958" max="8965" width="8.7265625" style="57"/>
    <col min="8966" max="8966" width="3.26953125" style="57" customWidth="1"/>
    <col min="8967" max="8974" width="8.7265625" style="57"/>
    <col min="8975" max="8975" width="2.54296875" style="57" customWidth="1"/>
    <col min="8976" max="8976" width="10.26953125" style="57" bestFit="1" customWidth="1"/>
    <col min="8977" max="8977" width="10.26953125" style="57" customWidth="1"/>
    <col min="8978" max="8980" width="8.7265625" style="57"/>
    <col min="8981" max="8981" width="11" style="57" customWidth="1"/>
    <col min="8982" max="8989" width="8.7265625" style="57"/>
    <col min="8990" max="8990" width="3.26953125" style="57" customWidth="1"/>
    <col min="8991" max="8998" width="8.7265625" style="57"/>
    <col min="8999" max="8999" width="3.1796875" style="57" customWidth="1"/>
    <col min="9000" max="9007" width="8.7265625" style="57"/>
    <col min="9008" max="9008" width="3.26953125" style="57" customWidth="1"/>
    <col min="9009" max="9016" width="8.7265625" style="57"/>
    <col min="9017" max="9017" width="3.54296875" style="57" customWidth="1"/>
    <col min="9018" max="9025" width="8.7265625" style="57"/>
    <col min="9026" max="9026" width="3" style="57" customWidth="1"/>
    <col min="9027" max="9034" width="8.7265625" style="57"/>
    <col min="9035" max="9035" width="3.54296875" style="57" customWidth="1"/>
    <col min="9036" max="9201" width="8.7265625" style="57"/>
    <col min="9202" max="9202" width="7.453125" style="57" customWidth="1"/>
    <col min="9203" max="9203" width="6.26953125" style="57" customWidth="1"/>
    <col min="9204" max="9204" width="3.26953125" style="57" customWidth="1"/>
    <col min="9205" max="9212" width="8.7265625" style="57"/>
    <col min="9213" max="9213" width="3.26953125" style="57" customWidth="1"/>
    <col min="9214" max="9221" width="8.7265625" style="57"/>
    <col min="9222" max="9222" width="3.26953125" style="57" customWidth="1"/>
    <col min="9223" max="9230" width="8.7265625" style="57"/>
    <col min="9231" max="9231" width="2.54296875" style="57" customWidth="1"/>
    <col min="9232" max="9232" width="10.26953125" style="57" bestFit="1" customWidth="1"/>
    <col min="9233" max="9233" width="10.26953125" style="57" customWidth="1"/>
    <col min="9234" max="9236" width="8.7265625" style="57"/>
    <col min="9237" max="9237" width="11" style="57" customWidth="1"/>
    <col min="9238" max="9245" width="8.7265625" style="57"/>
    <col min="9246" max="9246" width="3.26953125" style="57" customWidth="1"/>
    <col min="9247" max="9254" width="8.7265625" style="57"/>
    <col min="9255" max="9255" width="3.1796875" style="57" customWidth="1"/>
    <col min="9256" max="9263" width="8.7265625" style="57"/>
    <col min="9264" max="9264" width="3.26953125" style="57" customWidth="1"/>
    <col min="9265" max="9272" width="8.7265625" style="57"/>
    <col min="9273" max="9273" width="3.54296875" style="57" customWidth="1"/>
    <col min="9274" max="9281" width="8.7265625" style="57"/>
    <col min="9282" max="9282" width="3" style="57" customWidth="1"/>
    <col min="9283" max="9290" width="8.7265625" style="57"/>
    <col min="9291" max="9291" width="3.54296875" style="57" customWidth="1"/>
    <col min="9292" max="9457" width="8.7265625" style="57"/>
    <col min="9458" max="9458" width="7.453125" style="57" customWidth="1"/>
    <col min="9459" max="9459" width="6.26953125" style="57" customWidth="1"/>
    <col min="9460" max="9460" width="3.26953125" style="57" customWidth="1"/>
    <col min="9461" max="9468" width="8.7265625" style="57"/>
    <col min="9469" max="9469" width="3.26953125" style="57" customWidth="1"/>
    <col min="9470" max="9477" width="8.7265625" style="57"/>
    <col min="9478" max="9478" width="3.26953125" style="57" customWidth="1"/>
    <col min="9479" max="9486" width="8.7265625" style="57"/>
    <col min="9487" max="9487" width="2.54296875" style="57" customWidth="1"/>
    <col min="9488" max="9488" width="10.26953125" style="57" bestFit="1" customWidth="1"/>
    <col min="9489" max="9489" width="10.26953125" style="57" customWidth="1"/>
    <col min="9490" max="9492" width="8.7265625" style="57"/>
    <col min="9493" max="9493" width="11" style="57" customWidth="1"/>
    <col min="9494" max="9501" width="8.7265625" style="57"/>
    <col min="9502" max="9502" width="3.26953125" style="57" customWidth="1"/>
    <col min="9503" max="9510" width="8.7265625" style="57"/>
    <col min="9511" max="9511" width="3.1796875" style="57" customWidth="1"/>
    <col min="9512" max="9519" width="8.7265625" style="57"/>
    <col min="9520" max="9520" width="3.26953125" style="57" customWidth="1"/>
    <col min="9521" max="9528" width="8.7265625" style="57"/>
    <col min="9529" max="9529" width="3.54296875" style="57" customWidth="1"/>
    <col min="9530" max="9537" width="8.7265625" style="57"/>
    <col min="9538" max="9538" width="3" style="57" customWidth="1"/>
    <col min="9539" max="9546" width="8.7265625" style="57"/>
    <col min="9547" max="9547" width="3.54296875" style="57" customWidth="1"/>
    <col min="9548" max="9713" width="8.7265625" style="57"/>
    <col min="9714" max="9714" width="7.453125" style="57" customWidth="1"/>
    <col min="9715" max="9715" width="6.26953125" style="57" customWidth="1"/>
    <col min="9716" max="9716" width="3.26953125" style="57" customWidth="1"/>
    <col min="9717" max="9724" width="8.7265625" style="57"/>
    <col min="9725" max="9725" width="3.26953125" style="57" customWidth="1"/>
    <col min="9726" max="9733" width="8.7265625" style="57"/>
    <col min="9734" max="9734" width="3.26953125" style="57" customWidth="1"/>
    <col min="9735" max="9742" width="8.7265625" style="57"/>
    <col min="9743" max="9743" width="2.54296875" style="57" customWidth="1"/>
    <col min="9744" max="9744" width="10.26953125" style="57" bestFit="1" customWidth="1"/>
    <col min="9745" max="9745" width="10.26953125" style="57" customWidth="1"/>
    <col min="9746" max="9748" width="8.7265625" style="57"/>
    <col min="9749" max="9749" width="11" style="57" customWidth="1"/>
    <col min="9750" max="9757" width="8.7265625" style="57"/>
    <col min="9758" max="9758" width="3.26953125" style="57" customWidth="1"/>
    <col min="9759" max="9766" width="8.7265625" style="57"/>
    <col min="9767" max="9767" width="3.1796875" style="57" customWidth="1"/>
    <col min="9768" max="9775" width="8.7265625" style="57"/>
    <col min="9776" max="9776" width="3.26953125" style="57" customWidth="1"/>
    <col min="9777" max="9784" width="8.7265625" style="57"/>
    <col min="9785" max="9785" width="3.54296875" style="57" customWidth="1"/>
    <col min="9786" max="9793" width="8.7265625" style="57"/>
    <col min="9794" max="9794" width="3" style="57" customWidth="1"/>
    <col min="9795" max="9802" width="8.7265625" style="57"/>
    <col min="9803" max="9803" width="3.54296875" style="57" customWidth="1"/>
    <col min="9804" max="9969" width="8.7265625" style="57"/>
    <col min="9970" max="9970" width="7.453125" style="57" customWidth="1"/>
    <col min="9971" max="9971" width="6.26953125" style="57" customWidth="1"/>
    <col min="9972" max="9972" width="3.26953125" style="57" customWidth="1"/>
    <col min="9973" max="9980" width="8.7265625" style="57"/>
    <col min="9981" max="9981" width="3.26953125" style="57" customWidth="1"/>
    <col min="9982" max="9989" width="8.7265625" style="57"/>
    <col min="9990" max="9990" width="3.26953125" style="57" customWidth="1"/>
    <col min="9991" max="9998" width="8.7265625" style="57"/>
    <col min="9999" max="9999" width="2.54296875" style="57" customWidth="1"/>
    <col min="10000" max="10000" width="10.26953125" style="57" bestFit="1" customWidth="1"/>
    <col min="10001" max="10001" width="10.26953125" style="57" customWidth="1"/>
    <col min="10002" max="10004" width="8.7265625" style="57"/>
    <col min="10005" max="10005" width="11" style="57" customWidth="1"/>
    <col min="10006" max="10013" width="8.7265625" style="57"/>
    <col min="10014" max="10014" width="3.26953125" style="57" customWidth="1"/>
    <col min="10015" max="10022" width="8.7265625" style="57"/>
    <col min="10023" max="10023" width="3.1796875" style="57" customWidth="1"/>
    <col min="10024" max="10031" width="8.7265625" style="57"/>
    <col min="10032" max="10032" width="3.26953125" style="57" customWidth="1"/>
    <col min="10033" max="10040" width="8.7265625" style="57"/>
    <col min="10041" max="10041" width="3.54296875" style="57" customWidth="1"/>
    <col min="10042" max="10049" width="8.7265625" style="57"/>
    <col min="10050" max="10050" width="3" style="57" customWidth="1"/>
    <col min="10051" max="10058" width="8.7265625" style="57"/>
    <col min="10059" max="10059" width="3.54296875" style="57" customWidth="1"/>
    <col min="10060" max="10225" width="8.7265625" style="57"/>
    <col min="10226" max="10226" width="7.453125" style="57" customWidth="1"/>
    <col min="10227" max="10227" width="6.26953125" style="57" customWidth="1"/>
    <col min="10228" max="10228" width="3.26953125" style="57" customWidth="1"/>
    <col min="10229" max="10236" width="8.7265625" style="57"/>
    <col min="10237" max="10237" width="3.26953125" style="57" customWidth="1"/>
    <col min="10238" max="10245" width="8.7265625" style="57"/>
    <col min="10246" max="10246" width="3.26953125" style="57" customWidth="1"/>
    <col min="10247" max="10254" width="8.7265625" style="57"/>
    <col min="10255" max="10255" width="2.54296875" style="57" customWidth="1"/>
    <col min="10256" max="10256" width="10.26953125" style="57" bestFit="1" customWidth="1"/>
    <col min="10257" max="10257" width="10.26953125" style="57" customWidth="1"/>
    <col min="10258" max="10260" width="8.7265625" style="57"/>
    <col min="10261" max="10261" width="11" style="57" customWidth="1"/>
    <col min="10262" max="10269" width="8.7265625" style="57"/>
    <col min="10270" max="10270" width="3.26953125" style="57" customWidth="1"/>
    <col min="10271" max="10278" width="8.7265625" style="57"/>
    <col min="10279" max="10279" width="3.1796875" style="57" customWidth="1"/>
    <col min="10280" max="10287" width="8.7265625" style="57"/>
    <col min="10288" max="10288" width="3.26953125" style="57" customWidth="1"/>
    <col min="10289" max="10296" width="8.7265625" style="57"/>
    <col min="10297" max="10297" width="3.54296875" style="57" customWidth="1"/>
    <col min="10298" max="10305" width="8.7265625" style="57"/>
    <col min="10306" max="10306" width="3" style="57" customWidth="1"/>
    <col min="10307" max="10314" width="8.7265625" style="57"/>
    <col min="10315" max="10315" width="3.54296875" style="57" customWidth="1"/>
    <col min="10316" max="10481" width="8.7265625" style="57"/>
    <col min="10482" max="10482" width="7.453125" style="57" customWidth="1"/>
    <col min="10483" max="10483" width="6.26953125" style="57" customWidth="1"/>
    <col min="10484" max="10484" width="3.26953125" style="57" customWidth="1"/>
    <col min="10485" max="10492" width="8.7265625" style="57"/>
    <col min="10493" max="10493" width="3.26953125" style="57" customWidth="1"/>
    <col min="10494" max="10501" width="8.7265625" style="57"/>
    <col min="10502" max="10502" width="3.26953125" style="57" customWidth="1"/>
    <col min="10503" max="10510" width="8.7265625" style="57"/>
    <col min="10511" max="10511" width="2.54296875" style="57" customWidth="1"/>
    <col min="10512" max="10512" width="10.26953125" style="57" bestFit="1" customWidth="1"/>
    <col min="10513" max="10513" width="10.26953125" style="57" customWidth="1"/>
    <col min="10514" max="10516" width="8.7265625" style="57"/>
    <col min="10517" max="10517" width="11" style="57" customWidth="1"/>
    <col min="10518" max="10525" width="8.7265625" style="57"/>
    <col min="10526" max="10526" width="3.26953125" style="57" customWidth="1"/>
    <col min="10527" max="10534" width="8.7265625" style="57"/>
    <col min="10535" max="10535" width="3.1796875" style="57" customWidth="1"/>
    <col min="10536" max="10543" width="8.7265625" style="57"/>
    <col min="10544" max="10544" width="3.26953125" style="57" customWidth="1"/>
    <col min="10545" max="10552" width="8.7265625" style="57"/>
    <col min="10553" max="10553" width="3.54296875" style="57" customWidth="1"/>
    <col min="10554" max="10561" width="8.7265625" style="57"/>
    <col min="10562" max="10562" width="3" style="57" customWidth="1"/>
    <col min="10563" max="10570" width="8.7265625" style="57"/>
    <col min="10571" max="10571" width="3.54296875" style="57" customWidth="1"/>
    <col min="10572" max="10737" width="8.7265625" style="57"/>
    <col min="10738" max="10738" width="7.453125" style="57" customWidth="1"/>
    <col min="10739" max="10739" width="6.26953125" style="57" customWidth="1"/>
    <col min="10740" max="10740" width="3.26953125" style="57" customWidth="1"/>
    <col min="10741" max="10748" width="8.7265625" style="57"/>
    <col min="10749" max="10749" width="3.26953125" style="57" customWidth="1"/>
    <col min="10750" max="10757" width="8.7265625" style="57"/>
    <col min="10758" max="10758" width="3.26953125" style="57" customWidth="1"/>
    <col min="10759" max="10766" width="8.7265625" style="57"/>
    <col min="10767" max="10767" width="2.54296875" style="57" customWidth="1"/>
    <col min="10768" max="10768" width="10.26953125" style="57" bestFit="1" customWidth="1"/>
    <col min="10769" max="10769" width="10.26953125" style="57" customWidth="1"/>
    <col min="10770" max="10772" width="8.7265625" style="57"/>
    <col min="10773" max="10773" width="11" style="57" customWidth="1"/>
    <col min="10774" max="10781" width="8.7265625" style="57"/>
    <col min="10782" max="10782" width="3.26953125" style="57" customWidth="1"/>
    <col min="10783" max="10790" width="8.7265625" style="57"/>
    <col min="10791" max="10791" width="3.1796875" style="57" customWidth="1"/>
    <col min="10792" max="10799" width="8.7265625" style="57"/>
    <col min="10800" max="10800" width="3.26953125" style="57" customWidth="1"/>
    <col min="10801" max="10808" width="8.7265625" style="57"/>
    <col min="10809" max="10809" width="3.54296875" style="57" customWidth="1"/>
    <col min="10810" max="10817" width="8.7265625" style="57"/>
    <col min="10818" max="10818" width="3" style="57" customWidth="1"/>
    <col min="10819" max="10826" width="8.7265625" style="57"/>
    <col min="10827" max="10827" width="3.54296875" style="57" customWidth="1"/>
    <col min="10828" max="10993" width="8.7265625" style="57"/>
    <col min="10994" max="10994" width="7.453125" style="57" customWidth="1"/>
    <col min="10995" max="10995" width="6.26953125" style="57" customWidth="1"/>
    <col min="10996" max="10996" width="3.26953125" style="57" customWidth="1"/>
    <col min="10997" max="11004" width="8.7265625" style="57"/>
    <col min="11005" max="11005" width="3.26953125" style="57" customWidth="1"/>
    <col min="11006" max="11013" width="8.7265625" style="57"/>
    <col min="11014" max="11014" width="3.26953125" style="57" customWidth="1"/>
    <col min="11015" max="11022" width="8.7265625" style="57"/>
    <col min="11023" max="11023" width="2.54296875" style="57" customWidth="1"/>
    <col min="11024" max="11024" width="10.26953125" style="57" bestFit="1" customWidth="1"/>
    <col min="11025" max="11025" width="10.26953125" style="57" customWidth="1"/>
    <col min="11026" max="11028" width="8.7265625" style="57"/>
    <col min="11029" max="11029" width="11" style="57" customWidth="1"/>
    <col min="11030" max="11037" width="8.7265625" style="57"/>
    <col min="11038" max="11038" width="3.26953125" style="57" customWidth="1"/>
    <col min="11039" max="11046" width="8.7265625" style="57"/>
    <col min="11047" max="11047" width="3.1796875" style="57" customWidth="1"/>
    <col min="11048" max="11055" width="8.7265625" style="57"/>
    <col min="11056" max="11056" width="3.26953125" style="57" customWidth="1"/>
    <col min="11057" max="11064" width="8.7265625" style="57"/>
    <col min="11065" max="11065" width="3.54296875" style="57" customWidth="1"/>
    <col min="11066" max="11073" width="8.7265625" style="57"/>
    <col min="11074" max="11074" width="3" style="57" customWidth="1"/>
    <col min="11075" max="11082" width="8.7265625" style="57"/>
    <col min="11083" max="11083" width="3.54296875" style="57" customWidth="1"/>
    <col min="11084" max="11249" width="8.7265625" style="57"/>
    <col min="11250" max="11250" width="7.453125" style="57" customWidth="1"/>
    <col min="11251" max="11251" width="6.26953125" style="57" customWidth="1"/>
    <col min="11252" max="11252" width="3.26953125" style="57" customWidth="1"/>
    <col min="11253" max="11260" width="8.7265625" style="57"/>
    <col min="11261" max="11261" width="3.26953125" style="57" customWidth="1"/>
    <col min="11262" max="11269" width="8.7265625" style="57"/>
    <col min="11270" max="11270" width="3.26953125" style="57" customWidth="1"/>
    <col min="11271" max="11278" width="8.7265625" style="57"/>
    <col min="11279" max="11279" width="2.54296875" style="57" customWidth="1"/>
    <col min="11280" max="11280" width="10.26953125" style="57" bestFit="1" customWidth="1"/>
    <col min="11281" max="11281" width="10.26953125" style="57" customWidth="1"/>
    <col min="11282" max="11284" width="8.7265625" style="57"/>
    <col min="11285" max="11285" width="11" style="57" customWidth="1"/>
    <col min="11286" max="11293" width="8.7265625" style="57"/>
    <col min="11294" max="11294" width="3.26953125" style="57" customWidth="1"/>
    <col min="11295" max="11302" width="8.7265625" style="57"/>
    <col min="11303" max="11303" width="3.1796875" style="57" customWidth="1"/>
    <col min="11304" max="11311" width="8.7265625" style="57"/>
    <col min="11312" max="11312" width="3.26953125" style="57" customWidth="1"/>
    <col min="11313" max="11320" width="8.7265625" style="57"/>
    <col min="11321" max="11321" width="3.54296875" style="57" customWidth="1"/>
    <col min="11322" max="11329" width="8.7265625" style="57"/>
    <col min="11330" max="11330" width="3" style="57" customWidth="1"/>
    <col min="11331" max="11338" width="8.7265625" style="57"/>
    <col min="11339" max="11339" width="3.54296875" style="57" customWidth="1"/>
    <col min="11340" max="11505" width="8.7265625" style="57"/>
    <col min="11506" max="11506" width="7.453125" style="57" customWidth="1"/>
    <col min="11507" max="11507" width="6.26953125" style="57" customWidth="1"/>
    <col min="11508" max="11508" width="3.26953125" style="57" customWidth="1"/>
    <col min="11509" max="11516" width="8.7265625" style="57"/>
    <col min="11517" max="11517" width="3.26953125" style="57" customWidth="1"/>
    <col min="11518" max="11525" width="8.7265625" style="57"/>
    <col min="11526" max="11526" width="3.26953125" style="57" customWidth="1"/>
    <col min="11527" max="11534" width="8.7265625" style="57"/>
    <col min="11535" max="11535" width="2.54296875" style="57" customWidth="1"/>
    <col min="11536" max="11536" width="10.26953125" style="57" bestFit="1" customWidth="1"/>
    <col min="11537" max="11537" width="10.26953125" style="57" customWidth="1"/>
    <col min="11538" max="11540" width="8.7265625" style="57"/>
    <col min="11541" max="11541" width="11" style="57" customWidth="1"/>
    <col min="11542" max="11549" width="8.7265625" style="57"/>
    <col min="11550" max="11550" width="3.26953125" style="57" customWidth="1"/>
    <col min="11551" max="11558" width="8.7265625" style="57"/>
    <col min="11559" max="11559" width="3.1796875" style="57" customWidth="1"/>
    <col min="11560" max="11567" width="8.7265625" style="57"/>
    <col min="11568" max="11568" width="3.26953125" style="57" customWidth="1"/>
    <col min="11569" max="11576" width="8.7265625" style="57"/>
    <col min="11577" max="11577" width="3.54296875" style="57" customWidth="1"/>
    <col min="11578" max="11585" width="8.7265625" style="57"/>
    <col min="11586" max="11586" width="3" style="57" customWidth="1"/>
    <col min="11587" max="11594" width="8.7265625" style="57"/>
    <col min="11595" max="11595" width="3.54296875" style="57" customWidth="1"/>
    <col min="11596" max="11761" width="8.7265625" style="57"/>
    <col min="11762" max="11762" width="7.453125" style="57" customWidth="1"/>
    <col min="11763" max="11763" width="6.26953125" style="57" customWidth="1"/>
    <col min="11764" max="11764" width="3.26953125" style="57" customWidth="1"/>
    <col min="11765" max="11772" width="8.7265625" style="57"/>
    <col min="11773" max="11773" width="3.26953125" style="57" customWidth="1"/>
    <col min="11774" max="11781" width="8.7265625" style="57"/>
    <col min="11782" max="11782" width="3.26953125" style="57" customWidth="1"/>
    <col min="11783" max="11790" width="8.7265625" style="57"/>
    <col min="11791" max="11791" width="2.54296875" style="57" customWidth="1"/>
    <col min="11792" max="11792" width="10.26953125" style="57" bestFit="1" customWidth="1"/>
    <col min="11793" max="11793" width="10.26953125" style="57" customWidth="1"/>
    <col min="11794" max="11796" width="8.7265625" style="57"/>
    <col min="11797" max="11797" width="11" style="57" customWidth="1"/>
    <col min="11798" max="11805" width="8.7265625" style="57"/>
    <col min="11806" max="11806" width="3.26953125" style="57" customWidth="1"/>
    <col min="11807" max="11814" width="8.7265625" style="57"/>
    <col min="11815" max="11815" width="3.1796875" style="57" customWidth="1"/>
    <col min="11816" max="11823" width="8.7265625" style="57"/>
    <col min="11824" max="11824" width="3.26953125" style="57" customWidth="1"/>
    <col min="11825" max="11832" width="8.7265625" style="57"/>
    <col min="11833" max="11833" width="3.54296875" style="57" customWidth="1"/>
    <col min="11834" max="11841" width="8.7265625" style="57"/>
    <col min="11842" max="11842" width="3" style="57" customWidth="1"/>
    <col min="11843" max="11850" width="8.7265625" style="57"/>
    <col min="11851" max="11851" width="3.54296875" style="57" customWidth="1"/>
    <col min="11852" max="12017" width="8.7265625" style="57"/>
    <col min="12018" max="12018" width="7.453125" style="57" customWidth="1"/>
    <col min="12019" max="12019" width="6.26953125" style="57" customWidth="1"/>
    <col min="12020" max="12020" width="3.26953125" style="57" customWidth="1"/>
    <col min="12021" max="12028" width="8.7265625" style="57"/>
    <col min="12029" max="12029" width="3.26953125" style="57" customWidth="1"/>
    <col min="12030" max="12037" width="8.7265625" style="57"/>
    <col min="12038" max="12038" width="3.26953125" style="57" customWidth="1"/>
    <col min="12039" max="12046" width="8.7265625" style="57"/>
    <col min="12047" max="12047" width="2.54296875" style="57" customWidth="1"/>
    <col min="12048" max="12048" width="10.26953125" style="57" bestFit="1" customWidth="1"/>
    <col min="12049" max="12049" width="10.26953125" style="57" customWidth="1"/>
    <col min="12050" max="12052" width="8.7265625" style="57"/>
    <col min="12053" max="12053" width="11" style="57" customWidth="1"/>
    <col min="12054" max="12061" width="8.7265625" style="57"/>
    <col min="12062" max="12062" width="3.26953125" style="57" customWidth="1"/>
    <col min="12063" max="12070" width="8.7265625" style="57"/>
    <col min="12071" max="12071" width="3.1796875" style="57" customWidth="1"/>
    <col min="12072" max="12079" width="8.7265625" style="57"/>
    <col min="12080" max="12080" width="3.26953125" style="57" customWidth="1"/>
    <col min="12081" max="12088" width="8.7265625" style="57"/>
    <col min="12089" max="12089" width="3.54296875" style="57" customWidth="1"/>
    <col min="12090" max="12097" width="8.7265625" style="57"/>
    <col min="12098" max="12098" width="3" style="57" customWidth="1"/>
    <col min="12099" max="12106" width="8.7265625" style="57"/>
    <col min="12107" max="12107" width="3.54296875" style="57" customWidth="1"/>
    <col min="12108" max="12273" width="8.7265625" style="57"/>
    <col min="12274" max="12274" width="7.453125" style="57" customWidth="1"/>
    <col min="12275" max="12275" width="6.26953125" style="57" customWidth="1"/>
    <col min="12276" max="12276" width="3.26953125" style="57" customWidth="1"/>
    <col min="12277" max="12284" width="8.7265625" style="57"/>
    <col min="12285" max="12285" width="3.26953125" style="57" customWidth="1"/>
    <col min="12286" max="12293" width="8.7265625" style="57"/>
    <col min="12294" max="12294" width="3.26953125" style="57" customWidth="1"/>
    <col min="12295" max="12302" width="8.7265625" style="57"/>
    <col min="12303" max="12303" width="2.54296875" style="57" customWidth="1"/>
    <col min="12304" max="12304" width="10.26953125" style="57" bestFit="1" customWidth="1"/>
    <col min="12305" max="12305" width="10.26953125" style="57" customWidth="1"/>
    <col min="12306" max="12308" width="8.7265625" style="57"/>
    <col min="12309" max="12309" width="11" style="57" customWidth="1"/>
    <col min="12310" max="12317" width="8.7265625" style="57"/>
    <col min="12318" max="12318" width="3.26953125" style="57" customWidth="1"/>
    <col min="12319" max="12326" width="8.7265625" style="57"/>
    <col min="12327" max="12327" width="3.1796875" style="57" customWidth="1"/>
    <col min="12328" max="12335" width="8.7265625" style="57"/>
    <col min="12336" max="12336" width="3.26953125" style="57" customWidth="1"/>
    <col min="12337" max="12344" width="8.7265625" style="57"/>
    <col min="12345" max="12345" width="3.54296875" style="57" customWidth="1"/>
    <col min="12346" max="12353" width="8.7265625" style="57"/>
    <col min="12354" max="12354" width="3" style="57" customWidth="1"/>
    <col min="12355" max="12362" width="8.7265625" style="57"/>
    <col min="12363" max="12363" width="3.54296875" style="57" customWidth="1"/>
    <col min="12364" max="12529" width="8.7265625" style="57"/>
    <col min="12530" max="12530" width="7.453125" style="57" customWidth="1"/>
    <col min="12531" max="12531" width="6.26953125" style="57" customWidth="1"/>
    <col min="12532" max="12532" width="3.26953125" style="57" customWidth="1"/>
    <col min="12533" max="12540" width="8.7265625" style="57"/>
    <col min="12541" max="12541" width="3.26953125" style="57" customWidth="1"/>
    <col min="12542" max="12549" width="8.7265625" style="57"/>
    <col min="12550" max="12550" width="3.26953125" style="57" customWidth="1"/>
    <col min="12551" max="12558" width="8.7265625" style="57"/>
    <col min="12559" max="12559" width="2.54296875" style="57" customWidth="1"/>
    <col min="12560" max="12560" width="10.26953125" style="57" bestFit="1" customWidth="1"/>
    <col min="12561" max="12561" width="10.26953125" style="57" customWidth="1"/>
    <col min="12562" max="12564" width="8.7265625" style="57"/>
    <col min="12565" max="12565" width="11" style="57" customWidth="1"/>
    <col min="12566" max="12573" width="8.7265625" style="57"/>
    <col min="12574" max="12574" width="3.26953125" style="57" customWidth="1"/>
    <col min="12575" max="12582" width="8.7265625" style="57"/>
    <col min="12583" max="12583" width="3.1796875" style="57" customWidth="1"/>
    <col min="12584" max="12591" width="8.7265625" style="57"/>
    <col min="12592" max="12592" width="3.26953125" style="57" customWidth="1"/>
    <col min="12593" max="12600" width="8.7265625" style="57"/>
    <col min="12601" max="12601" width="3.54296875" style="57" customWidth="1"/>
    <col min="12602" max="12609" width="8.7265625" style="57"/>
    <col min="12610" max="12610" width="3" style="57" customWidth="1"/>
    <col min="12611" max="12618" width="8.7265625" style="57"/>
    <col min="12619" max="12619" width="3.54296875" style="57" customWidth="1"/>
    <col min="12620" max="12785" width="8.7265625" style="57"/>
    <col min="12786" max="12786" width="7.453125" style="57" customWidth="1"/>
    <col min="12787" max="12787" width="6.26953125" style="57" customWidth="1"/>
    <col min="12788" max="12788" width="3.26953125" style="57" customWidth="1"/>
    <col min="12789" max="12796" width="8.7265625" style="57"/>
    <col min="12797" max="12797" width="3.26953125" style="57" customWidth="1"/>
    <col min="12798" max="12805" width="8.7265625" style="57"/>
    <col min="12806" max="12806" width="3.26953125" style="57" customWidth="1"/>
    <col min="12807" max="12814" width="8.7265625" style="57"/>
    <col min="12815" max="12815" width="2.54296875" style="57" customWidth="1"/>
    <col min="12816" max="12816" width="10.26953125" style="57" bestFit="1" customWidth="1"/>
    <col min="12817" max="12817" width="10.26953125" style="57" customWidth="1"/>
    <col min="12818" max="12820" width="8.7265625" style="57"/>
    <col min="12821" max="12821" width="11" style="57" customWidth="1"/>
    <col min="12822" max="12829" width="8.7265625" style="57"/>
    <col min="12830" max="12830" width="3.26953125" style="57" customWidth="1"/>
    <col min="12831" max="12838" width="8.7265625" style="57"/>
    <col min="12839" max="12839" width="3.1796875" style="57" customWidth="1"/>
    <col min="12840" max="12847" width="8.7265625" style="57"/>
    <col min="12848" max="12848" width="3.26953125" style="57" customWidth="1"/>
    <col min="12849" max="12856" width="8.7265625" style="57"/>
    <col min="12857" max="12857" width="3.54296875" style="57" customWidth="1"/>
    <col min="12858" max="12865" width="8.7265625" style="57"/>
    <col min="12866" max="12866" width="3" style="57" customWidth="1"/>
    <col min="12867" max="12874" width="8.7265625" style="57"/>
    <col min="12875" max="12875" width="3.54296875" style="57" customWidth="1"/>
    <col min="12876" max="13041" width="8.7265625" style="57"/>
    <col min="13042" max="13042" width="7.453125" style="57" customWidth="1"/>
    <col min="13043" max="13043" width="6.26953125" style="57" customWidth="1"/>
    <col min="13044" max="13044" width="3.26953125" style="57" customWidth="1"/>
    <col min="13045" max="13052" width="8.7265625" style="57"/>
    <col min="13053" max="13053" width="3.26953125" style="57" customWidth="1"/>
    <col min="13054" max="13061" width="8.7265625" style="57"/>
    <col min="13062" max="13062" width="3.26953125" style="57" customWidth="1"/>
    <col min="13063" max="13070" width="8.7265625" style="57"/>
    <col min="13071" max="13071" width="2.54296875" style="57" customWidth="1"/>
    <col min="13072" max="13072" width="10.26953125" style="57" bestFit="1" customWidth="1"/>
    <col min="13073" max="13073" width="10.26953125" style="57" customWidth="1"/>
    <col min="13074" max="13076" width="8.7265625" style="57"/>
    <col min="13077" max="13077" width="11" style="57" customWidth="1"/>
    <col min="13078" max="13085" width="8.7265625" style="57"/>
    <col min="13086" max="13086" width="3.26953125" style="57" customWidth="1"/>
    <col min="13087" max="13094" width="8.7265625" style="57"/>
    <col min="13095" max="13095" width="3.1796875" style="57" customWidth="1"/>
    <col min="13096" max="13103" width="8.7265625" style="57"/>
    <col min="13104" max="13104" width="3.26953125" style="57" customWidth="1"/>
    <col min="13105" max="13112" width="8.7265625" style="57"/>
    <col min="13113" max="13113" width="3.54296875" style="57" customWidth="1"/>
    <col min="13114" max="13121" width="8.7265625" style="57"/>
    <col min="13122" max="13122" width="3" style="57" customWidth="1"/>
    <col min="13123" max="13130" width="8.7265625" style="57"/>
    <col min="13131" max="13131" width="3.54296875" style="57" customWidth="1"/>
    <col min="13132" max="13297" width="8.7265625" style="57"/>
    <col min="13298" max="13298" width="7.453125" style="57" customWidth="1"/>
    <col min="13299" max="13299" width="6.26953125" style="57" customWidth="1"/>
    <col min="13300" max="13300" width="3.26953125" style="57" customWidth="1"/>
    <col min="13301" max="13308" width="8.7265625" style="57"/>
    <col min="13309" max="13309" width="3.26953125" style="57" customWidth="1"/>
    <col min="13310" max="13317" width="8.7265625" style="57"/>
    <col min="13318" max="13318" width="3.26953125" style="57" customWidth="1"/>
    <col min="13319" max="13326" width="8.7265625" style="57"/>
    <col min="13327" max="13327" width="2.54296875" style="57" customWidth="1"/>
    <col min="13328" max="13328" width="10.26953125" style="57" bestFit="1" customWidth="1"/>
    <col min="13329" max="13329" width="10.26953125" style="57" customWidth="1"/>
    <col min="13330" max="13332" width="8.7265625" style="57"/>
    <col min="13333" max="13333" width="11" style="57" customWidth="1"/>
    <col min="13334" max="13341" width="8.7265625" style="57"/>
    <col min="13342" max="13342" width="3.26953125" style="57" customWidth="1"/>
    <col min="13343" max="13350" width="8.7265625" style="57"/>
    <col min="13351" max="13351" width="3.1796875" style="57" customWidth="1"/>
    <col min="13352" max="13359" width="8.7265625" style="57"/>
    <col min="13360" max="13360" width="3.26953125" style="57" customWidth="1"/>
    <col min="13361" max="13368" width="8.7265625" style="57"/>
    <col min="13369" max="13369" width="3.54296875" style="57" customWidth="1"/>
    <col min="13370" max="13377" width="8.7265625" style="57"/>
    <col min="13378" max="13378" width="3" style="57" customWidth="1"/>
    <col min="13379" max="13386" width="8.7265625" style="57"/>
    <col min="13387" max="13387" width="3.54296875" style="57" customWidth="1"/>
    <col min="13388" max="13553" width="8.7265625" style="57"/>
    <col min="13554" max="13554" width="7.453125" style="57" customWidth="1"/>
    <col min="13555" max="13555" width="6.26953125" style="57" customWidth="1"/>
    <col min="13556" max="13556" width="3.26953125" style="57" customWidth="1"/>
    <col min="13557" max="13564" width="8.7265625" style="57"/>
    <col min="13565" max="13565" width="3.26953125" style="57" customWidth="1"/>
    <col min="13566" max="13573" width="8.7265625" style="57"/>
    <col min="13574" max="13574" width="3.26953125" style="57" customWidth="1"/>
    <col min="13575" max="13582" width="8.7265625" style="57"/>
    <col min="13583" max="13583" width="2.54296875" style="57" customWidth="1"/>
    <col min="13584" max="13584" width="10.26953125" style="57" bestFit="1" customWidth="1"/>
    <col min="13585" max="13585" width="10.26953125" style="57" customWidth="1"/>
    <col min="13586" max="13588" width="8.7265625" style="57"/>
    <col min="13589" max="13589" width="11" style="57" customWidth="1"/>
    <col min="13590" max="13597" width="8.7265625" style="57"/>
    <col min="13598" max="13598" width="3.26953125" style="57" customWidth="1"/>
    <col min="13599" max="13606" width="8.7265625" style="57"/>
    <col min="13607" max="13607" width="3.1796875" style="57" customWidth="1"/>
    <col min="13608" max="13615" width="8.7265625" style="57"/>
    <col min="13616" max="13616" width="3.26953125" style="57" customWidth="1"/>
    <col min="13617" max="13624" width="8.7265625" style="57"/>
    <col min="13625" max="13625" width="3.54296875" style="57" customWidth="1"/>
    <col min="13626" max="13633" width="8.7265625" style="57"/>
    <col min="13634" max="13634" width="3" style="57" customWidth="1"/>
    <col min="13635" max="13642" width="8.7265625" style="57"/>
    <col min="13643" max="13643" width="3.54296875" style="57" customWidth="1"/>
    <col min="13644" max="13809" width="8.7265625" style="57"/>
    <col min="13810" max="13810" width="7.453125" style="57" customWidth="1"/>
    <col min="13811" max="13811" width="6.26953125" style="57" customWidth="1"/>
    <col min="13812" max="13812" width="3.26953125" style="57" customWidth="1"/>
    <col min="13813" max="13820" width="8.7265625" style="57"/>
    <col min="13821" max="13821" width="3.26953125" style="57" customWidth="1"/>
    <col min="13822" max="13829" width="8.7265625" style="57"/>
    <col min="13830" max="13830" width="3.26953125" style="57" customWidth="1"/>
    <col min="13831" max="13838" width="8.7265625" style="57"/>
    <col min="13839" max="13839" width="2.54296875" style="57" customWidth="1"/>
    <col min="13840" max="13840" width="10.26953125" style="57" bestFit="1" customWidth="1"/>
    <col min="13841" max="13841" width="10.26953125" style="57" customWidth="1"/>
    <col min="13842" max="13844" width="8.7265625" style="57"/>
    <col min="13845" max="13845" width="11" style="57" customWidth="1"/>
    <col min="13846" max="13853" width="8.7265625" style="57"/>
    <col min="13854" max="13854" width="3.26953125" style="57" customWidth="1"/>
    <col min="13855" max="13862" width="8.7265625" style="57"/>
    <col min="13863" max="13863" width="3.1796875" style="57" customWidth="1"/>
    <col min="13864" max="13871" width="8.7265625" style="57"/>
    <col min="13872" max="13872" width="3.26953125" style="57" customWidth="1"/>
    <col min="13873" max="13880" width="8.7265625" style="57"/>
    <col min="13881" max="13881" width="3.54296875" style="57" customWidth="1"/>
    <col min="13882" max="13889" width="8.7265625" style="57"/>
    <col min="13890" max="13890" width="3" style="57" customWidth="1"/>
    <col min="13891" max="13898" width="8.7265625" style="57"/>
    <col min="13899" max="13899" width="3.54296875" style="57" customWidth="1"/>
    <col min="13900" max="14065" width="8.7265625" style="57"/>
    <col min="14066" max="14066" width="7.453125" style="57" customWidth="1"/>
    <col min="14067" max="14067" width="6.26953125" style="57" customWidth="1"/>
    <col min="14068" max="14068" width="3.26953125" style="57" customWidth="1"/>
    <col min="14069" max="14076" width="8.7265625" style="57"/>
    <col min="14077" max="14077" width="3.26953125" style="57" customWidth="1"/>
    <col min="14078" max="14085" width="8.7265625" style="57"/>
    <col min="14086" max="14086" width="3.26953125" style="57" customWidth="1"/>
    <col min="14087" max="14094" width="8.7265625" style="57"/>
    <col min="14095" max="14095" width="2.54296875" style="57" customWidth="1"/>
    <col min="14096" max="14096" width="10.26953125" style="57" bestFit="1" customWidth="1"/>
    <col min="14097" max="14097" width="10.26953125" style="57" customWidth="1"/>
    <col min="14098" max="14100" width="8.7265625" style="57"/>
    <col min="14101" max="14101" width="11" style="57" customWidth="1"/>
    <col min="14102" max="14109" width="8.7265625" style="57"/>
    <col min="14110" max="14110" width="3.26953125" style="57" customWidth="1"/>
    <col min="14111" max="14118" width="8.7265625" style="57"/>
    <col min="14119" max="14119" width="3.1796875" style="57" customWidth="1"/>
    <col min="14120" max="14127" width="8.7265625" style="57"/>
    <col min="14128" max="14128" width="3.26953125" style="57" customWidth="1"/>
    <col min="14129" max="14136" width="8.7265625" style="57"/>
    <col min="14137" max="14137" width="3.54296875" style="57" customWidth="1"/>
    <col min="14138" max="14145" width="8.7265625" style="57"/>
    <col min="14146" max="14146" width="3" style="57" customWidth="1"/>
    <col min="14147" max="14154" width="8.7265625" style="57"/>
    <col min="14155" max="14155" width="3.54296875" style="57" customWidth="1"/>
    <col min="14156" max="14321" width="8.7265625" style="57"/>
    <col min="14322" max="14322" width="7.453125" style="57" customWidth="1"/>
    <col min="14323" max="14323" width="6.26953125" style="57" customWidth="1"/>
    <col min="14324" max="14324" width="3.26953125" style="57" customWidth="1"/>
    <col min="14325" max="14332" width="8.7265625" style="57"/>
    <col min="14333" max="14333" width="3.26953125" style="57" customWidth="1"/>
    <col min="14334" max="14341" width="8.7265625" style="57"/>
    <col min="14342" max="14342" width="3.26953125" style="57" customWidth="1"/>
    <col min="14343" max="14350" width="8.7265625" style="57"/>
    <col min="14351" max="14351" width="2.54296875" style="57" customWidth="1"/>
    <col min="14352" max="14352" width="10.26953125" style="57" bestFit="1" customWidth="1"/>
    <col min="14353" max="14353" width="10.26953125" style="57" customWidth="1"/>
    <col min="14354" max="14356" width="8.7265625" style="57"/>
    <col min="14357" max="14357" width="11" style="57" customWidth="1"/>
    <col min="14358" max="14365" width="8.7265625" style="57"/>
    <col min="14366" max="14366" width="3.26953125" style="57" customWidth="1"/>
    <col min="14367" max="14374" width="8.7265625" style="57"/>
    <col min="14375" max="14375" width="3.1796875" style="57" customWidth="1"/>
    <col min="14376" max="14383" width="8.7265625" style="57"/>
    <col min="14384" max="14384" width="3.26953125" style="57" customWidth="1"/>
    <col min="14385" max="14392" width="8.7265625" style="57"/>
    <col min="14393" max="14393" width="3.54296875" style="57" customWidth="1"/>
    <col min="14394" max="14401" width="8.7265625" style="57"/>
    <col min="14402" max="14402" width="3" style="57" customWidth="1"/>
    <col min="14403" max="14410" width="8.7265625" style="57"/>
    <col min="14411" max="14411" width="3.54296875" style="57" customWidth="1"/>
    <col min="14412" max="14577" width="8.7265625" style="57"/>
    <col min="14578" max="14578" width="7.453125" style="57" customWidth="1"/>
    <col min="14579" max="14579" width="6.26953125" style="57" customWidth="1"/>
    <col min="14580" max="14580" width="3.26953125" style="57" customWidth="1"/>
    <col min="14581" max="14588" width="8.7265625" style="57"/>
    <col min="14589" max="14589" width="3.26953125" style="57" customWidth="1"/>
    <col min="14590" max="14597" width="8.7265625" style="57"/>
    <col min="14598" max="14598" width="3.26953125" style="57" customWidth="1"/>
    <col min="14599" max="14606" width="8.7265625" style="57"/>
    <col min="14607" max="14607" width="2.54296875" style="57" customWidth="1"/>
    <col min="14608" max="14608" width="10.26953125" style="57" bestFit="1" customWidth="1"/>
    <col min="14609" max="14609" width="10.26953125" style="57" customWidth="1"/>
    <col min="14610" max="14612" width="8.7265625" style="57"/>
    <col min="14613" max="14613" width="11" style="57" customWidth="1"/>
    <col min="14614" max="14621" width="8.7265625" style="57"/>
    <col min="14622" max="14622" width="3.26953125" style="57" customWidth="1"/>
    <col min="14623" max="14630" width="8.7265625" style="57"/>
    <col min="14631" max="14631" width="3.1796875" style="57" customWidth="1"/>
    <col min="14632" max="14639" width="8.7265625" style="57"/>
    <col min="14640" max="14640" width="3.26953125" style="57" customWidth="1"/>
    <col min="14641" max="14648" width="8.7265625" style="57"/>
    <col min="14649" max="14649" width="3.54296875" style="57" customWidth="1"/>
    <col min="14650" max="14657" width="8.7265625" style="57"/>
    <col min="14658" max="14658" width="3" style="57" customWidth="1"/>
    <col min="14659" max="14666" width="8.7265625" style="57"/>
    <col min="14667" max="14667" width="3.54296875" style="57" customWidth="1"/>
    <col min="14668" max="14833" width="8.7265625" style="57"/>
    <col min="14834" max="14834" width="7.453125" style="57" customWidth="1"/>
    <col min="14835" max="14835" width="6.26953125" style="57" customWidth="1"/>
    <col min="14836" max="14836" width="3.26953125" style="57" customWidth="1"/>
    <col min="14837" max="14844" width="8.7265625" style="57"/>
    <col min="14845" max="14845" width="3.26953125" style="57" customWidth="1"/>
    <col min="14846" max="14853" width="8.7265625" style="57"/>
    <col min="14854" max="14854" width="3.26953125" style="57" customWidth="1"/>
    <col min="14855" max="14862" width="8.7265625" style="57"/>
    <col min="14863" max="14863" width="2.54296875" style="57" customWidth="1"/>
    <col min="14864" max="14864" width="10.26953125" style="57" bestFit="1" customWidth="1"/>
    <col min="14865" max="14865" width="10.26953125" style="57" customWidth="1"/>
    <col min="14866" max="14868" width="8.7265625" style="57"/>
    <col min="14869" max="14869" width="11" style="57" customWidth="1"/>
    <col min="14870" max="14877" width="8.7265625" style="57"/>
    <col min="14878" max="14878" width="3.26953125" style="57" customWidth="1"/>
    <col min="14879" max="14886" width="8.7265625" style="57"/>
    <col min="14887" max="14887" width="3.1796875" style="57" customWidth="1"/>
    <col min="14888" max="14895" width="8.7265625" style="57"/>
    <col min="14896" max="14896" width="3.26953125" style="57" customWidth="1"/>
    <col min="14897" max="14904" width="8.7265625" style="57"/>
    <col min="14905" max="14905" width="3.54296875" style="57" customWidth="1"/>
    <col min="14906" max="14913" width="8.7265625" style="57"/>
    <col min="14914" max="14914" width="3" style="57" customWidth="1"/>
    <col min="14915" max="14922" width="8.7265625" style="57"/>
    <col min="14923" max="14923" width="3.54296875" style="57" customWidth="1"/>
    <col min="14924" max="15089" width="8.7265625" style="57"/>
    <col min="15090" max="15090" width="7.453125" style="57" customWidth="1"/>
    <col min="15091" max="15091" width="6.26953125" style="57" customWidth="1"/>
    <col min="15092" max="15092" width="3.26953125" style="57" customWidth="1"/>
    <col min="15093" max="15100" width="8.7265625" style="57"/>
    <col min="15101" max="15101" width="3.26953125" style="57" customWidth="1"/>
    <col min="15102" max="15109" width="8.7265625" style="57"/>
    <col min="15110" max="15110" width="3.26953125" style="57" customWidth="1"/>
    <col min="15111" max="15118" width="8.7265625" style="57"/>
    <col min="15119" max="15119" width="2.54296875" style="57" customWidth="1"/>
    <col min="15120" max="15120" width="10.26953125" style="57" bestFit="1" customWidth="1"/>
    <col min="15121" max="15121" width="10.26953125" style="57" customWidth="1"/>
    <col min="15122" max="15124" width="8.7265625" style="57"/>
    <col min="15125" max="15125" width="11" style="57" customWidth="1"/>
    <col min="15126" max="15133" width="8.7265625" style="57"/>
    <col min="15134" max="15134" width="3.26953125" style="57" customWidth="1"/>
    <col min="15135" max="15142" width="8.7265625" style="57"/>
    <col min="15143" max="15143" width="3.1796875" style="57" customWidth="1"/>
    <col min="15144" max="15151" width="8.7265625" style="57"/>
    <col min="15152" max="15152" width="3.26953125" style="57" customWidth="1"/>
    <col min="15153" max="15160" width="8.7265625" style="57"/>
    <col min="15161" max="15161" width="3.54296875" style="57" customWidth="1"/>
    <col min="15162" max="15169" width="8.7265625" style="57"/>
    <col min="15170" max="15170" width="3" style="57" customWidth="1"/>
    <col min="15171" max="15178" width="8.7265625" style="57"/>
    <col min="15179" max="15179" width="3.54296875" style="57" customWidth="1"/>
    <col min="15180" max="15345" width="8.7265625" style="57"/>
    <col min="15346" max="15346" width="7.453125" style="57" customWidth="1"/>
    <col min="15347" max="15347" width="6.26953125" style="57" customWidth="1"/>
    <col min="15348" max="15348" width="3.26953125" style="57" customWidth="1"/>
    <col min="15349" max="15356" width="8.7265625" style="57"/>
    <col min="15357" max="15357" width="3.26953125" style="57" customWidth="1"/>
    <col min="15358" max="15365" width="8.7265625" style="57"/>
    <col min="15366" max="15366" width="3.26953125" style="57" customWidth="1"/>
    <col min="15367" max="15374" width="8.7265625" style="57"/>
    <col min="15375" max="15375" width="2.54296875" style="57" customWidth="1"/>
    <col min="15376" max="15376" width="10.26953125" style="57" bestFit="1" customWidth="1"/>
    <col min="15377" max="15377" width="10.26953125" style="57" customWidth="1"/>
    <col min="15378" max="15380" width="8.7265625" style="57"/>
    <col min="15381" max="15381" width="11" style="57" customWidth="1"/>
    <col min="15382" max="15389" width="8.7265625" style="57"/>
    <col min="15390" max="15390" width="3.26953125" style="57" customWidth="1"/>
    <col min="15391" max="15398" width="8.7265625" style="57"/>
    <col min="15399" max="15399" width="3.1796875" style="57" customWidth="1"/>
    <col min="15400" max="15407" width="8.7265625" style="57"/>
    <col min="15408" max="15408" width="3.26953125" style="57" customWidth="1"/>
    <col min="15409" max="15416" width="8.7265625" style="57"/>
    <col min="15417" max="15417" width="3.54296875" style="57" customWidth="1"/>
    <col min="15418" max="15425" width="8.7265625" style="57"/>
    <col min="15426" max="15426" width="3" style="57" customWidth="1"/>
    <col min="15427" max="15434" width="8.7265625" style="57"/>
    <col min="15435" max="15435" width="3.54296875" style="57" customWidth="1"/>
    <col min="15436" max="15601" width="8.7265625" style="57"/>
    <col min="15602" max="15602" width="7.453125" style="57" customWidth="1"/>
    <col min="15603" max="15603" width="6.26953125" style="57" customWidth="1"/>
    <col min="15604" max="15604" width="3.26953125" style="57" customWidth="1"/>
    <col min="15605" max="15612" width="8.7265625" style="57"/>
    <col min="15613" max="15613" width="3.26953125" style="57" customWidth="1"/>
    <col min="15614" max="15621" width="8.7265625" style="57"/>
    <col min="15622" max="15622" width="3.26953125" style="57" customWidth="1"/>
    <col min="15623" max="15630" width="8.7265625" style="57"/>
    <col min="15631" max="15631" width="2.54296875" style="57" customWidth="1"/>
    <col min="15632" max="15632" width="10.26953125" style="57" bestFit="1" customWidth="1"/>
    <col min="15633" max="15633" width="10.26953125" style="57" customWidth="1"/>
    <col min="15634" max="15636" width="8.7265625" style="57"/>
    <col min="15637" max="15637" width="11" style="57" customWidth="1"/>
    <col min="15638" max="15645" width="8.7265625" style="57"/>
    <col min="15646" max="15646" width="3.26953125" style="57" customWidth="1"/>
    <col min="15647" max="15654" width="8.7265625" style="57"/>
    <col min="15655" max="15655" width="3.1796875" style="57" customWidth="1"/>
    <col min="15656" max="15663" width="8.7265625" style="57"/>
    <col min="15664" max="15664" width="3.26953125" style="57" customWidth="1"/>
    <col min="15665" max="15672" width="8.7265625" style="57"/>
    <col min="15673" max="15673" width="3.54296875" style="57" customWidth="1"/>
    <col min="15674" max="15681" width="8.7265625" style="57"/>
    <col min="15682" max="15682" width="3" style="57" customWidth="1"/>
    <col min="15683" max="15690" width="8.7265625" style="57"/>
    <col min="15691" max="15691" width="3.54296875" style="57" customWidth="1"/>
    <col min="15692" max="15857" width="8.7265625" style="57"/>
    <col min="15858" max="15858" width="7.453125" style="57" customWidth="1"/>
    <col min="15859" max="15859" width="6.26953125" style="57" customWidth="1"/>
    <col min="15860" max="15860" width="3.26953125" style="57" customWidth="1"/>
    <col min="15861" max="15868" width="8.7265625" style="57"/>
    <col min="15869" max="15869" width="3.26953125" style="57" customWidth="1"/>
    <col min="15870" max="15877" width="8.7265625" style="57"/>
    <col min="15878" max="15878" width="3.26953125" style="57" customWidth="1"/>
    <col min="15879" max="15886" width="8.7265625" style="57"/>
    <col min="15887" max="15887" width="2.54296875" style="57" customWidth="1"/>
    <col min="15888" max="15888" width="10.26953125" style="57" bestFit="1" customWidth="1"/>
    <col min="15889" max="15889" width="10.26953125" style="57" customWidth="1"/>
    <col min="15890" max="15892" width="8.7265625" style="57"/>
    <col min="15893" max="15893" width="11" style="57" customWidth="1"/>
    <col min="15894" max="15901" width="8.7265625" style="57"/>
    <col min="15902" max="15902" width="3.26953125" style="57" customWidth="1"/>
    <col min="15903" max="15910" width="8.7265625" style="57"/>
    <col min="15911" max="15911" width="3.1796875" style="57" customWidth="1"/>
    <col min="15912" max="15919" width="8.7265625" style="57"/>
    <col min="15920" max="15920" width="3.26953125" style="57" customWidth="1"/>
    <col min="15921" max="15928" width="8.7265625" style="57"/>
    <col min="15929" max="15929" width="3.54296875" style="57" customWidth="1"/>
    <col min="15930" max="15937" width="8.7265625" style="57"/>
    <col min="15938" max="15938" width="3" style="57" customWidth="1"/>
    <col min="15939" max="15946" width="8.7265625" style="57"/>
    <col min="15947" max="15947" width="3.54296875" style="57" customWidth="1"/>
    <col min="15948" max="16113" width="8.7265625" style="57"/>
    <col min="16114" max="16114" width="7.453125" style="57" customWidth="1"/>
    <col min="16115" max="16115" width="6.26953125" style="57" customWidth="1"/>
    <col min="16116" max="16116" width="3.26953125" style="57" customWidth="1"/>
    <col min="16117" max="16124" width="8.7265625" style="57"/>
    <col min="16125" max="16125" width="3.26953125" style="57" customWidth="1"/>
    <col min="16126" max="16133" width="8.7265625" style="57"/>
    <col min="16134" max="16134" width="3.26953125" style="57" customWidth="1"/>
    <col min="16135" max="16142" width="8.7265625" style="57"/>
    <col min="16143" max="16143" width="2.54296875" style="57" customWidth="1"/>
    <col min="16144" max="16144" width="10.26953125" style="57" bestFit="1" customWidth="1"/>
    <col min="16145" max="16145" width="10.26953125" style="57" customWidth="1"/>
    <col min="16146" max="16148" width="8.7265625" style="57"/>
    <col min="16149" max="16149" width="11" style="57" customWidth="1"/>
    <col min="16150" max="16157" width="8.7265625" style="57"/>
    <col min="16158" max="16158" width="3.26953125" style="57" customWidth="1"/>
    <col min="16159" max="16166" width="8.7265625" style="57"/>
    <col min="16167" max="16167" width="3.1796875" style="57" customWidth="1"/>
    <col min="16168" max="16175" width="8.7265625" style="57"/>
    <col min="16176" max="16176" width="3.26953125" style="57" customWidth="1"/>
    <col min="16177" max="16184" width="8.7265625" style="57"/>
    <col min="16185" max="16185" width="3.54296875" style="57" customWidth="1"/>
    <col min="16186" max="16193" width="8.7265625" style="57"/>
    <col min="16194" max="16194" width="3" style="57" customWidth="1"/>
    <col min="16195" max="16202" width="8.7265625" style="57"/>
    <col min="16203" max="16203" width="3.54296875" style="57" customWidth="1"/>
    <col min="16204" max="16369" width="8.7265625" style="57"/>
    <col min="16370" max="16384" width="8.7265625" style="57" customWidth="1"/>
  </cols>
  <sheetData>
    <row r="1" spans="1:84" s="2" customFormat="1" ht="45" customHeight="1" x14ac:dyDescent="0.35">
      <c r="A1" s="56" t="s">
        <v>389</v>
      </c>
    </row>
    <row r="2" spans="1:84" s="3" customFormat="1" ht="20.25" customHeight="1" x14ac:dyDescent="0.35">
      <c r="A2" s="3" t="s">
        <v>15</v>
      </c>
    </row>
    <row r="3" spans="1:84" s="3" customFormat="1" ht="20.25" customHeight="1" x14ac:dyDescent="0.35">
      <c r="A3" s="62" t="s">
        <v>159</v>
      </c>
    </row>
    <row r="4" spans="1:84" s="3" customFormat="1" ht="20.25" customHeight="1" x14ac:dyDescent="0.35">
      <c r="A4" s="3" t="s">
        <v>160</v>
      </c>
    </row>
    <row r="5" spans="1:84" ht="49" customHeight="1" x14ac:dyDescent="0.35">
      <c r="A5" s="91" t="s">
        <v>88</v>
      </c>
      <c r="B5" s="87" t="s">
        <v>340</v>
      </c>
      <c r="C5" s="88" t="s">
        <v>56</v>
      </c>
      <c r="D5" s="88" t="s">
        <v>318</v>
      </c>
      <c r="E5" s="88" t="s">
        <v>341</v>
      </c>
      <c r="F5" s="89" t="s">
        <v>314</v>
      </c>
      <c r="G5" s="88" t="s">
        <v>313</v>
      </c>
      <c r="H5" s="88" t="s">
        <v>59</v>
      </c>
      <c r="I5" s="88" t="s">
        <v>60</v>
      </c>
      <c r="J5" s="88" t="s">
        <v>390</v>
      </c>
      <c r="K5" s="88" t="s">
        <v>89</v>
      </c>
      <c r="L5" s="88" t="s">
        <v>343</v>
      </c>
      <c r="M5" s="88" t="s">
        <v>400</v>
      </c>
      <c r="N5" s="89" t="s">
        <v>305</v>
      </c>
      <c r="O5" s="88" t="s">
        <v>306</v>
      </c>
      <c r="P5" s="88" t="s">
        <v>346</v>
      </c>
      <c r="Q5" s="88" t="s">
        <v>401</v>
      </c>
      <c r="R5" s="88" t="s">
        <v>391</v>
      </c>
      <c r="S5" s="88" t="s">
        <v>279</v>
      </c>
      <c r="T5" s="88" t="s">
        <v>281</v>
      </c>
      <c r="U5" s="88" t="s">
        <v>402</v>
      </c>
      <c r="V5" s="89" t="s">
        <v>348</v>
      </c>
      <c r="W5" s="88" t="s">
        <v>349</v>
      </c>
      <c r="X5" s="88" t="s">
        <v>284</v>
      </c>
      <c r="Y5" s="88" t="s">
        <v>403</v>
      </c>
      <c r="Z5" s="88" t="s">
        <v>392</v>
      </c>
      <c r="AA5" s="88" t="s">
        <v>351</v>
      </c>
      <c r="AB5" s="88" t="s">
        <v>404</v>
      </c>
      <c r="AC5" s="89" t="s">
        <v>354</v>
      </c>
      <c r="AD5" s="88" t="s">
        <v>355</v>
      </c>
      <c r="AE5" s="88" t="s">
        <v>357</v>
      </c>
      <c r="AF5" s="88" t="s">
        <v>393</v>
      </c>
      <c r="AG5" s="88" t="s">
        <v>286</v>
      </c>
      <c r="AH5" s="88" t="s">
        <v>301</v>
      </c>
      <c r="AI5" s="88" t="s">
        <v>405</v>
      </c>
      <c r="AJ5" s="89" t="s">
        <v>358</v>
      </c>
      <c r="AK5" s="88" t="s">
        <v>359</v>
      </c>
      <c r="AL5" s="88" t="s">
        <v>304</v>
      </c>
      <c r="AM5" s="88" t="s">
        <v>360</v>
      </c>
      <c r="AN5" s="88" t="s">
        <v>394</v>
      </c>
      <c r="AO5" s="88" t="s">
        <v>294</v>
      </c>
      <c r="AP5" s="88" t="s">
        <v>295</v>
      </c>
      <c r="AQ5" s="88" t="s">
        <v>406</v>
      </c>
      <c r="AR5" s="89" t="s">
        <v>407</v>
      </c>
      <c r="AS5" s="88" t="s">
        <v>309</v>
      </c>
      <c r="AT5" s="88" t="s">
        <v>408</v>
      </c>
      <c r="AU5" s="88" t="s">
        <v>409</v>
      </c>
      <c r="AV5" s="88" t="s">
        <v>395</v>
      </c>
      <c r="AW5" s="88" t="s">
        <v>362</v>
      </c>
      <c r="AX5" s="88" t="s">
        <v>363</v>
      </c>
      <c r="AY5" s="88" t="s">
        <v>410</v>
      </c>
      <c r="AZ5" s="89" t="s">
        <v>411</v>
      </c>
      <c r="BA5" s="88" t="s">
        <v>412</v>
      </c>
      <c r="BB5" s="88" t="s">
        <v>413</v>
      </c>
      <c r="BC5" s="88" t="s">
        <v>414</v>
      </c>
      <c r="BD5" s="88" t="s">
        <v>396</v>
      </c>
      <c r="BE5" s="88" t="s">
        <v>415</v>
      </c>
      <c r="BF5" s="88" t="s">
        <v>416</v>
      </c>
      <c r="BG5" s="88" t="s">
        <v>417</v>
      </c>
      <c r="BH5" s="89" t="s">
        <v>418</v>
      </c>
      <c r="BI5" s="88" t="s">
        <v>419</v>
      </c>
      <c r="BJ5" s="88" t="s">
        <v>420</v>
      </c>
      <c r="BK5" s="88" t="s">
        <v>421</v>
      </c>
      <c r="BL5" s="88" t="s">
        <v>397</v>
      </c>
      <c r="BM5" s="88" t="s">
        <v>422</v>
      </c>
      <c r="BN5" s="88" t="s">
        <v>369</v>
      </c>
      <c r="BO5" s="88" t="s">
        <v>423</v>
      </c>
      <c r="BP5" s="89" t="s">
        <v>372</v>
      </c>
      <c r="BQ5" s="88" t="s">
        <v>424</v>
      </c>
      <c r="BR5" s="88" t="s">
        <v>387</v>
      </c>
      <c r="BS5" s="88" t="s">
        <v>425</v>
      </c>
      <c r="BT5" s="88" t="s">
        <v>398</v>
      </c>
      <c r="BU5" s="88" t="s">
        <v>426</v>
      </c>
      <c r="BV5" s="88" t="s">
        <v>427</v>
      </c>
      <c r="BW5" s="88" t="s">
        <v>428</v>
      </c>
      <c r="BX5" s="89" t="s">
        <v>429</v>
      </c>
      <c r="BY5" s="88" t="s">
        <v>430</v>
      </c>
      <c r="BZ5" s="88" t="s">
        <v>431</v>
      </c>
      <c r="CA5" s="88" t="s">
        <v>432</v>
      </c>
      <c r="CB5" s="88" t="s">
        <v>399</v>
      </c>
      <c r="CC5" s="88" t="s">
        <v>433</v>
      </c>
      <c r="CD5" s="88" t="s">
        <v>434</v>
      </c>
      <c r="CE5" s="96" t="s">
        <v>307</v>
      </c>
      <c r="CF5" s="57"/>
    </row>
    <row r="6" spans="1:84" x14ac:dyDescent="0.35">
      <c r="A6" s="82" t="s">
        <v>172</v>
      </c>
      <c r="B6" s="80">
        <f>SUM(C6:I6)</f>
        <v>48479.37</v>
      </c>
      <c r="C6" s="80">
        <f t="shared" ref="C6:C37" si="0">K6+S6+AG6+AO6+AA6</f>
        <v>1099.2800000000002</v>
      </c>
      <c r="D6" s="80">
        <f t="shared" ref="D6:D37" si="1">L6+T6+AH6+AP6+CC6</f>
        <v>568.20000000000005</v>
      </c>
      <c r="E6" s="80">
        <f>M6+U6+AB6+AI6+AQ6+CD6</f>
        <v>19597.87</v>
      </c>
      <c r="F6" s="80">
        <f t="shared" ref="F6:F37" si="2">N6+V6+AJ6+AR6+CE6</f>
        <v>19463.149999999998</v>
      </c>
      <c r="G6" s="80">
        <f t="shared" ref="G6:G37" si="3">O6+W6+AD6+AK6+AS6</f>
        <v>275.61</v>
      </c>
      <c r="H6" s="80">
        <f t="shared" ref="H6:H37" si="4">P6+X6+AE6+AL6+AT6</f>
        <v>7475.2600000000011</v>
      </c>
      <c r="I6" s="80">
        <f t="shared" ref="I6:I37" si="5">Q6+Y6+AM6+AU6</f>
        <v>0</v>
      </c>
      <c r="J6" s="80">
        <f>SUM(K6:Q6)</f>
        <v>1123.97</v>
      </c>
      <c r="K6" s="81">
        <v>1.61</v>
      </c>
      <c r="L6" s="81">
        <v>340.02</v>
      </c>
      <c r="M6" s="81">
        <v>30.23</v>
      </c>
      <c r="N6" s="81">
        <v>544.37</v>
      </c>
      <c r="O6" s="81">
        <v>0</v>
      </c>
      <c r="P6" s="81">
        <v>207.74</v>
      </c>
      <c r="Q6" s="81">
        <v>0</v>
      </c>
      <c r="R6" s="80">
        <f>SUM(S6:Y6)</f>
        <v>8579.08</v>
      </c>
      <c r="S6" s="81">
        <v>512.1</v>
      </c>
      <c r="T6" s="81">
        <v>108.98</v>
      </c>
      <c r="U6" s="81">
        <v>1692.63</v>
      </c>
      <c r="V6" s="81">
        <v>3872.08</v>
      </c>
      <c r="W6" s="81">
        <v>144.36000000000001</v>
      </c>
      <c r="X6" s="81">
        <v>2248.9299999999998</v>
      </c>
      <c r="Y6" s="81">
        <v>0</v>
      </c>
      <c r="Z6" s="80">
        <f>SUM(AA6:AE6)</f>
        <v>13082.650000000001</v>
      </c>
      <c r="AA6" s="81">
        <v>0</v>
      </c>
      <c r="AB6" s="81">
        <v>12919.37</v>
      </c>
      <c r="AC6" s="81">
        <v>0</v>
      </c>
      <c r="AD6" s="81">
        <v>0</v>
      </c>
      <c r="AE6" s="81">
        <v>163.28</v>
      </c>
      <c r="AF6" s="80">
        <f>SUM(AG6:AM6)</f>
        <v>16080.11</v>
      </c>
      <c r="AG6" s="81">
        <v>475.94</v>
      </c>
      <c r="AH6" s="81">
        <v>119.2</v>
      </c>
      <c r="AI6" s="81">
        <v>1093.83</v>
      </c>
      <c r="AJ6" s="81">
        <v>11544.28</v>
      </c>
      <c r="AK6" s="81">
        <v>65.52</v>
      </c>
      <c r="AL6" s="81">
        <v>2781.34</v>
      </c>
      <c r="AM6" s="81">
        <v>0</v>
      </c>
      <c r="AN6" s="80">
        <f>SUM(AO6:AU6)</f>
        <v>6372.8</v>
      </c>
      <c r="AO6" s="80">
        <f t="shared" ref="AO6:AO37" si="6">AW6+BE6+BM6+BU6</f>
        <v>109.63</v>
      </c>
      <c r="AP6" s="80">
        <f t="shared" ref="AP6:AP37" si="7">AX6+BF6+BN6+BV6</f>
        <v>0</v>
      </c>
      <c r="AQ6" s="80">
        <f t="shared" ref="AQ6:AQ37" si="8">AY6+BG6+BO6+BW6</f>
        <v>878.5100000000001</v>
      </c>
      <c r="AR6" s="80">
        <f t="shared" ref="AR6:AR37" si="9">AZ6+BH6+BP6+BX6</f>
        <v>3244.9600000000005</v>
      </c>
      <c r="AS6" s="80">
        <f t="shared" ref="AS6:AS37" si="10">BA6+BI6+BQ6+BY6</f>
        <v>65.72999999999999</v>
      </c>
      <c r="AT6" s="80">
        <f t="shared" ref="AT6:AT37" si="11">BB6+BJ6+BR6+BZ6</f>
        <v>2073.9700000000003</v>
      </c>
      <c r="AU6" s="80">
        <f t="shared" ref="AU6:AU37" si="12">BC6+BK6+BS6+CA6</f>
        <v>0</v>
      </c>
      <c r="AV6" s="80">
        <f>SUM(AW6:BC6)</f>
        <v>2470.86</v>
      </c>
      <c r="AW6" s="81">
        <v>91.91</v>
      </c>
      <c r="AX6" s="81">
        <v>0</v>
      </c>
      <c r="AY6" s="81">
        <v>444.43</v>
      </c>
      <c r="AZ6" s="81">
        <v>1433.89</v>
      </c>
      <c r="BA6" s="81">
        <v>36.18</v>
      </c>
      <c r="BB6" s="81">
        <v>464.45</v>
      </c>
      <c r="BC6" s="81">
        <v>0</v>
      </c>
      <c r="BD6" s="80">
        <f>SUM(BE6:BK6)</f>
        <v>2781.1400000000003</v>
      </c>
      <c r="BE6" s="81">
        <v>0</v>
      </c>
      <c r="BF6" s="81">
        <v>0</v>
      </c>
      <c r="BG6" s="81">
        <v>159.05000000000001</v>
      </c>
      <c r="BH6" s="81">
        <v>1123.42</v>
      </c>
      <c r="BI6" s="81">
        <v>0</v>
      </c>
      <c r="BJ6" s="81">
        <v>1498.67</v>
      </c>
      <c r="BK6" s="81">
        <v>0</v>
      </c>
      <c r="BL6" s="80">
        <f>SUM(BM6:BS6)</f>
        <v>389.29999999999995</v>
      </c>
      <c r="BM6" s="81">
        <v>1.53</v>
      </c>
      <c r="BN6" s="81">
        <v>0</v>
      </c>
      <c r="BO6" s="81">
        <v>223.43</v>
      </c>
      <c r="BP6" s="81">
        <v>26.29</v>
      </c>
      <c r="BQ6" s="81">
        <v>27.2</v>
      </c>
      <c r="BR6" s="81">
        <v>110.85</v>
      </c>
      <c r="BS6" s="81">
        <v>0</v>
      </c>
      <c r="BT6" s="80">
        <f>SUM(BU6:CA6)</f>
        <v>731.5</v>
      </c>
      <c r="BU6" s="81">
        <v>16.190000000000001</v>
      </c>
      <c r="BV6" s="81">
        <v>0</v>
      </c>
      <c r="BW6" s="81">
        <v>51.6</v>
      </c>
      <c r="BX6" s="81">
        <v>661.36</v>
      </c>
      <c r="BY6" s="81">
        <v>2.35</v>
      </c>
      <c r="BZ6" s="81">
        <v>0</v>
      </c>
      <c r="CA6" s="81">
        <v>0</v>
      </c>
      <c r="CB6" s="80">
        <f>SUM(CC6:CE6)</f>
        <v>3240.76</v>
      </c>
      <c r="CC6" s="81">
        <v>0</v>
      </c>
      <c r="CD6" s="81">
        <v>2983.3</v>
      </c>
      <c r="CE6" s="97">
        <v>257.45999999999998</v>
      </c>
      <c r="CF6" s="57"/>
    </row>
    <row r="7" spans="1:84" x14ac:dyDescent="0.35">
      <c r="A7" s="68" t="s">
        <v>173</v>
      </c>
      <c r="B7" s="80">
        <f t="shared" ref="B7:B70" si="13">SUM(C7:I7)</f>
        <v>38544.429999999993</v>
      </c>
      <c r="C7" s="80">
        <f t="shared" si="0"/>
        <v>847.98</v>
      </c>
      <c r="D7" s="80">
        <f t="shared" si="1"/>
        <v>574.47</v>
      </c>
      <c r="E7" s="80">
        <f t="shared" ref="E7:E70" si="14">M7+U7+AB7+AI7+AQ7+CD7</f>
        <v>18646.929999999997</v>
      </c>
      <c r="F7" s="80">
        <f t="shared" si="2"/>
        <v>11949.229999999998</v>
      </c>
      <c r="G7" s="80">
        <f t="shared" si="3"/>
        <v>198.01</v>
      </c>
      <c r="H7" s="80">
        <f t="shared" si="4"/>
        <v>6327.8099999999995</v>
      </c>
      <c r="I7" s="80">
        <f t="shared" si="5"/>
        <v>0</v>
      </c>
      <c r="J7" s="80">
        <f t="shared" ref="J7:J37" si="15">SUM(K7:Q7)</f>
        <v>985.23</v>
      </c>
      <c r="K7" s="81">
        <v>1.57</v>
      </c>
      <c r="L7" s="81">
        <v>344.12</v>
      </c>
      <c r="M7" s="81">
        <v>23.26</v>
      </c>
      <c r="N7" s="81">
        <v>409.55</v>
      </c>
      <c r="O7" s="81">
        <v>0</v>
      </c>
      <c r="P7" s="81">
        <v>206.73</v>
      </c>
      <c r="Q7" s="81">
        <v>0</v>
      </c>
      <c r="R7" s="80">
        <f t="shared" ref="R7:R71" si="16">SUM(S7:Y7)</f>
        <v>7268.4800000000005</v>
      </c>
      <c r="S7" s="81">
        <v>391.11</v>
      </c>
      <c r="T7" s="81">
        <v>91.27</v>
      </c>
      <c r="U7" s="81">
        <v>1452.56</v>
      </c>
      <c r="V7" s="81">
        <v>3198.74</v>
      </c>
      <c r="W7" s="81">
        <v>109.35</v>
      </c>
      <c r="X7" s="81">
        <v>2025.45</v>
      </c>
      <c r="Y7" s="81">
        <v>0</v>
      </c>
      <c r="Z7" s="80">
        <f t="shared" ref="Z7:Z71" si="17">SUM(AA7:AE7)</f>
        <v>13106.029999999999</v>
      </c>
      <c r="AA7" s="81">
        <v>0</v>
      </c>
      <c r="AB7" s="81">
        <v>12910.3</v>
      </c>
      <c r="AC7" s="81">
        <v>0</v>
      </c>
      <c r="AD7" s="81">
        <v>0</v>
      </c>
      <c r="AE7" s="81">
        <v>195.73</v>
      </c>
      <c r="AF7" s="80">
        <f t="shared" ref="AF7:AF71" si="18">SUM(AG7:AM7)</f>
        <v>9293.27</v>
      </c>
      <c r="AG7" s="81">
        <v>401.19</v>
      </c>
      <c r="AH7" s="81">
        <v>139.08000000000001</v>
      </c>
      <c r="AI7" s="81">
        <v>714.14</v>
      </c>
      <c r="AJ7" s="81">
        <v>5889.08</v>
      </c>
      <c r="AK7" s="81">
        <v>55.12</v>
      </c>
      <c r="AL7" s="81">
        <v>2094.66</v>
      </c>
      <c r="AM7" s="81">
        <v>0</v>
      </c>
      <c r="AN7" s="80">
        <f t="shared" ref="AN7:AN51" si="19">SUM(AO7:AU7)</f>
        <v>4784.03</v>
      </c>
      <c r="AO7" s="80">
        <f t="shared" si="6"/>
        <v>54.11</v>
      </c>
      <c r="AP7" s="80">
        <f t="shared" si="7"/>
        <v>0</v>
      </c>
      <c r="AQ7" s="80">
        <f t="shared" si="8"/>
        <v>696.74</v>
      </c>
      <c r="AR7" s="80">
        <f t="shared" si="9"/>
        <v>2194.4</v>
      </c>
      <c r="AS7" s="80">
        <f t="shared" si="10"/>
        <v>33.540000000000006</v>
      </c>
      <c r="AT7" s="80">
        <f t="shared" si="11"/>
        <v>1805.24</v>
      </c>
      <c r="AU7" s="80">
        <f t="shared" si="12"/>
        <v>0</v>
      </c>
      <c r="AV7" s="80">
        <f t="shared" ref="AV7:AV70" si="20">SUM(AW7:BC7)</f>
        <v>1812.4299999999998</v>
      </c>
      <c r="AW7" s="81">
        <v>35.21</v>
      </c>
      <c r="AX7" s="81">
        <v>0</v>
      </c>
      <c r="AY7" s="81">
        <v>325.74</v>
      </c>
      <c r="AZ7" s="81">
        <v>969.67</v>
      </c>
      <c r="BA7" s="81">
        <v>18.46</v>
      </c>
      <c r="BB7" s="81">
        <v>463.35</v>
      </c>
      <c r="BC7" s="81">
        <v>0</v>
      </c>
      <c r="BD7" s="80">
        <f t="shared" ref="BD7:BD71" si="21">SUM(BE7:BK7)</f>
        <v>2177.29</v>
      </c>
      <c r="BE7" s="81">
        <v>0</v>
      </c>
      <c r="BF7" s="81">
        <v>0</v>
      </c>
      <c r="BG7" s="81">
        <v>135.6</v>
      </c>
      <c r="BH7" s="81">
        <v>759.71</v>
      </c>
      <c r="BI7" s="81">
        <v>0</v>
      </c>
      <c r="BJ7" s="81">
        <v>1281.98</v>
      </c>
      <c r="BK7" s="81">
        <v>0</v>
      </c>
      <c r="BL7" s="80">
        <f t="shared" ref="BL7:BL71" si="22">SUM(BM7:BS7)</f>
        <v>287.62</v>
      </c>
      <c r="BM7" s="81">
        <v>1.53</v>
      </c>
      <c r="BN7" s="81">
        <v>0</v>
      </c>
      <c r="BO7" s="81">
        <v>194.52</v>
      </c>
      <c r="BP7" s="81">
        <v>17.78</v>
      </c>
      <c r="BQ7" s="81">
        <v>13.88</v>
      </c>
      <c r="BR7" s="81">
        <v>59.91</v>
      </c>
      <c r="BS7" s="81">
        <v>0</v>
      </c>
      <c r="BT7" s="80">
        <f t="shared" ref="BT7:BT71" si="23">SUM(BU7:CA7)</f>
        <v>506.69</v>
      </c>
      <c r="BU7" s="81">
        <v>17.37</v>
      </c>
      <c r="BV7" s="81">
        <v>0</v>
      </c>
      <c r="BW7" s="81">
        <v>40.880000000000003</v>
      </c>
      <c r="BX7" s="81">
        <v>447.24</v>
      </c>
      <c r="BY7" s="81">
        <v>1.2</v>
      </c>
      <c r="BZ7" s="81">
        <v>0</v>
      </c>
      <c r="CA7" s="81">
        <v>0</v>
      </c>
      <c r="CB7" s="80">
        <f t="shared" ref="CB7:CB70" si="24">SUM(CC7:CE7)</f>
        <v>3107.39</v>
      </c>
      <c r="CC7" s="81">
        <v>0</v>
      </c>
      <c r="CD7" s="81">
        <v>2849.93</v>
      </c>
      <c r="CE7" s="98">
        <v>257.45999999999998</v>
      </c>
      <c r="CF7" s="57"/>
    </row>
    <row r="8" spans="1:84" x14ac:dyDescent="0.35">
      <c r="A8" s="68" t="s">
        <v>174</v>
      </c>
      <c r="B8" s="80">
        <f t="shared" si="13"/>
        <v>34411.54</v>
      </c>
      <c r="C8" s="80">
        <f t="shared" si="0"/>
        <v>753.59000000000015</v>
      </c>
      <c r="D8" s="80">
        <f t="shared" si="1"/>
        <v>548.64</v>
      </c>
      <c r="E8" s="80">
        <f t="shared" si="14"/>
        <v>19510.46</v>
      </c>
      <c r="F8" s="80">
        <f t="shared" si="2"/>
        <v>7456.54</v>
      </c>
      <c r="G8" s="80">
        <f t="shared" si="3"/>
        <v>153.20000000000002</v>
      </c>
      <c r="H8" s="80">
        <f t="shared" si="4"/>
        <v>5989.1100000000006</v>
      </c>
      <c r="I8" s="80">
        <f t="shared" si="5"/>
        <v>0</v>
      </c>
      <c r="J8" s="80">
        <f t="shared" si="15"/>
        <v>906.24999999999989</v>
      </c>
      <c r="K8" s="81">
        <v>1.62</v>
      </c>
      <c r="L8" s="81">
        <v>332.95</v>
      </c>
      <c r="M8" s="81">
        <v>16.899999999999999</v>
      </c>
      <c r="N8" s="81">
        <v>349.63</v>
      </c>
      <c r="O8" s="81">
        <v>0</v>
      </c>
      <c r="P8" s="81">
        <v>205.15</v>
      </c>
      <c r="Q8" s="81">
        <v>0</v>
      </c>
      <c r="R8" s="80">
        <f t="shared" si="16"/>
        <v>6410.11</v>
      </c>
      <c r="S8" s="81">
        <v>348.85</v>
      </c>
      <c r="T8" s="81">
        <v>83.13</v>
      </c>
      <c r="U8" s="81">
        <v>1473.07</v>
      </c>
      <c r="V8" s="81">
        <v>2399.2199999999998</v>
      </c>
      <c r="W8" s="81">
        <v>93.79</v>
      </c>
      <c r="X8" s="81">
        <v>2012.05</v>
      </c>
      <c r="Y8" s="81">
        <v>0</v>
      </c>
      <c r="Z8" s="80">
        <f t="shared" si="17"/>
        <v>13881.210000000001</v>
      </c>
      <c r="AA8" s="81">
        <v>0</v>
      </c>
      <c r="AB8" s="81">
        <v>13704.52</v>
      </c>
      <c r="AC8" s="81">
        <v>0</v>
      </c>
      <c r="AD8" s="81">
        <v>0</v>
      </c>
      <c r="AE8" s="81">
        <v>176.69</v>
      </c>
      <c r="AF8" s="80">
        <f t="shared" si="18"/>
        <v>5935.93</v>
      </c>
      <c r="AG8" s="81">
        <v>369.18</v>
      </c>
      <c r="AH8" s="81">
        <v>132.56</v>
      </c>
      <c r="AI8" s="81">
        <v>648.15</v>
      </c>
      <c r="AJ8" s="81">
        <v>2923.9</v>
      </c>
      <c r="AK8" s="81">
        <v>42.76</v>
      </c>
      <c r="AL8" s="81">
        <v>1819.38</v>
      </c>
      <c r="AM8" s="81">
        <v>0</v>
      </c>
      <c r="AN8" s="80">
        <f t="shared" si="19"/>
        <v>4090.59</v>
      </c>
      <c r="AO8" s="80">
        <f t="shared" si="6"/>
        <v>33.94</v>
      </c>
      <c r="AP8" s="80">
        <f t="shared" si="7"/>
        <v>0</v>
      </c>
      <c r="AQ8" s="80">
        <f t="shared" si="8"/>
        <v>737.82999999999993</v>
      </c>
      <c r="AR8" s="80">
        <f t="shared" si="9"/>
        <v>1526.33</v>
      </c>
      <c r="AS8" s="80">
        <f t="shared" si="10"/>
        <v>16.650000000000002</v>
      </c>
      <c r="AT8" s="80">
        <f t="shared" si="11"/>
        <v>1775.84</v>
      </c>
      <c r="AU8" s="80">
        <f t="shared" si="12"/>
        <v>0</v>
      </c>
      <c r="AV8" s="80">
        <f t="shared" si="20"/>
        <v>1487.09</v>
      </c>
      <c r="AW8" s="81">
        <v>15.59</v>
      </c>
      <c r="AX8" s="81">
        <v>0</v>
      </c>
      <c r="AY8" s="81">
        <v>323.33</v>
      </c>
      <c r="AZ8" s="81">
        <v>674.46</v>
      </c>
      <c r="BA8" s="81">
        <v>9.16</v>
      </c>
      <c r="BB8" s="81">
        <v>464.55</v>
      </c>
      <c r="BC8" s="81">
        <v>0</v>
      </c>
      <c r="BD8" s="80">
        <f t="shared" si="21"/>
        <v>1923.84</v>
      </c>
      <c r="BE8" s="81">
        <v>0</v>
      </c>
      <c r="BF8" s="81">
        <v>0</v>
      </c>
      <c r="BG8" s="81">
        <v>153.37</v>
      </c>
      <c r="BH8" s="81">
        <v>528.41999999999996</v>
      </c>
      <c r="BI8" s="81">
        <v>0</v>
      </c>
      <c r="BJ8" s="81">
        <v>1242.05</v>
      </c>
      <c r="BK8" s="81">
        <v>0</v>
      </c>
      <c r="BL8" s="80">
        <f t="shared" si="22"/>
        <v>307.46999999999997</v>
      </c>
      <c r="BM8" s="81">
        <v>1.53</v>
      </c>
      <c r="BN8" s="81">
        <v>0</v>
      </c>
      <c r="BO8" s="81">
        <v>217.44</v>
      </c>
      <c r="BP8" s="81">
        <v>12.37</v>
      </c>
      <c r="BQ8" s="81">
        <v>6.89</v>
      </c>
      <c r="BR8" s="81">
        <v>69.239999999999995</v>
      </c>
      <c r="BS8" s="81">
        <v>0</v>
      </c>
      <c r="BT8" s="80">
        <f t="shared" si="23"/>
        <v>372.19</v>
      </c>
      <c r="BU8" s="81">
        <v>16.82</v>
      </c>
      <c r="BV8" s="81">
        <v>0</v>
      </c>
      <c r="BW8" s="81">
        <v>43.69</v>
      </c>
      <c r="BX8" s="81">
        <v>311.08</v>
      </c>
      <c r="BY8" s="81">
        <v>0.6</v>
      </c>
      <c r="BZ8" s="81">
        <v>0</v>
      </c>
      <c r="CA8" s="81">
        <v>0</v>
      </c>
      <c r="CB8" s="80">
        <f t="shared" si="24"/>
        <v>3187.45</v>
      </c>
      <c r="CC8" s="81">
        <v>0</v>
      </c>
      <c r="CD8" s="81">
        <v>2929.99</v>
      </c>
      <c r="CE8" s="98">
        <v>257.45999999999998</v>
      </c>
      <c r="CF8" s="57"/>
    </row>
    <row r="9" spans="1:84" x14ac:dyDescent="0.35">
      <c r="A9" s="68" t="s">
        <v>175</v>
      </c>
      <c r="B9" s="80">
        <f t="shared" si="13"/>
        <v>47223.03</v>
      </c>
      <c r="C9" s="80">
        <f t="shared" si="0"/>
        <v>1015.3900000000001</v>
      </c>
      <c r="D9" s="80">
        <f t="shared" si="1"/>
        <v>542.74</v>
      </c>
      <c r="E9" s="80">
        <f t="shared" si="14"/>
        <v>20058.61</v>
      </c>
      <c r="F9" s="80">
        <f t="shared" si="2"/>
        <v>18016.739999999998</v>
      </c>
      <c r="G9" s="80">
        <f t="shared" si="3"/>
        <v>238.32999999999998</v>
      </c>
      <c r="H9" s="80">
        <f t="shared" si="4"/>
        <v>7351.2199999999993</v>
      </c>
      <c r="I9" s="80">
        <f t="shared" si="5"/>
        <v>0</v>
      </c>
      <c r="J9" s="80">
        <f t="shared" si="15"/>
        <v>953.5100000000001</v>
      </c>
      <c r="K9" s="81">
        <v>1.93</v>
      </c>
      <c r="L9" s="81">
        <v>304.93</v>
      </c>
      <c r="M9" s="81">
        <v>18.149999999999999</v>
      </c>
      <c r="N9" s="81">
        <v>425.17</v>
      </c>
      <c r="O9" s="81">
        <v>0</v>
      </c>
      <c r="P9" s="81">
        <v>203.33</v>
      </c>
      <c r="Q9" s="81">
        <v>0</v>
      </c>
      <c r="R9" s="80">
        <f t="shared" si="16"/>
        <v>8285.5299999999988</v>
      </c>
      <c r="S9" s="81">
        <v>348.04</v>
      </c>
      <c r="T9" s="81">
        <v>103.81</v>
      </c>
      <c r="U9" s="81">
        <v>1672.36</v>
      </c>
      <c r="V9" s="81">
        <v>3941.74</v>
      </c>
      <c r="W9" s="81">
        <v>113.4</v>
      </c>
      <c r="X9" s="81">
        <v>2106.1799999999998</v>
      </c>
      <c r="Y9" s="81">
        <v>0</v>
      </c>
      <c r="Z9" s="80">
        <f t="shared" si="17"/>
        <v>13702.1</v>
      </c>
      <c r="AA9" s="81">
        <v>0</v>
      </c>
      <c r="AB9" s="81">
        <v>13505.99</v>
      </c>
      <c r="AC9" s="81">
        <v>0</v>
      </c>
      <c r="AD9" s="81">
        <v>0</v>
      </c>
      <c r="AE9" s="81">
        <v>196.11</v>
      </c>
      <c r="AF9" s="80">
        <f t="shared" si="18"/>
        <v>14816.590000000002</v>
      </c>
      <c r="AG9" s="81">
        <v>572.6</v>
      </c>
      <c r="AH9" s="81">
        <v>134</v>
      </c>
      <c r="AI9" s="81">
        <v>1087.01</v>
      </c>
      <c r="AJ9" s="81">
        <v>10244.200000000001</v>
      </c>
      <c r="AK9" s="81">
        <v>66.599999999999994</v>
      </c>
      <c r="AL9" s="81">
        <v>2712.18</v>
      </c>
      <c r="AM9" s="81">
        <v>0</v>
      </c>
      <c r="AN9" s="80">
        <f t="shared" si="19"/>
        <v>6263.6900000000005</v>
      </c>
      <c r="AO9" s="80">
        <f t="shared" si="6"/>
        <v>92.82</v>
      </c>
      <c r="AP9" s="80">
        <f t="shared" si="7"/>
        <v>0</v>
      </c>
      <c r="AQ9" s="80">
        <f t="shared" si="8"/>
        <v>830.94999999999993</v>
      </c>
      <c r="AR9" s="80">
        <f t="shared" si="9"/>
        <v>3148.17</v>
      </c>
      <c r="AS9" s="80">
        <f t="shared" si="10"/>
        <v>58.33</v>
      </c>
      <c r="AT9" s="80">
        <f t="shared" si="11"/>
        <v>2133.42</v>
      </c>
      <c r="AU9" s="80">
        <f t="shared" si="12"/>
        <v>0</v>
      </c>
      <c r="AV9" s="80">
        <f t="shared" si="20"/>
        <v>2370.14</v>
      </c>
      <c r="AW9" s="81">
        <v>76.97</v>
      </c>
      <c r="AX9" s="81">
        <v>0</v>
      </c>
      <c r="AY9" s="81">
        <v>407.02</v>
      </c>
      <c r="AZ9" s="81">
        <v>1391.12</v>
      </c>
      <c r="BA9" s="81">
        <v>32.1</v>
      </c>
      <c r="BB9" s="81">
        <v>462.93</v>
      </c>
      <c r="BC9" s="81">
        <v>0</v>
      </c>
      <c r="BD9" s="80">
        <f t="shared" si="21"/>
        <v>2809.36</v>
      </c>
      <c r="BE9" s="81">
        <v>0</v>
      </c>
      <c r="BF9" s="81">
        <v>0</v>
      </c>
      <c r="BG9" s="81">
        <v>157.28</v>
      </c>
      <c r="BH9" s="81">
        <v>1089.9100000000001</v>
      </c>
      <c r="BI9" s="81">
        <v>0</v>
      </c>
      <c r="BJ9" s="81">
        <v>1562.17</v>
      </c>
      <c r="BK9" s="81">
        <v>0</v>
      </c>
      <c r="BL9" s="80">
        <f t="shared" si="22"/>
        <v>374.84999999999997</v>
      </c>
      <c r="BM9" s="81">
        <v>1.53</v>
      </c>
      <c r="BN9" s="81">
        <v>0</v>
      </c>
      <c r="BO9" s="81">
        <v>215.35</v>
      </c>
      <c r="BP9" s="81">
        <v>25.51</v>
      </c>
      <c r="BQ9" s="81">
        <v>24.14</v>
      </c>
      <c r="BR9" s="81">
        <v>108.32</v>
      </c>
      <c r="BS9" s="81">
        <v>0</v>
      </c>
      <c r="BT9" s="80">
        <f t="shared" si="23"/>
        <v>709.34</v>
      </c>
      <c r="BU9" s="81">
        <v>14.32</v>
      </c>
      <c r="BV9" s="81">
        <v>0</v>
      </c>
      <c r="BW9" s="81">
        <v>51.3</v>
      </c>
      <c r="BX9" s="81">
        <v>641.63</v>
      </c>
      <c r="BY9" s="81">
        <v>2.09</v>
      </c>
      <c r="BZ9" s="81">
        <v>0</v>
      </c>
      <c r="CA9" s="81">
        <v>0</v>
      </c>
      <c r="CB9" s="80">
        <f t="shared" si="24"/>
        <v>3201.61</v>
      </c>
      <c r="CC9" s="81">
        <v>0</v>
      </c>
      <c r="CD9" s="81">
        <v>2944.15</v>
      </c>
      <c r="CE9" s="98">
        <v>257.45999999999998</v>
      </c>
      <c r="CF9" s="57"/>
    </row>
    <row r="10" spans="1:84" x14ac:dyDescent="0.35">
      <c r="A10" s="68" t="s">
        <v>176</v>
      </c>
      <c r="B10" s="80">
        <f t="shared" si="13"/>
        <v>50345.750000000007</v>
      </c>
      <c r="C10" s="80">
        <f t="shared" si="0"/>
        <v>996.87</v>
      </c>
      <c r="D10" s="80">
        <f t="shared" si="1"/>
        <v>469.28</v>
      </c>
      <c r="E10" s="80">
        <f t="shared" si="14"/>
        <v>19544.410000000003</v>
      </c>
      <c r="F10" s="80">
        <f t="shared" si="2"/>
        <v>20147.91</v>
      </c>
      <c r="G10" s="80">
        <f t="shared" si="3"/>
        <v>235.57999999999998</v>
      </c>
      <c r="H10" s="80">
        <f t="shared" si="4"/>
        <v>7759.33</v>
      </c>
      <c r="I10" s="80">
        <f t="shared" si="5"/>
        <v>1192.3699999999999</v>
      </c>
      <c r="J10" s="80">
        <f t="shared" si="15"/>
        <v>951.40000000000009</v>
      </c>
      <c r="K10" s="81">
        <v>2.0299999999999998</v>
      </c>
      <c r="L10" s="81">
        <v>252.03</v>
      </c>
      <c r="M10" s="81">
        <v>8.1999999999999993</v>
      </c>
      <c r="N10" s="81">
        <v>635.58000000000004</v>
      </c>
      <c r="O10" s="81">
        <v>0</v>
      </c>
      <c r="P10" s="81">
        <v>53.56</v>
      </c>
      <c r="Q10" s="81">
        <v>0</v>
      </c>
      <c r="R10" s="80">
        <f t="shared" si="16"/>
        <v>9108.82</v>
      </c>
      <c r="S10" s="81">
        <v>360.51</v>
      </c>
      <c r="T10" s="81">
        <v>90.49</v>
      </c>
      <c r="U10" s="81">
        <v>1567.24</v>
      </c>
      <c r="V10" s="81">
        <v>4233.9399999999996</v>
      </c>
      <c r="W10" s="81">
        <v>96.22</v>
      </c>
      <c r="X10" s="81">
        <v>2488.88</v>
      </c>
      <c r="Y10" s="81">
        <v>271.54000000000002</v>
      </c>
      <c r="Z10" s="80">
        <f t="shared" si="17"/>
        <v>13210.480000000001</v>
      </c>
      <c r="AA10" s="81">
        <v>0</v>
      </c>
      <c r="AB10" s="81">
        <v>13045.69</v>
      </c>
      <c r="AC10" s="81">
        <v>0</v>
      </c>
      <c r="AD10" s="81">
        <v>0</v>
      </c>
      <c r="AE10" s="81">
        <v>164.79</v>
      </c>
      <c r="AF10" s="80">
        <f t="shared" si="18"/>
        <v>16840.080000000002</v>
      </c>
      <c r="AG10" s="81">
        <v>569.96</v>
      </c>
      <c r="AH10" s="81">
        <v>126.76</v>
      </c>
      <c r="AI10" s="81">
        <v>1144.78</v>
      </c>
      <c r="AJ10" s="81">
        <v>11999.57</v>
      </c>
      <c r="AK10" s="81">
        <v>71.430000000000007</v>
      </c>
      <c r="AL10" s="81">
        <v>2910.58</v>
      </c>
      <c r="AM10" s="81">
        <v>17</v>
      </c>
      <c r="AN10" s="80">
        <f t="shared" si="19"/>
        <v>6962.07</v>
      </c>
      <c r="AO10" s="80">
        <f t="shared" si="6"/>
        <v>64.36999999999999</v>
      </c>
      <c r="AP10" s="80">
        <f t="shared" si="7"/>
        <v>0</v>
      </c>
      <c r="AQ10" s="80">
        <f t="shared" si="8"/>
        <v>783.85</v>
      </c>
      <c r="AR10" s="80">
        <f t="shared" si="9"/>
        <v>3000.57</v>
      </c>
      <c r="AS10" s="80">
        <f t="shared" si="10"/>
        <v>67.929999999999993</v>
      </c>
      <c r="AT10" s="80">
        <f t="shared" si="11"/>
        <v>2141.52</v>
      </c>
      <c r="AU10" s="80">
        <f t="shared" si="12"/>
        <v>903.82999999999993</v>
      </c>
      <c r="AV10" s="80">
        <f t="shared" si="20"/>
        <v>3020.9799999999996</v>
      </c>
      <c r="AW10" s="81">
        <v>57.69</v>
      </c>
      <c r="AX10" s="81">
        <v>0</v>
      </c>
      <c r="AY10" s="81">
        <v>363.16</v>
      </c>
      <c r="AZ10" s="81">
        <v>1218.77</v>
      </c>
      <c r="BA10" s="81">
        <v>36.83</v>
      </c>
      <c r="BB10" s="81">
        <v>472.48</v>
      </c>
      <c r="BC10" s="81">
        <v>872.05</v>
      </c>
      <c r="BD10" s="80">
        <f t="shared" si="21"/>
        <v>2739.11</v>
      </c>
      <c r="BE10" s="81">
        <v>0</v>
      </c>
      <c r="BF10" s="81">
        <v>0</v>
      </c>
      <c r="BG10" s="81">
        <v>149.27000000000001</v>
      </c>
      <c r="BH10" s="81">
        <v>1031.93</v>
      </c>
      <c r="BI10" s="81">
        <v>0</v>
      </c>
      <c r="BJ10" s="81">
        <v>1557.91</v>
      </c>
      <c r="BK10" s="81">
        <v>0</v>
      </c>
      <c r="BL10" s="80">
        <f t="shared" si="22"/>
        <v>389.53999999999996</v>
      </c>
      <c r="BM10" s="81">
        <v>1.22</v>
      </c>
      <c r="BN10" s="81">
        <v>0</v>
      </c>
      <c r="BO10" s="81">
        <v>216.42</v>
      </c>
      <c r="BP10" s="81">
        <v>32.549999999999997</v>
      </c>
      <c r="BQ10" s="81">
        <v>28.22</v>
      </c>
      <c r="BR10" s="81">
        <v>111.13</v>
      </c>
      <c r="BS10" s="81">
        <v>0</v>
      </c>
      <c r="BT10" s="80">
        <f t="shared" si="23"/>
        <v>812.44</v>
      </c>
      <c r="BU10" s="81">
        <v>5.46</v>
      </c>
      <c r="BV10" s="81">
        <v>0</v>
      </c>
      <c r="BW10" s="81">
        <v>55</v>
      </c>
      <c r="BX10" s="81">
        <v>717.32</v>
      </c>
      <c r="BY10" s="81">
        <v>2.88</v>
      </c>
      <c r="BZ10" s="81">
        <v>0</v>
      </c>
      <c r="CA10" s="81">
        <v>31.78</v>
      </c>
      <c r="CB10" s="80">
        <f t="shared" si="24"/>
        <v>3272.9</v>
      </c>
      <c r="CC10" s="81">
        <v>0</v>
      </c>
      <c r="CD10" s="81">
        <v>2994.65</v>
      </c>
      <c r="CE10" s="98">
        <v>278.25</v>
      </c>
      <c r="CF10" s="57"/>
    </row>
    <row r="11" spans="1:84" x14ac:dyDescent="0.35">
      <c r="A11" s="68" t="s">
        <v>177</v>
      </c>
      <c r="B11" s="80">
        <f t="shared" si="13"/>
        <v>38406.120000000003</v>
      </c>
      <c r="C11" s="80">
        <f t="shared" si="0"/>
        <v>809.81</v>
      </c>
      <c r="D11" s="80">
        <f t="shared" si="1"/>
        <v>485.09</v>
      </c>
      <c r="E11" s="80">
        <f t="shared" si="14"/>
        <v>18442.800000000003</v>
      </c>
      <c r="F11" s="80">
        <f t="shared" si="2"/>
        <v>11396.63</v>
      </c>
      <c r="G11" s="80">
        <f t="shared" si="3"/>
        <v>154.02999999999997</v>
      </c>
      <c r="H11" s="80">
        <f t="shared" si="4"/>
        <v>6408.41</v>
      </c>
      <c r="I11" s="80">
        <f t="shared" si="5"/>
        <v>709.35</v>
      </c>
      <c r="J11" s="80">
        <f t="shared" si="15"/>
        <v>785.8599999999999</v>
      </c>
      <c r="K11" s="81">
        <v>2.46</v>
      </c>
      <c r="L11" s="81">
        <v>281.02999999999997</v>
      </c>
      <c r="M11" s="81">
        <v>7.23</v>
      </c>
      <c r="N11" s="81">
        <v>441.84</v>
      </c>
      <c r="O11" s="81">
        <v>0</v>
      </c>
      <c r="P11" s="81">
        <v>53.3</v>
      </c>
      <c r="Q11" s="81">
        <v>0</v>
      </c>
      <c r="R11" s="80">
        <f t="shared" si="16"/>
        <v>7280.53</v>
      </c>
      <c r="S11" s="81">
        <v>318.52999999999997</v>
      </c>
      <c r="T11" s="81">
        <v>78.040000000000006</v>
      </c>
      <c r="U11" s="81">
        <v>1193.8699999999999</v>
      </c>
      <c r="V11" s="81">
        <v>3125.56</v>
      </c>
      <c r="W11" s="81">
        <v>67.38</v>
      </c>
      <c r="X11" s="81">
        <v>2225.61</v>
      </c>
      <c r="Y11" s="81">
        <v>271.54000000000002</v>
      </c>
      <c r="Z11" s="80">
        <f t="shared" si="17"/>
        <v>13471.26</v>
      </c>
      <c r="AA11" s="81">
        <v>0</v>
      </c>
      <c r="AB11" s="81">
        <v>13274.1</v>
      </c>
      <c r="AC11" s="81">
        <v>0</v>
      </c>
      <c r="AD11" s="81">
        <v>0</v>
      </c>
      <c r="AE11" s="81">
        <v>197.16</v>
      </c>
      <c r="AF11" s="80">
        <f t="shared" si="18"/>
        <v>8918.94</v>
      </c>
      <c r="AG11" s="81">
        <v>451.42</v>
      </c>
      <c r="AH11" s="81">
        <v>126.02</v>
      </c>
      <c r="AI11" s="81">
        <v>537.83000000000004</v>
      </c>
      <c r="AJ11" s="81">
        <v>5705.25</v>
      </c>
      <c r="AK11" s="81">
        <v>54.35</v>
      </c>
      <c r="AL11" s="81">
        <v>2035.99</v>
      </c>
      <c r="AM11" s="81">
        <v>8.08</v>
      </c>
      <c r="AN11" s="80">
        <f t="shared" si="19"/>
        <v>4841.9500000000007</v>
      </c>
      <c r="AO11" s="80">
        <f t="shared" si="6"/>
        <v>37.4</v>
      </c>
      <c r="AP11" s="80">
        <f t="shared" si="7"/>
        <v>0</v>
      </c>
      <c r="AQ11" s="80">
        <f t="shared" si="8"/>
        <v>600.44000000000005</v>
      </c>
      <c r="AR11" s="80">
        <f t="shared" si="9"/>
        <v>1845.73</v>
      </c>
      <c r="AS11" s="80">
        <f t="shared" si="10"/>
        <v>32.299999999999997</v>
      </c>
      <c r="AT11" s="80">
        <f t="shared" si="11"/>
        <v>1896.35</v>
      </c>
      <c r="AU11" s="80">
        <f t="shared" si="12"/>
        <v>429.73</v>
      </c>
      <c r="AV11" s="80">
        <f t="shared" si="20"/>
        <v>1949.6999999999998</v>
      </c>
      <c r="AW11" s="81">
        <v>31.08</v>
      </c>
      <c r="AX11" s="81">
        <v>0</v>
      </c>
      <c r="AY11" s="81">
        <v>265.39</v>
      </c>
      <c r="AZ11" s="81">
        <v>749.7</v>
      </c>
      <c r="BA11" s="81">
        <v>17.510000000000002</v>
      </c>
      <c r="BB11" s="81">
        <v>471.4</v>
      </c>
      <c r="BC11" s="81">
        <v>414.62</v>
      </c>
      <c r="BD11" s="80">
        <f t="shared" si="21"/>
        <v>2101.04</v>
      </c>
      <c r="BE11" s="81">
        <v>0</v>
      </c>
      <c r="BF11" s="81">
        <v>0</v>
      </c>
      <c r="BG11" s="81">
        <v>118.59</v>
      </c>
      <c r="BH11" s="81">
        <v>634.77</v>
      </c>
      <c r="BI11" s="81">
        <v>0</v>
      </c>
      <c r="BJ11" s="81">
        <v>1347.68</v>
      </c>
      <c r="BK11" s="81">
        <v>0</v>
      </c>
      <c r="BL11" s="80">
        <f t="shared" si="22"/>
        <v>285.82</v>
      </c>
      <c r="BM11" s="81">
        <v>1.22</v>
      </c>
      <c r="BN11" s="81">
        <v>0</v>
      </c>
      <c r="BO11" s="81">
        <v>173.89</v>
      </c>
      <c r="BP11" s="81">
        <v>20.02</v>
      </c>
      <c r="BQ11" s="81">
        <v>13.42</v>
      </c>
      <c r="BR11" s="81">
        <v>77.27</v>
      </c>
      <c r="BS11" s="81">
        <v>0</v>
      </c>
      <c r="BT11" s="80">
        <f t="shared" si="23"/>
        <v>505.39000000000004</v>
      </c>
      <c r="BU11" s="81">
        <v>5.0999999999999996</v>
      </c>
      <c r="BV11" s="81">
        <v>0</v>
      </c>
      <c r="BW11" s="81">
        <v>42.57</v>
      </c>
      <c r="BX11" s="81">
        <v>441.24</v>
      </c>
      <c r="BY11" s="81">
        <v>1.37</v>
      </c>
      <c r="BZ11" s="81">
        <v>0</v>
      </c>
      <c r="CA11" s="81">
        <v>15.11</v>
      </c>
      <c r="CB11" s="80">
        <f t="shared" si="24"/>
        <v>3107.58</v>
      </c>
      <c r="CC11" s="81">
        <v>0</v>
      </c>
      <c r="CD11" s="81">
        <v>2829.33</v>
      </c>
      <c r="CE11" s="98">
        <v>278.25</v>
      </c>
      <c r="CF11" s="57"/>
    </row>
    <row r="12" spans="1:84" x14ac:dyDescent="0.35">
      <c r="A12" s="68" t="s">
        <v>178</v>
      </c>
      <c r="B12" s="80">
        <f t="shared" si="13"/>
        <v>34470.03</v>
      </c>
      <c r="C12" s="80">
        <f t="shared" si="0"/>
        <v>771.93</v>
      </c>
      <c r="D12" s="80">
        <f t="shared" si="1"/>
        <v>454.46999999999997</v>
      </c>
      <c r="E12" s="80">
        <f t="shared" si="14"/>
        <v>19332.099999999999</v>
      </c>
      <c r="F12" s="80">
        <f t="shared" si="2"/>
        <v>7273.42</v>
      </c>
      <c r="G12" s="80">
        <f t="shared" si="3"/>
        <v>116.09</v>
      </c>
      <c r="H12" s="80">
        <f t="shared" si="4"/>
        <v>6239.2999999999993</v>
      </c>
      <c r="I12" s="80">
        <f t="shared" si="5"/>
        <v>282.71999999999997</v>
      </c>
      <c r="J12" s="80">
        <f t="shared" si="15"/>
        <v>684.70999999999992</v>
      </c>
      <c r="K12" s="81">
        <v>3.25</v>
      </c>
      <c r="L12" s="81">
        <v>261.61</v>
      </c>
      <c r="M12" s="81">
        <v>7.14</v>
      </c>
      <c r="N12" s="81">
        <v>359.81</v>
      </c>
      <c r="O12" s="81">
        <v>0</v>
      </c>
      <c r="P12" s="81">
        <v>52.9</v>
      </c>
      <c r="Q12" s="81">
        <v>0</v>
      </c>
      <c r="R12" s="80">
        <f t="shared" si="16"/>
        <v>6799.19</v>
      </c>
      <c r="S12" s="81">
        <v>316.14999999999998</v>
      </c>
      <c r="T12" s="81">
        <v>80.400000000000006</v>
      </c>
      <c r="U12" s="81">
        <v>1234</v>
      </c>
      <c r="V12" s="81">
        <v>2542.06</v>
      </c>
      <c r="W12" s="81">
        <v>55.17</v>
      </c>
      <c r="X12" s="81">
        <v>2299.87</v>
      </c>
      <c r="Y12" s="81">
        <v>271.54000000000002</v>
      </c>
      <c r="Z12" s="80">
        <f t="shared" si="17"/>
        <v>14139.04</v>
      </c>
      <c r="AA12" s="81">
        <v>0</v>
      </c>
      <c r="AB12" s="81">
        <v>13960.87</v>
      </c>
      <c r="AC12" s="81">
        <v>0</v>
      </c>
      <c r="AD12" s="81">
        <v>0</v>
      </c>
      <c r="AE12" s="81">
        <v>178.17</v>
      </c>
      <c r="AF12" s="80">
        <f t="shared" si="18"/>
        <v>5732.1799999999994</v>
      </c>
      <c r="AG12" s="81">
        <v>420.93</v>
      </c>
      <c r="AH12" s="81">
        <v>112.46</v>
      </c>
      <c r="AI12" s="81">
        <v>546.04</v>
      </c>
      <c r="AJ12" s="81">
        <v>2750.04</v>
      </c>
      <c r="AK12" s="81">
        <v>45.35</v>
      </c>
      <c r="AL12" s="81">
        <v>1853.46</v>
      </c>
      <c r="AM12" s="81">
        <v>3.9</v>
      </c>
      <c r="AN12" s="80">
        <f t="shared" si="19"/>
        <v>3783.52</v>
      </c>
      <c r="AO12" s="80">
        <f t="shared" si="6"/>
        <v>31.599999999999998</v>
      </c>
      <c r="AP12" s="80">
        <f t="shared" si="7"/>
        <v>0</v>
      </c>
      <c r="AQ12" s="80">
        <f t="shared" si="8"/>
        <v>530.91</v>
      </c>
      <c r="AR12" s="80">
        <f t="shared" si="9"/>
        <v>1343.26</v>
      </c>
      <c r="AS12" s="80">
        <f t="shared" si="10"/>
        <v>15.57</v>
      </c>
      <c r="AT12" s="80">
        <f t="shared" si="11"/>
        <v>1854.9</v>
      </c>
      <c r="AU12" s="80">
        <f t="shared" si="12"/>
        <v>7.28</v>
      </c>
      <c r="AV12" s="80">
        <f t="shared" si="20"/>
        <v>1268.49</v>
      </c>
      <c r="AW12" s="81">
        <v>24.24</v>
      </c>
      <c r="AX12" s="81">
        <v>0</v>
      </c>
      <c r="AY12" s="81">
        <v>217.62</v>
      </c>
      <c r="AZ12" s="81">
        <v>545.61</v>
      </c>
      <c r="BA12" s="81">
        <v>8.44</v>
      </c>
      <c r="BB12" s="81">
        <v>472.58</v>
      </c>
      <c r="BC12" s="81">
        <v>0</v>
      </c>
      <c r="BD12" s="80">
        <f t="shared" si="21"/>
        <v>1882.76</v>
      </c>
      <c r="BE12" s="81">
        <v>0</v>
      </c>
      <c r="BF12" s="81">
        <v>0</v>
      </c>
      <c r="BG12" s="81">
        <v>110.87</v>
      </c>
      <c r="BH12" s="81">
        <v>461.96</v>
      </c>
      <c r="BI12" s="81">
        <v>0</v>
      </c>
      <c r="BJ12" s="81">
        <v>1309.93</v>
      </c>
      <c r="BK12" s="81">
        <v>0</v>
      </c>
      <c r="BL12" s="80">
        <f t="shared" si="22"/>
        <v>264.89</v>
      </c>
      <c r="BM12" s="81">
        <v>1.22</v>
      </c>
      <c r="BN12" s="81">
        <v>0</v>
      </c>
      <c r="BO12" s="81">
        <v>170.24</v>
      </c>
      <c r="BP12" s="81">
        <v>14.57</v>
      </c>
      <c r="BQ12" s="81">
        <v>6.47</v>
      </c>
      <c r="BR12" s="81">
        <v>72.39</v>
      </c>
      <c r="BS12" s="81">
        <v>0</v>
      </c>
      <c r="BT12" s="80">
        <f t="shared" si="23"/>
        <v>367.38</v>
      </c>
      <c r="BU12" s="81">
        <v>6.14</v>
      </c>
      <c r="BV12" s="81">
        <v>0</v>
      </c>
      <c r="BW12" s="81">
        <v>32.18</v>
      </c>
      <c r="BX12" s="81">
        <v>321.12</v>
      </c>
      <c r="BY12" s="81">
        <v>0.66</v>
      </c>
      <c r="BZ12" s="81">
        <v>0</v>
      </c>
      <c r="CA12" s="81">
        <v>7.28</v>
      </c>
      <c r="CB12" s="80">
        <f t="shared" si="24"/>
        <v>3331.39</v>
      </c>
      <c r="CC12" s="81">
        <v>0</v>
      </c>
      <c r="CD12" s="81">
        <v>3053.14</v>
      </c>
      <c r="CE12" s="98">
        <v>278.25</v>
      </c>
      <c r="CF12" s="57"/>
    </row>
    <row r="13" spans="1:84" x14ac:dyDescent="0.35">
      <c r="A13" s="68" t="s">
        <v>179</v>
      </c>
      <c r="B13" s="80">
        <f t="shared" si="13"/>
        <v>46274.610000000008</v>
      </c>
      <c r="C13" s="80">
        <f t="shared" si="0"/>
        <v>879.66</v>
      </c>
      <c r="D13" s="80">
        <f t="shared" si="1"/>
        <v>465.95</v>
      </c>
      <c r="E13" s="80">
        <f t="shared" si="14"/>
        <v>19646.61</v>
      </c>
      <c r="F13" s="80">
        <f t="shared" si="2"/>
        <v>17442.760000000002</v>
      </c>
      <c r="G13" s="80">
        <f t="shared" si="3"/>
        <v>182.16</v>
      </c>
      <c r="H13" s="80">
        <f t="shared" si="4"/>
        <v>7343.92</v>
      </c>
      <c r="I13" s="80">
        <f t="shared" si="5"/>
        <v>313.55</v>
      </c>
      <c r="J13" s="80">
        <f t="shared" si="15"/>
        <v>717.76</v>
      </c>
      <c r="K13" s="81">
        <v>1.06</v>
      </c>
      <c r="L13" s="81">
        <v>232.25</v>
      </c>
      <c r="M13" s="81">
        <v>10.09</v>
      </c>
      <c r="N13" s="81">
        <v>421.92</v>
      </c>
      <c r="O13" s="81">
        <v>0</v>
      </c>
      <c r="P13" s="81">
        <v>52.44</v>
      </c>
      <c r="Q13" s="81">
        <v>0</v>
      </c>
      <c r="R13" s="80">
        <f t="shared" si="16"/>
        <v>7893.5700000000006</v>
      </c>
      <c r="S13" s="81">
        <v>349.5</v>
      </c>
      <c r="T13" s="81">
        <v>103.13</v>
      </c>
      <c r="U13" s="81">
        <v>1346.52</v>
      </c>
      <c r="V13" s="81">
        <v>3442.64</v>
      </c>
      <c r="W13" s="81">
        <v>64.42</v>
      </c>
      <c r="X13" s="81">
        <v>2315.8200000000002</v>
      </c>
      <c r="Y13" s="81">
        <v>271.54000000000002</v>
      </c>
      <c r="Z13" s="80">
        <f t="shared" si="17"/>
        <v>14032.320000000002</v>
      </c>
      <c r="AA13" s="81">
        <v>0</v>
      </c>
      <c r="AB13" s="81">
        <v>13834.78</v>
      </c>
      <c r="AC13" s="81">
        <v>0</v>
      </c>
      <c r="AD13" s="81">
        <v>0</v>
      </c>
      <c r="AE13" s="81">
        <v>197.54</v>
      </c>
      <c r="AF13" s="80">
        <f t="shared" si="18"/>
        <v>14629.65</v>
      </c>
      <c r="AG13" s="81">
        <v>473.47</v>
      </c>
      <c r="AH13" s="81">
        <v>130.57</v>
      </c>
      <c r="AI13" s="81">
        <v>933.7</v>
      </c>
      <c r="AJ13" s="81">
        <v>10333.280000000001</v>
      </c>
      <c r="AK13" s="81">
        <v>59.24</v>
      </c>
      <c r="AL13" s="81">
        <v>2684.75</v>
      </c>
      <c r="AM13" s="81">
        <v>14.64</v>
      </c>
      <c r="AN13" s="80">
        <f t="shared" si="19"/>
        <v>5750.31</v>
      </c>
      <c r="AO13" s="80">
        <f t="shared" si="6"/>
        <v>55.63</v>
      </c>
      <c r="AP13" s="80">
        <f t="shared" si="7"/>
        <v>0</v>
      </c>
      <c r="AQ13" s="80">
        <f t="shared" si="8"/>
        <v>548.77</v>
      </c>
      <c r="AR13" s="80">
        <f t="shared" si="9"/>
        <v>2966.67</v>
      </c>
      <c r="AS13" s="80">
        <f t="shared" si="10"/>
        <v>58.499999999999993</v>
      </c>
      <c r="AT13" s="80">
        <f t="shared" si="11"/>
        <v>2093.37</v>
      </c>
      <c r="AU13" s="80">
        <f t="shared" si="12"/>
        <v>27.37</v>
      </c>
      <c r="AV13" s="80">
        <f t="shared" si="20"/>
        <v>1976.0400000000002</v>
      </c>
      <c r="AW13" s="81">
        <v>49.31</v>
      </c>
      <c r="AX13" s="81">
        <v>0</v>
      </c>
      <c r="AY13" s="81">
        <v>219.03</v>
      </c>
      <c r="AZ13" s="81">
        <v>1205</v>
      </c>
      <c r="BA13" s="81">
        <v>31.72</v>
      </c>
      <c r="BB13" s="81">
        <v>470.98</v>
      </c>
      <c r="BC13" s="81">
        <v>0</v>
      </c>
      <c r="BD13" s="80">
        <f t="shared" si="21"/>
        <v>2646.5699999999997</v>
      </c>
      <c r="BE13" s="81">
        <v>0</v>
      </c>
      <c r="BF13" s="81">
        <v>0</v>
      </c>
      <c r="BG13" s="81">
        <v>102.53</v>
      </c>
      <c r="BH13" s="81">
        <v>1020.27</v>
      </c>
      <c r="BI13" s="81">
        <v>0</v>
      </c>
      <c r="BJ13" s="81">
        <v>1523.77</v>
      </c>
      <c r="BK13" s="81">
        <v>0</v>
      </c>
      <c r="BL13" s="80">
        <f t="shared" si="22"/>
        <v>346.29</v>
      </c>
      <c r="BM13" s="81">
        <v>1.22</v>
      </c>
      <c r="BN13" s="81">
        <v>0</v>
      </c>
      <c r="BO13" s="81">
        <v>189.97</v>
      </c>
      <c r="BP13" s="81">
        <v>32.18</v>
      </c>
      <c r="BQ13" s="81">
        <v>24.3</v>
      </c>
      <c r="BR13" s="81">
        <v>98.62</v>
      </c>
      <c r="BS13" s="81">
        <v>0</v>
      </c>
      <c r="BT13" s="80">
        <f t="shared" si="23"/>
        <v>781.41000000000008</v>
      </c>
      <c r="BU13" s="81">
        <v>5.0999999999999996</v>
      </c>
      <c r="BV13" s="81">
        <v>0</v>
      </c>
      <c r="BW13" s="81">
        <v>37.24</v>
      </c>
      <c r="BX13" s="81">
        <v>709.22</v>
      </c>
      <c r="BY13" s="81">
        <v>2.48</v>
      </c>
      <c r="BZ13" s="81">
        <v>0</v>
      </c>
      <c r="CA13" s="81">
        <v>27.37</v>
      </c>
      <c r="CB13" s="80">
        <f t="shared" si="24"/>
        <v>3251</v>
      </c>
      <c r="CC13" s="81">
        <v>0</v>
      </c>
      <c r="CD13" s="81">
        <v>2972.75</v>
      </c>
      <c r="CE13" s="98">
        <v>278.25</v>
      </c>
      <c r="CF13" s="57"/>
    </row>
    <row r="14" spans="1:84" x14ac:dyDescent="0.35">
      <c r="A14" s="68" t="s">
        <v>180</v>
      </c>
      <c r="B14" s="80">
        <f t="shared" si="13"/>
        <v>50006.46</v>
      </c>
      <c r="C14" s="80">
        <f t="shared" si="0"/>
        <v>793.29</v>
      </c>
      <c r="D14" s="80">
        <f t="shared" si="1"/>
        <v>414.42</v>
      </c>
      <c r="E14" s="80">
        <f t="shared" si="14"/>
        <v>19813.739999999998</v>
      </c>
      <c r="F14" s="80">
        <f t="shared" si="2"/>
        <v>20422.369999999995</v>
      </c>
      <c r="G14" s="80">
        <f t="shared" si="3"/>
        <v>228.44</v>
      </c>
      <c r="H14" s="80">
        <f t="shared" si="4"/>
        <v>7520.33</v>
      </c>
      <c r="I14" s="80">
        <f t="shared" si="5"/>
        <v>813.87000000000012</v>
      </c>
      <c r="J14" s="80">
        <f t="shared" si="15"/>
        <v>607.15</v>
      </c>
      <c r="K14" s="81">
        <v>0.3</v>
      </c>
      <c r="L14" s="81">
        <v>213.28</v>
      </c>
      <c r="M14" s="81">
        <v>22.38</v>
      </c>
      <c r="N14" s="81">
        <v>231.19</v>
      </c>
      <c r="O14" s="81">
        <v>0</v>
      </c>
      <c r="P14" s="81">
        <v>140</v>
      </c>
      <c r="Q14" s="81">
        <v>0</v>
      </c>
      <c r="R14" s="80">
        <f t="shared" si="16"/>
        <v>9595.15</v>
      </c>
      <c r="S14" s="81">
        <v>374.17</v>
      </c>
      <c r="T14" s="81">
        <v>93.83</v>
      </c>
      <c r="U14" s="81">
        <v>1835.43</v>
      </c>
      <c r="V14" s="81">
        <v>4616.57</v>
      </c>
      <c r="W14" s="81">
        <v>88.55</v>
      </c>
      <c r="X14" s="81">
        <v>2311.75</v>
      </c>
      <c r="Y14" s="81">
        <v>274.85000000000002</v>
      </c>
      <c r="Z14" s="80">
        <f t="shared" si="17"/>
        <v>13498.67</v>
      </c>
      <c r="AA14" s="81">
        <v>0</v>
      </c>
      <c r="AB14" s="81">
        <v>13302.78</v>
      </c>
      <c r="AC14" s="81">
        <v>0</v>
      </c>
      <c r="AD14" s="81">
        <v>0</v>
      </c>
      <c r="AE14" s="81">
        <v>195.89</v>
      </c>
      <c r="AF14" s="80">
        <f t="shared" si="18"/>
        <v>16537.82</v>
      </c>
      <c r="AG14" s="81">
        <v>398.14</v>
      </c>
      <c r="AH14" s="81">
        <v>107.31</v>
      </c>
      <c r="AI14" s="81">
        <v>1024.55</v>
      </c>
      <c r="AJ14" s="81">
        <v>12111.75</v>
      </c>
      <c r="AK14" s="81">
        <v>72.790000000000006</v>
      </c>
      <c r="AL14" s="81">
        <v>2806.37</v>
      </c>
      <c r="AM14" s="81">
        <v>16.91</v>
      </c>
      <c r="AN14" s="80">
        <f t="shared" si="19"/>
        <v>6460.2599999999993</v>
      </c>
      <c r="AO14" s="80">
        <f t="shared" si="6"/>
        <v>20.679999999999996</v>
      </c>
      <c r="AP14" s="80">
        <f t="shared" si="7"/>
        <v>0</v>
      </c>
      <c r="AQ14" s="80">
        <f t="shared" si="8"/>
        <v>629.36</v>
      </c>
      <c r="AR14" s="80">
        <f t="shared" si="9"/>
        <v>3154.6899999999996</v>
      </c>
      <c r="AS14" s="80">
        <f t="shared" si="10"/>
        <v>67.099999999999994</v>
      </c>
      <c r="AT14" s="80">
        <f t="shared" si="11"/>
        <v>2066.3200000000002</v>
      </c>
      <c r="AU14" s="80">
        <f t="shared" si="12"/>
        <v>522.11</v>
      </c>
      <c r="AV14" s="80">
        <f t="shared" si="20"/>
        <v>2564.92</v>
      </c>
      <c r="AW14" s="81">
        <v>16.86</v>
      </c>
      <c r="AX14" s="81">
        <v>0</v>
      </c>
      <c r="AY14" s="81">
        <v>301.05</v>
      </c>
      <c r="AZ14" s="81">
        <v>1272.43</v>
      </c>
      <c r="BA14" s="81">
        <v>34.479999999999997</v>
      </c>
      <c r="BB14" s="81">
        <v>450.14</v>
      </c>
      <c r="BC14" s="81">
        <v>489.96</v>
      </c>
      <c r="BD14" s="80">
        <f t="shared" si="21"/>
        <v>2662.38</v>
      </c>
      <c r="BE14" s="81">
        <v>1.22</v>
      </c>
      <c r="BF14" s="81">
        <v>0</v>
      </c>
      <c r="BG14" s="81">
        <v>122.32</v>
      </c>
      <c r="BH14" s="81">
        <v>1034.3499999999999</v>
      </c>
      <c r="BI14" s="81">
        <v>0</v>
      </c>
      <c r="BJ14" s="81">
        <v>1504.49</v>
      </c>
      <c r="BK14" s="81">
        <v>0</v>
      </c>
      <c r="BL14" s="80">
        <f t="shared" si="22"/>
        <v>349.18</v>
      </c>
      <c r="BM14" s="81">
        <v>1.22</v>
      </c>
      <c r="BN14" s="81">
        <v>0</v>
      </c>
      <c r="BO14" s="81">
        <v>164.65</v>
      </c>
      <c r="BP14" s="81">
        <v>43.47</v>
      </c>
      <c r="BQ14" s="81">
        <v>28.15</v>
      </c>
      <c r="BR14" s="81">
        <v>111.69</v>
      </c>
      <c r="BS14" s="81">
        <v>0</v>
      </c>
      <c r="BT14" s="80">
        <f t="shared" si="23"/>
        <v>883.78000000000009</v>
      </c>
      <c r="BU14" s="81">
        <v>1.38</v>
      </c>
      <c r="BV14" s="81">
        <v>0</v>
      </c>
      <c r="BW14" s="81">
        <v>41.34</v>
      </c>
      <c r="BX14" s="81">
        <v>804.44</v>
      </c>
      <c r="BY14" s="81">
        <v>4.47</v>
      </c>
      <c r="BZ14" s="81">
        <v>0</v>
      </c>
      <c r="CA14" s="81">
        <v>32.15</v>
      </c>
      <c r="CB14" s="80">
        <f t="shared" si="24"/>
        <v>3307.41</v>
      </c>
      <c r="CC14" s="81">
        <v>0</v>
      </c>
      <c r="CD14" s="81">
        <v>2999.24</v>
      </c>
      <c r="CE14" s="98">
        <v>308.17</v>
      </c>
      <c r="CF14" s="57"/>
    </row>
    <row r="15" spans="1:84" x14ac:dyDescent="0.35">
      <c r="A15" s="68" t="s">
        <v>181</v>
      </c>
      <c r="B15" s="80">
        <f t="shared" si="13"/>
        <v>39099.120000000003</v>
      </c>
      <c r="C15" s="80">
        <f t="shared" si="0"/>
        <v>608.1400000000001</v>
      </c>
      <c r="D15" s="80">
        <f t="shared" si="1"/>
        <v>408.77000000000004</v>
      </c>
      <c r="E15" s="80">
        <f t="shared" si="14"/>
        <v>18447.07</v>
      </c>
      <c r="F15" s="80">
        <f t="shared" si="2"/>
        <v>12312.730000000001</v>
      </c>
      <c r="G15" s="80">
        <f t="shared" si="3"/>
        <v>149.85</v>
      </c>
      <c r="H15" s="80">
        <f t="shared" si="4"/>
        <v>6633.62</v>
      </c>
      <c r="I15" s="80">
        <f t="shared" si="5"/>
        <v>538.94000000000005</v>
      </c>
      <c r="J15" s="80">
        <f t="shared" si="15"/>
        <v>566.38</v>
      </c>
      <c r="K15" s="81">
        <v>0.3</v>
      </c>
      <c r="L15" s="81">
        <v>203.56</v>
      </c>
      <c r="M15" s="81">
        <v>17.72</v>
      </c>
      <c r="N15" s="81">
        <v>207.67</v>
      </c>
      <c r="O15" s="81">
        <v>0</v>
      </c>
      <c r="P15" s="81">
        <v>137.13</v>
      </c>
      <c r="Q15" s="81">
        <v>0</v>
      </c>
      <c r="R15" s="80">
        <f t="shared" si="16"/>
        <v>7727.43</v>
      </c>
      <c r="S15" s="81">
        <v>258.41000000000003</v>
      </c>
      <c r="T15" s="81">
        <v>87.04</v>
      </c>
      <c r="U15" s="81">
        <v>1244.1400000000001</v>
      </c>
      <c r="V15" s="81">
        <v>3511.29</v>
      </c>
      <c r="W15" s="81">
        <v>63.2</v>
      </c>
      <c r="X15" s="81">
        <v>2288.5</v>
      </c>
      <c r="Y15" s="81">
        <v>274.85000000000002</v>
      </c>
      <c r="Z15" s="80">
        <f t="shared" si="17"/>
        <v>13569.06</v>
      </c>
      <c r="AA15" s="81">
        <v>0</v>
      </c>
      <c r="AB15" s="81">
        <v>13394.6</v>
      </c>
      <c r="AC15" s="81">
        <v>0</v>
      </c>
      <c r="AD15" s="81">
        <v>0</v>
      </c>
      <c r="AE15" s="81">
        <v>174.46</v>
      </c>
      <c r="AF15" s="80">
        <f t="shared" si="18"/>
        <v>9145.82</v>
      </c>
      <c r="AG15" s="81">
        <v>328.24</v>
      </c>
      <c r="AH15" s="81">
        <v>118.17</v>
      </c>
      <c r="AI15" s="81">
        <v>669.71</v>
      </c>
      <c r="AJ15" s="81">
        <v>5934.13</v>
      </c>
      <c r="AK15" s="81">
        <v>54.78</v>
      </c>
      <c r="AL15" s="81">
        <v>2032.5</v>
      </c>
      <c r="AM15" s="81">
        <v>8.2899999999999991</v>
      </c>
      <c r="AN15" s="80">
        <f t="shared" si="19"/>
        <v>5208.0200000000004</v>
      </c>
      <c r="AO15" s="80">
        <f t="shared" si="6"/>
        <v>21.189999999999998</v>
      </c>
      <c r="AP15" s="80">
        <f t="shared" si="7"/>
        <v>0</v>
      </c>
      <c r="AQ15" s="80">
        <f t="shared" si="8"/>
        <v>546.66000000000008</v>
      </c>
      <c r="AR15" s="80">
        <f t="shared" si="9"/>
        <v>2351.4700000000003</v>
      </c>
      <c r="AS15" s="80">
        <f t="shared" si="10"/>
        <v>31.87</v>
      </c>
      <c r="AT15" s="80">
        <f t="shared" si="11"/>
        <v>2001.03</v>
      </c>
      <c r="AU15" s="80">
        <f t="shared" si="12"/>
        <v>255.8</v>
      </c>
      <c r="AV15" s="80">
        <f t="shared" si="20"/>
        <v>1925.0600000000002</v>
      </c>
      <c r="AW15" s="81">
        <v>17.37</v>
      </c>
      <c r="AX15" s="81">
        <v>0</v>
      </c>
      <c r="AY15" s="81">
        <v>253.58</v>
      </c>
      <c r="AZ15" s="81">
        <v>948.46</v>
      </c>
      <c r="BA15" s="81">
        <v>16.38</v>
      </c>
      <c r="BB15" s="81">
        <v>449.22</v>
      </c>
      <c r="BC15" s="81">
        <v>240.05</v>
      </c>
      <c r="BD15" s="80">
        <f t="shared" si="21"/>
        <v>2357.4300000000003</v>
      </c>
      <c r="BE15" s="81">
        <v>1.22</v>
      </c>
      <c r="BF15" s="81">
        <v>0</v>
      </c>
      <c r="BG15" s="81">
        <v>107.76</v>
      </c>
      <c r="BH15" s="81">
        <v>770.99</v>
      </c>
      <c r="BI15" s="81">
        <v>0</v>
      </c>
      <c r="BJ15" s="81">
        <v>1477.46</v>
      </c>
      <c r="BK15" s="81">
        <v>0</v>
      </c>
      <c r="BL15" s="80">
        <f t="shared" si="22"/>
        <v>270.52</v>
      </c>
      <c r="BM15" s="81">
        <v>1.22</v>
      </c>
      <c r="BN15" s="81">
        <v>0</v>
      </c>
      <c r="BO15" s="81">
        <v>149.18</v>
      </c>
      <c r="BP15" s="81">
        <v>32.4</v>
      </c>
      <c r="BQ15" s="81">
        <v>13.37</v>
      </c>
      <c r="BR15" s="81">
        <v>74.349999999999994</v>
      </c>
      <c r="BS15" s="81">
        <v>0</v>
      </c>
      <c r="BT15" s="80">
        <f t="shared" si="23"/>
        <v>655.01</v>
      </c>
      <c r="BU15" s="81">
        <v>1.38</v>
      </c>
      <c r="BV15" s="81">
        <v>0</v>
      </c>
      <c r="BW15" s="81">
        <v>36.14</v>
      </c>
      <c r="BX15" s="81">
        <v>599.62</v>
      </c>
      <c r="BY15" s="81">
        <v>2.12</v>
      </c>
      <c r="BZ15" s="81">
        <v>0</v>
      </c>
      <c r="CA15" s="81">
        <v>15.75</v>
      </c>
      <c r="CB15" s="80">
        <f t="shared" si="24"/>
        <v>2882.41</v>
      </c>
      <c r="CC15" s="81">
        <v>0</v>
      </c>
      <c r="CD15" s="81">
        <v>2574.2399999999998</v>
      </c>
      <c r="CE15" s="98">
        <v>308.17</v>
      </c>
      <c r="CF15" s="57"/>
    </row>
    <row r="16" spans="1:84" x14ac:dyDescent="0.35">
      <c r="A16" s="68" t="s">
        <v>182</v>
      </c>
      <c r="B16" s="80">
        <f t="shared" si="13"/>
        <v>34757.340000000004</v>
      </c>
      <c r="C16" s="80">
        <f t="shared" si="0"/>
        <v>561.97</v>
      </c>
      <c r="D16" s="80">
        <f t="shared" si="1"/>
        <v>372.64</v>
      </c>
      <c r="E16" s="80">
        <f t="shared" si="14"/>
        <v>19251.63</v>
      </c>
      <c r="F16" s="80">
        <f t="shared" si="2"/>
        <v>7463.84</v>
      </c>
      <c r="G16" s="80">
        <f t="shared" si="3"/>
        <v>113.57999999999998</v>
      </c>
      <c r="H16" s="80">
        <f t="shared" si="4"/>
        <v>6586.3899999999994</v>
      </c>
      <c r="I16" s="80">
        <f t="shared" si="5"/>
        <v>407.29000000000008</v>
      </c>
      <c r="J16" s="80">
        <f t="shared" si="15"/>
        <v>477.38000000000005</v>
      </c>
      <c r="K16" s="81">
        <v>0.3</v>
      </c>
      <c r="L16" s="81">
        <v>176.62</v>
      </c>
      <c r="M16" s="81">
        <v>28.27</v>
      </c>
      <c r="N16" s="81">
        <v>139.88999999999999</v>
      </c>
      <c r="O16" s="81">
        <v>0</v>
      </c>
      <c r="P16" s="81">
        <v>132.30000000000001</v>
      </c>
      <c r="Q16" s="81">
        <v>0</v>
      </c>
      <c r="R16" s="80">
        <f t="shared" si="16"/>
        <v>6872.11</v>
      </c>
      <c r="S16" s="81">
        <v>255.1</v>
      </c>
      <c r="T16" s="81">
        <v>89.78</v>
      </c>
      <c r="U16" s="81">
        <v>1355.5</v>
      </c>
      <c r="V16" s="81">
        <v>2556.61</v>
      </c>
      <c r="W16" s="81">
        <v>52.28</v>
      </c>
      <c r="X16" s="81">
        <v>2287.9899999999998</v>
      </c>
      <c r="Y16" s="81">
        <v>274.85000000000002</v>
      </c>
      <c r="Z16" s="80">
        <f t="shared" si="17"/>
        <v>14381.35</v>
      </c>
      <c r="AA16" s="81">
        <v>0</v>
      </c>
      <c r="AB16" s="81">
        <v>14193.92</v>
      </c>
      <c r="AC16" s="81">
        <v>0</v>
      </c>
      <c r="AD16" s="81">
        <v>0</v>
      </c>
      <c r="AE16" s="81">
        <v>187.43</v>
      </c>
      <c r="AF16" s="80">
        <f t="shared" si="18"/>
        <v>6009.25</v>
      </c>
      <c r="AG16" s="81">
        <v>300.31</v>
      </c>
      <c r="AH16" s="81">
        <v>106.24</v>
      </c>
      <c r="AI16" s="81">
        <v>567.85</v>
      </c>
      <c r="AJ16" s="81">
        <v>2975.87</v>
      </c>
      <c r="AK16" s="81">
        <v>45.98</v>
      </c>
      <c r="AL16" s="81">
        <v>2008.84</v>
      </c>
      <c r="AM16" s="81">
        <v>4.16</v>
      </c>
      <c r="AN16" s="80">
        <f t="shared" si="19"/>
        <v>4161.17</v>
      </c>
      <c r="AO16" s="80">
        <f t="shared" si="6"/>
        <v>6.26</v>
      </c>
      <c r="AP16" s="80">
        <f t="shared" si="7"/>
        <v>0</v>
      </c>
      <c r="AQ16" s="80">
        <f t="shared" si="8"/>
        <v>558.17999999999995</v>
      </c>
      <c r="AR16" s="80">
        <f t="shared" si="9"/>
        <v>1483.3</v>
      </c>
      <c r="AS16" s="80">
        <f t="shared" si="10"/>
        <v>15.32</v>
      </c>
      <c r="AT16" s="80">
        <f t="shared" si="11"/>
        <v>1969.83</v>
      </c>
      <c r="AU16" s="80">
        <f t="shared" si="12"/>
        <v>128.28</v>
      </c>
      <c r="AV16" s="80">
        <f t="shared" si="20"/>
        <v>1419.2199999999998</v>
      </c>
      <c r="AW16" s="81">
        <v>2.44</v>
      </c>
      <c r="AX16" s="81">
        <v>0</v>
      </c>
      <c r="AY16" s="81">
        <v>240.19</v>
      </c>
      <c r="AZ16" s="81">
        <v>598.28</v>
      </c>
      <c r="BA16" s="81">
        <v>7.87</v>
      </c>
      <c r="BB16" s="81">
        <v>450.06</v>
      </c>
      <c r="BC16" s="81">
        <v>120.38</v>
      </c>
      <c r="BD16" s="80">
        <f t="shared" si="21"/>
        <v>2046.1100000000001</v>
      </c>
      <c r="BE16" s="81">
        <v>1.22</v>
      </c>
      <c r="BF16" s="81">
        <v>0</v>
      </c>
      <c r="BG16" s="81">
        <v>119.35</v>
      </c>
      <c r="BH16" s="81">
        <v>486.34</v>
      </c>
      <c r="BI16" s="81">
        <v>0</v>
      </c>
      <c r="BJ16" s="81">
        <v>1439.2</v>
      </c>
      <c r="BK16" s="81">
        <v>0</v>
      </c>
      <c r="BL16" s="80">
        <f t="shared" si="22"/>
        <v>271.33</v>
      </c>
      <c r="BM16" s="81">
        <v>1.22</v>
      </c>
      <c r="BN16" s="81">
        <v>0</v>
      </c>
      <c r="BO16" s="81">
        <v>162.66999999999999</v>
      </c>
      <c r="BP16" s="81">
        <v>20.440000000000001</v>
      </c>
      <c r="BQ16" s="81">
        <v>6.43</v>
      </c>
      <c r="BR16" s="81">
        <v>80.569999999999993</v>
      </c>
      <c r="BS16" s="81">
        <v>0</v>
      </c>
      <c r="BT16" s="80">
        <f t="shared" si="23"/>
        <v>424.51</v>
      </c>
      <c r="BU16" s="81">
        <v>1.38</v>
      </c>
      <c r="BV16" s="81">
        <v>0</v>
      </c>
      <c r="BW16" s="81">
        <v>35.97</v>
      </c>
      <c r="BX16" s="81">
        <v>378.24</v>
      </c>
      <c r="BY16" s="81">
        <v>1.02</v>
      </c>
      <c r="BZ16" s="81">
        <v>0</v>
      </c>
      <c r="CA16" s="81">
        <v>7.9</v>
      </c>
      <c r="CB16" s="80">
        <f t="shared" si="24"/>
        <v>2856.08</v>
      </c>
      <c r="CC16" s="81">
        <v>0</v>
      </c>
      <c r="CD16" s="81">
        <v>2547.91</v>
      </c>
      <c r="CE16" s="98">
        <v>308.17</v>
      </c>
      <c r="CF16" s="57"/>
    </row>
    <row r="17" spans="1:84" x14ac:dyDescent="0.35">
      <c r="A17" s="68" t="s">
        <v>183</v>
      </c>
      <c r="B17" s="80">
        <f t="shared" si="13"/>
        <v>47631.11</v>
      </c>
      <c r="C17" s="80">
        <f t="shared" si="0"/>
        <v>769.78</v>
      </c>
      <c r="D17" s="80">
        <f t="shared" si="1"/>
        <v>400.09</v>
      </c>
      <c r="E17" s="80">
        <f t="shared" si="14"/>
        <v>19830.760000000002</v>
      </c>
      <c r="F17" s="80">
        <f t="shared" si="2"/>
        <v>18110.77</v>
      </c>
      <c r="G17" s="80">
        <f t="shared" si="3"/>
        <v>180.18</v>
      </c>
      <c r="H17" s="80">
        <f t="shared" si="4"/>
        <v>7584.7199999999993</v>
      </c>
      <c r="I17" s="80">
        <f t="shared" si="5"/>
        <v>754.81</v>
      </c>
      <c r="J17" s="80">
        <f t="shared" si="15"/>
        <v>593.80999999999995</v>
      </c>
      <c r="K17" s="81">
        <v>0.3</v>
      </c>
      <c r="L17" s="81">
        <v>184.63</v>
      </c>
      <c r="M17" s="81">
        <v>81.319999999999993</v>
      </c>
      <c r="N17" s="81">
        <v>191.06</v>
      </c>
      <c r="O17" s="81">
        <v>0</v>
      </c>
      <c r="P17" s="81">
        <v>136.5</v>
      </c>
      <c r="Q17" s="81">
        <v>0</v>
      </c>
      <c r="R17" s="80">
        <f t="shared" si="16"/>
        <v>8912.2900000000009</v>
      </c>
      <c r="S17" s="81">
        <v>338.84</v>
      </c>
      <c r="T17" s="81">
        <v>87.26</v>
      </c>
      <c r="U17" s="81">
        <v>1454.71</v>
      </c>
      <c r="V17" s="81">
        <v>4318.79</v>
      </c>
      <c r="W17" s="81">
        <v>60.03</v>
      </c>
      <c r="X17" s="81">
        <v>2377.81</v>
      </c>
      <c r="Y17" s="81">
        <v>274.85000000000002</v>
      </c>
      <c r="Z17" s="80">
        <f t="shared" si="17"/>
        <v>14012.03</v>
      </c>
      <c r="AA17" s="81">
        <v>0</v>
      </c>
      <c r="AB17" s="81">
        <v>13828.37</v>
      </c>
      <c r="AC17" s="81">
        <v>0</v>
      </c>
      <c r="AD17" s="81">
        <v>0</v>
      </c>
      <c r="AE17" s="81">
        <v>183.66</v>
      </c>
      <c r="AF17" s="80">
        <f t="shared" si="18"/>
        <v>15158.289999999999</v>
      </c>
      <c r="AG17" s="81">
        <v>421.61</v>
      </c>
      <c r="AH17" s="81">
        <v>128.19999999999999</v>
      </c>
      <c r="AI17" s="81">
        <v>977.28</v>
      </c>
      <c r="AJ17" s="81">
        <v>10784.7</v>
      </c>
      <c r="AK17" s="81">
        <v>62.47</v>
      </c>
      <c r="AL17" s="81">
        <v>2768.97</v>
      </c>
      <c r="AM17" s="81">
        <v>15.06</v>
      </c>
      <c r="AN17" s="80">
        <f t="shared" si="19"/>
        <v>5717.43</v>
      </c>
      <c r="AO17" s="80">
        <f t="shared" si="6"/>
        <v>9.0299999999999994</v>
      </c>
      <c r="AP17" s="80">
        <f t="shared" si="7"/>
        <v>0</v>
      </c>
      <c r="AQ17" s="80">
        <f t="shared" si="8"/>
        <v>559.99</v>
      </c>
      <c r="AR17" s="80">
        <f t="shared" si="9"/>
        <v>2508.0500000000002</v>
      </c>
      <c r="AS17" s="80">
        <f t="shared" si="10"/>
        <v>57.680000000000007</v>
      </c>
      <c r="AT17" s="80">
        <f t="shared" si="11"/>
        <v>2117.7800000000002</v>
      </c>
      <c r="AU17" s="80">
        <f t="shared" si="12"/>
        <v>464.9</v>
      </c>
      <c r="AV17" s="80">
        <f t="shared" si="20"/>
        <v>2180.4300000000003</v>
      </c>
      <c r="AW17" s="81">
        <v>5.21</v>
      </c>
      <c r="AX17" s="81">
        <v>0</v>
      </c>
      <c r="AY17" s="81">
        <v>248.91</v>
      </c>
      <c r="AZ17" s="81">
        <v>1011.61</v>
      </c>
      <c r="BA17" s="81">
        <v>29.64</v>
      </c>
      <c r="BB17" s="81">
        <v>448.78</v>
      </c>
      <c r="BC17" s="81">
        <v>436.28</v>
      </c>
      <c r="BD17" s="80">
        <f t="shared" si="21"/>
        <v>2504.0200000000004</v>
      </c>
      <c r="BE17" s="81">
        <v>1.22</v>
      </c>
      <c r="BF17" s="81">
        <v>0</v>
      </c>
      <c r="BG17" s="81">
        <v>119.59</v>
      </c>
      <c r="BH17" s="81">
        <v>822.33</v>
      </c>
      <c r="BI17" s="81">
        <v>0</v>
      </c>
      <c r="BJ17" s="81">
        <v>1560.88</v>
      </c>
      <c r="BK17" s="81">
        <v>0</v>
      </c>
      <c r="BL17" s="80">
        <f t="shared" si="22"/>
        <v>325.18</v>
      </c>
      <c r="BM17" s="81">
        <v>1.22</v>
      </c>
      <c r="BN17" s="81">
        <v>0</v>
      </c>
      <c r="BO17" s="81">
        <v>157.08000000000001</v>
      </c>
      <c r="BP17" s="81">
        <v>34.56</v>
      </c>
      <c r="BQ17" s="81">
        <v>24.2</v>
      </c>
      <c r="BR17" s="81">
        <v>108.12</v>
      </c>
      <c r="BS17" s="81">
        <v>0</v>
      </c>
      <c r="BT17" s="80">
        <f t="shared" si="23"/>
        <v>707.8</v>
      </c>
      <c r="BU17" s="81">
        <v>1.38</v>
      </c>
      <c r="BV17" s="81">
        <v>0</v>
      </c>
      <c r="BW17" s="81">
        <v>34.409999999999997</v>
      </c>
      <c r="BX17" s="81">
        <v>639.54999999999995</v>
      </c>
      <c r="BY17" s="81">
        <v>3.84</v>
      </c>
      <c r="BZ17" s="81">
        <v>0</v>
      </c>
      <c r="CA17" s="81">
        <v>28.62</v>
      </c>
      <c r="CB17" s="80">
        <f t="shared" si="24"/>
        <v>3237.26</v>
      </c>
      <c r="CC17" s="81">
        <v>0</v>
      </c>
      <c r="CD17" s="81">
        <v>2929.09</v>
      </c>
      <c r="CE17" s="98">
        <v>308.17</v>
      </c>
      <c r="CF17" s="57"/>
    </row>
    <row r="18" spans="1:84" x14ac:dyDescent="0.35">
      <c r="A18" s="68" t="s">
        <v>184</v>
      </c>
      <c r="B18" s="80">
        <f t="shared" si="13"/>
        <v>51970.55</v>
      </c>
      <c r="C18" s="80">
        <f t="shared" si="0"/>
        <v>744.57999999999993</v>
      </c>
      <c r="D18" s="80">
        <f t="shared" si="1"/>
        <v>481.24</v>
      </c>
      <c r="E18" s="80">
        <f t="shared" si="14"/>
        <v>19500.23</v>
      </c>
      <c r="F18" s="80">
        <f t="shared" si="2"/>
        <v>22100.52</v>
      </c>
      <c r="G18" s="80">
        <f t="shared" si="3"/>
        <v>232.87</v>
      </c>
      <c r="H18" s="80">
        <f t="shared" si="4"/>
        <v>8120.5800000000008</v>
      </c>
      <c r="I18" s="80">
        <f t="shared" si="5"/>
        <v>790.53</v>
      </c>
      <c r="J18" s="80">
        <f t="shared" si="15"/>
        <v>628.44000000000005</v>
      </c>
      <c r="K18" s="81">
        <v>0</v>
      </c>
      <c r="L18" s="81">
        <v>283.02</v>
      </c>
      <c r="M18" s="81">
        <v>21.56</v>
      </c>
      <c r="N18" s="81">
        <v>209.37</v>
      </c>
      <c r="O18" s="81">
        <v>0</v>
      </c>
      <c r="P18" s="81">
        <v>114.49</v>
      </c>
      <c r="Q18" s="81">
        <v>0</v>
      </c>
      <c r="R18" s="80">
        <f t="shared" si="16"/>
        <v>10142.239999999998</v>
      </c>
      <c r="S18" s="81">
        <v>273.56</v>
      </c>
      <c r="T18" s="81">
        <v>89.3</v>
      </c>
      <c r="U18" s="81">
        <v>1849.24</v>
      </c>
      <c r="V18" s="81">
        <v>5119.4399999999996</v>
      </c>
      <c r="W18" s="81">
        <v>78.78</v>
      </c>
      <c r="X18" s="81">
        <v>2481.61</v>
      </c>
      <c r="Y18" s="81">
        <v>250.31</v>
      </c>
      <c r="Z18" s="80">
        <f t="shared" si="17"/>
        <v>13595.74</v>
      </c>
      <c r="AA18" s="81">
        <v>0</v>
      </c>
      <c r="AB18" s="81">
        <v>13403.96</v>
      </c>
      <c r="AC18" s="81">
        <v>0</v>
      </c>
      <c r="AD18" s="81">
        <v>0</v>
      </c>
      <c r="AE18" s="81">
        <v>191.78</v>
      </c>
      <c r="AF18" s="80">
        <f t="shared" si="18"/>
        <v>18079.120000000003</v>
      </c>
      <c r="AG18" s="81">
        <v>461.5</v>
      </c>
      <c r="AH18" s="81">
        <v>108.92</v>
      </c>
      <c r="AI18" s="81">
        <v>1092.48</v>
      </c>
      <c r="AJ18" s="81">
        <v>13291.95</v>
      </c>
      <c r="AK18" s="81">
        <v>97.96</v>
      </c>
      <c r="AL18" s="81">
        <v>3013.32</v>
      </c>
      <c r="AM18" s="81">
        <v>12.99</v>
      </c>
      <c r="AN18" s="80">
        <f t="shared" si="19"/>
        <v>6836.0299999999988</v>
      </c>
      <c r="AO18" s="80">
        <f t="shared" si="6"/>
        <v>9.52</v>
      </c>
      <c r="AP18" s="80">
        <f t="shared" si="7"/>
        <v>0</v>
      </c>
      <c r="AQ18" s="80">
        <f t="shared" si="8"/>
        <v>688.4899999999999</v>
      </c>
      <c r="AR18" s="80">
        <f t="shared" si="9"/>
        <v>3235.2799999999997</v>
      </c>
      <c r="AS18" s="80">
        <f t="shared" si="10"/>
        <v>56.129999999999995</v>
      </c>
      <c r="AT18" s="80">
        <f t="shared" si="11"/>
        <v>2319.38</v>
      </c>
      <c r="AU18" s="80">
        <f t="shared" si="12"/>
        <v>527.23</v>
      </c>
      <c r="AV18" s="80">
        <f t="shared" si="20"/>
        <v>2551.6999999999998</v>
      </c>
      <c r="AW18" s="81">
        <v>5.99</v>
      </c>
      <c r="AX18" s="81">
        <v>0</v>
      </c>
      <c r="AY18" s="81">
        <v>214.05</v>
      </c>
      <c r="AZ18" s="81">
        <v>1322.36</v>
      </c>
      <c r="BA18" s="81">
        <v>29.19</v>
      </c>
      <c r="BB18" s="81">
        <v>455.89</v>
      </c>
      <c r="BC18" s="81">
        <v>524.22</v>
      </c>
      <c r="BD18" s="80">
        <f t="shared" si="21"/>
        <v>3032.55</v>
      </c>
      <c r="BE18" s="81">
        <v>0.87</v>
      </c>
      <c r="BF18" s="81">
        <v>0</v>
      </c>
      <c r="BG18" s="81">
        <v>244.89</v>
      </c>
      <c r="BH18" s="81">
        <v>1061.0999999999999</v>
      </c>
      <c r="BI18" s="81">
        <v>0</v>
      </c>
      <c r="BJ18" s="81">
        <v>1725.69</v>
      </c>
      <c r="BK18" s="81">
        <v>0</v>
      </c>
      <c r="BL18" s="80">
        <f t="shared" si="22"/>
        <v>424.86000000000007</v>
      </c>
      <c r="BM18" s="81">
        <v>0.87</v>
      </c>
      <c r="BN18" s="81">
        <v>0</v>
      </c>
      <c r="BO18" s="81">
        <v>193.13</v>
      </c>
      <c r="BP18" s="81">
        <v>66.62</v>
      </c>
      <c r="BQ18" s="81">
        <v>23.47</v>
      </c>
      <c r="BR18" s="81">
        <v>137.80000000000001</v>
      </c>
      <c r="BS18" s="81">
        <v>2.97</v>
      </c>
      <c r="BT18" s="80">
        <f t="shared" si="23"/>
        <v>826.92000000000007</v>
      </c>
      <c r="BU18" s="81">
        <v>1.79</v>
      </c>
      <c r="BV18" s="81">
        <v>0</v>
      </c>
      <c r="BW18" s="81">
        <v>36.42</v>
      </c>
      <c r="BX18" s="81">
        <v>785.2</v>
      </c>
      <c r="BY18" s="81">
        <v>3.47</v>
      </c>
      <c r="BZ18" s="81">
        <v>0</v>
      </c>
      <c r="CA18" s="81">
        <v>0.04</v>
      </c>
      <c r="CB18" s="80">
        <f t="shared" si="24"/>
        <v>2688.98</v>
      </c>
      <c r="CC18" s="81">
        <v>0</v>
      </c>
      <c r="CD18" s="81">
        <v>2444.5</v>
      </c>
      <c r="CE18" s="98">
        <v>244.48</v>
      </c>
      <c r="CF18" s="57"/>
    </row>
    <row r="19" spans="1:84" x14ac:dyDescent="0.35">
      <c r="A19" s="68" t="s">
        <v>185</v>
      </c>
      <c r="B19" s="80">
        <f t="shared" si="13"/>
        <v>39891.85</v>
      </c>
      <c r="C19" s="80">
        <f t="shared" si="0"/>
        <v>671.15</v>
      </c>
      <c r="D19" s="80">
        <f t="shared" si="1"/>
        <v>477.49999999999994</v>
      </c>
      <c r="E19" s="80">
        <f t="shared" si="14"/>
        <v>19201.22</v>
      </c>
      <c r="F19" s="80">
        <f t="shared" si="2"/>
        <v>12085.23</v>
      </c>
      <c r="G19" s="80">
        <f t="shared" si="3"/>
        <v>143.47999999999999</v>
      </c>
      <c r="H19" s="80">
        <f t="shared" si="4"/>
        <v>6819.9199999999992</v>
      </c>
      <c r="I19" s="80">
        <f t="shared" si="5"/>
        <v>493.35</v>
      </c>
      <c r="J19" s="80">
        <f t="shared" si="15"/>
        <v>607.99</v>
      </c>
      <c r="K19" s="81">
        <v>0</v>
      </c>
      <c r="L19" s="81">
        <v>291.39999999999998</v>
      </c>
      <c r="M19" s="81">
        <v>24.92</v>
      </c>
      <c r="N19" s="81">
        <v>177.7</v>
      </c>
      <c r="O19" s="81">
        <v>0</v>
      </c>
      <c r="P19" s="81">
        <v>113.97</v>
      </c>
      <c r="Q19" s="81">
        <v>0</v>
      </c>
      <c r="R19" s="80">
        <f t="shared" si="16"/>
        <v>8252.4499999999989</v>
      </c>
      <c r="S19" s="81">
        <v>315.58</v>
      </c>
      <c r="T19" s="81">
        <v>83.52</v>
      </c>
      <c r="U19" s="81">
        <v>1725.57</v>
      </c>
      <c r="V19" s="81">
        <v>3531</v>
      </c>
      <c r="W19" s="81">
        <v>61.15</v>
      </c>
      <c r="X19" s="81">
        <v>2285.3200000000002</v>
      </c>
      <c r="Y19" s="81">
        <v>250.31</v>
      </c>
      <c r="Z19" s="80">
        <f t="shared" si="17"/>
        <v>13818.9</v>
      </c>
      <c r="AA19" s="81">
        <v>0</v>
      </c>
      <c r="AB19" s="81">
        <v>13627.77</v>
      </c>
      <c r="AC19" s="81">
        <v>0</v>
      </c>
      <c r="AD19" s="81">
        <v>0</v>
      </c>
      <c r="AE19" s="81">
        <v>191.13</v>
      </c>
      <c r="AF19" s="80">
        <f t="shared" si="18"/>
        <v>9334.3499999999985</v>
      </c>
      <c r="AG19" s="81">
        <v>345.3</v>
      </c>
      <c r="AH19" s="81">
        <v>102.58</v>
      </c>
      <c r="AI19" s="81">
        <v>651.11</v>
      </c>
      <c r="AJ19" s="81">
        <v>5979.98</v>
      </c>
      <c r="AK19" s="81">
        <v>44.07</v>
      </c>
      <c r="AL19" s="81">
        <v>2205.4699999999998</v>
      </c>
      <c r="AM19" s="81">
        <v>5.84</v>
      </c>
      <c r="AN19" s="80">
        <f t="shared" si="19"/>
        <v>5122.9399999999996</v>
      </c>
      <c r="AO19" s="80">
        <f t="shared" si="6"/>
        <v>10.27</v>
      </c>
      <c r="AP19" s="80">
        <f t="shared" si="7"/>
        <v>0</v>
      </c>
      <c r="AQ19" s="80">
        <f t="shared" si="8"/>
        <v>661.11000000000013</v>
      </c>
      <c r="AR19" s="80">
        <f t="shared" si="9"/>
        <v>2152.0699999999997</v>
      </c>
      <c r="AS19" s="80">
        <f t="shared" si="10"/>
        <v>38.26</v>
      </c>
      <c r="AT19" s="80">
        <f t="shared" si="11"/>
        <v>2024.03</v>
      </c>
      <c r="AU19" s="80">
        <f t="shared" si="12"/>
        <v>237.20000000000002</v>
      </c>
      <c r="AV19" s="80">
        <f t="shared" si="20"/>
        <v>1815.8700000000001</v>
      </c>
      <c r="AW19" s="81">
        <v>6.82</v>
      </c>
      <c r="AX19" s="81">
        <v>0</v>
      </c>
      <c r="AY19" s="81">
        <v>218.74</v>
      </c>
      <c r="AZ19" s="81">
        <v>879.62</v>
      </c>
      <c r="BA19" s="81">
        <v>19.89</v>
      </c>
      <c r="BB19" s="81">
        <v>454.96</v>
      </c>
      <c r="BC19" s="81">
        <v>235.84</v>
      </c>
      <c r="BD19" s="80">
        <f t="shared" si="21"/>
        <v>2468</v>
      </c>
      <c r="BE19" s="81">
        <v>0.87</v>
      </c>
      <c r="BF19" s="81">
        <v>0</v>
      </c>
      <c r="BG19" s="81">
        <v>253.71</v>
      </c>
      <c r="BH19" s="81">
        <v>705.83</v>
      </c>
      <c r="BI19" s="81">
        <v>0</v>
      </c>
      <c r="BJ19" s="81">
        <v>1507.59</v>
      </c>
      <c r="BK19" s="81">
        <v>0</v>
      </c>
      <c r="BL19" s="80">
        <f t="shared" si="22"/>
        <v>279.20999999999998</v>
      </c>
      <c r="BM19" s="81">
        <v>0.87</v>
      </c>
      <c r="BN19" s="81">
        <v>0</v>
      </c>
      <c r="BO19" s="81">
        <v>155.21</v>
      </c>
      <c r="BP19" s="81">
        <v>44.31</v>
      </c>
      <c r="BQ19" s="81">
        <v>16</v>
      </c>
      <c r="BR19" s="81">
        <v>61.48</v>
      </c>
      <c r="BS19" s="81">
        <v>1.34</v>
      </c>
      <c r="BT19" s="80">
        <f t="shared" si="23"/>
        <v>559.8599999999999</v>
      </c>
      <c r="BU19" s="81">
        <v>1.71</v>
      </c>
      <c r="BV19" s="81">
        <v>0</v>
      </c>
      <c r="BW19" s="81">
        <v>33.450000000000003</v>
      </c>
      <c r="BX19" s="81">
        <v>522.30999999999995</v>
      </c>
      <c r="BY19" s="81">
        <v>2.37</v>
      </c>
      <c r="BZ19" s="81">
        <v>0</v>
      </c>
      <c r="CA19" s="81">
        <v>0.02</v>
      </c>
      <c r="CB19" s="80">
        <f t="shared" si="24"/>
        <v>2755.22</v>
      </c>
      <c r="CC19" s="81">
        <v>0</v>
      </c>
      <c r="CD19" s="81">
        <v>2510.7399999999998</v>
      </c>
      <c r="CE19" s="98">
        <v>244.48</v>
      </c>
      <c r="CF19" s="57"/>
    </row>
    <row r="20" spans="1:84" x14ac:dyDescent="0.35">
      <c r="A20" s="68" t="s">
        <v>186</v>
      </c>
      <c r="B20" s="80">
        <f t="shared" si="13"/>
        <v>34113.409999999996</v>
      </c>
      <c r="C20" s="80">
        <f t="shared" si="0"/>
        <v>546.59999999999991</v>
      </c>
      <c r="D20" s="80">
        <f t="shared" si="1"/>
        <v>398.60999999999996</v>
      </c>
      <c r="E20" s="80">
        <f t="shared" si="14"/>
        <v>18991.87</v>
      </c>
      <c r="F20" s="80">
        <f t="shared" si="2"/>
        <v>7375.16</v>
      </c>
      <c r="G20" s="80">
        <f t="shared" si="3"/>
        <v>90.63</v>
      </c>
      <c r="H20" s="80">
        <f t="shared" si="4"/>
        <v>6337.2199999999993</v>
      </c>
      <c r="I20" s="80">
        <f t="shared" si="5"/>
        <v>373.32000000000005</v>
      </c>
      <c r="J20" s="80">
        <f t="shared" si="15"/>
        <v>525.22</v>
      </c>
      <c r="K20" s="81">
        <v>0</v>
      </c>
      <c r="L20" s="81">
        <v>233.59</v>
      </c>
      <c r="M20" s="81">
        <v>10.37</v>
      </c>
      <c r="N20" s="81">
        <v>167.8</v>
      </c>
      <c r="O20" s="81">
        <v>0</v>
      </c>
      <c r="P20" s="81">
        <v>113.46</v>
      </c>
      <c r="Q20" s="81">
        <v>0</v>
      </c>
      <c r="R20" s="80">
        <f t="shared" si="16"/>
        <v>6766.55</v>
      </c>
      <c r="S20" s="81">
        <v>215.6</v>
      </c>
      <c r="T20" s="81">
        <v>81.06</v>
      </c>
      <c r="U20" s="81">
        <v>1410.33</v>
      </c>
      <c r="V20" s="81">
        <v>2606.87</v>
      </c>
      <c r="W20" s="81">
        <v>42.39</v>
      </c>
      <c r="X20" s="81">
        <v>2159.9899999999998</v>
      </c>
      <c r="Y20" s="81">
        <v>250.31</v>
      </c>
      <c r="Z20" s="80">
        <f t="shared" si="17"/>
        <v>14123.17</v>
      </c>
      <c r="AA20" s="81">
        <v>0</v>
      </c>
      <c r="AB20" s="81">
        <v>13935.24</v>
      </c>
      <c r="AC20" s="81">
        <v>0</v>
      </c>
      <c r="AD20" s="81">
        <v>0</v>
      </c>
      <c r="AE20" s="81">
        <v>187.93</v>
      </c>
      <c r="AF20" s="80">
        <f t="shared" si="18"/>
        <v>6068.3</v>
      </c>
      <c r="AG20" s="81">
        <v>314.94</v>
      </c>
      <c r="AH20" s="81">
        <v>83.96</v>
      </c>
      <c r="AI20" s="81">
        <v>630.6</v>
      </c>
      <c r="AJ20" s="81">
        <v>3026.37</v>
      </c>
      <c r="AK20" s="81">
        <v>22.3</v>
      </c>
      <c r="AL20" s="81">
        <v>1987.17</v>
      </c>
      <c r="AM20" s="81">
        <v>2.96</v>
      </c>
      <c r="AN20" s="80">
        <f t="shared" si="19"/>
        <v>3942.3100000000004</v>
      </c>
      <c r="AO20" s="80">
        <f t="shared" si="6"/>
        <v>16.059999999999999</v>
      </c>
      <c r="AP20" s="80">
        <f t="shared" si="7"/>
        <v>0</v>
      </c>
      <c r="AQ20" s="80">
        <f t="shared" si="8"/>
        <v>561.95000000000005</v>
      </c>
      <c r="AR20" s="80">
        <f t="shared" si="9"/>
        <v>1329.6399999999999</v>
      </c>
      <c r="AS20" s="80">
        <f t="shared" si="10"/>
        <v>25.94</v>
      </c>
      <c r="AT20" s="80">
        <f t="shared" si="11"/>
        <v>1888.67</v>
      </c>
      <c r="AU20" s="80">
        <f t="shared" si="12"/>
        <v>120.05000000000001</v>
      </c>
      <c r="AV20" s="80">
        <f t="shared" si="20"/>
        <v>1314.6599999999999</v>
      </c>
      <c r="AW20" s="81">
        <v>12.59</v>
      </c>
      <c r="AX20" s="81">
        <v>0</v>
      </c>
      <c r="AY20" s="81">
        <v>174.41</v>
      </c>
      <c r="AZ20" s="81">
        <v>543.47</v>
      </c>
      <c r="BA20" s="81">
        <v>13.49</v>
      </c>
      <c r="BB20" s="81">
        <v>451.34</v>
      </c>
      <c r="BC20" s="81">
        <v>119.36</v>
      </c>
      <c r="BD20" s="80">
        <f t="shared" si="21"/>
        <v>2031.6100000000001</v>
      </c>
      <c r="BE20" s="81">
        <v>0.87</v>
      </c>
      <c r="BF20" s="81">
        <v>0</v>
      </c>
      <c r="BG20" s="81">
        <v>212.22</v>
      </c>
      <c r="BH20" s="81">
        <v>436.09</v>
      </c>
      <c r="BI20" s="81">
        <v>0</v>
      </c>
      <c r="BJ20" s="81">
        <v>1382.43</v>
      </c>
      <c r="BK20" s="81">
        <v>0</v>
      </c>
      <c r="BL20" s="80">
        <f t="shared" si="22"/>
        <v>237.91</v>
      </c>
      <c r="BM20" s="81">
        <v>0.87</v>
      </c>
      <c r="BN20" s="81">
        <v>0</v>
      </c>
      <c r="BO20" s="81">
        <v>143.22999999999999</v>
      </c>
      <c r="BP20" s="81">
        <v>27.38</v>
      </c>
      <c r="BQ20" s="81">
        <v>10.85</v>
      </c>
      <c r="BR20" s="81">
        <v>54.9</v>
      </c>
      <c r="BS20" s="81">
        <v>0.68</v>
      </c>
      <c r="BT20" s="80">
        <f t="shared" si="23"/>
        <v>358.13</v>
      </c>
      <c r="BU20" s="81">
        <v>1.73</v>
      </c>
      <c r="BV20" s="81">
        <v>0</v>
      </c>
      <c r="BW20" s="81">
        <v>32.090000000000003</v>
      </c>
      <c r="BX20" s="81">
        <v>322.7</v>
      </c>
      <c r="BY20" s="81">
        <v>1.6</v>
      </c>
      <c r="BZ20" s="81">
        <v>0</v>
      </c>
      <c r="CA20" s="81">
        <v>0.01</v>
      </c>
      <c r="CB20" s="80">
        <f t="shared" si="24"/>
        <v>2687.86</v>
      </c>
      <c r="CC20" s="81">
        <v>0</v>
      </c>
      <c r="CD20" s="81">
        <v>2443.38</v>
      </c>
      <c r="CE20" s="98">
        <v>244.48</v>
      </c>
      <c r="CF20" s="57"/>
    </row>
    <row r="21" spans="1:84" x14ac:dyDescent="0.35">
      <c r="A21" s="68" t="s">
        <v>187</v>
      </c>
      <c r="B21" s="80">
        <f t="shared" si="13"/>
        <v>45681.59</v>
      </c>
      <c r="C21" s="80">
        <f t="shared" si="0"/>
        <v>741.28000000000009</v>
      </c>
      <c r="D21" s="80">
        <f t="shared" si="1"/>
        <v>373.89</v>
      </c>
      <c r="E21" s="80">
        <f t="shared" si="14"/>
        <v>19144.88</v>
      </c>
      <c r="F21" s="80">
        <f t="shared" si="2"/>
        <v>17231.289999999997</v>
      </c>
      <c r="G21" s="80">
        <f t="shared" si="3"/>
        <v>189.04999999999998</v>
      </c>
      <c r="H21" s="80">
        <f t="shared" si="4"/>
        <v>7331.1999999999989</v>
      </c>
      <c r="I21" s="80">
        <f t="shared" si="5"/>
        <v>670</v>
      </c>
      <c r="J21" s="80">
        <f t="shared" si="15"/>
        <v>527.53</v>
      </c>
      <c r="K21" s="81">
        <v>0</v>
      </c>
      <c r="L21" s="81">
        <v>215.11</v>
      </c>
      <c r="M21" s="81">
        <v>22.19</v>
      </c>
      <c r="N21" s="81">
        <v>176.17</v>
      </c>
      <c r="O21" s="81">
        <v>0</v>
      </c>
      <c r="P21" s="81">
        <v>114.06</v>
      </c>
      <c r="Q21" s="81">
        <v>0</v>
      </c>
      <c r="R21" s="80">
        <f t="shared" si="16"/>
        <v>7992.2300000000005</v>
      </c>
      <c r="S21" s="81">
        <v>390.22</v>
      </c>
      <c r="T21" s="81">
        <v>78.28</v>
      </c>
      <c r="U21" s="81">
        <v>1546.87</v>
      </c>
      <c r="V21" s="81">
        <v>3475.36</v>
      </c>
      <c r="W21" s="81">
        <v>60.75</v>
      </c>
      <c r="X21" s="81">
        <v>2190.44</v>
      </c>
      <c r="Y21" s="81">
        <v>250.31</v>
      </c>
      <c r="Z21" s="80">
        <f t="shared" si="17"/>
        <v>13599.47</v>
      </c>
      <c r="AA21" s="81">
        <v>0</v>
      </c>
      <c r="AB21" s="81">
        <v>13411.24</v>
      </c>
      <c r="AC21" s="81">
        <v>0</v>
      </c>
      <c r="AD21" s="81">
        <v>0</v>
      </c>
      <c r="AE21" s="81">
        <v>188.23</v>
      </c>
      <c r="AF21" s="80">
        <f t="shared" si="18"/>
        <v>14696.56</v>
      </c>
      <c r="AG21" s="81">
        <v>339.45</v>
      </c>
      <c r="AH21" s="81">
        <v>80.5</v>
      </c>
      <c r="AI21" s="81">
        <v>1152.71</v>
      </c>
      <c r="AJ21" s="81">
        <v>10326.469999999999</v>
      </c>
      <c r="AK21" s="81">
        <v>76.099999999999994</v>
      </c>
      <c r="AL21" s="81">
        <v>2711.24</v>
      </c>
      <c r="AM21" s="81">
        <v>10.09</v>
      </c>
      <c r="AN21" s="80">
        <f t="shared" si="19"/>
        <v>6266.1900000000005</v>
      </c>
      <c r="AO21" s="80">
        <f t="shared" si="6"/>
        <v>11.61</v>
      </c>
      <c r="AP21" s="80">
        <f t="shared" si="7"/>
        <v>0</v>
      </c>
      <c r="AQ21" s="80">
        <f t="shared" si="8"/>
        <v>656.74000000000012</v>
      </c>
      <c r="AR21" s="80">
        <f t="shared" si="9"/>
        <v>3008.8099999999995</v>
      </c>
      <c r="AS21" s="80">
        <f t="shared" si="10"/>
        <v>52.199999999999996</v>
      </c>
      <c r="AT21" s="80">
        <f t="shared" si="11"/>
        <v>2127.23</v>
      </c>
      <c r="AU21" s="80">
        <f t="shared" si="12"/>
        <v>409.59999999999997</v>
      </c>
      <c r="AV21" s="80">
        <f t="shared" si="20"/>
        <v>2363.0699999999997</v>
      </c>
      <c r="AW21" s="81">
        <v>8.14</v>
      </c>
      <c r="AX21" s="81">
        <v>0</v>
      </c>
      <c r="AY21" s="81">
        <v>238.23</v>
      </c>
      <c r="AZ21" s="81">
        <v>1229.79</v>
      </c>
      <c r="BA21" s="81">
        <v>27.14</v>
      </c>
      <c r="BB21" s="81">
        <v>452.51</v>
      </c>
      <c r="BC21" s="81">
        <v>407.26</v>
      </c>
      <c r="BD21" s="80">
        <f t="shared" si="21"/>
        <v>2793.2</v>
      </c>
      <c r="BE21" s="81">
        <v>0.87</v>
      </c>
      <c r="BF21" s="81">
        <v>0</v>
      </c>
      <c r="BG21" s="81">
        <v>229.13</v>
      </c>
      <c r="BH21" s="81">
        <v>986.83</v>
      </c>
      <c r="BI21" s="81">
        <v>0</v>
      </c>
      <c r="BJ21" s="81">
        <v>1576.37</v>
      </c>
      <c r="BK21" s="81">
        <v>0</v>
      </c>
      <c r="BL21" s="80">
        <f t="shared" si="22"/>
        <v>343.86999999999995</v>
      </c>
      <c r="BM21" s="81">
        <v>0.87</v>
      </c>
      <c r="BN21" s="81">
        <v>0</v>
      </c>
      <c r="BO21" s="81">
        <v>158.56</v>
      </c>
      <c r="BP21" s="81">
        <v>61.95</v>
      </c>
      <c r="BQ21" s="81">
        <v>21.83</v>
      </c>
      <c r="BR21" s="81">
        <v>98.35</v>
      </c>
      <c r="BS21" s="81">
        <v>2.31</v>
      </c>
      <c r="BT21" s="80">
        <f t="shared" si="23"/>
        <v>766.05</v>
      </c>
      <c r="BU21" s="81">
        <v>1.73</v>
      </c>
      <c r="BV21" s="81">
        <v>0</v>
      </c>
      <c r="BW21" s="81">
        <v>30.82</v>
      </c>
      <c r="BX21" s="81">
        <v>730.24</v>
      </c>
      <c r="BY21" s="81">
        <v>3.23</v>
      </c>
      <c r="BZ21" s="81">
        <v>0</v>
      </c>
      <c r="CA21" s="81">
        <v>0.03</v>
      </c>
      <c r="CB21" s="80">
        <f t="shared" si="24"/>
        <v>2599.61</v>
      </c>
      <c r="CC21" s="81">
        <v>0</v>
      </c>
      <c r="CD21" s="81">
        <v>2355.13</v>
      </c>
      <c r="CE21" s="98">
        <v>244.48</v>
      </c>
      <c r="CF21" s="57"/>
    </row>
    <row r="22" spans="1:84" x14ac:dyDescent="0.35">
      <c r="A22" s="68" t="s">
        <v>188</v>
      </c>
      <c r="B22" s="80">
        <f t="shared" si="13"/>
        <v>49920.87000000001</v>
      </c>
      <c r="C22" s="80">
        <f t="shared" si="0"/>
        <v>514</v>
      </c>
      <c r="D22" s="80">
        <f t="shared" si="1"/>
        <v>400.58</v>
      </c>
      <c r="E22" s="80">
        <f t="shared" si="14"/>
        <v>19553.239999999998</v>
      </c>
      <c r="F22" s="80">
        <f t="shared" si="2"/>
        <v>20654.560000000001</v>
      </c>
      <c r="G22" s="80">
        <f t="shared" si="3"/>
        <v>231.53</v>
      </c>
      <c r="H22" s="80">
        <f t="shared" si="4"/>
        <v>7934.66</v>
      </c>
      <c r="I22" s="80">
        <f t="shared" si="5"/>
        <v>632.29999999999995</v>
      </c>
      <c r="J22" s="80">
        <f t="shared" si="15"/>
        <v>545.36</v>
      </c>
      <c r="K22" s="81">
        <v>0</v>
      </c>
      <c r="L22" s="81">
        <v>191.31</v>
      </c>
      <c r="M22" s="81">
        <v>38.65</v>
      </c>
      <c r="N22" s="81">
        <v>205.68</v>
      </c>
      <c r="O22" s="81">
        <v>0</v>
      </c>
      <c r="P22" s="81">
        <v>109.72</v>
      </c>
      <c r="Q22" s="81">
        <v>0</v>
      </c>
      <c r="R22" s="80">
        <f t="shared" si="16"/>
        <v>9288.86</v>
      </c>
      <c r="S22" s="81">
        <v>210.65</v>
      </c>
      <c r="T22" s="81">
        <v>100.57</v>
      </c>
      <c r="U22" s="81">
        <v>1826.41</v>
      </c>
      <c r="V22" s="81">
        <v>4325.05</v>
      </c>
      <c r="W22" s="81">
        <v>74.680000000000007</v>
      </c>
      <c r="X22" s="81">
        <v>2421.34</v>
      </c>
      <c r="Y22" s="81">
        <v>330.16</v>
      </c>
      <c r="Z22" s="80">
        <f t="shared" si="17"/>
        <v>13675.84</v>
      </c>
      <c r="AA22" s="81">
        <v>0</v>
      </c>
      <c r="AB22" s="81">
        <v>13490.2</v>
      </c>
      <c r="AC22" s="81">
        <v>0</v>
      </c>
      <c r="AD22" s="81">
        <v>0</v>
      </c>
      <c r="AE22" s="81">
        <v>185.64</v>
      </c>
      <c r="AF22" s="80">
        <f t="shared" si="18"/>
        <v>17526.419999999998</v>
      </c>
      <c r="AG22" s="81">
        <v>299.8</v>
      </c>
      <c r="AH22" s="81">
        <v>108.7</v>
      </c>
      <c r="AI22" s="81">
        <v>1173.31</v>
      </c>
      <c r="AJ22" s="81">
        <v>12810.65</v>
      </c>
      <c r="AK22" s="81">
        <v>93.94</v>
      </c>
      <c r="AL22" s="81">
        <v>3026.88</v>
      </c>
      <c r="AM22" s="81">
        <v>13.14</v>
      </c>
      <c r="AN22" s="80">
        <f t="shared" si="19"/>
        <v>6085.92</v>
      </c>
      <c r="AO22" s="80">
        <f t="shared" si="6"/>
        <v>3.5500000000000003</v>
      </c>
      <c r="AP22" s="80">
        <f t="shared" si="7"/>
        <v>0</v>
      </c>
      <c r="AQ22" s="80">
        <f t="shared" si="8"/>
        <v>457.92999999999995</v>
      </c>
      <c r="AR22" s="80">
        <f t="shared" si="9"/>
        <v>3081.45</v>
      </c>
      <c r="AS22" s="80">
        <f t="shared" si="10"/>
        <v>62.91</v>
      </c>
      <c r="AT22" s="80">
        <f t="shared" si="11"/>
        <v>2191.08</v>
      </c>
      <c r="AU22" s="80">
        <f t="shared" si="12"/>
        <v>289</v>
      </c>
      <c r="AV22" s="80">
        <f t="shared" si="20"/>
        <v>2258.2299999999996</v>
      </c>
      <c r="AW22" s="81">
        <v>1.24</v>
      </c>
      <c r="AX22" s="81">
        <v>0</v>
      </c>
      <c r="AY22" s="81">
        <v>186.82</v>
      </c>
      <c r="AZ22" s="81">
        <v>1314.02</v>
      </c>
      <c r="BA22" s="81">
        <v>32.36</v>
      </c>
      <c r="BB22" s="81">
        <v>434.81</v>
      </c>
      <c r="BC22" s="81">
        <v>288.98</v>
      </c>
      <c r="BD22" s="80">
        <f t="shared" si="21"/>
        <v>2804.03</v>
      </c>
      <c r="BE22" s="81">
        <v>0.9</v>
      </c>
      <c r="BF22" s="81">
        <v>0</v>
      </c>
      <c r="BG22" s="81">
        <v>96.56</v>
      </c>
      <c r="BH22" s="81">
        <v>1107</v>
      </c>
      <c r="BI22" s="81">
        <v>6.44</v>
      </c>
      <c r="BJ22" s="81">
        <v>1593.13</v>
      </c>
      <c r="BK22" s="81">
        <v>0</v>
      </c>
      <c r="BL22" s="80">
        <f t="shared" si="22"/>
        <v>411.89</v>
      </c>
      <c r="BM22" s="81">
        <v>1.05</v>
      </c>
      <c r="BN22" s="81">
        <v>0</v>
      </c>
      <c r="BO22" s="81">
        <v>151.91</v>
      </c>
      <c r="BP22" s="81">
        <v>71.680000000000007</v>
      </c>
      <c r="BQ22" s="81">
        <v>24.11</v>
      </c>
      <c r="BR22" s="81">
        <v>163.13999999999999</v>
      </c>
      <c r="BS22" s="81">
        <v>0</v>
      </c>
      <c r="BT22" s="80">
        <f t="shared" si="23"/>
        <v>611.77</v>
      </c>
      <c r="BU22" s="81">
        <v>0.36</v>
      </c>
      <c r="BV22" s="81">
        <v>0</v>
      </c>
      <c r="BW22" s="81">
        <v>22.64</v>
      </c>
      <c r="BX22" s="81">
        <v>588.75</v>
      </c>
      <c r="BY22" s="81">
        <v>0</v>
      </c>
      <c r="BZ22" s="81">
        <v>0</v>
      </c>
      <c r="CA22" s="81">
        <v>0.02</v>
      </c>
      <c r="CB22" s="80">
        <f t="shared" si="24"/>
        <v>2798.47</v>
      </c>
      <c r="CC22" s="81">
        <v>0</v>
      </c>
      <c r="CD22" s="81">
        <v>2566.7399999999998</v>
      </c>
      <c r="CE22" s="98">
        <v>231.73</v>
      </c>
      <c r="CF22" s="57"/>
    </row>
    <row r="23" spans="1:84" x14ac:dyDescent="0.35">
      <c r="A23" s="68" t="s">
        <v>189</v>
      </c>
      <c r="B23" s="80">
        <f t="shared" si="13"/>
        <v>37083.78</v>
      </c>
      <c r="C23" s="80">
        <f t="shared" si="0"/>
        <v>497.13</v>
      </c>
      <c r="D23" s="80">
        <f t="shared" si="1"/>
        <v>363.37</v>
      </c>
      <c r="E23" s="80">
        <f t="shared" si="14"/>
        <v>17951.780000000002</v>
      </c>
      <c r="F23" s="80">
        <f t="shared" si="2"/>
        <v>10965.24</v>
      </c>
      <c r="G23" s="80">
        <f t="shared" si="3"/>
        <v>140.17000000000002</v>
      </c>
      <c r="H23" s="80">
        <f t="shared" si="4"/>
        <v>6701.34</v>
      </c>
      <c r="I23" s="80">
        <f t="shared" si="5"/>
        <v>464.75</v>
      </c>
      <c r="J23" s="80">
        <f t="shared" si="15"/>
        <v>517.01</v>
      </c>
      <c r="K23" s="81">
        <v>0</v>
      </c>
      <c r="L23" s="81">
        <v>190.87</v>
      </c>
      <c r="M23" s="81">
        <v>16.52</v>
      </c>
      <c r="N23" s="81">
        <v>201.56</v>
      </c>
      <c r="O23" s="81">
        <v>0</v>
      </c>
      <c r="P23" s="81">
        <v>108.06</v>
      </c>
      <c r="Q23" s="81">
        <v>0</v>
      </c>
      <c r="R23" s="80">
        <f t="shared" si="16"/>
        <v>7102.6</v>
      </c>
      <c r="S23" s="81">
        <v>257.82</v>
      </c>
      <c r="T23" s="81">
        <v>78.010000000000005</v>
      </c>
      <c r="U23" s="81">
        <v>1229.58</v>
      </c>
      <c r="V23" s="81">
        <v>2928.09</v>
      </c>
      <c r="W23" s="81">
        <v>59.17</v>
      </c>
      <c r="X23" s="81">
        <v>2219.77</v>
      </c>
      <c r="Y23" s="81">
        <v>330.16</v>
      </c>
      <c r="Z23" s="80">
        <f t="shared" si="17"/>
        <v>13808.81</v>
      </c>
      <c r="AA23" s="81">
        <v>0</v>
      </c>
      <c r="AB23" s="81">
        <v>13622.98</v>
      </c>
      <c r="AC23" s="81">
        <v>0</v>
      </c>
      <c r="AD23" s="81">
        <v>0</v>
      </c>
      <c r="AE23" s="81">
        <v>185.83</v>
      </c>
      <c r="AF23" s="80">
        <f t="shared" si="18"/>
        <v>8748.5400000000009</v>
      </c>
      <c r="AG23" s="81">
        <v>236.69</v>
      </c>
      <c r="AH23" s="81">
        <v>94.49</v>
      </c>
      <c r="AI23" s="81">
        <v>400.78</v>
      </c>
      <c r="AJ23" s="81">
        <v>5706.87</v>
      </c>
      <c r="AK23" s="81">
        <v>43.67</v>
      </c>
      <c r="AL23" s="81">
        <v>2260.19</v>
      </c>
      <c r="AM23" s="81">
        <v>5.85</v>
      </c>
      <c r="AN23" s="80">
        <f t="shared" si="19"/>
        <v>4452.7699999999995</v>
      </c>
      <c r="AO23" s="80">
        <f t="shared" si="6"/>
        <v>2.6199999999999997</v>
      </c>
      <c r="AP23" s="80">
        <f t="shared" si="7"/>
        <v>0</v>
      </c>
      <c r="AQ23" s="80">
        <f t="shared" si="8"/>
        <v>459.6</v>
      </c>
      <c r="AR23" s="80">
        <f t="shared" si="9"/>
        <v>1896.9900000000002</v>
      </c>
      <c r="AS23" s="80">
        <f t="shared" si="10"/>
        <v>37.33</v>
      </c>
      <c r="AT23" s="80">
        <f t="shared" si="11"/>
        <v>1927.49</v>
      </c>
      <c r="AU23" s="80">
        <f t="shared" si="12"/>
        <v>128.73999999999998</v>
      </c>
      <c r="AV23" s="80">
        <f t="shared" si="20"/>
        <v>1588.55</v>
      </c>
      <c r="AW23" s="81">
        <v>0.31</v>
      </c>
      <c r="AX23" s="81">
        <v>0</v>
      </c>
      <c r="AY23" s="81">
        <v>193.59</v>
      </c>
      <c r="AZ23" s="81">
        <v>808.93</v>
      </c>
      <c r="BA23" s="81">
        <v>19.2</v>
      </c>
      <c r="BB23" s="81">
        <v>437.79</v>
      </c>
      <c r="BC23" s="81">
        <v>128.72999999999999</v>
      </c>
      <c r="BD23" s="80">
        <f t="shared" si="21"/>
        <v>2210.17</v>
      </c>
      <c r="BE23" s="81">
        <v>0.9</v>
      </c>
      <c r="BF23" s="81">
        <v>0</v>
      </c>
      <c r="BG23" s="81">
        <v>100</v>
      </c>
      <c r="BH23" s="81">
        <v>681.49</v>
      </c>
      <c r="BI23" s="81">
        <v>3.82</v>
      </c>
      <c r="BJ23" s="81">
        <v>1423.96</v>
      </c>
      <c r="BK23" s="81">
        <v>0</v>
      </c>
      <c r="BL23" s="80">
        <f t="shared" si="22"/>
        <v>263.92</v>
      </c>
      <c r="BM23" s="81">
        <v>1.05</v>
      </c>
      <c r="BN23" s="81">
        <v>0</v>
      </c>
      <c r="BO23" s="81">
        <v>138.69</v>
      </c>
      <c r="BP23" s="81">
        <v>44.13</v>
      </c>
      <c r="BQ23" s="81">
        <v>14.31</v>
      </c>
      <c r="BR23" s="81">
        <v>65.739999999999995</v>
      </c>
      <c r="BS23" s="81">
        <v>0</v>
      </c>
      <c r="BT23" s="80">
        <f t="shared" si="23"/>
        <v>390.13</v>
      </c>
      <c r="BU23" s="81">
        <v>0.36</v>
      </c>
      <c r="BV23" s="81">
        <v>0</v>
      </c>
      <c r="BW23" s="81">
        <v>27.32</v>
      </c>
      <c r="BX23" s="81">
        <v>362.44</v>
      </c>
      <c r="BY23" s="81">
        <v>0</v>
      </c>
      <c r="BZ23" s="81">
        <v>0</v>
      </c>
      <c r="CA23" s="81">
        <v>0.01</v>
      </c>
      <c r="CB23" s="80">
        <f t="shared" si="24"/>
        <v>2454.0500000000002</v>
      </c>
      <c r="CC23" s="81">
        <v>0</v>
      </c>
      <c r="CD23" s="81">
        <v>2222.3200000000002</v>
      </c>
      <c r="CE23" s="98">
        <v>231.73</v>
      </c>
      <c r="CF23" s="57"/>
    </row>
    <row r="24" spans="1:84" x14ac:dyDescent="0.35">
      <c r="A24" s="68" t="s">
        <v>190</v>
      </c>
      <c r="B24" s="80">
        <f t="shared" si="13"/>
        <v>34143.329999999994</v>
      </c>
      <c r="C24" s="80">
        <f t="shared" si="0"/>
        <v>444.07000000000005</v>
      </c>
      <c r="D24" s="80">
        <f t="shared" si="1"/>
        <v>348.64</v>
      </c>
      <c r="E24" s="80">
        <f t="shared" si="14"/>
        <v>19499.5</v>
      </c>
      <c r="F24" s="80">
        <f t="shared" si="2"/>
        <v>6907.7999999999993</v>
      </c>
      <c r="G24" s="80">
        <f t="shared" si="3"/>
        <v>99.77000000000001</v>
      </c>
      <c r="H24" s="80">
        <f t="shared" si="4"/>
        <v>6446.99</v>
      </c>
      <c r="I24" s="80">
        <f t="shared" si="5"/>
        <v>396.56</v>
      </c>
      <c r="J24" s="80">
        <f t="shared" si="15"/>
        <v>462.81999999999994</v>
      </c>
      <c r="K24" s="81">
        <v>0</v>
      </c>
      <c r="L24" s="81">
        <v>176.89</v>
      </c>
      <c r="M24" s="81">
        <v>9.67</v>
      </c>
      <c r="N24" s="81">
        <v>166.26</v>
      </c>
      <c r="O24" s="81">
        <v>0</v>
      </c>
      <c r="P24" s="81">
        <v>110</v>
      </c>
      <c r="Q24" s="81">
        <v>0</v>
      </c>
      <c r="R24" s="80">
        <f t="shared" si="16"/>
        <v>6717</v>
      </c>
      <c r="S24" s="81">
        <v>225.58</v>
      </c>
      <c r="T24" s="81">
        <v>86.43</v>
      </c>
      <c r="U24" s="81">
        <v>1430.43</v>
      </c>
      <c r="V24" s="81">
        <v>2466.5</v>
      </c>
      <c r="W24" s="81">
        <v>50.55</v>
      </c>
      <c r="X24" s="81">
        <v>2127.35</v>
      </c>
      <c r="Y24" s="81">
        <v>330.16</v>
      </c>
      <c r="Z24" s="80">
        <f t="shared" si="17"/>
        <v>14371.039999999999</v>
      </c>
      <c r="AA24" s="81">
        <v>0</v>
      </c>
      <c r="AB24" s="81">
        <v>14190.71</v>
      </c>
      <c r="AC24" s="81">
        <v>0</v>
      </c>
      <c r="AD24" s="81">
        <v>0</v>
      </c>
      <c r="AE24" s="81">
        <v>180.33</v>
      </c>
      <c r="AF24" s="80">
        <f t="shared" si="18"/>
        <v>5793.41</v>
      </c>
      <c r="AG24" s="81">
        <v>215.87</v>
      </c>
      <c r="AH24" s="81">
        <v>85.32</v>
      </c>
      <c r="AI24" s="81">
        <v>551.38</v>
      </c>
      <c r="AJ24" s="81">
        <v>2815.45</v>
      </c>
      <c r="AK24" s="81">
        <v>24.79</v>
      </c>
      <c r="AL24" s="81">
        <v>2097.71</v>
      </c>
      <c r="AM24" s="81">
        <v>2.89</v>
      </c>
      <c r="AN24" s="80">
        <f t="shared" si="19"/>
        <v>3678.6100000000006</v>
      </c>
      <c r="AO24" s="80">
        <f t="shared" si="6"/>
        <v>2.6199999999999997</v>
      </c>
      <c r="AP24" s="80">
        <f t="shared" si="7"/>
        <v>0</v>
      </c>
      <c r="AQ24" s="80">
        <f t="shared" si="8"/>
        <v>428.59</v>
      </c>
      <c r="AR24" s="80">
        <f t="shared" si="9"/>
        <v>1227.8600000000001</v>
      </c>
      <c r="AS24" s="80">
        <f t="shared" si="10"/>
        <v>24.43</v>
      </c>
      <c r="AT24" s="80">
        <f t="shared" si="11"/>
        <v>1931.6</v>
      </c>
      <c r="AU24" s="80">
        <f t="shared" si="12"/>
        <v>63.51</v>
      </c>
      <c r="AV24" s="80">
        <f t="shared" si="20"/>
        <v>1202.5700000000002</v>
      </c>
      <c r="AW24" s="81">
        <v>0.31</v>
      </c>
      <c r="AX24" s="81">
        <v>0</v>
      </c>
      <c r="AY24" s="81">
        <v>163.53</v>
      </c>
      <c r="AZ24" s="81">
        <v>523.59</v>
      </c>
      <c r="BA24" s="81">
        <v>12.57</v>
      </c>
      <c r="BB24" s="81">
        <v>439.06</v>
      </c>
      <c r="BC24" s="81">
        <v>63.51</v>
      </c>
      <c r="BD24" s="80">
        <f t="shared" si="21"/>
        <v>1979.6</v>
      </c>
      <c r="BE24" s="81">
        <v>0.9</v>
      </c>
      <c r="BF24" s="81">
        <v>0</v>
      </c>
      <c r="BG24" s="81">
        <v>98.35</v>
      </c>
      <c r="BH24" s="81">
        <v>441.1</v>
      </c>
      <c r="BI24" s="81">
        <v>2.5</v>
      </c>
      <c r="BJ24" s="81">
        <v>1436.75</v>
      </c>
      <c r="BK24" s="81">
        <v>0</v>
      </c>
      <c r="BL24" s="80">
        <f t="shared" si="22"/>
        <v>236.09</v>
      </c>
      <c r="BM24" s="81">
        <v>1.05</v>
      </c>
      <c r="BN24" s="81">
        <v>0</v>
      </c>
      <c r="BO24" s="81">
        <v>141.32</v>
      </c>
      <c r="BP24" s="81">
        <v>28.57</v>
      </c>
      <c r="BQ24" s="81">
        <v>9.36</v>
      </c>
      <c r="BR24" s="81">
        <v>55.79</v>
      </c>
      <c r="BS24" s="81">
        <v>0</v>
      </c>
      <c r="BT24" s="80">
        <f t="shared" si="23"/>
        <v>260.35000000000002</v>
      </c>
      <c r="BU24" s="81">
        <v>0.36</v>
      </c>
      <c r="BV24" s="81">
        <v>0</v>
      </c>
      <c r="BW24" s="81">
        <v>25.39</v>
      </c>
      <c r="BX24" s="81">
        <v>234.6</v>
      </c>
      <c r="BY24" s="81">
        <v>0</v>
      </c>
      <c r="BZ24" s="81">
        <v>0</v>
      </c>
      <c r="CA24" s="81">
        <v>0</v>
      </c>
      <c r="CB24" s="80">
        <f t="shared" si="24"/>
        <v>3120.45</v>
      </c>
      <c r="CC24" s="81">
        <v>0</v>
      </c>
      <c r="CD24" s="81">
        <v>2888.72</v>
      </c>
      <c r="CE24" s="98">
        <v>231.73</v>
      </c>
      <c r="CF24" s="57"/>
    </row>
    <row r="25" spans="1:84" x14ac:dyDescent="0.35">
      <c r="A25" s="68" t="s">
        <v>191</v>
      </c>
      <c r="B25" s="80">
        <f t="shared" si="13"/>
        <v>46871.86</v>
      </c>
      <c r="C25" s="80">
        <f t="shared" si="0"/>
        <v>754.04000000000008</v>
      </c>
      <c r="D25" s="80">
        <f t="shared" si="1"/>
        <v>388.28000000000003</v>
      </c>
      <c r="E25" s="80">
        <f t="shared" si="14"/>
        <v>19711.43</v>
      </c>
      <c r="F25" s="80">
        <f t="shared" si="2"/>
        <v>17633.3</v>
      </c>
      <c r="G25" s="80">
        <f t="shared" si="3"/>
        <v>210.17</v>
      </c>
      <c r="H25" s="80">
        <f t="shared" si="4"/>
        <v>7584.3600000000006</v>
      </c>
      <c r="I25" s="80">
        <f t="shared" si="5"/>
        <v>590.28</v>
      </c>
      <c r="J25" s="80">
        <f t="shared" si="15"/>
        <v>486.19999999999993</v>
      </c>
      <c r="K25" s="81">
        <v>0</v>
      </c>
      <c r="L25" s="81">
        <v>176.78</v>
      </c>
      <c r="M25" s="81">
        <v>17</v>
      </c>
      <c r="N25" s="81">
        <v>182.39</v>
      </c>
      <c r="O25" s="81">
        <v>0</v>
      </c>
      <c r="P25" s="81">
        <v>110.03</v>
      </c>
      <c r="Q25" s="81">
        <v>0</v>
      </c>
      <c r="R25" s="80">
        <f t="shared" si="16"/>
        <v>8644.0400000000009</v>
      </c>
      <c r="S25" s="81">
        <v>491.63</v>
      </c>
      <c r="T25" s="81">
        <v>84.01</v>
      </c>
      <c r="U25" s="81">
        <v>1680</v>
      </c>
      <c r="V25" s="81">
        <v>3726.15</v>
      </c>
      <c r="W25" s="81">
        <v>65.63</v>
      </c>
      <c r="X25" s="81">
        <v>2266.46</v>
      </c>
      <c r="Y25" s="81">
        <v>330.16</v>
      </c>
      <c r="Z25" s="80">
        <f t="shared" si="17"/>
        <v>13829.14</v>
      </c>
      <c r="AA25" s="81">
        <v>0</v>
      </c>
      <c r="AB25" s="81">
        <v>13654.01</v>
      </c>
      <c r="AC25" s="81">
        <v>0</v>
      </c>
      <c r="AD25" s="81">
        <v>0</v>
      </c>
      <c r="AE25" s="81">
        <v>175.13</v>
      </c>
      <c r="AF25" s="80">
        <f t="shared" si="18"/>
        <v>15402.250000000002</v>
      </c>
      <c r="AG25" s="81">
        <v>256.72000000000003</v>
      </c>
      <c r="AH25" s="81">
        <v>127.49</v>
      </c>
      <c r="AI25" s="81">
        <v>961.98</v>
      </c>
      <c r="AJ25" s="81">
        <v>11029.2</v>
      </c>
      <c r="AK25" s="81">
        <v>80.95</v>
      </c>
      <c r="AL25" s="81">
        <v>2934.6</v>
      </c>
      <c r="AM25" s="81">
        <v>11.31</v>
      </c>
      <c r="AN25" s="80">
        <f t="shared" si="19"/>
        <v>5339.04</v>
      </c>
      <c r="AO25" s="80">
        <f t="shared" si="6"/>
        <v>5.69</v>
      </c>
      <c r="AP25" s="80">
        <f t="shared" si="7"/>
        <v>0</v>
      </c>
      <c r="AQ25" s="80">
        <f t="shared" si="8"/>
        <v>458.98</v>
      </c>
      <c r="AR25" s="80">
        <f t="shared" si="9"/>
        <v>2463.83</v>
      </c>
      <c r="AS25" s="80">
        <f t="shared" si="10"/>
        <v>63.59</v>
      </c>
      <c r="AT25" s="80">
        <f t="shared" si="11"/>
        <v>2098.14</v>
      </c>
      <c r="AU25" s="80">
        <f t="shared" si="12"/>
        <v>248.81</v>
      </c>
      <c r="AV25" s="80">
        <f t="shared" si="20"/>
        <v>1973.0300000000002</v>
      </c>
      <c r="AW25" s="81">
        <v>3.38</v>
      </c>
      <c r="AX25" s="81">
        <v>0</v>
      </c>
      <c r="AY25" s="81">
        <v>198.78</v>
      </c>
      <c r="AZ25" s="81">
        <v>1050.6500000000001</v>
      </c>
      <c r="BA25" s="81">
        <v>32.71</v>
      </c>
      <c r="BB25" s="81">
        <v>438.72</v>
      </c>
      <c r="BC25" s="81">
        <v>248.79</v>
      </c>
      <c r="BD25" s="80">
        <f t="shared" si="21"/>
        <v>2589.58</v>
      </c>
      <c r="BE25" s="81">
        <v>0.9</v>
      </c>
      <c r="BF25" s="81">
        <v>0</v>
      </c>
      <c r="BG25" s="81">
        <v>100.74</v>
      </c>
      <c r="BH25" s="81">
        <v>885.12</v>
      </c>
      <c r="BI25" s="81">
        <v>6.51</v>
      </c>
      <c r="BJ25" s="81">
        <v>1596.31</v>
      </c>
      <c r="BK25" s="81">
        <v>0</v>
      </c>
      <c r="BL25" s="80">
        <f t="shared" si="22"/>
        <v>276.94</v>
      </c>
      <c r="BM25" s="81">
        <v>1.05</v>
      </c>
      <c r="BN25" s="81">
        <v>0</v>
      </c>
      <c r="BO25" s="81">
        <v>131.09</v>
      </c>
      <c r="BP25" s="81">
        <v>57.32</v>
      </c>
      <c r="BQ25" s="81">
        <v>24.37</v>
      </c>
      <c r="BR25" s="81">
        <v>63.11</v>
      </c>
      <c r="BS25" s="81">
        <v>0</v>
      </c>
      <c r="BT25" s="80">
        <f t="shared" si="23"/>
        <v>499.49</v>
      </c>
      <c r="BU25" s="81">
        <v>0.36</v>
      </c>
      <c r="BV25" s="81">
        <v>0</v>
      </c>
      <c r="BW25" s="81">
        <v>28.37</v>
      </c>
      <c r="BX25" s="81">
        <v>470.74</v>
      </c>
      <c r="BY25" s="81">
        <v>0</v>
      </c>
      <c r="BZ25" s="81">
        <v>0</v>
      </c>
      <c r="CA25" s="81">
        <v>0.02</v>
      </c>
      <c r="CB25" s="80">
        <f t="shared" si="24"/>
        <v>3171.19</v>
      </c>
      <c r="CC25" s="81">
        <v>0</v>
      </c>
      <c r="CD25" s="81">
        <v>2939.46</v>
      </c>
      <c r="CE25" s="98">
        <v>231.73</v>
      </c>
      <c r="CF25" s="57"/>
    </row>
    <row r="26" spans="1:84" x14ac:dyDescent="0.35">
      <c r="A26" s="68" t="s">
        <v>192</v>
      </c>
      <c r="B26" s="80">
        <f t="shared" si="13"/>
        <v>50886.349999999991</v>
      </c>
      <c r="C26" s="80">
        <f t="shared" si="0"/>
        <v>571.53</v>
      </c>
      <c r="D26" s="80">
        <f t="shared" si="1"/>
        <v>334.91</v>
      </c>
      <c r="E26" s="80">
        <f t="shared" si="14"/>
        <v>19916.32</v>
      </c>
      <c r="F26" s="80">
        <f t="shared" si="2"/>
        <v>21403.279999999999</v>
      </c>
      <c r="G26" s="80">
        <f t="shared" si="3"/>
        <v>263.63</v>
      </c>
      <c r="H26" s="80">
        <f t="shared" si="4"/>
        <v>7845.82</v>
      </c>
      <c r="I26" s="80">
        <f t="shared" si="5"/>
        <v>550.86</v>
      </c>
      <c r="J26" s="80">
        <f t="shared" si="15"/>
        <v>505.48</v>
      </c>
      <c r="K26" s="81">
        <v>0</v>
      </c>
      <c r="L26" s="81">
        <v>148.65</v>
      </c>
      <c r="M26" s="81">
        <v>8.16</v>
      </c>
      <c r="N26" s="81">
        <v>230.3</v>
      </c>
      <c r="O26" s="81">
        <v>0</v>
      </c>
      <c r="P26" s="81">
        <v>118.37</v>
      </c>
      <c r="Q26" s="81">
        <v>0</v>
      </c>
      <c r="R26" s="80">
        <f t="shared" si="16"/>
        <v>9343.69</v>
      </c>
      <c r="S26" s="81">
        <v>327.33999999999997</v>
      </c>
      <c r="T26" s="81">
        <v>81.64</v>
      </c>
      <c r="U26" s="81">
        <v>1922.94</v>
      </c>
      <c r="V26" s="81">
        <v>4346.87</v>
      </c>
      <c r="W26" s="81">
        <v>93.22</v>
      </c>
      <c r="X26" s="81">
        <v>2289.6</v>
      </c>
      <c r="Y26" s="81">
        <v>282.08</v>
      </c>
      <c r="Z26" s="80">
        <f t="shared" si="17"/>
        <v>13395.75</v>
      </c>
      <c r="AA26" s="81">
        <v>0</v>
      </c>
      <c r="AB26" s="81">
        <v>13214.7</v>
      </c>
      <c r="AC26" s="81">
        <v>0</v>
      </c>
      <c r="AD26" s="81">
        <v>0</v>
      </c>
      <c r="AE26" s="81">
        <v>181.05</v>
      </c>
      <c r="AF26" s="80">
        <f t="shared" si="18"/>
        <v>18328.649999999998</v>
      </c>
      <c r="AG26" s="81">
        <v>239.85</v>
      </c>
      <c r="AH26" s="81">
        <v>104.62</v>
      </c>
      <c r="AI26" s="81">
        <v>1168.1300000000001</v>
      </c>
      <c r="AJ26" s="81">
        <v>13563.08</v>
      </c>
      <c r="AK26" s="81">
        <v>98.85</v>
      </c>
      <c r="AL26" s="81">
        <v>3149.7</v>
      </c>
      <c r="AM26" s="81">
        <v>4.42</v>
      </c>
      <c r="AN26" s="80">
        <f t="shared" si="19"/>
        <v>5809.4099999999989</v>
      </c>
      <c r="AO26" s="80">
        <f t="shared" si="6"/>
        <v>4.34</v>
      </c>
      <c r="AP26" s="80">
        <f t="shared" si="7"/>
        <v>0</v>
      </c>
      <c r="AQ26" s="80">
        <f t="shared" si="8"/>
        <v>314.42999999999995</v>
      </c>
      <c r="AR26" s="80">
        <f t="shared" si="9"/>
        <v>3047.62</v>
      </c>
      <c r="AS26" s="80">
        <f t="shared" si="10"/>
        <v>71.56</v>
      </c>
      <c r="AT26" s="80">
        <f t="shared" si="11"/>
        <v>2107.1</v>
      </c>
      <c r="AU26" s="80">
        <f t="shared" si="12"/>
        <v>264.36</v>
      </c>
      <c r="AV26" s="80">
        <f t="shared" si="20"/>
        <v>2114.16</v>
      </c>
      <c r="AW26" s="81">
        <v>1.93</v>
      </c>
      <c r="AX26" s="81">
        <v>0</v>
      </c>
      <c r="AY26" s="81">
        <v>111.4</v>
      </c>
      <c r="AZ26" s="81">
        <v>1266.7</v>
      </c>
      <c r="BA26" s="81">
        <v>38.11</v>
      </c>
      <c r="BB26" s="81">
        <v>440.05</v>
      </c>
      <c r="BC26" s="81">
        <v>255.97</v>
      </c>
      <c r="BD26" s="80">
        <f t="shared" si="21"/>
        <v>2782.6800000000003</v>
      </c>
      <c r="BE26" s="81">
        <v>0.88</v>
      </c>
      <c r="BF26" s="81">
        <v>0</v>
      </c>
      <c r="BG26" s="81">
        <v>82.6</v>
      </c>
      <c r="BH26" s="81">
        <v>1128.92</v>
      </c>
      <c r="BI26" s="81">
        <v>7.05</v>
      </c>
      <c r="BJ26" s="81">
        <v>1563.23</v>
      </c>
      <c r="BK26" s="81">
        <v>0</v>
      </c>
      <c r="BL26" s="80">
        <f t="shared" si="22"/>
        <v>292.81</v>
      </c>
      <c r="BM26" s="81">
        <v>1.08</v>
      </c>
      <c r="BN26" s="81">
        <v>0</v>
      </c>
      <c r="BO26" s="81">
        <v>95.15</v>
      </c>
      <c r="BP26" s="81">
        <v>66.36</v>
      </c>
      <c r="BQ26" s="81">
        <v>26.4</v>
      </c>
      <c r="BR26" s="81">
        <v>103.82</v>
      </c>
      <c r="BS26" s="81">
        <v>0</v>
      </c>
      <c r="BT26" s="80">
        <f t="shared" si="23"/>
        <v>619.76</v>
      </c>
      <c r="BU26" s="81">
        <v>0.45</v>
      </c>
      <c r="BV26" s="81">
        <v>0</v>
      </c>
      <c r="BW26" s="81">
        <v>25.28</v>
      </c>
      <c r="BX26" s="81">
        <v>585.64</v>
      </c>
      <c r="BY26" s="81">
        <v>0</v>
      </c>
      <c r="BZ26" s="81">
        <v>0</v>
      </c>
      <c r="CA26" s="81">
        <v>8.39</v>
      </c>
      <c r="CB26" s="80">
        <f t="shared" si="24"/>
        <v>3503.37</v>
      </c>
      <c r="CC26" s="81">
        <v>0</v>
      </c>
      <c r="CD26" s="81">
        <v>3287.96</v>
      </c>
      <c r="CE26" s="98">
        <v>215.41</v>
      </c>
      <c r="CF26" s="57"/>
    </row>
    <row r="27" spans="1:84" x14ac:dyDescent="0.35">
      <c r="A27" s="68" t="s">
        <v>193</v>
      </c>
      <c r="B27" s="80">
        <f t="shared" si="13"/>
        <v>37479.729999999996</v>
      </c>
      <c r="C27" s="80">
        <f t="shared" si="0"/>
        <v>511.97</v>
      </c>
      <c r="D27" s="80">
        <f t="shared" si="1"/>
        <v>284.01</v>
      </c>
      <c r="E27" s="80">
        <f t="shared" si="14"/>
        <v>18442.939999999999</v>
      </c>
      <c r="F27" s="80">
        <f t="shared" si="2"/>
        <v>10921.83</v>
      </c>
      <c r="G27" s="80">
        <f t="shared" si="3"/>
        <v>130.41999999999999</v>
      </c>
      <c r="H27" s="80">
        <f t="shared" si="4"/>
        <v>6799.7100000000009</v>
      </c>
      <c r="I27" s="80">
        <f t="shared" si="5"/>
        <v>388.84999999999997</v>
      </c>
      <c r="J27" s="80">
        <f t="shared" si="15"/>
        <v>491.49</v>
      </c>
      <c r="K27" s="81">
        <v>0</v>
      </c>
      <c r="L27" s="81">
        <v>146.12</v>
      </c>
      <c r="M27" s="81">
        <v>4.0599999999999996</v>
      </c>
      <c r="N27" s="81">
        <v>223.31</v>
      </c>
      <c r="O27" s="81">
        <v>0</v>
      </c>
      <c r="P27" s="81">
        <v>118</v>
      </c>
      <c r="Q27" s="81">
        <v>0</v>
      </c>
      <c r="R27" s="80">
        <f t="shared" si="16"/>
        <v>7510.7800000000007</v>
      </c>
      <c r="S27" s="81">
        <v>305.62</v>
      </c>
      <c r="T27" s="81">
        <v>62.9</v>
      </c>
      <c r="U27" s="81">
        <v>1406.33</v>
      </c>
      <c r="V27" s="81">
        <v>3158.09</v>
      </c>
      <c r="W27" s="81">
        <v>55.46</v>
      </c>
      <c r="X27" s="81">
        <v>2240.3000000000002</v>
      </c>
      <c r="Y27" s="81">
        <v>282.08</v>
      </c>
      <c r="Z27" s="80">
        <f t="shared" si="17"/>
        <v>14189.109999999999</v>
      </c>
      <c r="AA27" s="81">
        <v>0</v>
      </c>
      <c r="AB27" s="81">
        <v>14013.8</v>
      </c>
      <c r="AC27" s="81">
        <v>0</v>
      </c>
      <c r="AD27" s="81">
        <v>0</v>
      </c>
      <c r="AE27" s="81">
        <v>175.31</v>
      </c>
      <c r="AF27" s="80">
        <f t="shared" si="18"/>
        <v>8410.7300000000014</v>
      </c>
      <c r="AG27" s="81">
        <v>201.48</v>
      </c>
      <c r="AH27" s="81">
        <v>74.989999999999995</v>
      </c>
      <c r="AI27" s="81">
        <v>420.38</v>
      </c>
      <c r="AJ27" s="81">
        <v>5387.66</v>
      </c>
      <c r="AK27" s="81">
        <v>40.450000000000003</v>
      </c>
      <c r="AL27" s="81">
        <v>2284.0100000000002</v>
      </c>
      <c r="AM27" s="81">
        <v>1.76</v>
      </c>
      <c r="AN27" s="80">
        <f t="shared" si="19"/>
        <v>4329.41</v>
      </c>
      <c r="AO27" s="80">
        <f t="shared" si="6"/>
        <v>4.87</v>
      </c>
      <c r="AP27" s="80">
        <f t="shared" si="7"/>
        <v>0</v>
      </c>
      <c r="AQ27" s="80">
        <f t="shared" si="8"/>
        <v>265.57</v>
      </c>
      <c r="AR27" s="80">
        <f t="shared" si="9"/>
        <v>1937.36</v>
      </c>
      <c r="AS27" s="80">
        <f t="shared" si="10"/>
        <v>34.51</v>
      </c>
      <c r="AT27" s="80">
        <f t="shared" si="11"/>
        <v>1982.0900000000001</v>
      </c>
      <c r="AU27" s="80">
        <f t="shared" si="12"/>
        <v>105.01</v>
      </c>
      <c r="AV27" s="80">
        <f t="shared" si="20"/>
        <v>1457.84</v>
      </c>
      <c r="AW27" s="81">
        <v>2.46</v>
      </c>
      <c r="AX27" s="81">
        <v>0</v>
      </c>
      <c r="AY27" s="81">
        <v>92.6</v>
      </c>
      <c r="AZ27" s="81">
        <v>805.24</v>
      </c>
      <c r="BA27" s="81">
        <v>18.38</v>
      </c>
      <c r="BB27" s="81">
        <v>437.48</v>
      </c>
      <c r="BC27" s="81">
        <v>101.68</v>
      </c>
      <c r="BD27" s="80">
        <f t="shared" si="21"/>
        <v>2261.25</v>
      </c>
      <c r="BE27" s="81">
        <v>0.88</v>
      </c>
      <c r="BF27" s="81">
        <v>0</v>
      </c>
      <c r="BG27" s="81">
        <v>77.180000000000007</v>
      </c>
      <c r="BH27" s="81">
        <v>717.65</v>
      </c>
      <c r="BI27" s="81">
        <v>3.4</v>
      </c>
      <c r="BJ27" s="81">
        <v>1462.14</v>
      </c>
      <c r="BK27" s="81">
        <v>0</v>
      </c>
      <c r="BL27" s="80">
        <f t="shared" si="22"/>
        <v>210.77999999999997</v>
      </c>
      <c r="BM27" s="81">
        <v>1.08</v>
      </c>
      <c r="BN27" s="81">
        <v>0</v>
      </c>
      <c r="BO27" s="81">
        <v>72.319999999999993</v>
      </c>
      <c r="BP27" s="81">
        <v>42.18</v>
      </c>
      <c r="BQ27" s="81">
        <v>12.73</v>
      </c>
      <c r="BR27" s="81">
        <v>82.47</v>
      </c>
      <c r="BS27" s="81">
        <v>0</v>
      </c>
      <c r="BT27" s="80">
        <f t="shared" si="23"/>
        <v>399.54</v>
      </c>
      <c r="BU27" s="81">
        <v>0.45</v>
      </c>
      <c r="BV27" s="81">
        <v>0</v>
      </c>
      <c r="BW27" s="81">
        <v>23.47</v>
      </c>
      <c r="BX27" s="81">
        <v>372.29</v>
      </c>
      <c r="BY27" s="81">
        <v>0</v>
      </c>
      <c r="BZ27" s="81">
        <v>0</v>
      </c>
      <c r="CA27" s="81">
        <v>3.33</v>
      </c>
      <c r="CB27" s="80">
        <f t="shared" si="24"/>
        <v>2548.21</v>
      </c>
      <c r="CC27" s="81">
        <v>0</v>
      </c>
      <c r="CD27" s="81">
        <v>2332.8000000000002</v>
      </c>
      <c r="CE27" s="98">
        <v>215.41</v>
      </c>
      <c r="CF27" s="57"/>
    </row>
    <row r="28" spans="1:84" x14ac:dyDescent="0.35">
      <c r="A28" s="68" t="s">
        <v>194</v>
      </c>
      <c r="B28" s="80">
        <f t="shared" si="13"/>
        <v>34427.24</v>
      </c>
      <c r="C28" s="80">
        <f t="shared" si="0"/>
        <v>435.11999999999995</v>
      </c>
      <c r="D28" s="80">
        <f t="shared" si="1"/>
        <v>255.95</v>
      </c>
      <c r="E28" s="80">
        <f t="shared" si="14"/>
        <v>19998.179999999997</v>
      </c>
      <c r="F28" s="80">
        <f t="shared" si="2"/>
        <v>6810.1399999999994</v>
      </c>
      <c r="G28" s="80">
        <f t="shared" si="3"/>
        <v>89.79</v>
      </c>
      <c r="H28" s="80">
        <f t="shared" si="4"/>
        <v>6497.5599999999995</v>
      </c>
      <c r="I28" s="80">
        <f t="shared" si="5"/>
        <v>340.49999999999994</v>
      </c>
      <c r="J28" s="80">
        <f t="shared" si="15"/>
        <v>451.93</v>
      </c>
      <c r="K28" s="81">
        <v>0</v>
      </c>
      <c r="L28" s="81">
        <v>132.63</v>
      </c>
      <c r="M28" s="81">
        <v>3.24</v>
      </c>
      <c r="N28" s="81">
        <v>201.12</v>
      </c>
      <c r="O28" s="81">
        <v>0</v>
      </c>
      <c r="P28" s="81">
        <v>114.94</v>
      </c>
      <c r="Q28" s="81">
        <v>0</v>
      </c>
      <c r="R28" s="80">
        <f t="shared" si="16"/>
        <v>6882.06</v>
      </c>
      <c r="S28" s="81">
        <v>293.02</v>
      </c>
      <c r="T28" s="81">
        <v>57.84</v>
      </c>
      <c r="U28" s="81">
        <v>1654.7</v>
      </c>
      <c r="V28" s="81">
        <v>2356.79</v>
      </c>
      <c r="W28" s="81">
        <v>44.84</v>
      </c>
      <c r="X28" s="81">
        <v>2192.79</v>
      </c>
      <c r="Y28" s="81">
        <v>282.08</v>
      </c>
      <c r="Z28" s="80">
        <f t="shared" si="17"/>
        <v>14815.429999999998</v>
      </c>
      <c r="AA28" s="81">
        <v>0</v>
      </c>
      <c r="AB28" s="81">
        <v>14646.21</v>
      </c>
      <c r="AC28" s="81">
        <v>0</v>
      </c>
      <c r="AD28" s="81">
        <v>0</v>
      </c>
      <c r="AE28" s="81">
        <v>169.22</v>
      </c>
      <c r="AF28" s="80">
        <f t="shared" si="18"/>
        <v>5692.9</v>
      </c>
      <c r="AG28" s="81">
        <v>137.32</v>
      </c>
      <c r="AH28" s="81">
        <v>65.48</v>
      </c>
      <c r="AI28" s="81">
        <v>434.27</v>
      </c>
      <c r="AJ28" s="81">
        <v>2948.2</v>
      </c>
      <c r="AK28" s="81">
        <v>22.56</v>
      </c>
      <c r="AL28" s="81">
        <v>2084.11</v>
      </c>
      <c r="AM28" s="81">
        <v>0.96</v>
      </c>
      <c r="AN28" s="80">
        <f t="shared" si="19"/>
        <v>3380.92</v>
      </c>
      <c r="AO28" s="80">
        <f t="shared" si="6"/>
        <v>4.78</v>
      </c>
      <c r="AP28" s="80">
        <f t="shared" si="7"/>
        <v>0</v>
      </c>
      <c r="AQ28" s="80">
        <f t="shared" si="8"/>
        <v>271.17</v>
      </c>
      <c r="AR28" s="80">
        <f t="shared" si="9"/>
        <v>1088.6200000000001</v>
      </c>
      <c r="AS28" s="80">
        <f t="shared" si="10"/>
        <v>22.39</v>
      </c>
      <c r="AT28" s="80">
        <f t="shared" si="11"/>
        <v>1936.5</v>
      </c>
      <c r="AU28" s="80">
        <f t="shared" si="12"/>
        <v>57.46</v>
      </c>
      <c r="AV28" s="80">
        <f t="shared" si="20"/>
        <v>1051.01</v>
      </c>
      <c r="AW28" s="81">
        <v>2.37</v>
      </c>
      <c r="AX28" s="81">
        <v>0</v>
      </c>
      <c r="AY28" s="81">
        <v>90.54</v>
      </c>
      <c r="AZ28" s="81">
        <v>452.47</v>
      </c>
      <c r="BA28" s="81">
        <v>11.92</v>
      </c>
      <c r="BB28" s="81">
        <v>438.07</v>
      </c>
      <c r="BC28" s="81">
        <v>55.64</v>
      </c>
      <c r="BD28" s="80">
        <f t="shared" si="21"/>
        <v>1906.83</v>
      </c>
      <c r="BE28" s="81">
        <v>0.88</v>
      </c>
      <c r="BF28" s="81">
        <v>0</v>
      </c>
      <c r="BG28" s="81">
        <v>83.98</v>
      </c>
      <c r="BH28" s="81">
        <v>403.26</v>
      </c>
      <c r="BI28" s="81">
        <v>2.21</v>
      </c>
      <c r="BJ28" s="81">
        <v>1416.5</v>
      </c>
      <c r="BK28" s="81">
        <v>0</v>
      </c>
      <c r="BL28" s="80">
        <f t="shared" si="22"/>
        <v>191.27</v>
      </c>
      <c r="BM28" s="81">
        <v>1.08</v>
      </c>
      <c r="BN28" s="81">
        <v>0</v>
      </c>
      <c r="BO28" s="81">
        <v>76.3</v>
      </c>
      <c r="BP28" s="81">
        <v>23.7</v>
      </c>
      <c r="BQ28" s="81">
        <v>8.26</v>
      </c>
      <c r="BR28" s="81">
        <v>81.93</v>
      </c>
      <c r="BS28" s="81">
        <v>0</v>
      </c>
      <c r="BT28" s="80">
        <f t="shared" si="23"/>
        <v>231.81</v>
      </c>
      <c r="BU28" s="81">
        <v>0.45</v>
      </c>
      <c r="BV28" s="81">
        <v>0</v>
      </c>
      <c r="BW28" s="81">
        <v>20.350000000000001</v>
      </c>
      <c r="BX28" s="81">
        <v>209.19</v>
      </c>
      <c r="BY28" s="81">
        <v>0</v>
      </c>
      <c r="BZ28" s="81">
        <v>0</v>
      </c>
      <c r="CA28" s="81">
        <v>1.82</v>
      </c>
      <c r="CB28" s="80">
        <f t="shared" si="24"/>
        <v>3204</v>
      </c>
      <c r="CC28" s="81">
        <v>0</v>
      </c>
      <c r="CD28" s="81">
        <v>2988.59</v>
      </c>
      <c r="CE28" s="98">
        <v>215.41</v>
      </c>
      <c r="CF28" s="57"/>
    </row>
    <row r="29" spans="1:84" x14ac:dyDescent="0.35">
      <c r="A29" s="68" t="s">
        <v>195</v>
      </c>
      <c r="B29" s="80">
        <f t="shared" si="13"/>
        <v>47638.410000000011</v>
      </c>
      <c r="C29" s="80">
        <f t="shared" si="0"/>
        <v>559.40000000000009</v>
      </c>
      <c r="D29" s="80">
        <f t="shared" si="1"/>
        <v>315.07000000000005</v>
      </c>
      <c r="E29" s="80">
        <f t="shared" si="14"/>
        <v>19837.54</v>
      </c>
      <c r="F29" s="80">
        <f t="shared" si="2"/>
        <v>18427.73</v>
      </c>
      <c r="G29" s="80">
        <f t="shared" si="3"/>
        <v>225.5</v>
      </c>
      <c r="H29" s="80">
        <f t="shared" si="4"/>
        <v>7766.51</v>
      </c>
      <c r="I29" s="80">
        <f t="shared" si="5"/>
        <v>506.65999999999997</v>
      </c>
      <c r="J29" s="80">
        <f t="shared" si="15"/>
        <v>498.02000000000004</v>
      </c>
      <c r="K29" s="81">
        <v>0</v>
      </c>
      <c r="L29" s="81">
        <v>144.83000000000001</v>
      </c>
      <c r="M29" s="81">
        <v>3.99</v>
      </c>
      <c r="N29" s="81">
        <v>233.26</v>
      </c>
      <c r="O29" s="81">
        <v>0</v>
      </c>
      <c r="P29" s="81">
        <v>115.94</v>
      </c>
      <c r="Q29" s="81">
        <v>0</v>
      </c>
      <c r="R29" s="80">
        <f t="shared" si="16"/>
        <v>8390.74</v>
      </c>
      <c r="S29" s="81">
        <v>321.99</v>
      </c>
      <c r="T29" s="81">
        <v>69.12</v>
      </c>
      <c r="U29" s="81">
        <v>1895.79</v>
      </c>
      <c r="V29" s="81">
        <v>3542.29</v>
      </c>
      <c r="W29" s="81">
        <v>73.16</v>
      </c>
      <c r="X29" s="81">
        <v>2206.31</v>
      </c>
      <c r="Y29" s="81">
        <v>282.08</v>
      </c>
      <c r="Z29" s="80">
        <f t="shared" si="17"/>
        <v>13965.5</v>
      </c>
      <c r="AA29" s="81">
        <v>0</v>
      </c>
      <c r="AB29" s="81">
        <v>13784.93</v>
      </c>
      <c r="AC29" s="81">
        <v>0</v>
      </c>
      <c r="AD29" s="81">
        <v>0</v>
      </c>
      <c r="AE29" s="81">
        <v>180.57</v>
      </c>
      <c r="AF29" s="80">
        <f t="shared" si="18"/>
        <v>15860.730000000001</v>
      </c>
      <c r="AG29" s="81">
        <v>234.09</v>
      </c>
      <c r="AH29" s="81">
        <v>101.12</v>
      </c>
      <c r="AI29" s="81">
        <v>1045.4000000000001</v>
      </c>
      <c r="AJ29" s="81">
        <v>11332.9</v>
      </c>
      <c r="AK29" s="81">
        <v>85.19</v>
      </c>
      <c r="AL29" s="81">
        <v>3058.34</v>
      </c>
      <c r="AM29" s="81">
        <v>3.69</v>
      </c>
      <c r="AN29" s="80">
        <f t="shared" si="19"/>
        <v>5893.93</v>
      </c>
      <c r="AO29" s="80">
        <f t="shared" si="6"/>
        <v>3.3200000000000003</v>
      </c>
      <c r="AP29" s="80">
        <f t="shared" si="7"/>
        <v>0</v>
      </c>
      <c r="AQ29" s="80">
        <f t="shared" si="8"/>
        <v>293.35000000000002</v>
      </c>
      <c r="AR29" s="80">
        <f t="shared" si="9"/>
        <v>3103.87</v>
      </c>
      <c r="AS29" s="80">
        <f t="shared" si="10"/>
        <v>67.149999999999991</v>
      </c>
      <c r="AT29" s="80">
        <f t="shared" si="11"/>
        <v>2205.35</v>
      </c>
      <c r="AU29" s="80">
        <f t="shared" si="12"/>
        <v>220.89</v>
      </c>
      <c r="AV29" s="80">
        <f t="shared" si="20"/>
        <v>2085.71</v>
      </c>
      <c r="AW29" s="81">
        <v>0.91</v>
      </c>
      <c r="AX29" s="81">
        <v>0</v>
      </c>
      <c r="AY29" s="81">
        <v>104.58</v>
      </c>
      <c r="AZ29" s="81">
        <v>1290.08</v>
      </c>
      <c r="BA29" s="81">
        <v>35.76</v>
      </c>
      <c r="BB29" s="81">
        <v>440.5</v>
      </c>
      <c r="BC29" s="81">
        <v>213.88</v>
      </c>
      <c r="BD29" s="80">
        <f t="shared" si="21"/>
        <v>2928.13</v>
      </c>
      <c r="BE29" s="81">
        <v>0.88</v>
      </c>
      <c r="BF29" s="81">
        <v>0</v>
      </c>
      <c r="BG29" s="81">
        <v>82.21</v>
      </c>
      <c r="BH29" s="81">
        <v>1149.76</v>
      </c>
      <c r="BI29" s="81">
        <v>6.62</v>
      </c>
      <c r="BJ29" s="81">
        <v>1688.66</v>
      </c>
      <c r="BK29" s="81">
        <v>0</v>
      </c>
      <c r="BL29" s="80">
        <f t="shared" si="22"/>
        <v>254.19</v>
      </c>
      <c r="BM29" s="81">
        <v>1.08</v>
      </c>
      <c r="BN29" s="81">
        <v>0</v>
      </c>
      <c r="BO29" s="81">
        <v>84.57</v>
      </c>
      <c r="BP29" s="81">
        <v>67.58</v>
      </c>
      <c r="BQ29" s="81">
        <v>24.77</v>
      </c>
      <c r="BR29" s="81">
        <v>76.19</v>
      </c>
      <c r="BS29" s="81">
        <v>0</v>
      </c>
      <c r="BT29" s="80">
        <f t="shared" si="23"/>
        <v>625.90000000000009</v>
      </c>
      <c r="BU29" s="81">
        <v>0.45</v>
      </c>
      <c r="BV29" s="81">
        <v>0</v>
      </c>
      <c r="BW29" s="81">
        <v>21.99</v>
      </c>
      <c r="BX29" s="81">
        <v>596.45000000000005</v>
      </c>
      <c r="BY29" s="81">
        <v>0</v>
      </c>
      <c r="BZ29" s="81">
        <v>0</v>
      </c>
      <c r="CA29" s="81">
        <v>7.01</v>
      </c>
      <c r="CB29" s="80">
        <f t="shared" si="24"/>
        <v>3029.49</v>
      </c>
      <c r="CC29" s="81">
        <v>0</v>
      </c>
      <c r="CD29" s="81">
        <v>2814.08</v>
      </c>
      <c r="CE29" s="98">
        <v>215.41</v>
      </c>
      <c r="CF29" s="57"/>
    </row>
    <row r="30" spans="1:84" x14ac:dyDescent="0.35">
      <c r="A30" s="68" t="s">
        <v>196</v>
      </c>
      <c r="B30" s="80">
        <f t="shared" si="13"/>
        <v>51683.500000000015</v>
      </c>
      <c r="C30" s="80">
        <f t="shared" si="0"/>
        <v>490.09</v>
      </c>
      <c r="D30" s="80">
        <f t="shared" si="1"/>
        <v>298.47000000000003</v>
      </c>
      <c r="E30" s="80">
        <f t="shared" si="14"/>
        <v>20124.47</v>
      </c>
      <c r="F30" s="80">
        <f t="shared" si="2"/>
        <v>22000.230000000003</v>
      </c>
      <c r="G30" s="80">
        <f t="shared" si="3"/>
        <v>250.86</v>
      </c>
      <c r="H30" s="80">
        <f t="shared" si="4"/>
        <v>8140.0099999999993</v>
      </c>
      <c r="I30" s="80">
        <f t="shared" si="5"/>
        <v>379.37</v>
      </c>
      <c r="J30" s="80">
        <f t="shared" si="15"/>
        <v>502.08</v>
      </c>
      <c r="K30" s="81">
        <v>0</v>
      </c>
      <c r="L30" s="81">
        <v>154.9</v>
      </c>
      <c r="M30" s="81">
        <v>10.1</v>
      </c>
      <c r="N30" s="81">
        <v>221.25</v>
      </c>
      <c r="O30" s="81">
        <v>0</v>
      </c>
      <c r="P30" s="81">
        <v>115.83</v>
      </c>
      <c r="Q30" s="81">
        <v>0</v>
      </c>
      <c r="R30" s="80">
        <f t="shared" si="16"/>
        <v>9245.3299999999981</v>
      </c>
      <c r="S30" s="81">
        <v>267.01</v>
      </c>
      <c r="T30" s="81">
        <v>61.37</v>
      </c>
      <c r="U30" s="81">
        <v>1987.43</v>
      </c>
      <c r="V30" s="81">
        <v>4299.9799999999996</v>
      </c>
      <c r="W30" s="81">
        <v>86.25</v>
      </c>
      <c r="X30" s="81">
        <v>2335.1999999999998</v>
      </c>
      <c r="Y30" s="81">
        <v>208.09</v>
      </c>
      <c r="Z30" s="80">
        <f t="shared" si="17"/>
        <v>13770.529999999999</v>
      </c>
      <c r="AA30" s="81">
        <v>0</v>
      </c>
      <c r="AB30" s="81">
        <v>13683.31</v>
      </c>
      <c r="AC30" s="81">
        <v>0</v>
      </c>
      <c r="AD30" s="81">
        <v>0</v>
      </c>
      <c r="AE30" s="81">
        <v>87.22</v>
      </c>
      <c r="AF30" s="80">
        <f t="shared" si="18"/>
        <v>18356.73</v>
      </c>
      <c r="AG30" s="81">
        <v>217.39</v>
      </c>
      <c r="AH30" s="81">
        <v>82.2</v>
      </c>
      <c r="AI30" s="81">
        <v>1143.21</v>
      </c>
      <c r="AJ30" s="81">
        <v>13728.53</v>
      </c>
      <c r="AK30" s="81">
        <v>94.54</v>
      </c>
      <c r="AL30" s="81">
        <v>3069.94</v>
      </c>
      <c r="AM30" s="81">
        <v>20.92</v>
      </c>
      <c r="AN30" s="80">
        <f t="shared" si="19"/>
        <v>6693.9899999999989</v>
      </c>
      <c r="AO30" s="80">
        <f t="shared" si="6"/>
        <v>5.69</v>
      </c>
      <c r="AP30" s="80">
        <f t="shared" si="7"/>
        <v>0</v>
      </c>
      <c r="AQ30" s="80">
        <f t="shared" si="8"/>
        <v>400.98999999999995</v>
      </c>
      <c r="AR30" s="80">
        <f t="shared" si="9"/>
        <v>3535.06</v>
      </c>
      <c r="AS30" s="80">
        <f t="shared" si="10"/>
        <v>70.069999999999993</v>
      </c>
      <c r="AT30" s="80">
        <f t="shared" si="11"/>
        <v>2531.8199999999997</v>
      </c>
      <c r="AU30" s="80">
        <f t="shared" si="12"/>
        <v>150.35999999999999</v>
      </c>
      <c r="AV30" s="80">
        <f t="shared" si="20"/>
        <v>2396.5299999999997</v>
      </c>
      <c r="AW30" s="81">
        <v>2.98</v>
      </c>
      <c r="AX30" s="81">
        <v>0</v>
      </c>
      <c r="AY30" s="81">
        <v>157.38999999999999</v>
      </c>
      <c r="AZ30" s="81">
        <v>1617.9</v>
      </c>
      <c r="BA30" s="81">
        <v>36.590000000000003</v>
      </c>
      <c r="BB30" s="81">
        <v>433.41</v>
      </c>
      <c r="BC30" s="81">
        <v>148.26</v>
      </c>
      <c r="BD30" s="80">
        <f t="shared" si="21"/>
        <v>3342.02</v>
      </c>
      <c r="BE30" s="81">
        <v>1</v>
      </c>
      <c r="BF30" s="81">
        <v>0</v>
      </c>
      <c r="BG30" s="81">
        <v>120.9</v>
      </c>
      <c r="BH30" s="81">
        <v>1171.18</v>
      </c>
      <c r="BI30" s="81">
        <v>7.26</v>
      </c>
      <c r="BJ30" s="81">
        <v>2039.58</v>
      </c>
      <c r="BK30" s="81">
        <v>2.1</v>
      </c>
      <c r="BL30" s="80">
        <f t="shared" si="22"/>
        <v>237.07</v>
      </c>
      <c r="BM30" s="81">
        <v>1.35</v>
      </c>
      <c r="BN30" s="81">
        <v>0</v>
      </c>
      <c r="BO30" s="81">
        <v>77.319999999999993</v>
      </c>
      <c r="BP30" s="81">
        <v>73.349999999999994</v>
      </c>
      <c r="BQ30" s="81">
        <v>26.22</v>
      </c>
      <c r="BR30" s="81">
        <v>58.83</v>
      </c>
      <c r="BS30" s="81">
        <v>0</v>
      </c>
      <c r="BT30" s="80">
        <f t="shared" si="23"/>
        <v>718.37</v>
      </c>
      <c r="BU30" s="81">
        <v>0.36</v>
      </c>
      <c r="BV30" s="81">
        <v>0</v>
      </c>
      <c r="BW30" s="81">
        <v>45.38</v>
      </c>
      <c r="BX30" s="81">
        <v>672.63</v>
      </c>
      <c r="BY30" s="81">
        <v>0</v>
      </c>
      <c r="BZ30" s="81">
        <v>0</v>
      </c>
      <c r="CA30" s="81">
        <v>0</v>
      </c>
      <c r="CB30" s="80">
        <f t="shared" si="24"/>
        <v>3114.8399999999997</v>
      </c>
      <c r="CC30" s="81">
        <v>0</v>
      </c>
      <c r="CD30" s="81">
        <v>2899.43</v>
      </c>
      <c r="CE30" s="98">
        <v>215.41</v>
      </c>
      <c r="CF30" s="57"/>
    </row>
    <row r="31" spans="1:84" x14ac:dyDescent="0.35">
      <c r="A31" s="68" t="s">
        <v>197</v>
      </c>
      <c r="B31" s="80">
        <f t="shared" si="13"/>
        <v>38598.300000000003</v>
      </c>
      <c r="C31" s="80">
        <f t="shared" si="0"/>
        <v>488.60999999999996</v>
      </c>
      <c r="D31" s="80">
        <f t="shared" si="1"/>
        <v>290.84000000000003</v>
      </c>
      <c r="E31" s="80">
        <f t="shared" si="14"/>
        <v>19880.690000000002</v>
      </c>
      <c r="F31" s="80">
        <f t="shared" si="2"/>
        <v>10963.43</v>
      </c>
      <c r="G31" s="80">
        <f t="shared" si="3"/>
        <v>148.19</v>
      </c>
      <c r="H31" s="80">
        <f t="shared" si="4"/>
        <v>6546.7199999999993</v>
      </c>
      <c r="I31" s="80">
        <f t="shared" si="5"/>
        <v>279.82</v>
      </c>
      <c r="J31" s="80">
        <f t="shared" si="15"/>
        <v>496.27</v>
      </c>
      <c r="K31" s="81">
        <v>0</v>
      </c>
      <c r="L31" s="81">
        <v>151.52000000000001</v>
      </c>
      <c r="M31" s="81">
        <v>8.92</v>
      </c>
      <c r="N31" s="81">
        <v>220</v>
      </c>
      <c r="O31" s="81">
        <v>0</v>
      </c>
      <c r="P31" s="81">
        <v>115.83</v>
      </c>
      <c r="Q31" s="81">
        <v>0</v>
      </c>
      <c r="R31" s="80">
        <f t="shared" si="16"/>
        <v>7141.91</v>
      </c>
      <c r="S31" s="81">
        <v>332.7</v>
      </c>
      <c r="T31" s="81">
        <v>71.42</v>
      </c>
      <c r="U31" s="81">
        <v>1679.75</v>
      </c>
      <c r="V31" s="81">
        <v>2706.45</v>
      </c>
      <c r="W31" s="81">
        <v>61.21</v>
      </c>
      <c r="X31" s="81">
        <v>2082.29</v>
      </c>
      <c r="Y31" s="81">
        <v>208.09</v>
      </c>
      <c r="Z31" s="80">
        <f t="shared" si="17"/>
        <v>14346.859999999999</v>
      </c>
      <c r="AA31" s="81">
        <v>0</v>
      </c>
      <c r="AB31" s="81">
        <v>14259.64</v>
      </c>
      <c r="AC31" s="81">
        <v>0</v>
      </c>
      <c r="AD31" s="81">
        <v>0</v>
      </c>
      <c r="AE31" s="81">
        <v>87.22</v>
      </c>
      <c r="AF31" s="80">
        <f t="shared" si="18"/>
        <v>8983.1299999999992</v>
      </c>
      <c r="AG31" s="81">
        <v>151.21</v>
      </c>
      <c r="AH31" s="81">
        <v>67.900000000000006</v>
      </c>
      <c r="AI31" s="81">
        <v>570.07000000000005</v>
      </c>
      <c r="AJ31" s="81">
        <v>5749.55</v>
      </c>
      <c r="AK31" s="81">
        <v>47.73</v>
      </c>
      <c r="AL31" s="81">
        <v>2387.91</v>
      </c>
      <c r="AM31" s="81">
        <v>8.76</v>
      </c>
      <c r="AN31" s="80">
        <f t="shared" si="19"/>
        <v>4434.2</v>
      </c>
      <c r="AO31" s="80">
        <f t="shared" si="6"/>
        <v>4.7</v>
      </c>
      <c r="AP31" s="80">
        <f t="shared" si="7"/>
        <v>0</v>
      </c>
      <c r="AQ31" s="80">
        <f t="shared" si="8"/>
        <v>381.78999999999996</v>
      </c>
      <c r="AR31" s="80">
        <f t="shared" si="9"/>
        <v>2072.02</v>
      </c>
      <c r="AS31" s="80">
        <f t="shared" si="10"/>
        <v>39.25</v>
      </c>
      <c r="AT31" s="80">
        <f t="shared" si="11"/>
        <v>1873.4699999999998</v>
      </c>
      <c r="AU31" s="80">
        <f t="shared" si="12"/>
        <v>62.970000000000006</v>
      </c>
      <c r="AV31" s="80">
        <f t="shared" si="20"/>
        <v>1571.9699999999998</v>
      </c>
      <c r="AW31" s="81">
        <v>1.99</v>
      </c>
      <c r="AX31" s="81">
        <v>0</v>
      </c>
      <c r="AY31" s="81">
        <v>112.78</v>
      </c>
      <c r="AZ31" s="81">
        <v>948.31</v>
      </c>
      <c r="BA31" s="81">
        <v>20.76</v>
      </c>
      <c r="BB31" s="81">
        <v>426.04</v>
      </c>
      <c r="BC31" s="81">
        <v>62.09</v>
      </c>
      <c r="BD31" s="80">
        <f t="shared" si="21"/>
        <v>2128.16</v>
      </c>
      <c r="BE31" s="81">
        <v>1</v>
      </c>
      <c r="BF31" s="81">
        <v>0</v>
      </c>
      <c r="BG31" s="81">
        <v>100.47</v>
      </c>
      <c r="BH31" s="81">
        <v>686.47</v>
      </c>
      <c r="BI31" s="81">
        <v>4.01</v>
      </c>
      <c r="BJ31" s="81">
        <v>1335.33</v>
      </c>
      <c r="BK31" s="81">
        <v>0.88</v>
      </c>
      <c r="BL31" s="80">
        <f t="shared" si="22"/>
        <v>237.8</v>
      </c>
      <c r="BM31" s="81">
        <v>1.35</v>
      </c>
      <c r="BN31" s="81">
        <v>0</v>
      </c>
      <c r="BO31" s="81">
        <v>66.88</v>
      </c>
      <c r="BP31" s="81">
        <v>42.99</v>
      </c>
      <c r="BQ31" s="81">
        <v>14.48</v>
      </c>
      <c r="BR31" s="81">
        <v>112.1</v>
      </c>
      <c r="BS31" s="81">
        <v>0</v>
      </c>
      <c r="BT31" s="80">
        <f t="shared" si="23"/>
        <v>496.27</v>
      </c>
      <c r="BU31" s="81">
        <v>0.36</v>
      </c>
      <c r="BV31" s="81">
        <v>0</v>
      </c>
      <c r="BW31" s="81">
        <v>101.66</v>
      </c>
      <c r="BX31" s="81">
        <v>394.25</v>
      </c>
      <c r="BY31" s="81">
        <v>0</v>
      </c>
      <c r="BZ31" s="81">
        <v>0</v>
      </c>
      <c r="CA31" s="81">
        <v>0</v>
      </c>
      <c r="CB31" s="80">
        <f t="shared" si="24"/>
        <v>3195.93</v>
      </c>
      <c r="CC31" s="81">
        <v>0</v>
      </c>
      <c r="CD31" s="81">
        <v>2980.52</v>
      </c>
      <c r="CE31" s="98">
        <v>215.41</v>
      </c>
      <c r="CF31" s="57"/>
    </row>
    <row r="32" spans="1:84" x14ac:dyDescent="0.35">
      <c r="A32" s="68" t="s">
        <v>198</v>
      </c>
      <c r="B32" s="80">
        <f t="shared" si="13"/>
        <v>34865</v>
      </c>
      <c r="C32" s="80">
        <f t="shared" si="0"/>
        <v>412.13000000000005</v>
      </c>
      <c r="D32" s="80">
        <f t="shared" si="1"/>
        <v>251.31</v>
      </c>
      <c r="E32" s="80">
        <f t="shared" si="14"/>
        <v>20260.440000000002</v>
      </c>
      <c r="F32" s="80">
        <f t="shared" si="2"/>
        <v>6970.5999999999995</v>
      </c>
      <c r="G32" s="80">
        <f t="shared" si="3"/>
        <v>97.8</v>
      </c>
      <c r="H32" s="80">
        <f t="shared" si="4"/>
        <v>6624.58</v>
      </c>
      <c r="I32" s="80">
        <f t="shared" si="5"/>
        <v>248.14</v>
      </c>
      <c r="J32" s="80">
        <f t="shared" si="15"/>
        <v>453.89000000000004</v>
      </c>
      <c r="K32" s="81">
        <v>0</v>
      </c>
      <c r="L32" s="81">
        <v>136.5</v>
      </c>
      <c r="M32" s="81">
        <v>7.8</v>
      </c>
      <c r="N32" s="81">
        <v>193.29</v>
      </c>
      <c r="O32" s="81">
        <v>0</v>
      </c>
      <c r="P32" s="81">
        <v>116.3</v>
      </c>
      <c r="Q32" s="81">
        <v>0</v>
      </c>
      <c r="R32" s="80">
        <f t="shared" si="16"/>
        <v>6409.85</v>
      </c>
      <c r="S32" s="81">
        <v>268.68</v>
      </c>
      <c r="T32" s="81">
        <v>62.09</v>
      </c>
      <c r="U32" s="81">
        <v>1607.98</v>
      </c>
      <c r="V32" s="81">
        <v>2045.1</v>
      </c>
      <c r="W32" s="81">
        <v>50.08</v>
      </c>
      <c r="X32" s="81">
        <v>2167.83</v>
      </c>
      <c r="Y32" s="81">
        <v>208.09</v>
      </c>
      <c r="Z32" s="80">
        <f t="shared" si="17"/>
        <v>14973.619999999999</v>
      </c>
      <c r="AA32" s="81">
        <v>0</v>
      </c>
      <c r="AB32" s="81">
        <v>14886.4</v>
      </c>
      <c r="AC32" s="81">
        <v>0</v>
      </c>
      <c r="AD32" s="81">
        <v>0</v>
      </c>
      <c r="AE32" s="81">
        <v>87.22</v>
      </c>
      <c r="AF32" s="80">
        <f t="shared" si="18"/>
        <v>6198.89</v>
      </c>
      <c r="AG32" s="81">
        <v>138.03</v>
      </c>
      <c r="AH32" s="81">
        <v>52.72</v>
      </c>
      <c r="AI32" s="81">
        <v>516.24</v>
      </c>
      <c r="AJ32" s="81">
        <v>3210.76</v>
      </c>
      <c r="AK32" s="81">
        <v>25.5</v>
      </c>
      <c r="AL32" s="81">
        <v>2250.75</v>
      </c>
      <c r="AM32" s="81">
        <v>4.8899999999999997</v>
      </c>
      <c r="AN32" s="80">
        <f t="shared" si="19"/>
        <v>3693.1</v>
      </c>
      <c r="AO32" s="80">
        <f t="shared" si="6"/>
        <v>5.4200000000000008</v>
      </c>
      <c r="AP32" s="80">
        <f t="shared" si="7"/>
        <v>0</v>
      </c>
      <c r="AQ32" s="80">
        <f t="shared" si="8"/>
        <v>321.78000000000003</v>
      </c>
      <c r="AR32" s="80">
        <f t="shared" si="9"/>
        <v>1306.04</v>
      </c>
      <c r="AS32" s="80">
        <f t="shared" si="10"/>
        <v>22.22</v>
      </c>
      <c r="AT32" s="80">
        <f t="shared" si="11"/>
        <v>2002.48</v>
      </c>
      <c r="AU32" s="80">
        <f t="shared" si="12"/>
        <v>35.160000000000004</v>
      </c>
      <c r="AV32" s="80">
        <f t="shared" si="20"/>
        <v>1194.72</v>
      </c>
      <c r="AW32" s="81">
        <v>2.71</v>
      </c>
      <c r="AX32" s="81">
        <v>0</v>
      </c>
      <c r="AY32" s="81">
        <v>112.51</v>
      </c>
      <c r="AZ32" s="81">
        <v>597.74</v>
      </c>
      <c r="BA32" s="81">
        <v>11.89</v>
      </c>
      <c r="BB32" s="81">
        <v>435.2</v>
      </c>
      <c r="BC32" s="81">
        <v>34.67</v>
      </c>
      <c r="BD32" s="80">
        <f t="shared" si="21"/>
        <v>1988.06</v>
      </c>
      <c r="BE32" s="81">
        <v>1</v>
      </c>
      <c r="BF32" s="81">
        <v>0</v>
      </c>
      <c r="BG32" s="81">
        <v>105.27</v>
      </c>
      <c r="BH32" s="81">
        <v>432.7</v>
      </c>
      <c r="BI32" s="81">
        <v>2.2999999999999998</v>
      </c>
      <c r="BJ32" s="81">
        <v>1446.3</v>
      </c>
      <c r="BK32" s="81">
        <v>0.49</v>
      </c>
      <c r="BL32" s="80">
        <f t="shared" si="22"/>
        <v>223.29000000000002</v>
      </c>
      <c r="BM32" s="81">
        <v>1.35</v>
      </c>
      <c r="BN32" s="81">
        <v>0</v>
      </c>
      <c r="BO32" s="81">
        <v>65.83</v>
      </c>
      <c r="BP32" s="81">
        <v>27.1</v>
      </c>
      <c r="BQ32" s="81">
        <v>8.0299999999999994</v>
      </c>
      <c r="BR32" s="81">
        <v>120.98</v>
      </c>
      <c r="BS32" s="81">
        <v>0</v>
      </c>
      <c r="BT32" s="80">
        <f t="shared" si="23"/>
        <v>287.02999999999997</v>
      </c>
      <c r="BU32" s="81">
        <v>0.36</v>
      </c>
      <c r="BV32" s="81">
        <v>0</v>
      </c>
      <c r="BW32" s="81">
        <v>38.17</v>
      </c>
      <c r="BX32" s="81">
        <v>248.5</v>
      </c>
      <c r="BY32" s="81">
        <v>0</v>
      </c>
      <c r="BZ32" s="81">
        <v>0</v>
      </c>
      <c r="CA32" s="81">
        <v>0</v>
      </c>
      <c r="CB32" s="80">
        <f t="shared" si="24"/>
        <v>3135.6499999999996</v>
      </c>
      <c r="CC32" s="81">
        <v>0</v>
      </c>
      <c r="CD32" s="81">
        <v>2920.24</v>
      </c>
      <c r="CE32" s="98">
        <v>215.41</v>
      </c>
      <c r="CF32" s="57"/>
    </row>
    <row r="33" spans="1:84" x14ac:dyDescent="0.35">
      <c r="A33" s="68" t="s">
        <v>199</v>
      </c>
      <c r="B33" s="80">
        <f t="shared" si="13"/>
        <v>47218.41</v>
      </c>
      <c r="C33" s="80">
        <f t="shared" si="0"/>
        <v>597.16</v>
      </c>
      <c r="D33" s="80">
        <f t="shared" si="1"/>
        <v>265.02</v>
      </c>
      <c r="E33" s="80">
        <f t="shared" si="14"/>
        <v>19948.070000000003</v>
      </c>
      <c r="F33" s="80">
        <f t="shared" si="2"/>
        <v>18007.25</v>
      </c>
      <c r="G33" s="80">
        <f t="shared" si="3"/>
        <v>217.73</v>
      </c>
      <c r="H33" s="80">
        <f t="shared" si="4"/>
        <v>7832.92</v>
      </c>
      <c r="I33" s="80">
        <f t="shared" si="5"/>
        <v>350.26</v>
      </c>
      <c r="J33" s="80">
        <f t="shared" si="15"/>
        <v>465.28999999999996</v>
      </c>
      <c r="K33" s="81">
        <v>0</v>
      </c>
      <c r="L33" s="81">
        <v>139.26</v>
      </c>
      <c r="M33" s="81">
        <v>7.8</v>
      </c>
      <c r="N33" s="81">
        <v>200.84</v>
      </c>
      <c r="O33" s="81">
        <v>0</v>
      </c>
      <c r="P33" s="81">
        <v>117.39</v>
      </c>
      <c r="Q33" s="81">
        <v>0</v>
      </c>
      <c r="R33" s="80">
        <f t="shared" si="16"/>
        <v>8197.86</v>
      </c>
      <c r="S33" s="81">
        <v>366.86</v>
      </c>
      <c r="T33" s="81">
        <v>62.07</v>
      </c>
      <c r="U33" s="81">
        <v>1608.65</v>
      </c>
      <c r="V33" s="81">
        <v>3350.69</v>
      </c>
      <c r="W33" s="81">
        <v>67.7</v>
      </c>
      <c r="X33" s="81">
        <v>2533.8000000000002</v>
      </c>
      <c r="Y33" s="81">
        <v>208.09</v>
      </c>
      <c r="Z33" s="80">
        <f t="shared" si="17"/>
        <v>14283.119999999999</v>
      </c>
      <c r="AA33" s="81">
        <v>0</v>
      </c>
      <c r="AB33" s="81">
        <v>14195.9</v>
      </c>
      <c r="AC33" s="81">
        <v>0</v>
      </c>
      <c r="AD33" s="81">
        <v>0</v>
      </c>
      <c r="AE33" s="81">
        <v>87.22</v>
      </c>
      <c r="AF33" s="80">
        <f t="shared" si="18"/>
        <v>15794.060000000001</v>
      </c>
      <c r="AG33" s="81">
        <v>226.27</v>
      </c>
      <c r="AH33" s="81">
        <v>63.69</v>
      </c>
      <c r="AI33" s="81">
        <v>1035.8</v>
      </c>
      <c r="AJ33" s="81">
        <v>11396.35</v>
      </c>
      <c r="AK33" s="81">
        <v>83.88</v>
      </c>
      <c r="AL33" s="81">
        <v>2970.71</v>
      </c>
      <c r="AM33" s="81">
        <v>17.36</v>
      </c>
      <c r="AN33" s="80">
        <f t="shared" si="19"/>
        <v>5495.97</v>
      </c>
      <c r="AO33" s="80">
        <f t="shared" si="6"/>
        <v>4.03</v>
      </c>
      <c r="AP33" s="80">
        <f t="shared" si="7"/>
        <v>0</v>
      </c>
      <c r="AQ33" s="80">
        <f t="shared" si="8"/>
        <v>333.22</v>
      </c>
      <c r="AR33" s="80">
        <f t="shared" si="9"/>
        <v>2843.96</v>
      </c>
      <c r="AS33" s="80">
        <f t="shared" si="10"/>
        <v>66.150000000000006</v>
      </c>
      <c r="AT33" s="80">
        <f t="shared" si="11"/>
        <v>2123.8000000000002</v>
      </c>
      <c r="AU33" s="80">
        <f t="shared" si="12"/>
        <v>124.80999999999999</v>
      </c>
      <c r="AV33" s="80">
        <f t="shared" si="20"/>
        <v>2020.6599999999999</v>
      </c>
      <c r="AW33" s="81">
        <v>1.32</v>
      </c>
      <c r="AX33" s="81">
        <v>0</v>
      </c>
      <c r="AY33" s="81">
        <v>121.17</v>
      </c>
      <c r="AZ33" s="81">
        <v>1301.5999999999999</v>
      </c>
      <c r="BA33" s="81">
        <v>34.909999999999997</v>
      </c>
      <c r="BB33" s="81">
        <v>438.59</v>
      </c>
      <c r="BC33" s="81">
        <v>123.07</v>
      </c>
      <c r="BD33" s="80">
        <f t="shared" si="21"/>
        <v>2671.1800000000003</v>
      </c>
      <c r="BE33" s="81">
        <v>1</v>
      </c>
      <c r="BF33" s="81">
        <v>0</v>
      </c>
      <c r="BG33" s="81">
        <v>90.69</v>
      </c>
      <c r="BH33" s="81">
        <v>942.22</v>
      </c>
      <c r="BI33" s="81">
        <v>6.13</v>
      </c>
      <c r="BJ33" s="81">
        <v>1629.4</v>
      </c>
      <c r="BK33" s="81">
        <v>1.74</v>
      </c>
      <c r="BL33" s="80">
        <f t="shared" si="22"/>
        <v>207.83999999999997</v>
      </c>
      <c r="BM33" s="81">
        <v>1.35</v>
      </c>
      <c r="BN33" s="81">
        <v>0</v>
      </c>
      <c r="BO33" s="81">
        <v>66.56</v>
      </c>
      <c r="BP33" s="81">
        <v>59.01</v>
      </c>
      <c r="BQ33" s="81">
        <v>25.11</v>
      </c>
      <c r="BR33" s="81">
        <v>55.81</v>
      </c>
      <c r="BS33" s="81">
        <v>0</v>
      </c>
      <c r="BT33" s="80">
        <f t="shared" si="23"/>
        <v>596.29</v>
      </c>
      <c r="BU33" s="81">
        <v>0.36</v>
      </c>
      <c r="BV33" s="81">
        <v>0</v>
      </c>
      <c r="BW33" s="81">
        <v>54.8</v>
      </c>
      <c r="BX33" s="81">
        <v>541.13</v>
      </c>
      <c r="BY33" s="81">
        <v>0</v>
      </c>
      <c r="BZ33" s="81">
        <v>0</v>
      </c>
      <c r="CA33" s="81">
        <v>0</v>
      </c>
      <c r="CB33" s="80">
        <f t="shared" si="24"/>
        <v>2982.1099999999997</v>
      </c>
      <c r="CC33" s="81">
        <v>0</v>
      </c>
      <c r="CD33" s="81">
        <v>2766.7</v>
      </c>
      <c r="CE33" s="98">
        <v>215.41</v>
      </c>
      <c r="CF33" s="57"/>
    </row>
    <row r="34" spans="1:84" x14ac:dyDescent="0.35">
      <c r="A34" s="68" t="s">
        <v>200</v>
      </c>
      <c r="B34" s="80">
        <f t="shared" si="13"/>
        <v>50936.680000000008</v>
      </c>
      <c r="C34" s="80">
        <f t="shared" si="0"/>
        <v>424.15000000000003</v>
      </c>
      <c r="D34" s="80">
        <f t="shared" si="1"/>
        <v>265.21999999999997</v>
      </c>
      <c r="E34" s="80">
        <f t="shared" si="14"/>
        <v>20260.54</v>
      </c>
      <c r="F34" s="80">
        <f t="shared" si="2"/>
        <v>21291.88</v>
      </c>
      <c r="G34" s="80">
        <f t="shared" si="3"/>
        <v>203.3</v>
      </c>
      <c r="H34" s="80">
        <f t="shared" si="4"/>
        <v>8105.22</v>
      </c>
      <c r="I34" s="80">
        <f t="shared" si="5"/>
        <v>386.37</v>
      </c>
      <c r="J34" s="80">
        <f t="shared" si="15"/>
        <v>458.78000000000003</v>
      </c>
      <c r="K34" s="81">
        <v>0</v>
      </c>
      <c r="L34" s="81">
        <v>139.38999999999999</v>
      </c>
      <c r="M34" s="81">
        <v>5.58</v>
      </c>
      <c r="N34" s="81">
        <v>205.27</v>
      </c>
      <c r="O34" s="81">
        <v>0</v>
      </c>
      <c r="P34" s="81">
        <v>108.54</v>
      </c>
      <c r="Q34" s="81">
        <v>0</v>
      </c>
      <c r="R34" s="80">
        <f t="shared" si="16"/>
        <v>9077.2999999999993</v>
      </c>
      <c r="S34" s="81">
        <v>278.26</v>
      </c>
      <c r="T34" s="81">
        <v>56.75</v>
      </c>
      <c r="U34" s="81">
        <v>1914.39</v>
      </c>
      <c r="V34" s="81">
        <v>4118.25</v>
      </c>
      <c r="W34" s="81">
        <v>51.5</v>
      </c>
      <c r="X34" s="81">
        <v>2450.52</v>
      </c>
      <c r="Y34" s="81">
        <v>207.63</v>
      </c>
      <c r="Z34" s="80">
        <f t="shared" si="17"/>
        <v>14081.75</v>
      </c>
      <c r="AA34" s="81">
        <v>0.73</v>
      </c>
      <c r="AB34" s="81">
        <v>13981.93</v>
      </c>
      <c r="AC34" s="81">
        <v>0</v>
      </c>
      <c r="AD34" s="81">
        <v>11.83</v>
      </c>
      <c r="AE34" s="81">
        <v>87.26</v>
      </c>
      <c r="AF34" s="80">
        <f t="shared" si="18"/>
        <v>17828.189999999999</v>
      </c>
      <c r="AG34" s="81">
        <v>138.49</v>
      </c>
      <c r="AH34" s="81">
        <v>69.08</v>
      </c>
      <c r="AI34" s="81">
        <v>1081.25</v>
      </c>
      <c r="AJ34" s="81">
        <v>13318.49</v>
      </c>
      <c r="AK34" s="81">
        <v>91.39</v>
      </c>
      <c r="AL34" s="81">
        <v>3108.27</v>
      </c>
      <c r="AM34" s="81">
        <v>21.22</v>
      </c>
      <c r="AN34" s="80">
        <f t="shared" si="19"/>
        <v>6501.7300000000005</v>
      </c>
      <c r="AO34" s="80">
        <f t="shared" si="6"/>
        <v>6.67</v>
      </c>
      <c r="AP34" s="80">
        <f t="shared" si="7"/>
        <v>0</v>
      </c>
      <c r="AQ34" s="80">
        <f t="shared" si="8"/>
        <v>458.55999999999995</v>
      </c>
      <c r="AR34" s="80">
        <f t="shared" si="9"/>
        <v>3479.77</v>
      </c>
      <c r="AS34" s="80">
        <f t="shared" si="10"/>
        <v>48.58</v>
      </c>
      <c r="AT34" s="80">
        <f t="shared" si="11"/>
        <v>2350.63</v>
      </c>
      <c r="AU34" s="80">
        <f t="shared" si="12"/>
        <v>157.52000000000001</v>
      </c>
      <c r="AV34" s="80">
        <f t="shared" si="20"/>
        <v>2393.42</v>
      </c>
      <c r="AW34" s="81">
        <v>3.75</v>
      </c>
      <c r="AX34" s="81">
        <v>0</v>
      </c>
      <c r="AY34" s="81">
        <v>201.75</v>
      </c>
      <c r="AZ34" s="81">
        <v>1580.45</v>
      </c>
      <c r="BA34" s="81">
        <v>25.99</v>
      </c>
      <c r="BB34" s="81">
        <v>427.95</v>
      </c>
      <c r="BC34" s="81">
        <v>153.53</v>
      </c>
      <c r="BD34" s="80">
        <f t="shared" si="21"/>
        <v>3107.7699999999995</v>
      </c>
      <c r="BE34" s="81">
        <v>1.07</v>
      </c>
      <c r="BF34" s="81">
        <v>0</v>
      </c>
      <c r="BG34" s="81">
        <v>48.45</v>
      </c>
      <c r="BH34" s="81">
        <v>1199.71</v>
      </c>
      <c r="BI34" s="81">
        <v>5.37</v>
      </c>
      <c r="BJ34" s="81">
        <v>1849.18</v>
      </c>
      <c r="BK34" s="81">
        <v>3.99</v>
      </c>
      <c r="BL34" s="80">
        <f t="shared" si="22"/>
        <v>261.09000000000003</v>
      </c>
      <c r="BM34" s="81">
        <v>1.5</v>
      </c>
      <c r="BN34" s="81">
        <v>0</v>
      </c>
      <c r="BO34" s="81">
        <v>97.85</v>
      </c>
      <c r="BP34" s="81">
        <v>71.02</v>
      </c>
      <c r="BQ34" s="81">
        <v>17.22</v>
      </c>
      <c r="BR34" s="81">
        <v>73.5</v>
      </c>
      <c r="BS34" s="81">
        <v>0</v>
      </c>
      <c r="BT34" s="80">
        <f t="shared" si="23"/>
        <v>739.45</v>
      </c>
      <c r="BU34" s="81">
        <v>0.35</v>
      </c>
      <c r="BV34" s="81">
        <v>0</v>
      </c>
      <c r="BW34" s="81">
        <v>110.51</v>
      </c>
      <c r="BX34" s="81">
        <v>628.59</v>
      </c>
      <c r="BY34" s="81">
        <v>0</v>
      </c>
      <c r="BZ34" s="81">
        <v>0</v>
      </c>
      <c r="CA34" s="81">
        <v>0</v>
      </c>
      <c r="CB34" s="80">
        <f t="shared" si="24"/>
        <v>2988.93</v>
      </c>
      <c r="CC34" s="81">
        <v>0</v>
      </c>
      <c r="CD34" s="81">
        <v>2818.83</v>
      </c>
      <c r="CE34" s="98">
        <v>170.1</v>
      </c>
      <c r="CF34" s="57"/>
    </row>
    <row r="35" spans="1:84" x14ac:dyDescent="0.35">
      <c r="A35" s="68" t="s">
        <v>201</v>
      </c>
      <c r="B35" s="80">
        <f t="shared" si="13"/>
        <v>39103.049999999996</v>
      </c>
      <c r="C35" s="80">
        <f t="shared" si="0"/>
        <v>391.01000000000005</v>
      </c>
      <c r="D35" s="80">
        <f t="shared" si="1"/>
        <v>251.6</v>
      </c>
      <c r="E35" s="80">
        <f t="shared" si="14"/>
        <v>19839.239999999998</v>
      </c>
      <c r="F35" s="80">
        <f t="shared" si="2"/>
        <v>11061.01</v>
      </c>
      <c r="G35" s="80">
        <f t="shared" si="3"/>
        <v>185.94</v>
      </c>
      <c r="H35" s="80">
        <f t="shared" si="4"/>
        <v>7088.58</v>
      </c>
      <c r="I35" s="80">
        <f t="shared" si="5"/>
        <v>285.66999999999996</v>
      </c>
      <c r="J35" s="80">
        <f t="shared" si="15"/>
        <v>457.11</v>
      </c>
      <c r="K35" s="81">
        <v>0</v>
      </c>
      <c r="L35" s="81">
        <v>148.84</v>
      </c>
      <c r="M35" s="81">
        <v>3.04</v>
      </c>
      <c r="N35" s="81">
        <v>198.01</v>
      </c>
      <c r="O35" s="81">
        <v>0</v>
      </c>
      <c r="P35" s="81">
        <v>107.22</v>
      </c>
      <c r="Q35" s="81">
        <v>0</v>
      </c>
      <c r="R35" s="80">
        <f t="shared" si="16"/>
        <v>7175.82</v>
      </c>
      <c r="S35" s="81">
        <v>272.73</v>
      </c>
      <c r="T35" s="81">
        <v>52.36</v>
      </c>
      <c r="U35" s="81">
        <v>1450.3</v>
      </c>
      <c r="V35" s="81">
        <v>2742.69</v>
      </c>
      <c r="W35" s="81">
        <v>50.45</v>
      </c>
      <c r="X35" s="81">
        <v>2399.66</v>
      </c>
      <c r="Y35" s="81">
        <v>207.63</v>
      </c>
      <c r="Z35" s="80">
        <f t="shared" si="17"/>
        <v>14774.58</v>
      </c>
      <c r="AA35" s="81">
        <v>0.73</v>
      </c>
      <c r="AB35" s="81">
        <v>14667.97</v>
      </c>
      <c r="AC35" s="81">
        <v>0</v>
      </c>
      <c r="AD35" s="81">
        <v>18.62</v>
      </c>
      <c r="AE35" s="81">
        <v>87.26</v>
      </c>
      <c r="AF35" s="80">
        <f t="shared" si="18"/>
        <v>9061.44</v>
      </c>
      <c r="AG35" s="81">
        <v>106.8</v>
      </c>
      <c r="AH35" s="81">
        <v>50.4</v>
      </c>
      <c r="AI35" s="81">
        <v>559.92999999999995</v>
      </c>
      <c r="AJ35" s="81">
        <v>5861.95</v>
      </c>
      <c r="AK35" s="81">
        <v>70.63</v>
      </c>
      <c r="AL35" s="81">
        <v>2402.4699999999998</v>
      </c>
      <c r="AM35" s="81">
        <v>9.26</v>
      </c>
      <c r="AN35" s="80">
        <f t="shared" si="19"/>
        <v>4780.78</v>
      </c>
      <c r="AO35" s="80">
        <f t="shared" si="6"/>
        <v>10.75</v>
      </c>
      <c r="AP35" s="80">
        <f t="shared" si="7"/>
        <v>0</v>
      </c>
      <c r="AQ35" s="80">
        <f t="shared" si="8"/>
        <v>474.78</v>
      </c>
      <c r="AR35" s="80">
        <f t="shared" si="9"/>
        <v>2088.2600000000002</v>
      </c>
      <c r="AS35" s="80">
        <f t="shared" si="10"/>
        <v>46.24</v>
      </c>
      <c r="AT35" s="80">
        <f t="shared" si="11"/>
        <v>2091.9699999999998</v>
      </c>
      <c r="AU35" s="80">
        <f t="shared" si="12"/>
        <v>68.78</v>
      </c>
      <c r="AV35" s="80">
        <f t="shared" si="20"/>
        <v>1590.72</v>
      </c>
      <c r="AW35" s="81">
        <v>7.83</v>
      </c>
      <c r="AX35" s="81">
        <v>0</v>
      </c>
      <c r="AY35" s="81">
        <v>113.88</v>
      </c>
      <c r="AZ35" s="81">
        <v>948.45</v>
      </c>
      <c r="BA35" s="81">
        <v>25.96</v>
      </c>
      <c r="BB35" s="81">
        <v>427.56</v>
      </c>
      <c r="BC35" s="81">
        <v>67.040000000000006</v>
      </c>
      <c r="BD35" s="80">
        <f t="shared" si="21"/>
        <v>2437.33</v>
      </c>
      <c r="BE35" s="81">
        <v>1.07</v>
      </c>
      <c r="BF35" s="81">
        <v>0</v>
      </c>
      <c r="BG35" s="81">
        <v>112.25</v>
      </c>
      <c r="BH35" s="81">
        <v>719.96</v>
      </c>
      <c r="BI35" s="81">
        <v>4.6399999999999997</v>
      </c>
      <c r="BJ35" s="81">
        <v>1597.67</v>
      </c>
      <c r="BK35" s="81">
        <v>1.74</v>
      </c>
      <c r="BL35" s="80">
        <f t="shared" si="22"/>
        <v>224.20999999999998</v>
      </c>
      <c r="BM35" s="81">
        <v>1.5</v>
      </c>
      <c r="BN35" s="81">
        <v>0</v>
      </c>
      <c r="BO35" s="81">
        <v>97.71</v>
      </c>
      <c r="BP35" s="81">
        <v>42.62</v>
      </c>
      <c r="BQ35" s="81">
        <v>15.64</v>
      </c>
      <c r="BR35" s="81">
        <v>66.739999999999995</v>
      </c>
      <c r="BS35" s="81">
        <v>0</v>
      </c>
      <c r="BT35" s="80">
        <f t="shared" si="23"/>
        <v>528.52</v>
      </c>
      <c r="BU35" s="81">
        <v>0.35</v>
      </c>
      <c r="BV35" s="81">
        <v>0</v>
      </c>
      <c r="BW35" s="81">
        <v>150.94</v>
      </c>
      <c r="BX35" s="81">
        <v>377.23</v>
      </c>
      <c r="BY35" s="81">
        <v>0</v>
      </c>
      <c r="BZ35" s="81">
        <v>0</v>
      </c>
      <c r="CA35" s="81">
        <v>0</v>
      </c>
      <c r="CB35" s="80">
        <f t="shared" si="24"/>
        <v>2853.3199999999997</v>
      </c>
      <c r="CC35" s="81">
        <v>0</v>
      </c>
      <c r="CD35" s="81">
        <v>2683.22</v>
      </c>
      <c r="CE35" s="98">
        <v>170.1</v>
      </c>
      <c r="CF35" s="57"/>
    </row>
    <row r="36" spans="1:84" x14ac:dyDescent="0.35">
      <c r="A36" s="68" t="s">
        <v>202</v>
      </c>
      <c r="B36" s="80">
        <f t="shared" si="13"/>
        <v>34813.960000000006</v>
      </c>
      <c r="C36" s="80">
        <f t="shared" si="0"/>
        <v>427.09000000000003</v>
      </c>
      <c r="D36" s="80">
        <f t="shared" si="1"/>
        <v>250.84000000000003</v>
      </c>
      <c r="E36" s="80">
        <f t="shared" si="14"/>
        <v>20623.700000000004</v>
      </c>
      <c r="F36" s="80">
        <f t="shared" si="2"/>
        <v>6369.92</v>
      </c>
      <c r="G36" s="80">
        <f t="shared" si="3"/>
        <v>184.09000000000003</v>
      </c>
      <c r="H36" s="80">
        <f t="shared" si="4"/>
        <v>6713.27</v>
      </c>
      <c r="I36" s="80">
        <f t="shared" si="5"/>
        <v>245.04999999999998</v>
      </c>
      <c r="J36" s="80">
        <f t="shared" si="15"/>
        <v>408.94</v>
      </c>
      <c r="K36" s="81">
        <v>0</v>
      </c>
      <c r="L36" s="81">
        <v>144.96</v>
      </c>
      <c r="M36" s="81">
        <v>2.68</v>
      </c>
      <c r="N36" s="81">
        <v>152.97999999999999</v>
      </c>
      <c r="O36" s="81">
        <v>0</v>
      </c>
      <c r="P36" s="81">
        <v>108.32</v>
      </c>
      <c r="Q36" s="81">
        <v>0</v>
      </c>
      <c r="R36" s="80">
        <f t="shared" si="16"/>
        <v>6224.7699999999995</v>
      </c>
      <c r="S36" s="81">
        <v>299.24</v>
      </c>
      <c r="T36" s="81">
        <v>58.96</v>
      </c>
      <c r="U36" s="81">
        <v>1319.96</v>
      </c>
      <c r="V36" s="81">
        <v>2037.25</v>
      </c>
      <c r="W36" s="81">
        <v>47.54</v>
      </c>
      <c r="X36" s="81">
        <v>2254.19</v>
      </c>
      <c r="Y36" s="81">
        <v>207.63</v>
      </c>
      <c r="Z36" s="80">
        <f t="shared" si="17"/>
        <v>15382.140000000001</v>
      </c>
      <c r="AA36" s="81">
        <v>0.73</v>
      </c>
      <c r="AB36" s="81">
        <v>15274.03</v>
      </c>
      <c r="AC36" s="81">
        <v>0</v>
      </c>
      <c r="AD36" s="81">
        <v>20.12</v>
      </c>
      <c r="AE36" s="81">
        <v>87.26</v>
      </c>
      <c r="AF36" s="80">
        <f t="shared" si="18"/>
        <v>5776.86</v>
      </c>
      <c r="AG36" s="81">
        <v>112.95</v>
      </c>
      <c r="AH36" s="81">
        <v>46.92</v>
      </c>
      <c r="AI36" s="81">
        <v>469.31</v>
      </c>
      <c r="AJ36" s="81">
        <v>2858.32</v>
      </c>
      <c r="AK36" s="81">
        <v>65.260000000000005</v>
      </c>
      <c r="AL36" s="81">
        <v>2219.66</v>
      </c>
      <c r="AM36" s="81">
        <v>4.4400000000000004</v>
      </c>
      <c r="AN36" s="80">
        <f t="shared" si="19"/>
        <v>3791.7599999999998</v>
      </c>
      <c r="AO36" s="80">
        <f t="shared" si="6"/>
        <v>14.17</v>
      </c>
      <c r="AP36" s="80">
        <f t="shared" si="7"/>
        <v>0</v>
      </c>
      <c r="AQ36" s="80">
        <f t="shared" si="8"/>
        <v>498.33</v>
      </c>
      <c r="AR36" s="80">
        <f t="shared" si="9"/>
        <v>1151.27</v>
      </c>
      <c r="AS36" s="80">
        <f t="shared" si="10"/>
        <v>51.17</v>
      </c>
      <c r="AT36" s="80">
        <f t="shared" si="11"/>
        <v>2043.84</v>
      </c>
      <c r="AU36" s="80">
        <f t="shared" si="12"/>
        <v>32.979999999999997</v>
      </c>
      <c r="AV36" s="80">
        <f t="shared" si="20"/>
        <v>1128.1500000000001</v>
      </c>
      <c r="AW36" s="81">
        <v>11.25</v>
      </c>
      <c r="AX36" s="81">
        <v>0</v>
      </c>
      <c r="AY36" s="81">
        <v>102.69</v>
      </c>
      <c r="AZ36" s="81">
        <v>522.88</v>
      </c>
      <c r="BA36" s="81">
        <v>26.29</v>
      </c>
      <c r="BB36" s="81">
        <v>432.89</v>
      </c>
      <c r="BC36" s="81">
        <v>32.15</v>
      </c>
      <c r="BD36" s="80">
        <f t="shared" si="21"/>
        <v>2126.8000000000002</v>
      </c>
      <c r="BE36" s="81">
        <v>1.07</v>
      </c>
      <c r="BF36" s="81">
        <v>0</v>
      </c>
      <c r="BG36" s="81">
        <v>199.88</v>
      </c>
      <c r="BH36" s="81">
        <v>396.92</v>
      </c>
      <c r="BI36" s="81">
        <v>4.43</v>
      </c>
      <c r="BJ36" s="81">
        <v>1523.67</v>
      </c>
      <c r="BK36" s="81">
        <v>0.83</v>
      </c>
      <c r="BL36" s="80">
        <f t="shared" si="22"/>
        <v>229.75</v>
      </c>
      <c r="BM36" s="81">
        <v>1.5</v>
      </c>
      <c r="BN36" s="81">
        <v>0</v>
      </c>
      <c r="BO36" s="81">
        <v>97.02</v>
      </c>
      <c r="BP36" s="81">
        <v>23.5</v>
      </c>
      <c r="BQ36" s="81">
        <v>20.45</v>
      </c>
      <c r="BR36" s="81">
        <v>87.28</v>
      </c>
      <c r="BS36" s="81">
        <v>0</v>
      </c>
      <c r="BT36" s="80">
        <f t="shared" si="23"/>
        <v>307.06</v>
      </c>
      <c r="BU36" s="81">
        <v>0.35</v>
      </c>
      <c r="BV36" s="81">
        <v>0</v>
      </c>
      <c r="BW36" s="81">
        <v>98.74</v>
      </c>
      <c r="BX36" s="81">
        <v>207.97</v>
      </c>
      <c r="BY36" s="81">
        <v>0</v>
      </c>
      <c r="BZ36" s="81">
        <v>0</v>
      </c>
      <c r="CA36" s="81">
        <v>0</v>
      </c>
      <c r="CB36" s="80">
        <f t="shared" si="24"/>
        <v>3229.49</v>
      </c>
      <c r="CC36" s="81">
        <v>0</v>
      </c>
      <c r="CD36" s="81">
        <v>3059.39</v>
      </c>
      <c r="CE36" s="98">
        <v>170.1</v>
      </c>
      <c r="CF36" s="57"/>
    </row>
    <row r="37" spans="1:84" x14ac:dyDescent="0.35">
      <c r="A37" s="68" t="s">
        <v>203</v>
      </c>
      <c r="B37" s="80">
        <f t="shared" si="13"/>
        <v>46967.6</v>
      </c>
      <c r="C37" s="80">
        <f t="shared" si="0"/>
        <v>452.58000000000004</v>
      </c>
      <c r="D37" s="80">
        <f t="shared" si="1"/>
        <v>267.77</v>
      </c>
      <c r="E37" s="80">
        <f t="shared" si="14"/>
        <v>20257.46</v>
      </c>
      <c r="F37" s="80">
        <f t="shared" si="2"/>
        <v>17341.169999999998</v>
      </c>
      <c r="G37" s="80">
        <f t="shared" si="3"/>
        <v>224.17999999999998</v>
      </c>
      <c r="H37" s="80">
        <f t="shared" si="4"/>
        <v>8073.5400000000009</v>
      </c>
      <c r="I37" s="80">
        <f t="shared" si="5"/>
        <v>350.9</v>
      </c>
      <c r="J37" s="80">
        <f t="shared" si="15"/>
        <v>436.03</v>
      </c>
      <c r="K37" s="81">
        <v>0</v>
      </c>
      <c r="L37" s="81">
        <v>152.38</v>
      </c>
      <c r="M37" s="81">
        <v>5.54</v>
      </c>
      <c r="N37" s="81">
        <v>170.58</v>
      </c>
      <c r="O37" s="81">
        <v>0</v>
      </c>
      <c r="P37" s="81">
        <v>107.53</v>
      </c>
      <c r="Q37" s="81">
        <v>0</v>
      </c>
      <c r="R37" s="80">
        <f t="shared" si="16"/>
        <v>8064.4600000000009</v>
      </c>
      <c r="S37" s="81">
        <v>329.69</v>
      </c>
      <c r="T37" s="81">
        <v>58.32</v>
      </c>
      <c r="U37" s="81">
        <v>1580.71</v>
      </c>
      <c r="V37" s="81">
        <v>3396.54</v>
      </c>
      <c r="W37" s="81">
        <v>51.27</v>
      </c>
      <c r="X37" s="81">
        <v>2440.3000000000002</v>
      </c>
      <c r="Y37" s="81">
        <v>207.63</v>
      </c>
      <c r="Z37" s="80">
        <f t="shared" si="17"/>
        <v>14554.689999999999</v>
      </c>
      <c r="AA37" s="81">
        <v>0.73</v>
      </c>
      <c r="AB37" s="81">
        <v>14443.22</v>
      </c>
      <c r="AC37" s="81">
        <v>0</v>
      </c>
      <c r="AD37" s="81">
        <v>23.48</v>
      </c>
      <c r="AE37" s="81">
        <v>87.26</v>
      </c>
      <c r="AF37" s="80">
        <f t="shared" si="18"/>
        <v>15138.93</v>
      </c>
      <c r="AG37" s="81">
        <v>115.55</v>
      </c>
      <c r="AH37" s="81">
        <v>57.07</v>
      </c>
      <c r="AI37" s="81">
        <v>983.05</v>
      </c>
      <c r="AJ37" s="81">
        <v>10796.92</v>
      </c>
      <c r="AK37" s="81">
        <v>90.52</v>
      </c>
      <c r="AL37" s="81">
        <v>3078.81</v>
      </c>
      <c r="AM37" s="81">
        <v>17.010000000000002</v>
      </c>
      <c r="AN37" s="80">
        <f t="shared" si="19"/>
        <v>5700.27</v>
      </c>
      <c r="AO37" s="80">
        <f t="shared" si="6"/>
        <v>6.6099999999999994</v>
      </c>
      <c r="AP37" s="80">
        <f t="shared" si="7"/>
        <v>0</v>
      </c>
      <c r="AQ37" s="80">
        <f t="shared" si="8"/>
        <v>341.82</v>
      </c>
      <c r="AR37" s="80">
        <f t="shared" si="9"/>
        <v>2807.03</v>
      </c>
      <c r="AS37" s="80">
        <f t="shared" si="10"/>
        <v>58.91</v>
      </c>
      <c r="AT37" s="80">
        <f t="shared" si="11"/>
        <v>2359.6400000000003</v>
      </c>
      <c r="AU37" s="80">
        <f t="shared" si="12"/>
        <v>126.26</v>
      </c>
      <c r="AV37" s="80">
        <f t="shared" si="20"/>
        <v>1985.9</v>
      </c>
      <c r="AW37" s="81">
        <v>3.69</v>
      </c>
      <c r="AX37" s="81">
        <v>0</v>
      </c>
      <c r="AY37" s="81">
        <v>124.24</v>
      </c>
      <c r="AZ37" s="81">
        <v>1274.9000000000001</v>
      </c>
      <c r="BA37" s="81">
        <v>26.33</v>
      </c>
      <c r="BB37" s="81">
        <v>433.68</v>
      </c>
      <c r="BC37" s="81">
        <v>123.06</v>
      </c>
      <c r="BD37" s="80">
        <f t="shared" si="21"/>
        <v>2814.45</v>
      </c>
      <c r="BE37" s="81">
        <v>1.07</v>
      </c>
      <c r="BF37" s="81">
        <v>0</v>
      </c>
      <c r="BG37" s="81">
        <v>27.76</v>
      </c>
      <c r="BH37" s="81">
        <v>967.77</v>
      </c>
      <c r="BI37" s="81">
        <v>5.26</v>
      </c>
      <c r="BJ37" s="81">
        <v>1809.39</v>
      </c>
      <c r="BK37" s="81">
        <v>3.2</v>
      </c>
      <c r="BL37" s="80">
        <f t="shared" si="22"/>
        <v>291.75</v>
      </c>
      <c r="BM37" s="81">
        <v>1.5</v>
      </c>
      <c r="BN37" s="81">
        <v>0</v>
      </c>
      <c r="BO37" s="81">
        <v>89.07</v>
      </c>
      <c r="BP37" s="81">
        <v>57.29</v>
      </c>
      <c r="BQ37" s="81">
        <v>27.32</v>
      </c>
      <c r="BR37" s="81">
        <v>116.57</v>
      </c>
      <c r="BS37" s="81">
        <v>0</v>
      </c>
      <c r="BT37" s="80">
        <f t="shared" si="23"/>
        <v>608.16999999999996</v>
      </c>
      <c r="BU37" s="81">
        <v>0.35</v>
      </c>
      <c r="BV37" s="81">
        <v>0</v>
      </c>
      <c r="BW37" s="81">
        <v>100.75</v>
      </c>
      <c r="BX37" s="81">
        <v>507.07</v>
      </c>
      <c r="BY37" s="81">
        <v>0</v>
      </c>
      <c r="BZ37" s="81">
        <v>0</v>
      </c>
      <c r="CA37" s="81">
        <v>0</v>
      </c>
      <c r="CB37" s="80">
        <f t="shared" si="24"/>
        <v>3073.22</v>
      </c>
      <c r="CC37" s="81">
        <v>0</v>
      </c>
      <c r="CD37" s="81">
        <v>2903.12</v>
      </c>
      <c r="CE37" s="98">
        <v>170.1</v>
      </c>
      <c r="CF37" s="57"/>
    </row>
    <row r="38" spans="1:84" x14ac:dyDescent="0.35">
      <c r="A38" s="68" t="s">
        <v>204</v>
      </c>
      <c r="B38" s="80">
        <f t="shared" si="13"/>
        <v>52534.189999999995</v>
      </c>
      <c r="C38" s="80">
        <f t="shared" ref="C38:C69" si="25">K38+S38+AG38+AO38+AA38</f>
        <v>468.6</v>
      </c>
      <c r="D38" s="80">
        <f t="shared" ref="D38:D69" si="26">L38+T38+AH38+AP38+CC38</f>
        <v>272.77999999999997</v>
      </c>
      <c r="E38" s="80">
        <f t="shared" si="14"/>
        <v>20692.16</v>
      </c>
      <c r="F38" s="80">
        <f t="shared" ref="F38:F69" si="27">N38+V38+AJ38+AR38+CE38</f>
        <v>22167.02</v>
      </c>
      <c r="G38" s="80">
        <f t="shared" ref="G38:G69" si="28">O38+W38+AD38+AK38+AS38</f>
        <v>245.5</v>
      </c>
      <c r="H38" s="80">
        <f t="shared" ref="H38:H69" si="29">P38+X38+AE38+AL38+AT38</f>
        <v>8298</v>
      </c>
      <c r="I38" s="80">
        <f t="shared" ref="I38:I69" si="30">Q38+Y38+AM38+AU38</f>
        <v>390.13</v>
      </c>
      <c r="J38" s="80">
        <f t="shared" ref="J38:J52" si="31">SUM(K38:Q38)</f>
        <v>484.22</v>
      </c>
      <c r="K38" s="81">
        <v>0.18</v>
      </c>
      <c r="L38" s="81">
        <v>159.46</v>
      </c>
      <c r="M38" s="81">
        <v>10.91</v>
      </c>
      <c r="N38" s="81">
        <v>187.94</v>
      </c>
      <c r="O38" s="81">
        <v>0</v>
      </c>
      <c r="P38" s="81">
        <v>125.73</v>
      </c>
      <c r="Q38" s="81">
        <v>0</v>
      </c>
      <c r="R38" s="80">
        <f t="shared" si="16"/>
        <v>10062.439999999999</v>
      </c>
      <c r="S38" s="81">
        <v>318.95999999999998</v>
      </c>
      <c r="T38" s="81">
        <v>56.91</v>
      </c>
      <c r="U38" s="81">
        <v>2105.62</v>
      </c>
      <c r="V38" s="81">
        <v>4816.05</v>
      </c>
      <c r="W38" s="81">
        <v>56.87</v>
      </c>
      <c r="X38" s="81">
        <v>2505.8000000000002</v>
      </c>
      <c r="Y38" s="81">
        <v>202.23</v>
      </c>
      <c r="Z38" s="80">
        <f t="shared" si="17"/>
        <v>14113.99</v>
      </c>
      <c r="AA38" s="81">
        <v>3.43</v>
      </c>
      <c r="AB38" s="81">
        <v>13997.31</v>
      </c>
      <c r="AC38" s="81">
        <v>0</v>
      </c>
      <c r="AD38" s="81">
        <v>27.23</v>
      </c>
      <c r="AE38" s="81">
        <v>86.02</v>
      </c>
      <c r="AF38" s="80">
        <f t="shared" si="18"/>
        <v>18144.73</v>
      </c>
      <c r="AG38" s="81">
        <v>139.12</v>
      </c>
      <c r="AH38" s="81">
        <v>56.41</v>
      </c>
      <c r="AI38" s="81">
        <v>1062.3699999999999</v>
      </c>
      <c r="AJ38" s="81">
        <v>13535.31</v>
      </c>
      <c r="AK38" s="81">
        <v>107.53</v>
      </c>
      <c r="AL38" s="81">
        <v>3221.6</v>
      </c>
      <c r="AM38" s="81">
        <v>22.39</v>
      </c>
      <c r="AN38" s="80">
        <f t="shared" si="19"/>
        <v>6627</v>
      </c>
      <c r="AO38" s="80">
        <f t="shared" ref="AO38:AO69" si="32">AW38+BE38+BM38+BU38</f>
        <v>6.91</v>
      </c>
      <c r="AP38" s="80">
        <f t="shared" ref="AP38:AP69" si="33">AX38+BF38+BN38+BV38</f>
        <v>0</v>
      </c>
      <c r="AQ38" s="80">
        <f t="shared" ref="AQ38:AQ69" si="34">AY38+BG38+BO38+BW38</f>
        <v>570.63</v>
      </c>
      <c r="AR38" s="80">
        <f t="shared" ref="AR38:AR69" si="35">AZ38+BH38+BP38+BX38</f>
        <v>3471.2299999999996</v>
      </c>
      <c r="AS38" s="80">
        <f t="shared" ref="AS38:AS69" si="36">BA38+BI38+BQ38+BY38</f>
        <v>53.87</v>
      </c>
      <c r="AT38" s="80">
        <f t="shared" ref="AT38:AT69" si="37">BB38+BJ38+BR38+BZ38</f>
        <v>2358.85</v>
      </c>
      <c r="AU38" s="80">
        <f t="shared" ref="AU38:AU69" si="38">BC38+BK38+BS38+CA38</f>
        <v>165.51</v>
      </c>
      <c r="AV38" s="80">
        <f t="shared" si="20"/>
        <v>2385.8599999999997</v>
      </c>
      <c r="AW38" s="81">
        <v>4.2</v>
      </c>
      <c r="AX38" s="81">
        <v>0</v>
      </c>
      <c r="AY38" s="81">
        <v>192.85</v>
      </c>
      <c r="AZ38" s="81">
        <v>1579.6</v>
      </c>
      <c r="BA38" s="81">
        <v>20.63</v>
      </c>
      <c r="BB38" s="81">
        <v>426.63</v>
      </c>
      <c r="BC38" s="81">
        <v>161.94999999999999</v>
      </c>
      <c r="BD38" s="80">
        <f t="shared" si="21"/>
        <v>3124.2400000000002</v>
      </c>
      <c r="BE38" s="81">
        <v>1.04</v>
      </c>
      <c r="BF38" s="81">
        <v>0</v>
      </c>
      <c r="BG38" s="81">
        <v>107.47</v>
      </c>
      <c r="BH38" s="81">
        <v>1181.97</v>
      </c>
      <c r="BI38" s="81">
        <v>5.27</v>
      </c>
      <c r="BJ38" s="81">
        <v>1824.93</v>
      </c>
      <c r="BK38" s="81">
        <v>3.56</v>
      </c>
      <c r="BL38" s="80">
        <f t="shared" si="22"/>
        <v>322.04000000000002</v>
      </c>
      <c r="BM38" s="81">
        <v>0.84</v>
      </c>
      <c r="BN38" s="81">
        <v>0</v>
      </c>
      <c r="BO38" s="81">
        <v>116.61</v>
      </c>
      <c r="BP38" s="81">
        <v>69.430000000000007</v>
      </c>
      <c r="BQ38" s="81">
        <v>27.87</v>
      </c>
      <c r="BR38" s="81">
        <v>107.29</v>
      </c>
      <c r="BS38" s="81">
        <v>0</v>
      </c>
      <c r="BT38" s="80">
        <f t="shared" si="23"/>
        <v>794.86</v>
      </c>
      <c r="BU38" s="81">
        <v>0.83</v>
      </c>
      <c r="BV38" s="81">
        <v>0</v>
      </c>
      <c r="BW38" s="81">
        <v>153.69999999999999</v>
      </c>
      <c r="BX38" s="81">
        <v>640.23</v>
      </c>
      <c r="BY38" s="81">
        <v>0.1</v>
      </c>
      <c r="BZ38" s="81">
        <v>0</v>
      </c>
      <c r="CA38" s="81">
        <v>0</v>
      </c>
      <c r="CB38" s="80">
        <f t="shared" si="24"/>
        <v>3101.8100000000004</v>
      </c>
      <c r="CC38" s="81">
        <v>0</v>
      </c>
      <c r="CD38" s="81">
        <v>2945.32</v>
      </c>
      <c r="CE38" s="98">
        <v>156.49</v>
      </c>
      <c r="CF38" s="57"/>
    </row>
    <row r="39" spans="1:84" x14ac:dyDescent="0.35">
      <c r="A39" s="68" t="s">
        <v>205</v>
      </c>
      <c r="B39" s="80">
        <f t="shared" si="13"/>
        <v>38351.049999999996</v>
      </c>
      <c r="C39" s="80">
        <f t="shared" si="25"/>
        <v>386.52</v>
      </c>
      <c r="D39" s="80">
        <f t="shared" si="26"/>
        <v>285.5</v>
      </c>
      <c r="E39" s="80">
        <f t="shared" si="14"/>
        <v>20053.68</v>
      </c>
      <c r="F39" s="80">
        <f t="shared" si="27"/>
        <v>10242.179999999998</v>
      </c>
      <c r="G39" s="80">
        <f t="shared" si="28"/>
        <v>214.16000000000003</v>
      </c>
      <c r="H39" s="80">
        <f t="shared" si="29"/>
        <v>6886.8099999999995</v>
      </c>
      <c r="I39" s="80">
        <f t="shared" si="30"/>
        <v>282.2</v>
      </c>
      <c r="J39" s="80">
        <f t="shared" si="31"/>
        <v>482.88</v>
      </c>
      <c r="K39" s="81">
        <v>0.18</v>
      </c>
      <c r="L39" s="81">
        <v>161.84</v>
      </c>
      <c r="M39" s="81">
        <v>1.88</v>
      </c>
      <c r="N39" s="81">
        <v>193.35</v>
      </c>
      <c r="O39" s="81">
        <v>0</v>
      </c>
      <c r="P39" s="81">
        <v>125.63</v>
      </c>
      <c r="Q39" s="81">
        <v>0</v>
      </c>
      <c r="R39" s="80">
        <f t="shared" si="16"/>
        <v>5952.6899999999987</v>
      </c>
      <c r="S39" s="81">
        <v>284.39</v>
      </c>
      <c r="T39" s="81">
        <v>59.15</v>
      </c>
      <c r="U39" s="81">
        <v>974.11</v>
      </c>
      <c r="V39" s="81">
        <v>2124.16</v>
      </c>
      <c r="W39" s="81">
        <v>51.49</v>
      </c>
      <c r="X39" s="81">
        <v>2257.16</v>
      </c>
      <c r="Y39" s="81">
        <v>202.23</v>
      </c>
      <c r="Z39" s="80">
        <f t="shared" si="17"/>
        <v>15170.31</v>
      </c>
      <c r="AA39" s="81">
        <v>3.43</v>
      </c>
      <c r="AB39" s="81">
        <v>15042.73</v>
      </c>
      <c r="AC39" s="81">
        <v>0</v>
      </c>
      <c r="AD39" s="81">
        <v>38.130000000000003</v>
      </c>
      <c r="AE39" s="81">
        <v>86.02</v>
      </c>
      <c r="AF39" s="80">
        <f t="shared" si="18"/>
        <v>9391.98</v>
      </c>
      <c r="AG39" s="81">
        <v>96.08</v>
      </c>
      <c r="AH39" s="81">
        <v>64.510000000000005</v>
      </c>
      <c r="AI39" s="81">
        <v>746.56</v>
      </c>
      <c r="AJ39" s="81">
        <v>6032.74</v>
      </c>
      <c r="AK39" s="81">
        <v>78.900000000000006</v>
      </c>
      <c r="AL39" s="81">
        <v>2363.66</v>
      </c>
      <c r="AM39" s="81">
        <v>9.5299999999999994</v>
      </c>
      <c r="AN39" s="80">
        <f t="shared" si="19"/>
        <v>4275.04</v>
      </c>
      <c r="AO39" s="80">
        <f t="shared" si="32"/>
        <v>2.44</v>
      </c>
      <c r="AP39" s="80">
        <f t="shared" si="33"/>
        <v>0</v>
      </c>
      <c r="AQ39" s="80">
        <f t="shared" si="34"/>
        <v>384.88</v>
      </c>
      <c r="AR39" s="80">
        <f t="shared" si="35"/>
        <v>1717.3</v>
      </c>
      <c r="AS39" s="80">
        <f t="shared" si="36"/>
        <v>45.64</v>
      </c>
      <c r="AT39" s="80">
        <f t="shared" si="37"/>
        <v>2054.34</v>
      </c>
      <c r="AU39" s="80">
        <f t="shared" si="38"/>
        <v>70.440000000000012</v>
      </c>
      <c r="AV39" s="80">
        <f t="shared" si="20"/>
        <v>1449.7300000000002</v>
      </c>
      <c r="AW39" s="81">
        <v>-0.27</v>
      </c>
      <c r="AX39" s="81">
        <v>0</v>
      </c>
      <c r="AY39" s="81">
        <v>160.12</v>
      </c>
      <c r="AZ39" s="81">
        <v>781.46</v>
      </c>
      <c r="BA39" s="81">
        <v>20.27</v>
      </c>
      <c r="BB39" s="81">
        <v>419.22</v>
      </c>
      <c r="BC39" s="81">
        <v>68.930000000000007</v>
      </c>
      <c r="BD39" s="80">
        <f t="shared" si="21"/>
        <v>2220.61</v>
      </c>
      <c r="BE39" s="81">
        <v>1.04</v>
      </c>
      <c r="BF39" s="81">
        <v>0</v>
      </c>
      <c r="BG39" s="81">
        <v>73.709999999999994</v>
      </c>
      <c r="BH39" s="81">
        <v>584.75</v>
      </c>
      <c r="BI39" s="81">
        <v>4.49</v>
      </c>
      <c r="BJ39" s="81">
        <v>1555.11</v>
      </c>
      <c r="BK39" s="81">
        <v>1.51</v>
      </c>
      <c r="BL39" s="80">
        <f t="shared" si="22"/>
        <v>208.41000000000003</v>
      </c>
      <c r="BM39" s="81">
        <v>0.84</v>
      </c>
      <c r="BN39" s="81">
        <v>0</v>
      </c>
      <c r="BO39" s="81">
        <v>72.430000000000007</v>
      </c>
      <c r="BP39" s="81">
        <v>34.35</v>
      </c>
      <c r="BQ39" s="81">
        <v>20.78</v>
      </c>
      <c r="BR39" s="81">
        <v>80.010000000000005</v>
      </c>
      <c r="BS39" s="81">
        <v>0</v>
      </c>
      <c r="BT39" s="80">
        <f t="shared" si="23"/>
        <v>396.29</v>
      </c>
      <c r="BU39" s="81">
        <v>0.83</v>
      </c>
      <c r="BV39" s="81">
        <v>0</v>
      </c>
      <c r="BW39" s="81">
        <v>78.62</v>
      </c>
      <c r="BX39" s="81">
        <v>316.74</v>
      </c>
      <c r="BY39" s="81">
        <v>0.1</v>
      </c>
      <c r="BZ39" s="81">
        <v>0</v>
      </c>
      <c r="CA39" s="81">
        <v>0</v>
      </c>
      <c r="CB39" s="80">
        <f t="shared" si="24"/>
        <v>3078.15</v>
      </c>
      <c r="CC39" s="81">
        <v>0</v>
      </c>
      <c r="CD39" s="81">
        <v>2903.52</v>
      </c>
      <c r="CE39" s="98">
        <v>174.63</v>
      </c>
      <c r="CF39" s="57"/>
    </row>
    <row r="40" spans="1:84" x14ac:dyDescent="0.35">
      <c r="A40" s="68" t="s">
        <v>206</v>
      </c>
      <c r="B40" s="80">
        <f t="shared" si="13"/>
        <v>33593.22</v>
      </c>
      <c r="C40" s="80">
        <f t="shared" si="25"/>
        <v>364</v>
      </c>
      <c r="D40" s="80">
        <f t="shared" si="26"/>
        <v>257.60000000000002</v>
      </c>
      <c r="E40" s="80">
        <f t="shared" si="14"/>
        <v>20180.3</v>
      </c>
      <c r="F40" s="80">
        <f t="shared" si="27"/>
        <v>5616.17</v>
      </c>
      <c r="G40" s="80">
        <f t="shared" si="28"/>
        <v>225.21</v>
      </c>
      <c r="H40" s="80">
        <f t="shared" si="29"/>
        <v>6713.5499999999993</v>
      </c>
      <c r="I40" s="80">
        <f t="shared" si="30"/>
        <v>236.39</v>
      </c>
      <c r="J40" s="80">
        <f t="shared" si="31"/>
        <v>443.74</v>
      </c>
      <c r="K40" s="81">
        <v>0.18</v>
      </c>
      <c r="L40" s="81">
        <v>145.52000000000001</v>
      </c>
      <c r="M40" s="81">
        <v>2.17</v>
      </c>
      <c r="N40" s="81">
        <v>170.8</v>
      </c>
      <c r="O40" s="81">
        <v>0</v>
      </c>
      <c r="P40" s="81">
        <v>125.07</v>
      </c>
      <c r="Q40" s="81">
        <v>0</v>
      </c>
      <c r="R40" s="80">
        <f t="shared" si="16"/>
        <v>6072.7</v>
      </c>
      <c r="S40" s="81">
        <v>264.22000000000003</v>
      </c>
      <c r="T40" s="81">
        <v>54.29</v>
      </c>
      <c r="U40" s="81">
        <v>1482.91</v>
      </c>
      <c r="V40" s="81">
        <v>1731.71</v>
      </c>
      <c r="W40" s="81">
        <v>52.09</v>
      </c>
      <c r="X40" s="81">
        <v>2285.25</v>
      </c>
      <c r="Y40" s="81">
        <v>202.23</v>
      </c>
      <c r="Z40" s="80">
        <f t="shared" si="17"/>
        <v>15611.300000000001</v>
      </c>
      <c r="AA40" s="81">
        <v>3.43</v>
      </c>
      <c r="AB40" s="81">
        <v>15467.67</v>
      </c>
      <c r="AC40" s="81">
        <v>0</v>
      </c>
      <c r="AD40" s="81">
        <v>54.18</v>
      </c>
      <c r="AE40" s="81">
        <v>86.02</v>
      </c>
      <c r="AF40" s="80">
        <f t="shared" si="18"/>
        <v>5199.53</v>
      </c>
      <c r="AG40" s="81">
        <v>85.33</v>
      </c>
      <c r="AH40" s="81">
        <v>57.79</v>
      </c>
      <c r="AI40" s="81">
        <v>497.83</v>
      </c>
      <c r="AJ40" s="81">
        <v>2333.7199999999998</v>
      </c>
      <c r="AK40" s="81">
        <v>71.73</v>
      </c>
      <c r="AL40" s="81">
        <v>2149.06</v>
      </c>
      <c r="AM40" s="81">
        <v>4.07</v>
      </c>
      <c r="AN40" s="80">
        <f t="shared" si="19"/>
        <v>3602.2200000000003</v>
      </c>
      <c r="AO40" s="80">
        <f t="shared" si="32"/>
        <v>10.840000000000002</v>
      </c>
      <c r="AP40" s="80">
        <f t="shared" si="33"/>
        <v>0</v>
      </c>
      <c r="AQ40" s="80">
        <f t="shared" si="34"/>
        <v>240.62</v>
      </c>
      <c r="AR40" s="80">
        <f t="shared" si="35"/>
        <v>1205.3100000000002</v>
      </c>
      <c r="AS40" s="80">
        <f t="shared" si="36"/>
        <v>47.21</v>
      </c>
      <c r="AT40" s="80">
        <f t="shared" si="37"/>
        <v>2068.15</v>
      </c>
      <c r="AU40" s="80">
        <f t="shared" si="38"/>
        <v>30.09</v>
      </c>
      <c r="AV40" s="80">
        <f t="shared" si="20"/>
        <v>1117.2</v>
      </c>
      <c r="AW40" s="81">
        <v>8.1300000000000008</v>
      </c>
      <c r="AX40" s="81">
        <v>0</v>
      </c>
      <c r="AY40" s="81">
        <v>61.89</v>
      </c>
      <c r="AZ40" s="81">
        <v>548.48</v>
      </c>
      <c r="BA40" s="81">
        <v>21.64</v>
      </c>
      <c r="BB40" s="81">
        <v>447.62</v>
      </c>
      <c r="BC40" s="81">
        <v>29.44</v>
      </c>
      <c r="BD40" s="80">
        <f t="shared" si="21"/>
        <v>2028.44</v>
      </c>
      <c r="BE40" s="81">
        <v>1.04</v>
      </c>
      <c r="BF40" s="81">
        <v>0</v>
      </c>
      <c r="BG40" s="81">
        <v>72.28</v>
      </c>
      <c r="BH40" s="81">
        <v>410.41</v>
      </c>
      <c r="BI40" s="81">
        <v>4.45</v>
      </c>
      <c r="BJ40" s="81">
        <v>1539.61</v>
      </c>
      <c r="BK40" s="81">
        <v>0.65</v>
      </c>
      <c r="BL40" s="80">
        <f t="shared" si="22"/>
        <v>177.67000000000002</v>
      </c>
      <c r="BM40" s="81">
        <v>0.84</v>
      </c>
      <c r="BN40" s="81">
        <v>0</v>
      </c>
      <c r="BO40" s="81">
        <v>50.78</v>
      </c>
      <c r="BP40" s="81">
        <v>24.11</v>
      </c>
      <c r="BQ40" s="81">
        <v>21.02</v>
      </c>
      <c r="BR40" s="81">
        <v>80.92</v>
      </c>
      <c r="BS40" s="81">
        <v>0</v>
      </c>
      <c r="BT40" s="80">
        <f t="shared" si="23"/>
        <v>278.91000000000003</v>
      </c>
      <c r="BU40" s="81">
        <v>0.83</v>
      </c>
      <c r="BV40" s="81">
        <v>0</v>
      </c>
      <c r="BW40" s="81">
        <v>55.67</v>
      </c>
      <c r="BX40" s="81">
        <v>222.31</v>
      </c>
      <c r="BY40" s="81">
        <v>0.1</v>
      </c>
      <c r="BZ40" s="81">
        <v>0</v>
      </c>
      <c r="CA40" s="81">
        <v>0</v>
      </c>
      <c r="CB40" s="80">
        <f t="shared" si="24"/>
        <v>2663.73</v>
      </c>
      <c r="CC40" s="81">
        <v>0</v>
      </c>
      <c r="CD40" s="81">
        <v>2489.1</v>
      </c>
      <c r="CE40" s="98">
        <v>174.63</v>
      </c>
      <c r="CF40" s="57"/>
    </row>
    <row r="41" spans="1:84" x14ac:dyDescent="0.35">
      <c r="A41" s="68" t="s">
        <v>207</v>
      </c>
      <c r="B41" s="80">
        <f t="shared" si="13"/>
        <v>43977.979999999989</v>
      </c>
      <c r="C41" s="80">
        <f t="shared" si="25"/>
        <v>408.21000000000004</v>
      </c>
      <c r="D41" s="80">
        <f t="shared" si="26"/>
        <v>249.09</v>
      </c>
      <c r="E41" s="80">
        <f t="shared" si="14"/>
        <v>19643.829999999998</v>
      </c>
      <c r="F41" s="80">
        <f t="shared" si="27"/>
        <v>15288.099999999999</v>
      </c>
      <c r="G41" s="80">
        <f t="shared" si="28"/>
        <v>266.74</v>
      </c>
      <c r="H41" s="80">
        <f t="shared" si="29"/>
        <v>7785.99</v>
      </c>
      <c r="I41" s="80">
        <f t="shared" si="30"/>
        <v>336.02</v>
      </c>
      <c r="J41" s="80">
        <f t="shared" si="31"/>
        <v>452.62</v>
      </c>
      <c r="K41" s="81">
        <v>0.18</v>
      </c>
      <c r="L41" s="81">
        <v>150.91</v>
      </c>
      <c r="M41" s="81">
        <v>4.71</v>
      </c>
      <c r="N41" s="81">
        <v>169.37</v>
      </c>
      <c r="O41" s="81">
        <v>0</v>
      </c>
      <c r="P41" s="81">
        <v>127.45</v>
      </c>
      <c r="Q41" s="81">
        <v>0</v>
      </c>
      <c r="R41" s="80">
        <f t="shared" si="16"/>
        <v>7490.9199999999992</v>
      </c>
      <c r="S41" s="81">
        <v>295.36</v>
      </c>
      <c r="T41" s="81">
        <v>61.12</v>
      </c>
      <c r="U41" s="81">
        <v>1517.05</v>
      </c>
      <c r="V41" s="81">
        <v>3034.91</v>
      </c>
      <c r="W41" s="81">
        <v>53.04</v>
      </c>
      <c r="X41" s="81">
        <v>2327.21</v>
      </c>
      <c r="Y41" s="81">
        <v>202.23</v>
      </c>
      <c r="Z41" s="80">
        <f t="shared" si="17"/>
        <v>14605.85</v>
      </c>
      <c r="AA41" s="81">
        <v>3.43</v>
      </c>
      <c r="AB41" s="81">
        <v>14448.15</v>
      </c>
      <c r="AC41" s="81">
        <v>0</v>
      </c>
      <c r="AD41" s="81">
        <v>68.25</v>
      </c>
      <c r="AE41" s="81">
        <v>86.02</v>
      </c>
      <c r="AF41" s="80">
        <f t="shared" si="18"/>
        <v>13838.900000000001</v>
      </c>
      <c r="AG41" s="81">
        <v>105.5</v>
      </c>
      <c r="AH41" s="81">
        <v>37.06</v>
      </c>
      <c r="AI41" s="81">
        <v>944.01</v>
      </c>
      <c r="AJ41" s="81">
        <v>9648.36</v>
      </c>
      <c r="AK41" s="81">
        <v>99.75</v>
      </c>
      <c r="AL41" s="81">
        <v>2988.28</v>
      </c>
      <c r="AM41" s="81">
        <v>15.94</v>
      </c>
      <c r="AN41" s="80">
        <f t="shared" si="19"/>
        <v>5018.66</v>
      </c>
      <c r="AO41" s="80">
        <f t="shared" si="32"/>
        <v>3.74</v>
      </c>
      <c r="AP41" s="80">
        <f t="shared" si="33"/>
        <v>0</v>
      </c>
      <c r="AQ41" s="80">
        <f t="shared" si="34"/>
        <v>333.51000000000005</v>
      </c>
      <c r="AR41" s="80">
        <f t="shared" si="35"/>
        <v>2260.83</v>
      </c>
      <c r="AS41" s="80">
        <f t="shared" si="36"/>
        <v>45.7</v>
      </c>
      <c r="AT41" s="80">
        <f t="shared" si="37"/>
        <v>2257.0300000000002</v>
      </c>
      <c r="AU41" s="80">
        <f t="shared" si="38"/>
        <v>117.85</v>
      </c>
      <c r="AV41" s="80">
        <f t="shared" si="20"/>
        <v>1668.2</v>
      </c>
      <c r="AW41" s="81">
        <v>1.03</v>
      </c>
      <c r="AX41" s="81">
        <v>0</v>
      </c>
      <c r="AY41" s="81">
        <v>75.12</v>
      </c>
      <c r="AZ41" s="81">
        <v>1028.8</v>
      </c>
      <c r="BA41" s="81">
        <v>20.66</v>
      </c>
      <c r="BB41" s="81">
        <v>427.27</v>
      </c>
      <c r="BC41" s="81">
        <v>115.32</v>
      </c>
      <c r="BD41" s="80">
        <f t="shared" si="21"/>
        <v>2672.2000000000003</v>
      </c>
      <c r="BE41" s="81">
        <v>1.04</v>
      </c>
      <c r="BF41" s="81">
        <v>0</v>
      </c>
      <c r="BG41" s="81">
        <v>140.46</v>
      </c>
      <c r="BH41" s="81">
        <v>769.82</v>
      </c>
      <c r="BI41" s="81">
        <v>5.07</v>
      </c>
      <c r="BJ41" s="81">
        <v>1753.28</v>
      </c>
      <c r="BK41" s="81">
        <v>2.5299999999999998</v>
      </c>
      <c r="BL41" s="80">
        <f t="shared" si="22"/>
        <v>208.42000000000002</v>
      </c>
      <c r="BM41" s="81">
        <v>0.84</v>
      </c>
      <c r="BN41" s="81">
        <v>0</v>
      </c>
      <c r="BO41" s="81">
        <v>66.010000000000005</v>
      </c>
      <c r="BP41" s="81">
        <v>45.22</v>
      </c>
      <c r="BQ41" s="81">
        <v>19.87</v>
      </c>
      <c r="BR41" s="81">
        <v>76.48</v>
      </c>
      <c r="BS41" s="81">
        <v>0</v>
      </c>
      <c r="BT41" s="80">
        <f t="shared" si="23"/>
        <v>469.84000000000003</v>
      </c>
      <c r="BU41" s="81">
        <v>0.83</v>
      </c>
      <c r="BV41" s="81">
        <v>0</v>
      </c>
      <c r="BW41" s="81">
        <v>51.92</v>
      </c>
      <c r="BX41" s="81">
        <v>416.99</v>
      </c>
      <c r="BY41" s="81">
        <v>0.1</v>
      </c>
      <c r="BZ41" s="81">
        <v>0</v>
      </c>
      <c r="CA41" s="81">
        <v>0</v>
      </c>
      <c r="CB41" s="80">
        <f t="shared" si="24"/>
        <v>2571.0300000000002</v>
      </c>
      <c r="CC41" s="81">
        <v>0</v>
      </c>
      <c r="CD41" s="81">
        <v>2396.4</v>
      </c>
      <c r="CE41" s="98">
        <v>174.63</v>
      </c>
      <c r="CF41" s="57"/>
    </row>
    <row r="42" spans="1:84" x14ac:dyDescent="0.35">
      <c r="A42" s="68" t="s">
        <v>208</v>
      </c>
      <c r="B42" s="80">
        <f t="shared" si="13"/>
        <v>47853.02</v>
      </c>
      <c r="C42" s="80">
        <f t="shared" si="25"/>
        <v>475.63</v>
      </c>
      <c r="D42" s="80">
        <f t="shared" si="26"/>
        <v>261.02</v>
      </c>
      <c r="E42" s="80">
        <f t="shared" si="14"/>
        <v>19723.28</v>
      </c>
      <c r="F42" s="80">
        <f t="shared" si="27"/>
        <v>18800.39</v>
      </c>
      <c r="G42" s="80">
        <f t="shared" si="28"/>
        <v>306.32999999999993</v>
      </c>
      <c r="H42" s="80">
        <f t="shared" si="29"/>
        <v>7890.66</v>
      </c>
      <c r="I42" s="80">
        <f t="shared" si="30"/>
        <v>395.71</v>
      </c>
      <c r="J42" s="80">
        <f t="shared" si="31"/>
        <v>472.37999999999994</v>
      </c>
      <c r="K42" s="81">
        <v>13.61</v>
      </c>
      <c r="L42" s="81">
        <v>159.41999999999999</v>
      </c>
      <c r="M42" s="81">
        <v>23.04</v>
      </c>
      <c r="N42" s="81">
        <v>168.38</v>
      </c>
      <c r="O42" s="81">
        <v>0</v>
      </c>
      <c r="P42" s="81">
        <v>107.93</v>
      </c>
      <c r="Q42" s="81">
        <v>0</v>
      </c>
      <c r="R42" s="80">
        <f t="shared" si="16"/>
        <v>8545.5799999999981</v>
      </c>
      <c r="S42" s="81">
        <v>315.44</v>
      </c>
      <c r="T42" s="81">
        <v>63.8</v>
      </c>
      <c r="U42" s="81">
        <v>1518.34</v>
      </c>
      <c r="V42" s="81">
        <v>4027.95</v>
      </c>
      <c r="W42" s="81">
        <v>69.36</v>
      </c>
      <c r="X42" s="81">
        <v>2326.73</v>
      </c>
      <c r="Y42" s="81">
        <v>223.96</v>
      </c>
      <c r="Z42" s="80">
        <f t="shared" si="17"/>
        <v>14365.76</v>
      </c>
      <c r="AA42" s="81">
        <v>3.43</v>
      </c>
      <c r="AB42" s="81">
        <v>14202.51</v>
      </c>
      <c r="AC42" s="81">
        <v>0</v>
      </c>
      <c r="AD42" s="81">
        <v>74.66</v>
      </c>
      <c r="AE42" s="81">
        <v>85.16</v>
      </c>
      <c r="AF42" s="80">
        <f t="shared" si="18"/>
        <v>15360.800000000001</v>
      </c>
      <c r="AG42" s="81">
        <v>137.31</v>
      </c>
      <c r="AH42" s="81">
        <v>37.799999999999997</v>
      </c>
      <c r="AI42" s="81">
        <v>993.42</v>
      </c>
      <c r="AJ42" s="81">
        <v>11028.78</v>
      </c>
      <c r="AK42" s="81">
        <v>114.41</v>
      </c>
      <c r="AL42" s="81">
        <v>3028.91</v>
      </c>
      <c r="AM42" s="81">
        <v>20.170000000000002</v>
      </c>
      <c r="AN42" s="80">
        <f t="shared" si="19"/>
        <v>6425.73</v>
      </c>
      <c r="AO42" s="80">
        <f t="shared" si="32"/>
        <v>5.84</v>
      </c>
      <c r="AP42" s="80">
        <f t="shared" si="33"/>
        <v>0</v>
      </c>
      <c r="AQ42" s="80">
        <f t="shared" si="34"/>
        <v>523.06999999999994</v>
      </c>
      <c r="AR42" s="80">
        <f t="shared" si="35"/>
        <v>3355.41</v>
      </c>
      <c r="AS42" s="80">
        <f t="shared" si="36"/>
        <v>47.9</v>
      </c>
      <c r="AT42" s="80">
        <f t="shared" si="37"/>
        <v>2341.9300000000003</v>
      </c>
      <c r="AU42" s="80">
        <f t="shared" si="38"/>
        <v>151.57999999999998</v>
      </c>
      <c r="AV42" s="80">
        <f t="shared" si="20"/>
        <v>2245.1</v>
      </c>
      <c r="AW42" s="81">
        <v>3.7</v>
      </c>
      <c r="AX42" s="81">
        <v>0</v>
      </c>
      <c r="AY42" s="81">
        <v>143.93</v>
      </c>
      <c r="AZ42" s="81">
        <v>1501.87</v>
      </c>
      <c r="BA42" s="81">
        <v>21.78</v>
      </c>
      <c r="BB42" s="81">
        <v>425</v>
      </c>
      <c r="BC42" s="81">
        <v>148.82</v>
      </c>
      <c r="BD42" s="80">
        <f t="shared" si="21"/>
        <v>3203.17</v>
      </c>
      <c r="BE42" s="81">
        <v>1.05</v>
      </c>
      <c r="BF42" s="81">
        <v>0</v>
      </c>
      <c r="BG42" s="81">
        <v>186.73</v>
      </c>
      <c r="BH42" s="81">
        <v>1171.1600000000001</v>
      </c>
      <c r="BI42" s="81">
        <v>5.3</v>
      </c>
      <c r="BJ42" s="81">
        <v>1836.17</v>
      </c>
      <c r="BK42" s="81">
        <v>2.76</v>
      </c>
      <c r="BL42" s="80">
        <f t="shared" si="22"/>
        <v>294.51</v>
      </c>
      <c r="BM42" s="81">
        <v>0.67</v>
      </c>
      <c r="BN42" s="81">
        <v>0</v>
      </c>
      <c r="BO42" s="81">
        <v>121.65</v>
      </c>
      <c r="BP42" s="81">
        <v>70.709999999999994</v>
      </c>
      <c r="BQ42" s="81">
        <v>20.72</v>
      </c>
      <c r="BR42" s="81">
        <v>80.760000000000005</v>
      </c>
      <c r="BS42" s="81">
        <v>0</v>
      </c>
      <c r="BT42" s="80">
        <f t="shared" si="23"/>
        <v>682.94999999999993</v>
      </c>
      <c r="BU42" s="81">
        <v>0.42</v>
      </c>
      <c r="BV42" s="81">
        <v>0</v>
      </c>
      <c r="BW42" s="81">
        <v>70.760000000000005</v>
      </c>
      <c r="BX42" s="81">
        <v>611.66999999999996</v>
      </c>
      <c r="BY42" s="81">
        <v>0.1</v>
      </c>
      <c r="BZ42" s="81">
        <v>0</v>
      </c>
      <c r="CA42" s="81">
        <v>0</v>
      </c>
      <c r="CB42" s="80">
        <f t="shared" si="24"/>
        <v>2682.77</v>
      </c>
      <c r="CC42" s="81">
        <v>0</v>
      </c>
      <c r="CD42" s="81">
        <v>2462.9</v>
      </c>
      <c r="CE42" s="98">
        <v>219.87</v>
      </c>
      <c r="CF42" s="57"/>
    </row>
    <row r="43" spans="1:84" x14ac:dyDescent="0.35">
      <c r="A43" s="68" t="s">
        <v>209</v>
      </c>
      <c r="B43" s="80">
        <f t="shared" si="13"/>
        <v>36313.300000000003</v>
      </c>
      <c r="C43" s="80">
        <f t="shared" si="25"/>
        <v>444.04</v>
      </c>
      <c r="D43" s="80">
        <f t="shared" si="26"/>
        <v>253.66</v>
      </c>
      <c r="E43" s="80">
        <f t="shared" si="14"/>
        <v>19427.620000000003</v>
      </c>
      <c r="F43" s="80">
        <f t="shared" si="27"/>
        <v>8791.4800000000014</v>
      </c>
      <c r="G43" s="80">
        <f t="shared" si="28"/>
        <v>294.97000000000003</v>
      </c>
      <c r="H43" s="80">
        <f t="shared" si="29"/>
        <v>6807.4099999999989</v>
      </c>
      <c r="I43" s="80">
        <f t="shared" si="30"/>
        <v>294.12</v>
      </c>
      <c r="J43" s="80">
        <f t="shared" si="31"/>
        <v>451.65999999999997</v>
      </c>
      <c r="K43" s="81">
        <v>13.61</v>
      </c>
      <c r="L43" s="81">
        <v>153.63999999999999</v>
      </c>
      <c r="M43" s="81">
        <v>22.13</v>
      </c>
      <c r="N43" s="81">
        <v>155.54</v>
      </c>
      <c r="O43" s="81">
        <v>0</v>
      </c>
      <c r="P43" s="81">
        <v>106.74</v>
      </c>
      <c r="Q43" s="81">
        <v>0</v>
      </c>
      <c r="R43" s="80">
        <f t="shared" si="16"/>
        <v>6395.3300000000008</v>
      </c>
      <c r="S43" s="81">
        <v>310.67</v>
      </c>
      <c r="T43" s="81">
        <v>55.9</v>
      </c>
      <c r="U43" s="81">
        <v>1336.2</v>
      </c>
      <c r="V43" s="81">
        <v>2119.61</v>
      </c>
      <c r="W43" s="81">
        <v>68.03</v>
      </c>
      <c r="X43" s="81">
        <v>2280.96</v>
      </c>
      <c r="Y43" s="81">
        <v>223.96</v>
      </c>
      <c r="Z43" s="80">
        <f t="shared" si="17"/>
        <v>15354.76</v>
      </c>
      <c r="AA43" s="81">
        <v>3.43</v>
      </c>
      <c r="AB43" s="81">
        <v>15172.64</v>
      </c>
      <c r="AC43" s="81">
        <v>0</v>
      </c>
      <c r="AD43" s="81">
        <v>93.53</v>
      </c>
      <c r="AE43" s="81">
        <v>85.16</v>
      </c>
      <c r="AF43" s="80">
        <f t="shared" si="18"/>
        <v>7751.369999999999</v>
      </c>
      <c r="AG43" s="81">
        <v>112.63</v>
      </c>
      <c r="AH43" s="81">
        <v>44.12</v>
      </c>
      <c r="AI43" s="81">
        <v>531.04</v>
      </c>
      <c r="AJ43" s="81">
        <v>4677.78</v>
      </c>
      <c r="AK43" s="81">
        <v>86.54</v>
      </c>
      <c r="AL43" s="81">
        <v>2291.02</v>
      </c>
      <c r="AM43" s="81">
        <v>8.24</v>
      </c>
      <c r="AN43" s="80">
        <f t="shared" si="19"/>
        <v>4140.4699999999993</v>
      </c>
      <c r="AO43" s="80">
        <f t="shared" si="32"/>
        <v>3.7</v>
      </c>
      <c r="AP43" s="80">
        <f t="shared" si="33"/>
        <v>0</v>
      </c>
      <c r="AQ43" s="80">
        <f t="shared" si="34"/>
        <v>365.77</v>
      </c>
      <c r="AR43" s="80">
        <f t="shared" si="35"/>
        <v>1618.6799999999998</v>
      </c>
      <c r="AS43" s="80">
        <f t="shared" si="36"/>
        <v>46.87</v>
      </c>
      <c r="AT43" s="80">
        <f t="shared" si="37"/>
        <v>2043.53</v>
      </c>
      <c r="AU43" s="80">
        <f t="shared" si="38"/>
        <v>61.92</v>
      </c>
      <c r="AV43" s="80">
        <f t="shared" si="20"/>
        <v>1353.1</v>
      </c>
      <c r="AW43" s="81">
        <v>1.56</v>
      </c>
      <c r="AX43" s="81">
        <v>0</v>
      </c>
      <c r="AY43" s="81">
        <v>113.61</v>
      </c>
      <c r="AZ43" s="81">
        <v>724.52</v>
      </c>
      <c r="BA43" s="81">
        <v>22.07</v>
      </c>
      <c r="BB43" s="81">
        <v>430.55</v>
      </c>
      <c r="BC43" s="81">
        <v>60.79</v>
      </c>
      <c r="BD43" s="80">
        <f t="shared" si="21"/>
        <v>2187.3000000000002</v>
      </c>
      <c r="BE43" s="81">
        <v>1.05</v>
      </c>
      <c r="BF43" s="81">
        <v>0</v>
      </c>
      <c r="BG43" s="81">
        <v>81.77</v>
      </c>
      <c r="BH43" s="81">
        <v>564.98</v>
      </c>
      <c r="BI43" s="81">
        <v>4.43</v>
      </c>
      <c r="BJ43" s="81">
        <v>1533.94</v>
      </c>
      <c r="BK43" s="81">
        <v>1.1299999999999999</v>
      </c>
      <c r="BL43" s="80">
        <f t="shared" si="22"/>
        <v>223.45</v>
      </c>
      <c r="BM43" s="81">
        <v>0.67</v>
      </c>
      <c r="BN43" s="81">
        <v>0</v>
      </c>
      <c r="BO43" s="81">
        <v>89.36</v>
      </c>
      <c r="BP43" s="81">
        <v>34.11</v>
      </c>
      <c r="BQ43" s="81">
        <v>20.27</v>
      </c>
      <c r="BR43" s="81">
        <v>79.040000000000006</v>
      </c>
      <c r="BS43" s="81">
        <v>0</v>
      </c>
      <c r="BT43" s="80">
        <f t="shared" si="23"/>
        <v>376.62</v>
      </c>
      <c r="BU43" s="81">
        <v>0.42</v>
      </c>
      <c r="BV43" s="81">
        <v>0</v>
      </c>
      <c r="BW43" s="81">
        <v>81.03</v>
      </c>
      <c r="BX43" s="81">
        <v>295.07</v>
      </c>
      <c r="BY43" s="81">
        <v>0.1</v>
      </c>
      <c r="BZ43" s="81">
        <v>0</v>
      </c>
      <c r="CA43" s="81">
        <v>0</v>
      </c>
      <c r="CB43" s="80">
        <f t="shared" si="24"/>
        <v>2219.71</v>
      </c>
      <c r="CC43" s="81">
        <v>0</v>
      </c>
      <c r="CD43" s="81">
        <v>1999.84</v>
      </c>
      <c r="CE43" s="98">
        <v>219.87</v>
      </c>
      <c r="CF43" s="57"/>
    </row>
    <row r="44" spans="1:84" x14ac:dyDescent="0.35">
      <c r="A44" s="68" t="s">
        <v>210</v>
      </c>
      <c r="B44" s="80">
        <f t="shared" si="13"/>
        <v>34331.949999999997</v>
      </c>
      <c r="C44" s="80">
        <f t="shared" si="25"/>
        <v>421.05</v>
      </c>
      <c r="D44" s="80">
        <f t="shared" si="26"/>
        <v>262.87</v>
      </c>
      <c r="E44" s="80">
        <f t="shared" si="14"/>
        <v>19829.59</v>
      </c>
      <c r="F44" s="80">
        <f t="shared" si="27"/>
        <v>6589.0099999999993</v>
      </c>
      <c r="G44" s="80">
        <f t="shared" si="28"/>
        <v>290.27999999999997</v>
      </c>
      <c r="H44" s="80">
        <f t="shared" si="29"/>
        <v>6672.61</v>
      </c>
      <c r="I44" s="80">
        <f t="shared" si="30"/>
        <v>266.54000000000002</v>
      </c>
      <c r="J44" s="80">
        <f t="shared" si="31"/>
        <v>412.04</v>
      </c>
      <c r="K44" s="81">
        <v>13.61</v>
      </c>
      <c r="L44" s="81">
        <v>144.25</v>
      </c>
      <c r="M44" s="81">
        <v>3.75</v>
      </c>
      <c r="N44" s="81">
        <v>145.76</v>
      </c>
      <c r="O44" s="81">
        <v>0</v>
      </c>
      <c r="P44" s="81">
        <v>104.67</v>
      </c>
      <c r="Q44" s="81">
        <v>0</v>
      </c>
      <c r="R44" s="80">
        <f t="shared" si="16"/>
        <v>6006.45</v>
      </c>
      <c r="S44" s="81">
        <v>291.70999999999998</v>
      </c>
      <c r="T44" s="81">
        <v>59.04</v>
      </c>
      <c r="U44" s="81">
        <v>1414.25</v>
      </c>
      <c r="V44" s="81">
        <v>1704.68</v>
      </c>
      <c r="W44" s="81">
        <v>66.97</v>
      </c>
      <c r="X44" s="81">
        <v>2245.84</v>
      </c>
      <c r="Y44" s="81">
        <v>223.96</v>
      </c>
      <c r="Z44" s="80">
        <f t="shared" si="17"/>
        <v>15605.769999999999</v>
      </c>
      <c r="AA44" s="81">
        <v>3.43</v>
      </c>
      <c r="AB44" s="81">
        <v>15423.63</v>
      </c>
      <c r="AC44" s="81">
        <v>0</v>
      </c>
      <c r="AD44" s="81">
        <v>93.55</v>
      </c>
      <c r="AE44" s="81">
        <v>85.16</v>
      </c>
      <c r="AF44" s="80">
        <f t="shared" si="18"/>
        <v>6296.57</v>
      </c>
      <c r="AG44" s="81">
        <v>108.82</v>
      </c>
      <c r="AH44" s="81">
        <v>59.58</v>
      </c>
      <c r="AI44" s="81">
        <v>452.83</v>
      </c>
      <c r="AJ44" s="81">
        <v>3396.35</v>
      </c>
      <c r="AK44" s="81">
        <v>82.77</v>
      </c>
      <c r="AL44" s="81">
        <v>2191.2199999999998</v>
      </c>
      <c r="AM44" s="81">
        <v>5</v>
      </c>
      <c r="AN44" s="80">
        <f t="shared" si="19"/>
        <v>3588.46</v>
      </c>
      <c r="AO44" s="80">
        <f t="shared" si="32"/>
        <v>3.48</v>
      </c>
      <c r="AP44" s="80">
        <f t="shared" si="33"/>
        <v>0</v>
      </c>
      <c r="AQ44" s="80">
        <f t="shared" si="34"/>
        <v>332.34000000000003</v>
      </c>
      <c r="AR44" s="80">
        <f t="shared" si="35"/>
        <v>1122.3499999999999</v>
      </c>
      <c r="AS44" s="80">
        <f t="shared" si="36"/>
        <v>46.99</v>
      </c>
      <c r="AT44" s="80">
        <f t="shared" si="37"/>
        <v>2045.72</v>
      </c>
      <c r="AU44" s="80">
        <f t="shared" si="38"/>
        <v>37.58</v>
      </c>
      <c r="AV44" s="80">
        <f t="shared" si="20"/>
        <v>1108.3</v>
      </c>
      <c r="AW44" s="81">
        <v>1.34</v>
      </c>
      <c r="AX44" s="81">
        <v>0</v>
      </c>
      <c r="AY44" s="81">
        <v>112.84</v>
      </c>
      <c r="AZ44" s="81">
        <v>502.36</v>
      </c>
      <c r="BA44" s="81">
        <v>22.18</v>
      </c>
      <c r="BB44" s="81">
        <v>432.68</v>
      </c>
      <c r="BC44" s="81">
        <v>36.9</v>
      </c>
      <c r="BD44" s="80">
        <f t="shared" si="21"/>
        <v>2019.5900000000001</v>
      </c>
      <c r="BE44" s="81">
        <v>1.05</v>
      </c>
      <c r="BF44" s="81">
        <v>0</v>
      </c>
      <c r="BG44" s="81">
        <v>87.7</v>
      </c>
      <c r="BH44" s="81">
        <v>391.74</v>
      </c>
      <c r="BI44" s="81">
        <v>4.43</v>
      </c>
      <c r="BJ44" s="81">
        <v>1533.99</v>
      </c>
      <c r="BK44" s="81">
        <v>0.68</v>
      </c>
      <c r="BL44" s="80">
        <f t="shared" si="22"/>
        <v>177.57999999999998</v>
      </c>
      <c r="BM44" s="81">
        <v>0.67</v>
      </c>
      <c r="BN44" s="81">
        <v>0</v>
      </c>
      <c r="BO44" s="81">
        <v>53.93</v>
      </c>
      <c r="BP44" s="81">
        <v>23.65</v>
      </c>
      <c r="BQ44" s="81">
        <v>20.28</v>
      </c>
      <c r="BR44" s="81">
        <v>79.05</v>
      </c>
      <c r="BS44" s="81">
        <v>0</v>
      </c>
      <c r="BT44" s="80">
        <f t="shared" si="23"/>
        <v>282.99</v>
      </c>
      <c r="BU44" s="81">
        <v>0.42</v>
      </c>
      <c r="BV44" s="81">
        <v>0</v>
      </c>
      <c r="BW44" s="81">
        <v>77.87</v>
      </c>
      <c r="BX44" s="81">
        <v>204.6</v>
      </c>
      <c r="BY44" s="81">
        <v>0.1</v>
      </c>
      <c r="BZ44" s="81">
        <v>0</v>
      </c>
      <c r="CA44" s="81">
        <v>0</v>
      </c>
      <c r="CB44" s="80">
        <f t="shared" si="24"/>
        <v>2422.66</v>
      </c>
      <c r="CC44" s="81">
        <v>0</v>
      </c>
      <c r="CD44" s="81">
        <v>2202.79</v>
      </c>
      <c r="CE44" s="98">
        <v>219.87</v>
      </c>
      <c r="CF44" s="57"/>
    </row>
    <row r="45" spans="1:84" x14ac:dyDescent="0.35">
      <c r="A45" s="68" t="s">
        <v>211</v>
      </c>
      <c r="B45" s="80">
        <f t="shared" si="13"/>
        <v>45490.420000000006</v>
      </c>
      <c r="C45" s="80">
        <f t="shared" si="25"/>
        <v>447.04</v>
      </c>
      <c r="D45" s="80">
        <f t="shared" si="26"/>
        <v>254.76</v>
      </c>
      <c r="E45" s="80">
        <f t="shared" si="14"/>
        <v>19397.13</v>
      </c>
      <c r="F45" s="80">
        <f t="shared" si="27"/>
        <v>16659.539999999997</v>
      </c>
      <c r="G45" s="80">
        <f t="shared" si="28"/>
        <v>343.83</v>
      </c>
      <c r="H45" s="80">
        <f t="shared" si="29"/>
        <v>8006.5099999999993</v>
      </c>
      <c r="I45" s="80">
        <f t="shared" si="30"/>
        <v>381.61</v>
      </c>
      <c r="J45" s="80">
        <f t="shared" si="31"/>
        <v>439.59999999999997</v>
      </c>
      <c r="K45" s="81">
        <v>13.61</v>
      </c>
      <c r="L45" s="81">
        <v>142.94</v>
      </c>
      <c r="M45" s="81">
        <v>17.88</v>
      </c>
      <c r="N45" s="81">
        <v>159.97</v>
      </c>
      <c r="O45" s="81">
        <v>0</v>
      </c>
      <c r="P45" s="81">
        <v>105.2</v>
      </c>
      <c r="Q45" s="81">
        <v>0</v>
      </c>
      <c r="R45" s="80">
        <f t="shared" si="16"/>
        <v>7817.2400000000007</v>
      </c>
      <c r="S45" s="81">
        <v>296.13</v>
      </c>
      <c r="T45" s="81">
        <v>60.29</v>
      </c>
      <c r="U45" s="81">
        <v>1759.75</v>
      </c>
      <c r="V45" s="81">
        <v>2984.19</v>
      </c>
      <c r="W45" s="81">
        <v>71.97</v>
      </c>
      <c r="X45" s="81">
        <v>2420.9499999999998</v>
      </c>
      <c r="Y45" s="81">
        <v>223.96</v>
      </c>
      <c r="Z45" s="80">
        <f t="shared" si="17"/>
        <v>14444.660000000002</v>
      </c>
      <c r="AA45" s="81">
        <v>3.43</v>
      </c>
      <c r="AB45" s="81">
        <v>14256.12</v>
      </c>
      <c r="AC45" s="81">
        <v>0</v>
      </c>
      <c r="AD45" s="81">
        <v>99.95</v>
      </c>
      <c r="AE45" s="81">
        <v>85.16</v>
      </c>
      <c r="AF45" s="80">
        <f t="shared" si="18"/>
        <v>15523.7</v>
      </c>
      <c r="AG45" s="81">
        <v>128.34</v>
      </c>
      <c r="AH45" s="81">
        <v>51.53</v>
      </c>
      <c r="AI45" s="81">
        <v>899.53</v>
      </c>
      <c r="AJ45" s="81">
        <v>11238.27</v>
      </c>
      <c r="AK45" s="81">
        <v>116.02</v>
      </c>
      <c r="AL45" s="81">
        <v>3071.49</v>
      </c>
      <c r="AM45" s="81">
        <v>18.52</v>
      </c>
      <c r="AN45" s="80">
        <f t="shared" si="19"/>
        <v>4861.13</v>
      </c>
      <c r="AO45" s="80">
        <f t="shared" si="32"/>
        <v>5.53</v>
      </c>
      <c r="AP45" s="80">
        <f t="shared" si="33"/>
        <v>0</v>
      </c>
      <c r="AQ45" s="80">
        <f t="shared" si="34"/>
        <v>279.63</v>
      </c>
      <c r="AR45" s="80">
        <f t="shared" si="35"/>
        <v>2057.2399999999998</v>
      </c>
      <c r="AS45" s="80">
        <f t="shared" si="36"/>
        <v>55.890000000000008</v>
      </c>
      <c r="AT45" s="80">
        <f t="shared" si="37"/>
        <v>2323.71</v>
      </c>
      <c r="AU45" s="80">
        <f t="shared" si="38"/>
        <v>139.13</v>
      </c>
      <c r="AV45" s="80">
        <f t="shared" si="20"/>
        <v>1639.36</v>
      </c>
      <c r="AW45" s="81">
        <v>3.39</v>
      </c>
      <c r="AX45" s="81">
        <v>0</v>
      </c>
      <c r="AY45" s="81">
        <v>117.1</v>
      </c>
      <c r="AZ45" s="81">
        <v>920.81</v>
      </c>
      <c r="BA45" s="81">
        <v>22.5</v>
      </c>
      <c r="BB45" s="81">
        <v>438.96</v>
      </c>
      <c r="BC45" s="81">
        <v>136.6</v>
      </c>
      <c r="BD45" s="80">
        <f t="shared" si="21"/>
        <v>2554.0800000000004</v>
      </c>
      <c r="BE45" s="81">
        <v>1.05</v>
      </c>
      <c r="BF45" s="81">
        <v>0</v>
      </c>
      <c r="BG45" s="81">
        <v>52.39</v>
      </c>
      <c r="BH45" s="81">
        <v>718.05</v>
      </c>
      <c r="BI45" s="81">
        <v>5.12</v>
      </c>
      <c r="BJ45" s="81">
        <v>1774.94</v>
      </c>
      <c r="BK45" s="81">
        <v>2.5299999999999998</v>
      </c>
      <c r="BL45" s="80">
        <f t="shared" si="22"/>
        <v>211.44</v>
      </c>
      <c r="BM45" s="81">
        <v>0.67</v>
      </c>
      <c r="BN45" s="81">
        <v>0</v>
      </c>
      <c r="BO45" s="81">
        <v>29.43</v>
      </c>
      <c r="BP45" s="81">
        <v>43.36</v>
      </c>
      <c r="BQ45" s="81">
        <v>28.17</v>
      </c>
      <c r="BR45" s="81">
        <v>109.81</v>
      </c>
      <c r="BS45" s="81">
        <v>0</v>
      </c>
      <c r="BT45" s="80">
        <f t="shared" si="23"/>
        <v>456.25</v>
      </c>
      <c r="BU45" s="81">
        <v>0.42</v>
      </c>
      <c r="BV45" s="81">
        <v>0</v>
      </c>
      <c r="BW45" s="81">
        <v>80.709999999999994</v>
      </c>
      <c r="BX45" s="81">
        <v>375.02</v>
      </c>
      <c r="BY45" s="81">
        <v>0.1</v>
      </c>
      <c r="BZ45" s="81">
        <v>0</v>
      </c>
      <c r="CA45" s="81">
        <v>0</v>
      </c>
      <c r="CB45" s="80">
        <f t="shared" si="24"/>
        <v>2404.0899999999997</v>
      </c>
      <c r="CC45" s="81">
        <v>0</v>
      </c>
      <c r="CD45" s="81">
        <v>2184.2199999999998</v>
      </c>
      <c r="CE45" s="98">
        <v>219.87</v>
      </c>
      <c r="CF45" s="57"/>
    </row>
    <row r="46" spans="1:84" x14ac:dyDescent="0.35">
      <c r="A46" s="68" t="s">
        <v>212</v>
      </c>
      <c r="B46" s="80">
        <f t="shared" si="13"/>
        <v>49294.390000000007</v>
      </c>
      <c r="C46" s="80">
        <f t="shared" si="25"/>
        <v>511.1</v>
      </c>
      <c r="D46" s="80">
        <f t="shared" si="26"/>
        <v>256.8</v>
      </c>
      <c r="E46" s="80">
        <f t="shared" si="14"/>
        <v>19520.73</v>
      </c>
      <c r="F46" s="80">
        <f t="shared" si="27"/>
        <v>19863.410000000003</v>
      </c>
      <c r="G46" s="80">
        <f t="shared" si="28"/>
        <v>572.29</v>
      </c>
      <c r="H46" s="80">
        <f t="shared" si="29"/>
        <v>8132.2699999999986</v>
      </c>
      <c r="I46" s="80">
        <f t="shared" si="30"/>
        <v>437.78999999999996</v>
      </c>
      <c r="J46" s="80">
        <f t="shared" si="31"/>
        <v>424.7</v>
      </c>
      <c r="K46" s="81">
        <v>12.3</v>
      </c>
      <c r="L46" s="81">
        <v>134.02000000000001</v>
      </c>
      <c r="M46" s="81">
        <v>1.73</v>
      </c>
      <c r="N46" s="81">
        <v>173.98</v>
      </c>
      <c r="O46" s="81">
        <v>0</v>
      </c>
      <c r="P46" s="81">
        <v>102.67</v>
      </c>
      <c r="Q46" s="81">
        <v>0</v>
      </c>
      <c r="R46" s="80">
        <f t="shared" si="16"/>
        <v>8664.6200000000008</v>
      </c>
      <c r="S46" s="81">
        <v>345.08</v>
      </c>
      <c r="T46" s="81">
        <v>58.46</v>
      </c>
      <c r="U46" s="81">
        <v>1536.82</v>
      </c>
      <c r="V46" s="81">
        <v>3848.63</v>
      </c>
      <c r="W46" s="81">
        <v>110.26</v>
      </c>
      <c r="X46" s="81">
        <v>2510.19</v>
      </c>
      <c r="Y46" s="81">
        <v>255.18</v>
      </c>
      <c r="Z46" s="80">
        <f t="shared" si="17"/>
        <v>14379.269999999999</v>
      </c>
      <c r="AA46" s="81">
        <v>3.38</v>
      </c>
      <c r="AB46" s="81">
        <v>14189.46</v>
      </c>
      <c r="AC46" s="81">
        <v>0</v>
      </c>
      <c r="AD46" s="81">
        <v>101.44</v>
      </c>
      <c r="AE46" s="81">
        <v>84.99</v>
      </c>
      <c r="AF46" s="80">
        <f t="shared" si="18"/>
        <v>16568.87</v>
      </c>
      <c r="AG46" s="81">
        <v>144.84</v>
      </c>
      <c r="AH46" s="81">
        <v>64.319999999999993</v>
      </c>
      <c r="AI46" s="81">
        <v>1005.61</v>
      </c>
      <c r="AJ46" s="81">
        <v>12264.09</v>
      </c>
      <c r="AK46" s="81">
        <v>86.49</v>
      </c>
      <c r="AL46" s="81">
        <v>2982.2</v>
      </c>
      <c r="AM46" s="81">
        <v>21.32</v>
      </c>
      <c r="AN46" s="80">
        <f t="shared" si="19"/>
        <v>6698.3099999999995</v>
      </c>
      <c r="AO46" s="80">
        <f t="shared" si="32"/>
        <v>5.5</v>
      </c>
      <c r="AP46" s="80">
        <f t="shared" si="33"/>
        <v>0</v>
      </c>
      <c r="AQ46" s="80">
        <f t="shared" si="34"/>
        <v>404.89000000000004</v>
      </c>
      <c r="AR46" s="80">
        <f t="shared" si="35"/>
        <v>3400.31</v>
      </c>
      <c r="AS46" s="80">
        <f t="shared" si="36"/>
        <v>274.10000000000002</v>
      </c>
      <c r="AT46" s="80">
        <f t="shared" si="37"/>
        <v>2452.2199999999998</v>
      </c>
      <c r="AU46" s="80">
        <f t="shared" si="38"/>
        <v>161.29</v>
      </c>
      <c r="AV46" s="80">
        <f t="shared" si="20"/>
        <v>2107.86</v>
      </c>
      <c r="AW46" s="81">
        <v>2.63</v>
      </c>
      <c r="AX46" s="81">
        <v>0</v>
      </c>
      <c r="AY46" s="81">
        <v>123.28</v>
      </c>
      <c r="AZ46" s="81">
        <v>1363.71</v>
      </c>
      <c r="BA46" s="81">
        <v>18.77</v>
      </c>
      <c r="BB46" s="81">
        <v>440.72</v>
      </c>
      <c r="BC46" s="81">
        <v>158.75</v>
      </c>
      <c r="BD46" s="80">
        <f t="shared" si="21"/>
        <v>3655.1</v>
      </c>
      <c r="BE46" s="81">
        <v>1.75</v>
      </c>
      <c r="BF46" s="81">
        <v>0</v>
      </c>
      <c r="BG46" s="81">
        <v>126.21</v>
      </c>
      <c r="BH46" s="81">
        <v>1437.33</v>
      </c>
      <c r="BI46" s="81">
        <v>203.26</v>
      </c>
      <c r="BJ46" s="81">
        <v>1884.01</v>
      </c>
      <c r="BK46" s="81">
        <v>2.54</v>
      </c>
      <c r="BL46" s="80">
        <f t="shared" si="22"/>
        <v>327.45</v>
      </c>
      <c r="BM46" s="81">
        <v>0.84</v>
      </c>
      <c r="BN46" s="81">
        <v>0</v>
      </c>
      <c r="BO46" s="81">
        <v>104.61</v>
      </c>
      <c r="BP46" s="81">
        <v>43.35</v>
      </c>
      <c r="BQ46" s="81">
        <v>51.16</v>
      </c>
      <c r="BR46" s="81">
        <v>127.49</v>
      </c>
      <c r="BS46" s="81">
        <v>0</v>
      </c>
      <c r="BT46" s="80">
        <f t="shared" si="23"/>
        <v>607.9</v>
      </c>
      <c r="BU46" s="81">
        <v>0.28000000000000003</v>
      </c>
      <c r="BV46" s="81">
        <v>0</v>
      </c>
      <c r="BW46" s="81">
        <v>50.79</v>
      </c>
      <c r="BX46" s="81">
        <v>555.91999999999996</v>
      </c>
      <c r="BY46" s="81">
        <v>0.91</v>
      </c>
      <c r="BZ46" s="81">
        <v>0</v>
      </c>
      <c r="CA46" s="81">
        <v>0</v>
      </c>
      <c r="CB46" s="80">
        <f t="shared" si="24"/>
        <v>2558.62</v>
      </c>
      <c r="CC46" s="81">
        <v>0</v>
      </c>
      <c r="CD46" s="81">
        <v>2382.2199999999998</v>
      </c>
      <c r="CE46" s="98">
        <v>176.4</v>
      </c>
      <c r="CF46" s="57"/>
    </row>
    <row r="47" spans="1:84" x14ac:dyDescent="0.35">
      <c r="A47" s="68" t="s">
        <v>213</v>
      </c>
      <c r="B47" s="80">
        <f>SUM(C47:I47)</f>
        <v>37275.679999999993</v>
      </c>
      <c r="C47" s="80">
        <f t="shared" si="25"/>
        <v>447.1</v>
      </c>
      <c r="D47" s="80">
        <f t="shared" si="26"/>
        <v>247.16000000000003</v>
      </c>
      <c r="E47" s="80">
        <f t="shared" si="14"/>
        <v>18840.25</v>
      </c>
      <c r="F47" s="80">
        <f t="shared" si="27"/>
        <v>9929.7200000000012</v>
      </c>
      <c r="G47" s="80">
        <f t="shared" si="28"/>
        <v>595.26</v>
      </c>
      <c r="H47" s="80">
        <f t="shared" si="29"/>
        <v>6888.6299999999992</v>
      </c>
      <c r="I47" s="80">
        <f t="shared" si="30"/>
        <v>327.56</v>
      </c>
      <c r="J47" s="80">
        <f t="shared" si="31"/>
        <v>423.36000000000007</v>
      </c>
      <c r="K47" s="81">
        <v>12.3</v>
      </c>
      <c r="L47" s="81">
        <v>130.99</v>
      </c>
      <c r="M47" s="81">
        <v>1.74</v>
      </c>
      <c r="N47" s="81">
        <v>176.54</v>
      </c>
      <c r="O47" s="81">
        <v>0</v>
      </c>
      <c r="P47" s="81">
        <v>101.79</v>
      </c>
      <c r="Q47" s="81">
        <v>0</v>
      </c>
      <c r="R47" s="80">
        <f t="shared" si="16"/>
        <v>6656.06</v>
      </c>
      <c r="S47" s="81">
        <v>309.06</v>
      </c>
      <c r="T47" s="81">
        <v>61.61</v>
      </c>
      <c r="U47" s="81">
        <v>1457.62</v>
      </c>
      <c r="V47" s="81">
        <v>2158.11</v>
      </c>
      <c r="W47" s="81">
        <v>101.89</v>
      </c>
      <c r="X47" s="81">
        <v>2312.59</v>
      </c>
      <c r="Y47" s="81">
        <v>255.18</v>
      </c>
      <c r="Z47" s="80">
        <f t="shared" si="17"/>
        <v>14472.71</v>
      </c>
      <c r="AA47" s="81">
        <v>3.38</v>
      </c>
      <c r="AB47" s="81">
        <v>14182.43</v>
      </c>
      <c r="AC47" s="81">
        <v>0</v>
      </c>
      <c r="AD47" s="81">
        <v>201.91</v>
      </c>
      <c r="AE47" s="81">
        <v>84.99</v>
      </c>
      <c r="AF47" s="80">
        <f t="shared" si="18"/>
        <v>8220.36</v>
      </c>
      <c r="AG47" s="81">
        <v>117.51</v>
      </c>
      <c r="AH47" s="81">
        <v>54.56</v>
      </c>
      <c r="AI47" s="81">
        <v>616.48</v>
      </c>
      <c r="AJ47" s="81">
        <v>5074.3900000000003</v>
      </c>
      <c r="AK47" s="81">
        <v>66.2</v>
      </c>
      <c r="AL47" s="81">
        <v>2282.77</v>
      </c>
      <c r="AM47" s="81">
        <v>8.4499999999999993</v>
      </c>
      <c r="AN47" s="80">
        <f t="shared" si="19"/>
        <v>5123.9900000000016</v>
      </c>
      <c r="AO47" s="80">
        <f t="shared" si="32"/>
        <v>4.8500000000000005</v>
      </c>
      <c r="AP47" s="80">
        <f t="shared" si="33"/>
        <v>0</v>
      </c>
      <c r="AQ47" s="80">
        <f t="shared" si="34"/>
        <v>379.17999999999995</v>
      </c>
      <c r="AR47" s="80">
        <f t="shared" si="35"/>
        <v>2344.2800000000002</v>
      </c>
      <c r="AS47" s="80">
        <f t="shared" si="36"/>
        <v>225.26</v>
      </c>
      <c r="AT47" s="80">
        <f t="shared" si="37"/>
        <v>2106.4900000000002</v>
      </c>
      <c r="AU47" s="80">
        <f t="shared" si="38"/>
        <v>63.93</v>
      </c>
      <c r="AV47" s="80">
        <f t="shared" si="20"/>
        <v>1553.8</v>
      </c>
      <c r="AW47" s="81">
        <v>1.98</v>
      </c>
      <c r="AX47" s="81">
        <v>0</v>
      </c>
      <c r="AY47" s="81">
        <v>116.44</v>
      </c>
      <c r="AZ47" s="81">
        <v>922.84</v>
      </c>
      <c r="BA47" s="81">
        <v>18.36</v>
      </c>
      <c r="BB47" s="81">
        <v>431.26</v>
      </c>
      <c r="BC47" s="81">
        <v>62.92</v>
      </c>
      <c r="BD47" s="80">
        <f t="shared" si="21"/>
        <v>2839.6100000000006</v>
      </c>
      <c r="BE47" s="81">
        <v>1.75</v>
      </c>
      <c r="BF47" s="81">
        <v>0</v>
      </c>
      <c r="BG47" s="81">
        <v>103.58</v>
      </c>
      <c r="BH47" s="81">
        <v>972.66</v>
      </c>
      <c r="BI47" s="81">
        <v>171.45</v>
      </c>
      <c r="BJ47" s="81">
        <v>1589.16</v>
      </c>
      <c r="BK47" s="81">
        <v>1.01</v>
      </c>
      <c r="BL47" s="80">
        <f t="shared" si="22"/>
        <v>234.69</v>
      </c>
      <c r="BM47" s="81">
        <v>0.84</v>
      </c>
      <c r="BN47" s="81">
        <v>0</v>
      </c>
      <c r="BO47" s="81">
        <v>80.78</v>
      </c>
      <c r="BP47" s="81">
        <v>32.46</v>
      </c>
      <c r="BQ47" s="81">
        <v>34.54</v>
      </c>
      <c r="BR47" s="81">
        <v>86.07</v>
      </c>
      <c r="BS47" s="81">
        <v>0</v>
      </c>
      <c r="BT47" s="80">
        <f t="shared" si="23"/>
        <v>495.89000000000004</v>
      </c>
      <c r="BU47" s="81">
        <v>0.28000000000000003</v>
      </c>
      <c r="BV47" s="81">
        <v>0</v>
      </c>
      <c r="BW47" s="81">
        <v>78.38</v>
      </c>
      <c r="BX47" s="81">
        <v>416.32</v>
      </c>
      <c r="BY47" s="81">
        <v>0.91</v>
      </c>
      <c r="BZ47" s="81">
        <v>0</v>
      </c>
      <c r="CA47" s="81">
        <v>0</v>
      </c>
      <c r="CB47" s="80">
        <f t="shared" si="24"/>
        <v>2379.2000000000003</v>
      </c>
      <c r="CC47" s="81">
        <v>0</v>
      </c>
      <c r="CD47" s="81">
        <v>2202.8000000000002</v>
      </c>
      <c r="CE47" s="98">
        <v>176.4</v>
      </c>
      <c r="CF47" s="57"/>
    </row>
    <row r="48" spans="1:84" x14ac:dyDescent="0.35">
      <c r="A48" s="68" t="s">
        <v>214</v>
      </c>
      <c r="B48" s="80">
        <f t="shared" si="13"/>
        <v>32590.22</v>
      </c>
      <c r="C48" s="80">
        <f t="shared" si="25"/>
        <v>409.69000000000005</v>
      </c>
      <c r="D48" s="80">
        <f t="shared" si="26"/>
        <v>245.53</v>
      </c>
      <c r="E48" s="80">
        <f t="shared" si="14"/>
        <v>18374.140000000003</v>
      </c>
      <c r="F48" s="80">
        <f t="shared" si="27"/>
        <v>5984.1399999999994</v>
      </c>
      <c r="G48" s="80">
        <f t="shared" si="28"/>
        <v>648.84</v>
      </c>
      <c r="H48" s="80">
        <f t="shared" si="29"/>
        <v>6635.94</v>
      </c>
      <c r="I48" s="80">
        <f t="shared" si="30"/>
        <v>291.94000000000005</v>
      </c>
      <c r="J48" s="80">
        <f t="shared" si="31"/>
        <v>396.85</v>
      </c>
      <c r="K48" s="81">
        <v>12.3</v>
      </c>
      <c r="L48" s="81">
        <v>135</v>
      </c>
      <c r="M48" s="81">
        <v>1.41</v>
      </c>
      <c r="N48" s="81">
        <v>151.37</v>
      </c>
      <c r="O48" s="81">
        <v>0</v>
      </c>
      <c r="P48" s="81">
        <v>96.77</v>
      </c>
      <c r="Q48" s="81">
        <v>0</v>
      </c>
      <c r="R48" s="80">
        <f t="shared" si="16"/>
        <v>5951.1</v>
      </c>
      <c r="S48" s="81">
        <v>284.11</v>
      </c>
      <c r="T48" s="81">
        <v>58.31</v>
      </c>
      <c r="U48" s="81">
        <v>1276.28</v>
      </c>
      <c r="V48" s="81">
        <v>1746.49</v>
      </c>
      <c r="W48" s="81">
        <v>98.29</v>
      </c>
      <c r="X48" s="81">
        <v>2232.44</v>
      </c>
      <c r="Y48" s="81">
        <v>255.18</v>
      </c>
      <c r="Z48" s="80">
        <f t="shared" si="17"/>
        <v>14851.729999999998</v>
      </c>
      <c r="AA48" s="81">
        <v>3.38</v>
      </c>
      <c r="AB48" s="81">
        <v>14493.65</v>
      </c>
      <c r="AC48" s="81">
        <v>0</v>
      </c>
      <c r="AD48" s="81">
        <v>269.70999999999998</v>
      </c>
      <c r="AE48" s="81">
        <v>84.99</v>
      </c>
      <c r="AF48" s="80">
        <f t="shared" si="18"/>
        <v>5641.39</v>
      </c>
      <c r="AG48" s="81">
        <v>104.78</v>
      </c>
      <c r="AH48" s="81">
        <v>52.22</v>
      </c>
      <c r="AI48" s="81">
        <v>391.36</v>
      </c>
      <c r="AJ48" s="81">
        <v>2877.63</v>
      </c>
      <c r="AK48" s="81">
        <v>62.32</v>
      </c>
      <c r="AL48" s="81">
        <v>2148.79</v>
      </c>
      <c r="AM48" s="81">
        <v>4.29</v>
      </c>
      <c r="AN48" s="80">
        <f t="shared" si="19"/>
        <v>3616.5499999999997</v>
      </c>
      <c r="AO48" s="80">
        <f t="shared" si="32"/>
        <v>5.12</v>
      </c>
      <c r="AP48" s="80">
        <f t="shared" si="33"/>
        <v>0</v>
      </c>
      <c r="AQ48" s="80">
        <f t="shared" si="34"/>
        <v>255.24</v>
      </c>
      <c r="AR48" s="80">
        <f t="shared" si="35"/>
        <v>1032.25</v>
      </c>
      <c r="AS48" s="80">
        <f t="shared" si="36"/>
        <v>218.52</v>
      </c>
      <c r="AT48" s="80">
        <f t="shared" si="37"/>
        <v>2072.9499999999998</v>
      </c>
      <c r="AU48" s="80">
        <f t="shared" si="38"/>
        <v>32.47</v>
      </c>
      <c r="AV48" s="80">
        <f t="shared" si="20"/>
        <v>1026.8599999999999</v>
      </c>
      <c r="AW48" s="81">
        <v>2.25</v>
      </c>
      <c r="AX48" s="81">
        <v>0</v>
      </c>
      <c r="AY48" s="81">
        <v>101.61</v>
      </c>
      <c r="AZ48" s="81">
        <v>434.51</v>
      </c>
      <c r="BA48" s="81">
        <v>18.649999999999999</v>
      </c>
      <c r="BB48" s="81">
        <v>437.88</v>
      </c>
      <c r="BC48" s="81">
        <v>31.96</v>
      </c>
      <c r="BD48" s="80">
        <f t="shared" si="21"/>
        <v>2236.92</v>
      </c>
      <c r="BE48" s="81">
        <v>1.75</v>
      </c>
      <c r="BF48" s="81">
        <v>0</v>
      </c>
      <c r="BG48" s="81">
        <v>50.38</v>
      </c>
      <c r="BH48" s="81">
        <v>457.97</v>
      </c>
      <c r="BI48" s="81">
        <v>168.11</v>
      </c>
      <c r="BJ48" s="81">
        <v>1558.2</v>
      </c>
      <c r="BK48" s="81">
        <v>0.51</v>
      </c>
      <c r="BL48" s="80">
        <f t="shared" si="22"/>
        <v>165.55</v>
      </c>
      <c r="BM48" s="81">
        <v>0.84</v>
      </c>
      <c r="BN48" s="81">
        <v>0</v>
      </c>
      <c r="BO48" s="81">
        <v>46.88</v>
      </c>
      <c r="BP48" s="81">
        <v>10.11</v>
      </c>
      <c r="BQ48" s="81">
        <v>30.85</v>
      </c>
      <c r="BR48" s="81">
        <v>76.87</v>
      </c>
      <c r="BS48" s="81">
        <v>0</v>
      </c>
      <c r="BT48" s="80">
        <f t="shared" si="23"/>
        <v>187.22</v>
      </c>
      <c r="BU48" s="81">
        <v>0.28000000000000003</v>
      </c>
      <c r="BV48" s="81">
        <v>0</v>
      </c>
      <c r="BW48" s="81">
        <v>56.37</v>
      </c>
      <c r="BX48" s="81">
        <v>129.66</v>
      </c>
      <c r="BY48" s="81">
        <v>0.91</v>
      </c>
      <c r="BZ48" s="81">
        <v>0</v>
      </c>
      <c r="CA48" s="81">
        <v>0</v>
      </c>
      <c r="CB48" s="80">
        <f t="shared" si="24"/>
        <v>2132.6</v>
      </c>
      <c r="CC48" s="81">
        <v>0</v>
      </c>
      <c r="CD48" s="81">
        <v>1956.2</v>
      </c>
      <c r="CE48" s="98">
        <v>176.4</v>
      </c>
      <c r="CF48" s="57"/>
    </row>
    <row r="49" spans="1:84" x14ac:dyDescent="0.35">
      <c r="A49" s="68" t="s">
        <v>215</v>
      </c>
      <c r="B49" s="80">
        <f t="shared" si="13"/>
        <v>44241.750000000007</v>
      </c>
      <c r="C49" s="80">
        <f t="shared" si="25"/>
        <v>477.37</v>
      </c>
      <c r="D49" s="80">
        <f t="shared" si="26"/>
        <v>236.67000000000002</v>
      </c>
      <c r="E49" s="80">
        <f t="shared" si="14"/>
        <v>18257.260000000002</v>
      </c>
      <c r="F49" s="80">
        <f t="shared" si="27"/>
        <v>16430.68</v>
      </c>
      <c r="G49" s="80">
        <f t="shared" si="28"/>
        <v>697.01</v>
      </c>
      <c r="H49" s="80">
        <f t="shared" si="29"/>
        <v>7734.58</v>
      </c>
      <c r="I49" s="80">
        <f t="shared" si="30"/>
        <v>408.18</v>
      </c>
      <c r="J49" s="80">
        <f t="shared" si="31"/>
        <v>348.73</v>
      </c>
      <c r="K49" s="81">
        <v>12.3</v>
      </c>
      <c r="L49" s="81">
        <v>109.4</v>
      </c>
      <c r="M49" s="81">
        <v>1.64</v>
      </c>
      <c r="N49" s="81">
        <v>126.21</v>
      </c>
      <c r="O49" s="81">
        <v>0</v>
      </c>
      <c r="P49" s="81">
        <v>99.18</v>
      </c>
      <c r="Q49" s="81">
        <v>0</v>
      </c>
      <c r="R49" s="80">
        <f t="shared" si="16"/>
        <v>7354.16</v>
      </c>
      <c r="S49" s="81">
        <v>308.73</v>
      </c>
      <c r="T49" s="81">
        <v>60.64</v>
      </c>
      <c r="U49" s="81">
        <v>1617.9</v>
      </c>
      <c r="V49" s="81">
        <v>2648.37</v>
      </c>
      <c r="W49" s="81">
        <v>103.76</v>
      </c>
      <c r="X49" s="81">
        <v>2359.58</v>
      </c>
      <c r="Y49" s="81">
        <v>255.18</v>
      </c>
      <c r="Z49" s="80">
        <f t="shared" si="17"/>
        <v>13689.619999999999</v>
      </c>
      <c r="AA49" s="81">
        <v>3.38</v>
      </c>
      <c r="AB49" s="81">
        <v>13329.8</v>
      </c>
      <c r="AC49" s="81">
        <v>0</v>
      </c>
      <c r="AD49" s="81">
        <v>271.45</v>
      </c>
      <c r="AE49" s="81">
        <v>84.99</v>
      </c>
      <c r="AF49" s="80">
        <f t="shared" si="18"/>
        <v>14922.960000000001</v>
      </c>
      <c r="AG49" s="81">
        <v>147.6</v>
      </c>
      <c r="AH49" s="81">
        <v>66.63</v>
      </c>
      <c r="AI49" s="81">
        <v>1020</v>
      </c>
      <c r="AJ49" s="81">
        <v>10699.95</v>
      </c>
      <c r="AK49" s="81">
        <v>83.73</v>
      </c>
      <c r="AL49" s="81">
        <v>2887.18</v>
      </c>
      <c r="AM49" s="81">
        <v>17.87</v>
      </c>
      <c r="AN49" s="80">
        <f t="shared" si="19"/>
        <v>5833.7500000000009</v>
      </c>
      <c r="AO49" s="80">
        <f t="shared" si="32"/>
        <v>5.36</v>
      </c>
      <c r="AP49" s="80">
        <f t="shared" si="33"/>
        <v>0</v>
      </c>
      <c r="AQ49" s="80">
        <f t="shared" si="34"/>
        <v>371.78999999999996</v>
      </c>
      <c r="AR49" s="80">
        <f t="shared" si="35"/>
        <v>2779.75</v>
      </c>
      <c r="AS49" s="80">
        <f t="shared" si="36"/>
        <v>238.07</v>
      </c>
      <c r="AT49" s="80">
        <f t="shared" si="37"/>
        <v>2303.65</v>
      </c>
      <c r="AU49" s="80">
        <f t="shared" si="38"/>
        <v>135.13</v>
      </c>
      <c r="AV49" s="80">
        <f t="shared" si="20"/>
        <v>1835.27</v>
      </c>
      <c r="AW49" s="81">
        <v>2.4900000000000002</v>
      </c>
      <c r="AX49" s="81">
        <v>0</v>
      </c>
      <c r="AY49" s="81">
        <v>126.92</v>
      </c>
      <c r="AZ49" s="81">
        <v>1113.75</v>
      </c>
      <c r="BA49" s="81">
        <v>18.75</v>
      </c>
      <c r="BB49" s="81">
        <v>440.36</v>
      </c>
      <c r="BC49" s="81">
        <v>133</v>
      </c>
      <c r="BD49" s="80">
        <f t="shared" si="21"/>
        <v>3297.7700000000004</v>
      </c>
      <c r="BE49" s="81">
        <v>1.75</v>
      </c>
      <c r="BF49" s="81">
        <v>0</v>
      </c>
      <c r="BG49" s="81">
        <v>121.35</v>
      </c>
      <c r="BH49" s="81">
        <v>1173.8800000000001</v>
      </c>
      <c r="BI49" s="81">
        <v>194.63</v>
      </c>
      <c r="BJ49" s="81">
        <v>1804.03</v>
      </c>
      <c r="BK49" s="81">
        <v>2.13</v>
      </c>
      <c r="BL49" s="80">
        <f t="shared" si="22"/>
        <v>186.84</v>
      </c>
      <c r="BM49" s="81">
        <v>0.84</v>
      </c>
      <c r="BN49" s="81">
        <v>0</v>
      </c>
      <c r="BO49" s="81">
        <v>67.36</v>
      </c>
      <c r="BP49" s="81">
        <v>35.6</v>
      </c>
      <c r="BQ49" s="81">
        <v>23.78</v>
      </c>
      <c r="BR49" s="81">
        <v>59.26</v>
      </c>
      <c r="BS49" s="81">
        <v>0</v>
      </c>
      <c r="BT49" s="80">
        <f t="shared" si="23"/>
        <v>513.87</v>
      </c>
      <c r="BU49" s="81">
        <v>0.28000000000000003</v>
      </c>
      <c r="BV49" s="81">
        <v>0</v>
      </c>
      <c r="BW49" s="81">
        <v>56.16</v>
      </c>
      <c r="BX49" s="81">
        <v>456.52</v>
      </c>
      <c r="BY49" s="81">
        <v>0.91</v>
      </c>
      <c r="BZ49" s="81">
        <v>0</v>
      </c>
      <c r="CA49" s="81">
        <v>0</v>
      </c>
      <c r="CB49" s="80">
        <f t="shared" si="24"/>
        <v>2092.5300000000002</v>
      </c>
      <c r="CC49" s="81">
        <v>0</v>
      </c>
      <c r="CD49" s="81">
        <v>1916.13</v>
      </c>
      <c r="CE49" s="98">
        <v>176.4</v>
      </c>
      <c r="CF49" s="57"/>
    </row>
    <row r="50" spans="1:84" x14ac:dyDescent="0.35">
      <c r="A50" s="68" t="s">
        <v>216</v>
      </c>
      <c r="B50" s="80">
        <f t="shared" si="13"/>
        <v>46511.5</v>
      </c>
      <c r="C50" s="80">
        <f t="shared" si="25"/>
        <v>496.29999999999995</v>
      </c>
      <c r="D50" s="80">
        <f t="shared" si="26"/>
        <v>210.34</v>
      </c>
      <c r="E50" s="80">
        <f t="shared" si="14"/>
        <v>18162.260000000002</v>
      </c>
      <c r="F50" s="80">
        <f t="shared" si="27"/>
        <v>18742.16</v>
      </c>
      <c r="G50" s="80">
        <f t="shared" si="28"/>
        <v>815.8</v>
      </c>
      <c r="H50" s="80">
        <f t="shared" si="29"/>
        <v>7704.4400000000005</v>
      </c>
      <c r="I50" s="80">
        <f t="shared" si="30"/>
        <v>380.2</v>
      </c>
      <c r="J50" s="80">
        <f t="shared" si="31"/>
        <v>301.64999999999998</v>
      </c>
      <c r="K50" s="81">
        <v>10.88</v>
      </c>
      <c r="L50" s="81">
        <v>97.64</v>
      </c>
      <c r="M50" s="81">
        <v>2.17</v>
      </c>
      <c r="N50" s="81">
        <v>113.02</v>
      </c>
      <c r="O50" s="81">
        <v>0</v>
      </c>
      <c r="P50" s="81">
        <v>77.94</v>
      </c>
      <c r="Q50" s="81">
        <v>0</v>
      </c>
      <c r="R50" s="80">
        <f t="shared" si="16"/>
        <v>7329.12</v>
      </c>
      <c r="S50" s="81">
        <v>314.23</v>
      </c>
      <c r="T50" s="81">
        <v>19.14</v>
      </c>
      <c r="U50" s="81">
        <v>1449.21</v>
      </c>
      <c r="V50" s="81">
        <v>3114.63</v>
      </c>
      <c r="W50" s="81">
        <v>146.38999999999999</v>
      </c>
      <c r="X50" s="81">
        <v>2094.81</v>
      </c>
      <c r="Y50" s="81">
        <v>190.71</v>
      </c>
      <c r="Z50" s="80">
        <f t="shared" si="17"/>
        <v>13488.91</v>
      </c>
      <c r="AA50" s="81">
        <v>3.37</v>
      </c>
      <c r="AB50" s="81">
        <v>13181.25</v>
      </c>
      <c r="AC50" s="81">
        <v>0</v>
      </c>
      <c r="AD50" s="81">
        <v>217.21</v>
      </c>
      <c r="AE50" s="81">
        <v>87.08</v>
      </c>
      <c r="AF50" s="80">
        <f t="shared" si="18"/>
        <v>17317.739999999998</v>
      </c>
      <c r="AG50" s="81">
        <v>156.41999999999999</v>
      </c>
      <c r="AH50" s="81">
        <v>61.07</v>
      </c>
      <c r="AI50" s="81">
        <v>1039.5999999999999</v>
      </c>
      <c r="AJ50" s="81">
        <v>12767.96</v>
      </c>
      <c r="AK50" s="81">
        <v>141.69999999999999</v>
      </c>
      <c r="AL50" s="81">
        <v>3128.8</v>
      </c>
      <c r="AM50" s="81">
        <v>22.19</v>
      </c>
      <c r="AN50" s="80">
        <f t="shared" si="19"/>
        <v>5799.5999999999995</v>
      </c>
      <c r="AO50" s="80">
        <f t="shared" si="32"/>
        <v>11.4</v>
      </c>
      <c r="AP50" s="80">
        <f t="shared" si="33"/>
        <v>0</v>
      </c>
      <c r="AQ50" s="80">
        <f t="shared" si="34"/>
        <v>396.09000000000003</v>
      </c>
      <c r="AR50" s="80">
        <f t="shared" si="35"/>
        <v>2598.5</v>
      </c>
      <c r="AS50" s="80">
        <f t="shared" si="36"/>
        <v>310.5</v>
      </c>
      <c r="AT50" s="80">
        <f t="shared" si="37"/>
        <v>2315.81</v>
      </c>
      <c r="AU50" s="80">
        <f t="shared" si="38"/>
        <v>167.29999999999998</v>
      </c>
      <c r="AV50" s="80">
        <f t="shared" si="20"/>
        <v>1891.9700000000003</v>
      </c>
      <c r="AW50" s="81">
        <v>2.31</v>
      </c>
      <c r="AX50" s="81">
        <v>0</v>
      </c>
      <c r="AY50" s="81">
        <v>117.93</v>
      </c>
      <c r="AZ50" s="81">
        <v>1133.24</v>
      </c>
      <c r="BA50" s="81">
        <v>27.43</v>
      </c>
      <c r="BB50" s="81">
        <v>447.68</v>
      </c>
      <c r="BC50" s="81">
        <v>163.38</v>
      </c>
      <c r="BD50" s="80">
        <f t="shared" si="21"/>
        <v>3281.03</v>
      </c>
      <c r="BE50" s="81">
        <v>8.64</v>
      </c>
      <c r="BF50" s="81">
        <v>0</v>
      </c>
      <c r="BG50" s="81">
        <v>92.54</v>
      </c>
      <c r="BH50" s="81">
        <v>1168.53</v>
      </c>
      <c r="BI50" s="81">
        <v>242.68</v>
      </c>
      <c r="BJ50" s="81">
        <v>1764.72</v>
      </c>
      <c r="BK50" s="81">
        <v>3.92</v>
      </c>
      <c r="BL50" s="80">
        <f t="shared" si="22"/>
        <v>282.15999999999997</v>
      </c>
      <c r="BM50" s="81">
        <v>0</v>
      </c>
      <c r="BN50" s="81">
        <v>0</v>
      </c>
      <c r="BO50" s="81">
        <v>100.92</v>
      </c>
      <c r="BP50" s="81">
        <v>38.39</v>
      </c>
      <c r="BQ50" s="81">
        <v>39.44</v>
      </c>
      <c r="BR50" s="81">
        <v>103.41</v>
      </c>
      <c r="BS50" s="81">
        <v>0</v>
      </c>
      <c r="BT50" s="80">
        <f t="shared" si="23"/>
        <v>344.44</v>
      </c>
      <c r="BU50" s="81">
        <v>0.45</v>
      </c>
      <c r="BV50" s="81">
        <v>0</v>
      </c>
      <c r="BW50" s="81">
        <v>84.7</v>
      </c>
      <c r="BX50" s="81">
        <v>258.33999999999997</v>
      </c>
      <c r="BY50" s="81">
        <v>0.95</v>
      </c>
      <c r="BZ50" s="81">
        <v>0</v>
      </c>
      <c r="CA50" s="81">
        <v>0</v>
      </c>
      <c r="CB50" s="80">
        <f t="shared" si="24"/>
        <v>2274.48</v>
      </c>
      <c r="CC50" s="81">
        <v>32.49</v>
      </c>
      <c r="CD50" s="81">
        <v>2093.94</v>
      </c>
      <c r="CE50" s="98">
        <v>148.05000000000001</v>
      </c>
      <c r="CF50" s="57"/>
    </row>
    <row r="51" spans="1:84" x14ac:dyDescent="0.35">
      <c r="A51" s="68" t="s">
        <v>217</v>
      </c>
      <c r="B51" s="80">
        <f t="shared" si="13"/>
        <v>33693.109999999993</v>
      </c>
      <c r="C51" s="80">
        <f t="shared" si="25"/>
        <v>415.14</v>
      </c>
      <c r="D51" s="80">
        <f t="shared" si="26"/>
        <v>190.03</v>
      </c>
      <c r="E51" s="80">
        <f t="shared" si="14"/>
        <v>17983.219999999998</v>
      </c>
      <c r="F51" s="80">
        <f t="shared" si="27"/>
        <v>7894.12</v>
      </c>
      <c r="G51" s="80">
        <f t="shared" si="28"/>
        <v>574.67999999999995</v>
      </c>
      <c r="H51" s="80">
        <f t="shared" si="29"/>
        <v>6381.0899999999992</v>
      </c>
      <c r="I51" s="80">
        <f t="shared" si="30"/>
        <v>254.82999999999998</v>
      </c>
      <c r="J51" s="80">
        <f t="shared" si="31"/>
        <v>289.83</v>
      </c>
      <c r="K51" s="81">
        <v>10.88</v>
      </c>
      <c r="L51" s="81">
        <v>96.52</v>
      </c>
      <c r="M51" s="81">
        <v>1.82</v>
      </c>
      <c r="N51" s="81">
        <v>104.76</v>
      </c>
      <c r="O51" s="81">
        <v>0</v>
      </c>
      <c r="P51" s="81">
        <v>75.849999999999994</v>
      </c>
      <c r="Q51" s="81">
        <v>0</v>
      </c>
      <c r="R51" s="80">
        <f t="shared" si="16"/>
        <v>5294.0800000000008</v>
      </c>
      <c r="S51" s="81">
        <v>270.79000000000002</v>
      </c>
      <c r="T51" s="81">
        <v>18.739999999999998</v>
      </c>
      <c r="U51" s="81">
        <v>1144.17</v>
      </c>
      <c r="V51" s="81">
        <v>1648.89</v>
      </c>
      <c r="W51" s="81">
        <v>79.53</v>
      </c>
      <c r="X51" s="81">
        <v>1941.25</v>
      </c>
      <c r="Y51" s="81">
        <v>190.71</v>
      </c>
      <c r="Z51" s="80">
        <f t="shared" si="17"/>
        <v>14102.81</v>
      </c>
      <c r="AA51" s="81">
        <v>3.37</v>
      </c>
      <c r="AB51" s="81">
        <v>13769.64</v>
      </c>
      <c r="AC51" s="81">
        <v>0</v>
      </c>
      <c r="AD51" s="81">
        <v>242.72</v>
      </c>
      <c r="AE51" s="81">
        <v>87.08</v>
      </c>
      <c r="AF51" s="80">
        <f t="shared" si="18"/>
        <v>7316.68</v>
      </c>
      <c r="AG51" s="81">
        <v>114.95</v>
      </c>
      <c r="AH51" s="81">
        <v>42.15</v>
      </c>
      <c r="AI51" s="81">
        <v>527.65</v>
      </c>
      <c r="AJ51" s="81">
        <v>4398.1499999999996</v>
      </c>
      <c r="AK51" s="81">
        <v>48.81</v>
      </c>
      <c r="AL51" s="81">
        <v>2177.46</v>
      </c>
      <c r="AM51" s="81">
        <v>7.51</v>
      </c>
      <c r="AN51" s="80">
        <f t="shared" si="19"/>
        <v>4316.329999999999</v>
      </c>
      <c r="AO51" s="80">
        <f t="shared" si="32"/>
        <v>15.149999999999999</v>
      </c>
      <c r="AP51" s="80">
        <f t="shared" si="33"/>
        <v>0</v>
      </c>
      <c r="AQ51" s="80">
        <f t="shared" si="34"/>
        <v>347.23</v>
      </c>
      <c r="AR51" s="80">
        <f t="shared" si="35"/>
        <v>1594.27</v>
      </c>
      <c r="AS51" s="80">
        <f t="shared" si="36"/>
        <v>203.61999999999998</v>
      </c>
      <c r="AT51" s="80">
        <f t="shared" si="37"/>
        <v>2099.4499999999998</v>
      </c>
      <c r="AU51" s="80">
        <f t="shared" si="38"/>
        <v>56.61</v>
      </c>
      <c r="AV51" s="80">
        <f t="shared" si="20"/>
        <v>1260.28</v>
      </c>
      <c r="AW51" s="81">
        <v>6.06</v>
      </c>
      <c r="AX51" s="81">
        <v>0</v>
      </c>
      <c r="AY51" s="81">
        <v>78.709999999999994</v>
      </c>
      <c r="AZ51" s="81">
        <v>660.91</v>
      </c>
      <c r="BA51" s="81">
        <v>16</v>
      </c>
      <c r="BB51" s="81">
        <v>443.32</v>
      </c>
      <c r="BC51" s="81">
        <v>55.28</v>
      </c>
      <c r="BD51" s="80">
        <f t="shared" si="21"/>
        <v>2627.8</v>
      </c>
      <c r="BE51" s="81">
        <v>8.64</v>
      </c>
      <c r="BF51" s="81">
        <v>0</v>
      </c>
      <c r="BG51" s="81">
        <v>184.62</v>
      </c>
      <c r="BH51" s="81">
        <v>681.49</v>
      </c>
      <c r="BI51" s="81">
        <v>153.19999999999999</v>
      </c>
      <c r="BJ51" s="81">
        <v>1598.52</v>
      </c>
      <c r="BK51" s="81">
        <v>1.33</v>
      </c>
      <c r="BL51" s="80">
        <f t="shared" si="22"/>
        <v>182.97</v>
      </c>
      <c r="BM51" s="81">
        <v>0</v>
      </c>
      <c r="BN51" s="81">
        <v>0</v>
      </c>
      <c r="BO51" s="81">
        <v>59.3</v>
      </c>
      <c r="BP51" s="81">
        <v>32.590000000000003</v>
      </c>
      <c r="BQ51" s="81">
        <v>33.47</v>
      </c>
      <c r="BR51" s="81">
        <v>57.61</v>
      </c>
      <c r="BS51" s="81">
        <v>0</v>
      </c>
      <c r="BT51" s="80">
        <f t="shared" si="23"/>
        <v>245.28</v>
      </c>
      <c r="BU51" s="81">
        <v>0.45</v>
      </c>
      <c r="BV51" s="81">
        <v>0</v>
      </c>
      <c r="BW51" s="81">
        <v>24.6</v>
      </c>
      <c r="BX51" s="81">
        <v>219.28</v>
      </c>
      <c r="BY51" s="81">
        <v>0.95</v>
      </c>
      <c r="BZ51" s="81">
        <v>0</v>
      </c>
      <c r="CA51" s="81">
        <v>0</v>
      </c>
      <c r="CB51" s="80">
        <f t="shared" si="24"/>
        <v>2373.38</v>
      </c>
      <c r="CC51" s="81">
        <v>32.619999999999997</v>
      </c>
      <c r="CD51" s="81">
        <v>2192.71</v>
      </c>
      <c r="CE51" s="98">
        <v>148.05000000000001</v>
      </c>
      <c r="CF51" s="57"/>
    </row>
    <row r="52" spans="1:84" x14ac:dyDescent="0.35">
      <c r="A52" s="68" t="s">
        <v>218</v>
      </c>
      <c r="B52" s="80">
        <f t="shared" si="13"/>
        <v>31060.79</v>
      </c>
      <c r="C52" s="80">
        <f t="shared" si="25"/>
        <v>389.88</v>
      </c>
      <c r="D52" s="80">
        <f t="shared" si="26"/>
        <v>187.59</v>
      </c>
      <c r="E52" s="80">
        <f t="shared" si="14"/>
        <v>18049.29</v>
      </c>
      <c r="F52" s="80">
        <f t="shared" si="27"/>
        <v>5446.1600000000008</v>
      </c>
      <c r="G52" s="80">
        <f t="shared" si="28"/>
        <v>513.18000000000006</v>
      </c>
      <c r="H52" s="80">
        <f t="shared" si="29"/>
        <v>6247.4100000000008</v>
      </c>
      <c r="I52" s="80">
        <f t="shared" si="30"/>
        <v>227.28</v>
      </c>
      <c r="J52" s="80">
        <f t="shared" si="31"/>
        <v>302.52000000000004</v>
      </c>
      <c r="K52" s="81">
        <v>10.88</v>
      </c>
      <c r="L52" s="81">
        <v>94.47</v>
      </c>
      <c r="M52" s="81">
        <v>1.93</v>
      </c>
      <c r="N52" s="81">
        <v>116.76</v>
      </c>
      <c r="O52" s="81">
        <v>0</v>
      </c>
      <c r="P52" s="81">
        <v>78.48</v>
      </c>
      <c r="Q52" s="81">
        <v>0</v>
      </c>
      <c r="R52" s="80">
        <f t="shared" si="16"/>
        <v>5177.1399999999994</v>
      </c>
      <c r="S52" s="81">
        <v>255.8</v>
      </c>
      <c r="T52" s="81">
        <v>17.5</v>
      </c>
      <c r="U52" s="81">
        <v>1237.82</v>
      </c>
      <c r="V52" s="81">
        <v>1443.16</v>
      </c>
      <c r="W52" s="81">
        <v>70.739999999999995</v>
      </c>
      <c r="X52" s="81">
        <v>1961.41</v>
      </c>
      <c r="Y52" s="81">
        <v>190.71</v>
      </c>
      <c r="Z52" s="80">
        <f t="shared" si="17"/>
        <v>14419.02</v>
      </c>
      <c r="AA52" s="81">
        <v>3.37</v>
      </c>
      <c r="AB52" s="81">
        <v>14043.43</v>
      </c>
      <c r="AC52" s="81">
        <v>0</v>
      </c>
      <c r="AD52" s="81">
        <v>285.14</v>
      </c>
      <c r="AE52" s="81">
        <v>87.08</v>
      </c>
      <c r="AF52" s="80">
        <f t="shared" si="18"/>
        <v>5288.8899999999994</v>
      </c>
      <c r="AG52" s="81">
        <v>107.56</v>
      </c>
      <c r="AH52" s="81">
        <v>43.75</v>
      </c>
      <c r="AI52" s="81">
        <v>463.26</v>
      </c>
      <c r="AJ52" s="81">
        <v>2588.67</v>
      </c>
      <c r="AK52" s="81">
        <v>28.73</v>
      </c>
      <c r="AL52" s="81">
        <v>2052.64</v>
      </c>
      <c r="AM52" s="81">
        <v>4.28</v>
      </c>
      <c r="AN52" s="80">
        <f t="shared" ref="AN52:AN101" si="39">SUM(AO52:AU52)</f>
        <v>3646.2700000000004</v>
      </c>
      <c r="AO52" s="80">
        <f t="shared" si="32"/>
        <v>12.27</v>
      </c>
      <c r="AP52" s="80">
        <f t="shared" si="33"/>
        <v>0</v>
      </c>
      <c r="AQ52" s="80">
        <f t="shared" si="34"/>
        <v>255.82000000000002</v>
      </c>
      <c r="AR52" s="80">
        <f t="shared" si="35"/>
        <v>1149.5200000000002</v>
      </c>
      <c r="AS52" s="80">
        <f t="shared" si="36"/>
        <v>128.57</v>
      </c>
      <c r="AT52" s="80">
        <f t="shared" si="37"/>
        <v>2067.8000000000002</v>
      </c>
      <c r="AU52" s="80">
        <f t="shared" si="38"/>
        <v>32.29</v>
      </c>
      <c r="AV52" s="80">
        <f t="shared" si="20"/>
        <v>1045.08</v>
      </c>
      <c r="AW52" s="81">
        <v>3.18</v>
      </c>
      <c r="AX52" s="81">
        <v>0</v>
      </c>
      <c r="AY52" s="81">
        <v>80.790000000000006</v>
      </c>
      <c r="AZ52" s="81">
        <v>526.41999999999996</v>
      </c>
      <c r="BA52" s="81">
        <v>12.74</v>
      </c>
      <c r="BB52" s="81">
        <v>390.42</v>
      </c>
      <c r="BC52" s="81">
        <v>31.53</v>
      </c>
      <c r="BD52" s="80">
        <f t="shared" si="21"/>
        <v>2291.7600000000002</v>
      </c>
      <c r="BE52" s="81">
        <v>8.64</v>
      </c>
      <c r="BF52" s="81">
        <v>0</v>
      </c>
      <c r="BG52" s="81">
        <v>48.25</v>
      </c>
      <c r="BH52" s="81">
        <v>542.82000000000005</v>
      </c>
      <c r="BI52" s="81">
        <v>104.21</v>
      </c>
      <c r="BJ52" s="81">
        <v>1587.08</v>
      </c>
      <c r="BK52" s="81">
        <v>0.76</v>
      </c>
      <c r="BL52" s="80">
        <f t="shared" si="22"/>
        <v>178.6</v>
      </c>
      <c r="BM52" s="81">
        <v>0</v>
      </c>
      <c r="BN52" s="81">
        <v>0</v>
      </c>
      <c r="BO52" s="81">
        <v>67.239999999999995</v>
      </c>
      <c r="BP52" s="81">
        <v>10.39</v>
      </c>
      <c r="BQ52" s="81">
        <v>10.67</v>
      </c>
      <c r="BR52" s="81">
        <v>90.3</v>
      </c>
      <c r="BS52" s="81">
        <v>0</v>
      </c>
      <c r="BT52" s="80">
        <f t="shared" si="23"/>
        <v>130.82999999999998</v>
      </c>
      <c r="BU52" s="81">
        <v>0.45</v>
      </c>
      <c r="BV52" s="81">
        <v>0</v>
      </c>
      <c r="BW52" s="81">
        <v>59.54</v>
      </c>
      <c r="BX52" s="81">
        <v>69.89</v>
      </c>
      <c r="BY52" s="81">
        <v>0.95</v>
      </c>
      <c r="BZ52" s="81">
        <v>0</v>
      </c>
      <c r="CA52" s="81">
        <v>0</v>
      </c>
      <c r="CB52" s="80">
        <f t="shared" si="24"/>
        <v>2226.9500000000003</v>
      </c>
      <c r="CC52" s="81">
        <v>31.87</v>
      </c>
      <c r="CD52" s="81">
        <v>2047.03</v>
      </c>
      <c r="CE52" s="98">
        <v>148.05000000000001</v>
      </c>
      <c r="CF52" s="57"/>
    </row>
    <row r="53" spans="1:84" x14ac:dyDescent="0.35">
      <c r="A53" s="68" t="s">
        <v>219</v>
      </c>
      <c r="B53" s="80">
        <f t="shared" si="13"/>
        <v>41981.33</v>
      </c>
      <c r="C53" s="80">
        <f t="shared" si="25"/>
        <v>431.22</v>
      </c>
      <c r="D53" s="80">
        <f t="shared" si="26"/>
        <v>227.71000000000004</v>
      </c>
      <c r="E53" s="80">
        <f t="shared" si="14"/>
        <v>17461.39</v>
      </c>
      <c r="F53" s="80">
        <f t="shared" si="27"/>
        <v>15337.39</v>
      </c>
      <c r="G53" s="80">
        <f t="shared" si="28"/>
        <v>847.16000000000008</v>
      </c>
      <c r="H53" s="80">
        <f t="shared" si="29"/>
        <v>7332.43</v>
      </c>
      <c r="I53" s="80">
        <f t="shared" si="30"/>
        <v>344.03</v>
      </c>
      <c r="J53" s="80">
        <f t="shared" ref="J53:J94" si="40">SUM(K53:Q53)</f>
        <v>337.36</v>
      </c>
      <c r="K53" s="81">
        <v>10.88</v>
      </c>
      <c r="L53" s="81">
        <v>120.72</v>
      </c>
      <c r="M53" s="81">
        <v>2.0499999999999998</v>
      </c>
      <c r="N53" s="81">
        <v>125.14</v>
      </c>
      <c r="O53" s="81">
        <v>0</v>
      </c>
      <c r="P53" s="81">
        <v>78.569999999999993</v>
      </c>
      <c r="Q53" s="81">
        <v>0</v>
      </c>
      <c r="R53" s="80">
        <f t="shared" si="16"/>
        <v>6655.3300000000008</v>
      </c>
      <c r="S53" s="81">
        <v>267.41000000000003</v>
      </c>
      <c r="T53" s="81">
        <v>19.8</v>
      </c>
      <c r="U53" s="81">
        <v>1312.42</v>
      </c>
      <c r="V53" s="81">
        <v>2479.2600000000002</v>
      </c>
      <c r="W53" s="81">
        <v>118.12</v>
      </c>
      <c r="X53" s="81">
        <v>2267.61</v>
      </c>
      <c r="Y53" s="81">
        <v>190.71</v>
      </c>
      <c r="Z53" s="80">
        <f t="shared" si="17"/>
        <v>13382.78</v>
      </c>
      <c r="AA53" s="81">
        <v>3.37</v>
      </c>
      <c r="AB53" s="81">
        <v>12998.91</v>
      </c>
      <c r="AC53" s="81">
        <v>0</v>
      </c>
      <c r="AD53" s="81">
        <v>293.42</v>
      </c>
      <c r="AE53" s="81">
        <v>87.08</v>
      </c>
      <c r="AF53" s="80">
        <f t="shared" si="18"/>
        <v>14059.090000000002</v>
      </c>
      <c r="AG53" s="81">
        <v>135.31</v>
      </c>
      <c r="AH53" s="81">
        <v>52.14</v>
      </c>
      <c r="AI53" s="81">
        <v>982.73</v>
      </c>
      <c r="AJ53" s="81">
        <v>9927.02</v>
      </c>
      <c r="AK53" s="81">
        <v>110.17</v>
      </c>
      <c r="AL53" s="81">
        <v>2833.77</v>
      </c>
      <c r="AM53" s="81">
        <v>17.95</v>
      </c>
      <c r="AN53" s="80">
        <f t="shared" si="39"/>
        <v>5450.2300000000005</v>
      </c>
      <c r="AO53" s="80">
        <f t="shared" si="32"/>
        <v>14.25</v>
      </c>
      <c r="AP53" s="80">
        <f t="shared" si="33"/>
        <v>0</v>
      </c>
      <c r="AQ53" s="80">
        <f t="shared" si="34"/>
        <v>251.83999999999997</v>
      </c>
      <c r="AR53" s="80">
        <f t="shared" si="35"/>
        <v>2657.92</v>
      </c>
      <c r="AS53" s="80">
        <f t="shared" si="36"/>
        <v>325.45</v>
      </c>
      <c r="AT53" s="80">
        <f t="shared" si="37"/>
        <v>2065.4</v>
      </c>
      <c r="AU53" s="80">
        <f t="shared" si="38"/>
        <v>135.36999999999998</v>
      </c>
      <c r="AV53" s="80">
        <f t="shared" si="20"/>
        <v>1788.42</v>
      </c>
      <c r="AW53" s="81">
        <v>5.16</v>
      </c>
      <c r="AX53" s="81">
        <v>0</v>
      </c>
      <c r="AY53" s="81">
        <v>95.33</v>
      </c>
      <c r="AZ53" s="81">
        <v>1137.92</v>
      </c>
      <c r="BA53" s="81">
        <v>27.54</v>
      </c>
      <c r="BB53" s="81">
        <v>390.27</v>
      </c>
      <c r="BC53" s="81">
        <v>132.19999999999999</v>
      </c>
      <c r="BD53" s="80">
        <f t="shared" si="21"/>
        <v>3071.82</v>
      </c>
      <c r="BE53" s="81">
        <v>8.64</v>
      </c>
      <c r="BF53" s="81">
        <v>0</v>
      </c>
      <c r="BG53" s="81">
        <v>36.119999999999997</v>
      </c>
      <c r="BH53" s="81">
        <v>1173.3499999999999</v>
      </c>
      <c r="BI53" s="81">
        <v>250.89</v>
      </c>
      <c r="BJ53" s="81">
        <v>1599.65</v>
      </c>
      <c r="BK53" s="81">
        <v>3.17</v>
      </c>
      <c r="BL53" s="80">
        <f t="shared" si="22"/>
        <v>224.95999999999998</v>
      </c>
      <c r="BM53" s="81">
        <v>0</v>
      </c>
      <c r="BN53" s="81">
        <v>0</v>
      </c>
      <c r="BO53" s="81">
        <v>58.56</v>
      </c>
      <c r="BP53" s="81">
        <v>44.85</v>
      </c>
      <c r="BQ53" s="81">
        <v>46.07</v>
      </c>
      <c r="BR53" s="81">
        <v>75.48</v>
      </c>
      <c r="BS53" s="81">
        <v>0</v>
      </c>
      <c r="BT53" s="80">
        <f t="shared" si="23"/>
        <v>365.03000000000003</v>
      </c>
      <c r="BU53" s="81">
        <v>0.45</v>
      </c>
      <c r="BV53" s="81">
        <v>0</v>
      </c>
      <c r="BW53" s="81">
        <v>61.83</v>
      </c>
      <c r="BX53" s="81">
        <v>301.8</v>
      </c>
      <c r="BY53" s="81">
        <v>0.95</v>
      </c>
      <c r="BZ53" s="81">
        <v>0</v>
      </c>
      <c r="CA53" s="81">
        <v>0</v>
      </c>
      <c r="CB53" s="80">
        <f t="shared" si="24"/>
        <v>2096.54</v>
      </c>
      <c r="CC53" s="81">
        <v>35.049999999999997</v>
      </c>
      <c r="CD53" s="81">
        <v>1913.44</v>
      </c>
      <c r="CE53" s="98">
        <v>148.05000000000001</v>
      </c>
      <c r="CF53" s="57"/>
    </row>
    <row r="54" spans="1:84" x14ac:dyDescent="0.35">
      <c r="A54" s="68" t="s">
        <v>220</v>
      </c>
      <c r="B54" s="80">
        <f t="shared" si="13"/>
        <v>47676.41</v>
      </c>
      <c r="C54" s="80">
        <f t="shared" si="25"/>
        <v>546.78</v>
      </c>
      <c r="D54" s="80">
        <f t="shared" si="26"/>
        <v>241.75</v>
      </c>
      <c r="E54" s="80">
        <f t="shared" si="14"/>
        <v>17288.28</v>
      </c>
      <c r="F54" s="80">
        <f t="shared" si="27"/>
        <v>20367.230000000003</v>
      </c>
      <c r="G54" s="80">
        <f t="shared" si="28"/>
        <v>996.66000000000008</v>
      </c>
      <c r="H54" s="80">
        <f t="shared" si="29"/>
        <v>7842.25</v>
      </c>
      <c r="I54" s="80">
        <f t="shared" si="30"/>
        <v>393.46000000000004</v>
      </c>
      <c r="J54" s="80">
        <f t="shared" si="40"/>
        <v>365.97</v>
      </c>
      <c r="K54" s="81">
        <v>11.28</v>
      </c>
      <c r="L54" s="81">
        <v>125.58</v>
      </c>
      <c r="M54" s="81">
        <v>2.1</v>
      </c>
      <c r="N54" s="81">
        <v>143.29</v>
      </c>
      <c r="O54" s="81">
        <v>0</v>
      </c>
      <c r="P54" s="81">
        <v>83.72</v>
      </c>
      <c r="Q54" s="81">
        <v>0</v>
      </c>
      <c r="R54" s="80">
        <f t="shared" si="16"/>
        <v>7566.7</v>
      </c>
      <c r="S54" s="81">
        <v>351.24</v>
      </c>
      <c r="T54" s="81">
        <v>18.579999999999998</v>
      </c>
      <c r="U54" s="81">
        <v>1434.8</v>
      </c>
      <c r="V54" s="81">
        <v>3206.19</v>
      </c>
      <c r="W54" s="81">
        <v>168.24</v>
      </c>
      <c r="X54" s="81">
        <v>2182.11</v>
      </c>
      <c r="Y54" s="81">
        <v>205.54</v>
      </c>
      <c r="Z54" s="80">
        <f t="shared" si="17"/>
        <v>12837.63</v>
      </c>
      <c r="AA54" s="81">
        <v>3.32</v>
      </c>
      <c r="AB54" s="81">
        <v>12443.8</v>
      </c>
      <c r="AC54" s="81">
        <v>0</v>
      </c>
      <c r="AD54" s="81">
        <v>303.08</v>
      </c>
      <c r="AE54" s="81">
        <v>87.43</v>
      </c>
      <c r="AF54" s="80">
        <f t="shared" si="18"/>
        <v>18819.900000000001</v>
      </c>
      <c r="AG54" s="81">
        <v>175.27</v>
      </c>
      <c r="AH54" s="81">
        <v>62.76</v>
      </c>
      <c r="AI54" s="81">
        <v>1227.02</v>
      </c>
      <c r="AJ54" s="81">
        <v>14041.94</v>
      </c>
      <c r="AK54" s="81">
        <v>188.37</v>
      </c>
      <c r="AL54" s="81">
        <v>3102.57</v>
      </c>
      <c r="AM54" s="81">
        <v>21.97</v>
      </c>
      <c r="AN54" s="80">
        <f t="shared" si="39"/>
        <v>6034.5899999999992</v>
      </c>
      <c r="AO54" s="80">
        <f t="shared" si="32"/>
        <v>5.67</v>
      </c>
      <c r="AP54" s="80">
        <f t="shared" si="33"/>
        <v>0</v>
      </c>
      <c r="AQ54" s="80">
        <f t="shared" si="34"/>
        <v>337.65</v>
      </c>
      <c r="AR54" s="80">
        <f t="shared" si="35"/>
        <v>2801.93</v>
      </c>
      <c r="AS54" s="80">
        <f t="shared" si="36"/>
        <v>336.97</v>
      </c>
      <c r="AT54" s="80">
        <f t="shared" si="37"/>
        <v>2386.4199999999996</v>
      </c>
      <c r="AU54" s="80">
        <f t="shared" si="38"/>
        <v>165.95000000000002</v>
      </c>
      <c r="AV54" s="80">
        <f t="shared" si="20"/>
        <v>1909.39</v>
      </c>
      <c r="AW54" s="81">
        <v>3.75</v>
      </c>
      <c r="AX54" s="81">
        <v>0</v>
      </c>
      <c r="AY54" s="81">
        <v>83.59</v>
      </c>
      <c r="AZ54" s="81">
        <v>1219.95</v>
      </c>
      <c r="BA54" s="81">
        <v>32.72</v>
      </c>
      <c r="BB54" s="81">
        <v>407.64</v>
      </c>
      <c r="BC54" s="81">
        <v>161.74</v>
      </c>
      <c r="BD54" s="80">
        <f t="shared" si="21"/>
        <v>3447.64</v>
      </c>
      <c r="BE54" s="81">
        <v>0.62</v>
      </c>
      <c r="BF54" s="81">
        <v>0</v>
      </c>
      <c r="BG54" s="81">
        <v>67.34</v>
      </c>
      <c r="BH54" s="81">
        <v>1283.25</v>
      </c>
      <c r="BI54" s="81">
        <v>245.89</v>
      </c>
      <c r="BJ54" s="81">
        <v>1846.33</v>
      </c>
      <c r="BK54" s="81">
        <v>4.21</v>
      </c>
      <c r="BL54" s="80">
        <f t="shared" si="22"/>
        <v>331.71</v>
      </c>
      <c r="BM54" s="81">
        <v>0.24</v>
      </c>
      <c r="BN54" s="81">
        <v>0</v>
      </c>
      <c r="BO54" s="81">
        <v>105.72</v>
      </c>
      <c r="BP54" s="81">
        <v>35.96</v>
      </c>
      <c r="BQ54" s="81">
        <v>57.34</v>
      </c>
      <c r="BR54" s="81">
        <v>132.44999999999999</v>
      </c>
      <c r="BS54" s="81">
        <v>0</v>
      </c>
      <c r="BT54" s="80">
        <f t="shared" si="23"/>
        <v>345.84999999999997</v>
      </c>
      <c r="BU54" s="81">
        <v>1.06</v>
      </c>
      <c r="BV54" s="81">
        <v>0</v>
      </c>
      <c r="BW54" s="81">
        <v>81</v>
      </c>
      <c r="BX54" s="81">
        <v>262.77</v>
      </c>
      <c r="BY54" s="81">
        <v>1.02</v>
      </c>
      <c r="BZ54" s="81">
        <v>0</v>
      </c>
      <c r="CA54" s="81">
        <v>0</v>
      </c>
      <c r="CB54" s="80">
        <f t="shared" si="24"/>
        <v>2051.62</v>
      </c>
      <c r="CC54" s="81">
        <v>34.83</v>
      </c>
      <c r="CD54" s="81">
        <v>1842.91</v>
      </c>
      <c r="CE54" s="98">
        <v>173.88</v>
      </c>
      <c r="CF54" s="57"/>
    </row>
    <row r="55" spans="1:84" x14ac:dyDescent="0.35">
      <c r="A55" s="68" t="s">
        <v>221</v>
      </c>
      <c r="B55" s="80">
        <f t="shared" si="13"/>
        <v>34251.880000000005</v>
      </c>
      <c r="C55" s="80">
        <f t="shared" si="25"/>
        <v>411.44</v>
      </c>
      <c r="D55" s="80">
        <f t="shared" si="26"/>
        <v>238.3</v>
      </c>
      <c r="E55" s="80">
        <f t="shared" si="14"/>
        <v>17807.04</v>
      </c>
      <c r="F55" s="80">
        <f t="shared" si="27"/>
        <v>8429.67</v>
      </c>
      <c r="G55" s="80">
        <f t="shared" si="28"/>
        <v>657.35</v>
      </c>
      <c r="H55" s="80">
        <f t="shared" si="29"/>
        <v>6442.9999999999991</v>
      </c>
      <c r="I55" s="80">
        <f t="shared" si="30"/>
        <v>265.08</v>
      </c>
      <c r="J55" s="80">
        <f t="shared" si="40"/>
        <v>358.45</v>
      </c>
      <c r="K55" s="81">
        <v>11.28</v>
      </c>
      <c r="L55" s="81">
        <v>131.12</v>
      </c>
      <c r="M55" s="81">
        <v>1.44</v>
      </c>
      <c r="N55" s="81">
        <v>132.53</v>
      </c>
      <c r="O55" s="81">
        <v>0</v>
      </c>
      <c r="P55" s="81">
        <v>82.08</v>
      </c>
      <c r="Q55" s="81">
        <v>0</v>
      </c>
      <c r="R55" s="80">
        <f t="shared" si="16"/>
        <v>5584.72</v>
      </c>
      <c r="S55" s="81">
        <v>276.72000000000003</v>
      </c>
      <c r="T55" s="81">
        <v>14.49</v>
      </c>
      <c r="U55" s="81">
        <v>1196.3</v>
      </c>
      <c r="V55" s="81">
        <v>1709.14</v>
      </c>
      <c r="W55" s="81">
        <v>92.49</v>
      </c>
      <c r="X55" s="81">
        <v>2090.04</v>
      </c>
      <c r="Y55" s="81">
        <v>205.54</v>
      </c>
      <c r="Z55" s="80">
        <f t="shared" si="17"/>
        <v>13804.92</v>
      </c>
      <c r="AA55" s="81">
        <v>3.55</v>
      </c>
      <c r="AB55" s="81">
        <v>13416.36</v>
      </c>
      <c r="AC55" s="81">
        <v>0</v>
      </c>
      <c r="AD55" s="81">
        <v>297.58</v>
      </c>
      <c r="AE55" s="81">
        <v>87.43</v>
      </c>
      <c r="AF55" s="80">
        <f t="shared" si="18"/>
        <v>7714.26</v>
      </c>
      <c r="AG55" s="81">
        <v>111.94</v>
      </c>
      <c r="AH55" s="81">
        <v>51.88</v>
      </c>
      <c r="AI55" s="81">
        <v>575.15</v>
      </c>
      <c r="AJ55" s="81">
        <v>4748.55</v>
      </c>
      <c r="AK55" s="81">
        <v>63.7</v>
      </c>
      <c r="AL55" s="81">
        <v>2156.08</v>
      </c>
      <c r="AM55" s="81">
        <v>6.96</v>
      </c>
      <c r="AN55" s="80">
        <f t="shared" si="39"/>
        <v>4282.01</v>
      </c>
      <c r="AO55" s="80">
        <f t="shared" si="32"/>
        <v>7.9500000000000011</v>
      </c>
      <c r="AP55" s="80">
        <f t="shared" si="33"/>
        <v>0</v>
      </c>
      <c r="AQ55" s="80">
        <f t="shared" si="34"/>
        <v>324.96000000000004</v>
      </c>
      <c r="AR55" s="80">
        <f t="shared" si="35"/>
        <v>1665.57</v>
      </c>
      <c r="AS55" s="80">
        <f t="shared" si="36"/>
        <v>203.58</v>
      </c>
      <c r="AT55" s="80">
        <f t="shared" si="37"/>
        <v>2027.3700000000001</v>
      </c>
      <c r="AU55" s="80">
        <f t="shared" si="38"/>
        <v>52.58</v>
      </c>
      <c r="AV55" s="80">
        <f t="shared" si="20"/>
        <v>1258.1399999999999</v>
      </c>
      <c r="AW55" s="81">
        <v>6.03</v>
      </c>
      <c r="AX55" s="81">
        <v>0</v>
      </c>
      <c r="AY55" s="81">
        <v>53.77</v>
      </c>
      <c r="AZ55" s="81">
        <v>719.33</v>
      </c>
      <c r="BA55" s="81">
        <v>19.3</v>
      </c>
      <c r="BB55" s="81">
        <v>408.46</v>
      </c>
      <c r="BC55" s="81">
        <v>51.25</v>
      </c>
      <c r="BD55" s="80">
        <f t="shared" si="21"/>
        <v>2621.56</v>
      </c>
      <c r="BE55" s="81">
        <v>0.62</v>
      </c>
      <c r="BF55" s="81">
        <v>0</v>
      </c>
      <c r="BG55" s="81">
        <v>162.41</v>
      </c>
      <c r="BH55" s="81">
        <v>756.65</v>
      </c>
      <c r="BI55" s="81">
        <v>146.87</v>
      </c>
      <c r="BJ55" s="81">
        <v>1553.68</v>
      </c>
      <c r="BK55" s="81">
        <v>1.33</v>
      </c>
      <c r="BL55" s="80">
        <f t="shared" si="22"/>
        <v>194.87</v>
      </c>
      <c r="BM55" s="81">
        <v>0.24</v>
      </c>
      <c r="BN55" s="81">
        <v>0</v>
      </c>
      <c r="BO55" s="81">
        <v>70.19</v>
      </c>
      <c r="BP55" s="81">
        <v>22.82</v>
      </c>
      <c r="BQ55" s="81">
        <v>36.39</v>
      </c>
      <c r="BR55" s="81">
        <v>65.23</v>
      </c>
      <c r="BS55" s="81">
        <v>0</v>
      </c>
      <c r="BT55" s="80">
        <f t="shared" si="23"/>
        <v>207.44000000000003</v>
      </c>
      <c r="BU55" s="81">
        <v>1.06</v>
      </c>
      <c r="BV55" s="81">
        <v>0</v>
      </c>
      <c r="BW55" s="81">
        <v>38.590000000000003</v>
      </c>
      <c r="BX55" s="81">
        <v>166.77</v>
      </c>
      <c r="BY55" s="81">
        <v>1.02</v>
      </c>
      <c r="BZ55" s="81">
        <v>0</v>
      </c>
      <c r="CA55" s="81">
        <v>0</v>
      </c>
      <c r="CB55" s="80">
        <f t="shared" si="24"/>
        <v>2507.52</v>
      </c>
      <c r="CC55" s="81">
        <v>40.81</v>
      </c>
      <c r="CD55" s="81">
        <v>2292.83</v>
      </c>
      <c r="CE55" s="98">
        <v>173.88</v>
      </c>
      <c r="CF55" s="57"/>
    </row>
    <row r="56" spans="1:84" x14ac:dyDescent="0.35">
      <c r="A56" s="68" t="s">
        <v>222</v>
      </c>
      <c r="B56" s="80">
        <f t="shared" si="13"/>
        <v>31104.690000000002</v>
      </c>
      <c r="C56" s="80">
        <f t="shared" si="25"/>
        <v>432.9</v>
      </c>
      <c r="D56" s="80">
        <f t="shared" si="26"/>
        <v>203.5</v>
      </c>
      <c r="E56" s="80">
        <f t="shared" si="14"/>
        <v>17890.57</v>
      </c>
      <c r="F56" s="80">
        <f t="shared" si="27"/>
        <v>5496.97</v>
      </c>
      <c r="G56" s="80">
        <f t="shared" si="28"/>
        <v>569.04999999999995</v>
      </c>
      <c r="H56" s="80">
        <f t="shared" si="29"/>
        <v>6273.64</v>
      </c>
      <c r="I56" s="80">
        <f t="shared" si="30"/>
        <v>238.06</v>
      </c>
      <c r="J56" s="80">
        <f t="shared" si="40"/>
        <v>326.13</v>
      </c>
      <c r="K56" s="81">
        <v>11.63</v>
      </c>
      <c r="L56" s="81">
        <v>110.54</v>
      </c>
      <c r="M56" s="81">
        <v>1.31</v>
      </c>
      <c r="N56" s="81">
        <v>118.87</v>
      </c>
      <c r="O56" s="81">
        <v>0</v>
      </c>
      <c r="P56" s="81">
        <v>83.78</v>
      </c>
      <c r="Q56" s="81">
        <v>0</v>
      </c>
      <c r="R56" s="80">
        <f t="shared" si="16"/>
        <v>5419.01</v>
      </c>
      <c r="S56" s="81">
        <v>304.91000000000003</v>
      </c>
      <c r="T56" s="81">
        <v>9.11</v>
      </c>
      <c r="U56" s="81">
        <v>1284.4100000000001</v>
      </c>
      <c r="V56" s="81">
        <v>1432.76</v>
      </c>
      <c r="W56" s="81">
        <v>77.92</v>
      </c>
      <c r="X56" s="81">
        <v>2104.36</v>
      </c>
      <c r="Y56" s="81">
        <v>205.54</v>
      </c>
      <c r="Z56" s="80">
        <f t="shared" si="17"/>
        <v>14387.26</v>
      </c>
      <c r="AA56" s="81">
        <v>3.52</v>
      </c>
      <c r="AB56" s="81">
        <v>13970.24</v>
      </c>
      <c r="AC56" s="81">
        <v>0</v>
      </c>
      <c r="AD56" s="81">
        <v>326.07</v>
      </c>
      <c r="AE56" s="81">
        <v>87.43</v>
      </c>
      <c r="AF56" s="80">
        <f t="shared" si="18"/>
        <v>5253.53</v>
      </c>
      <c r="AG56" s="81">
        <v>106.25</v>
      </c>
      <c r="AH56" s="81">
        <v>46.56</v>
      </c>
      <c r="AI56" s="81">
        <v>441.36</v>
      </c>
      <c r="AJ56" s="81">
        <v>2624.2</v>
      </c>
      <c r="AK56" s="81">
        <v>35.200000000000003</v>
      </c>
      <c r="AL56" s="81">
        <v>1996.16</v>
      </c>
      <c r="AM56" s="81">
        <v>3.8</v>
      </c>
      <c r="AN56" s="80">
        <f t="shared" si="39"/>
        <v>3556.45</v>
      </c>
      <c r="AO56" s="80">
        <f t="shared" si="32"/>
        <v>6.59</v>
      </c>
      <c r="AP56" s="80">
        <f t="shared" si="33"/>
        <v>0</v>
      </c>
      <c r="AQ56" s="80">
        <f t="shared" si="34"/>
        <v>242.10999999999999</v>
      </c>
      <c r="AR56" s="80">
        <f t="shared" si="35"/>
        <v>1147.26</v>
      </c>
      <c r="AS56" s="80">
        <f t="shared" si="36"/>
        <v>129.86000000000001</v>
      </c>
      <c r="AT56" s="80">
        <f t="shared" si="37"/>
        <v>2001.9099999999999</v>
      </c>
      <c r="AU56" s="80">
        <f t="shared" si="38"/>
        <v>28.72</v>
      </c>
      <c r="AV56" s="80">
        <f t="shared" si="20"/>
        <v>1050.28</v>
      </c>
      <c r="AW56" s="81">
        <v>4.67</v>
      </c>
      <c r="AX56" s="81">
        <v>0</v>
      </c>
      <c r="AY56" s="81">
        <v>72.849999999999994</v>
      </c>
      <c r="AZ56" s="81">
        <v>517.41999999999996</v>
      </c>
      <c r="BA56" s="81">
        <v>13.88</v>
      </c>
      <c r="BB56" s="81">
        <v>413.47</v>
      </c>
      <c r="BC56" s="81">
        <v>27.99</v>
      </c>
      <c r="BD56" s="80">
        <f t="shared" si="21"/>
        <v>2200.9299999999998</v>
      </c>
      <c r="BE56" s="81">
        <v>0.62</v>
      </c>
      <c r="BF56" s="81">
        <v>0</v>
      </c>
      <c r="BG56" s="81">
        <v>33.659999999999997</v>
      </c>
      <c r="BH56" s="81">
        <v>544.27</v>
      </c>
      <c r="BI56" s="81">
        <v>98.54</v>
      </c>
      <c r="BJ56" s="81">
        <v>1523.11</v>
      </c>
      <c r="BK56" s="81">
        <v>0.73</v>
      </c>
      <c r="BL56" s="80">
        <f t="shared" si="22"/>
        <v>154.54000000000002</v>
      </c>
      <c r="BM56" s="81">
        <v>0.24</v>
      </c>
      <c r="BN56" s="81">
        <v>0</v>
      </c>
      <c r="BO56" s="81">
        <v>62.25</v>
      </c>
      <c r="BP56" s="81">
        <v>10.3</v>
      </c>
      <c r="BQ56" s="81">
        <v>16.420000000000002</v>
      </c>
      <c r="BR56" s="81">
        <v>65.33</v>
      </c>
      <c r="BS56" s="81">
        <v>0</v>
      </c>
      <c r="BT56" s="80">
        <f t="shared" si="23"/>
        <v>150.70000000000002</v>
      </c>
      <c r="BU56" s="81">
        <v>1.06</v>
      </c>
      <c r="BV56" s="81">
        <v>0</v>
      </c>
      <c r="BW56" s="81">
        <v>73.349999999999994</v>
      </c>
      <c r="BX56" s="81">
        <v>75.27</v>
      </c>
      <c r="BY56" s="81">
        <v>1.02</v>
      </c>
      <c r="BZ56" s="81">
        <v>0</v>
      </c>
      <c r="CA56" s="81">
        <v>0</v>
      </c>
      <c r="CB56" s="80">
        <f t="shared" si="24"/>
        <v>2162.31</v>
      </c>
      <c r="CC56" s="81">
        <v>37.29</v>
      </c>
      <c r="CD56" s="81">
        <v>1951.14</v>
      </c>
      <c r="CE56" s="98">
        <v>173.88</v>
      </c>
      <c r="CF56" s="57"/>
    </row>
    <row r="57" spans="1:84" x14ac:dyDescent="0.35">
      <c r="A57" s="68" t="s">
        <v>223</v>
      </c>
      <c r="B57" s="80">
        <f t="shared" si="13"/>
        <v>45982.349999999991</v>
      </c>
      <c r="C57" s="80">
        <f t="shared" si="25"/>
        <v>498.03000000000009</v>
      </c>
      <c r="D57" s="80">
        <f t="shared" si="26"/>
        <v>230.16000000000003</v>
      </c>
      <c r="E57" s="80">
        <f t="shared" si="14"/>
        <v>18158.019999999997</v>
      </c>
      <c r="F57" s="80">
        <f t="shared" si="27"/>
        <v>18032.079999999998</v>
      </c>
      <c r="G57" s="80">
        <f t="shared" si="28"/>
        <v>978.27</v>
      </c>
      <c r="H57" s="80">
        <f t="shared" si="29"/>
        <v>7716.01</v>
      </c>
      <c r="I57" s="80">
        <f t="shared" si="30"/>
        <v>369.78</v>
      </c>
      <c r="J57" s="80">
        <f t="shared" si="40"/>
        <v>343.8</v>
      </c>
      <c r="K57" s="81">
        <v>12.24</v>
      </c>
      <c r="L57" s="81">
        <v>117.49</v>
      </c>
      <c r="M57" s="81">
        <v>1.46</v>
      </c>
      <c r="N57" s="81">
        <v>131.86000000000001</v>
      </c>
      <c r="O57" s="81">
        <v>0</v>
      </c>
      <c r="P57" s="81">
        <v>80.75</v>
      </c>
      <c r="Q57" s="81">
        <v>0</v>
      </c>
      <c r="R57" s="80">
        <f t="shared" si="16"/>
        <v>7046.0099999999993</v>
      </c>
      <c r="S57" s="81">
        <v>331.92</v>
      </c>
      <c r="T57" s="81">
        <v>12.35</v>
      </c>
      <c r="U57" s="81">
        <v>1560.42</v>
      </c>
      <c r="V57" s="81">
        <v>2520.77</v>
      </c>
      <c r="W57" s="81">
        <v>133.24</v>
      </c>
      <c r="X57" s="81">
        <v>2281.77</v>
      </c>
      <c r="Y57" s="81">
        <v>205.54</v>
      </c>
      <c r="Z57" s="80">
        <f t="shared" si="17"/>
        <v>13606.119999999999</v>
      </c>
      <c r="AA57" s="81">
        <v>3.22</v>
      </c>
      <c r="AB57" s="81">
        <v>13224.63</v>
      </c>
      <c r="AC57" s="81">
        <v>0</v>
      </c>
      <c r="AD57" s="81">
        <v>290.83999999999997</v>
      </c>
      <c r="AE57" s="81">
        <v>87.43</v>
      </c>
      <c r="AF57" s="80">
        <f t="shared" si="18"/>
        <v>16623.59</v>
      </c>
      <c r="AG57" s="81">
        <v>143.28</v>
      </c>
      <c r="AH57" s="81">
        <v>67.400000000000006</v>
      </c>
      <c r="AI57" s="81">
        <v>1184.21</v>
      </c>
      <c r="AJ57" s="81">
        <v>12084.49</v>
      </c>
      <c r="AK57" s="81">
        <v>162.11000000000001</v>
      </c>
      <c r="AL57" s="81">
        <v>2962.9</v>
      </c>
      <c r="AM57" s="81">
        <v>19.2</v>
      </c>
      <c r="AN57" s="80">
        <f t="shared" si="39"/>
        <v>6321.86</v>
      </c>
      <c r="AO57" s="80">
        <f t="shared" si="32"/>
        <v>7.370000000000001</v>
      </c>
      <c r="AP57" s="80">
        <f t="shared" si="33"/>
        <v>0</v>
      </c>
      <c r="AQ57" s="80">
        <f t="shared" si="34"/>
        <v>353.13</v>
      </c>
      <c r="AR57" s="80">
        <f t="shared" si="35"/>
        <v>3121.08</v>
      </c>
      <c r="AS57" s="80">
        <f t="shared" si="36"/>
        <v>392.08</v>
      </c>
      <c r="AT57" s="80">
        <f t="shared" si="37"/>
        <v>2303.16</v>
      </c>
      <c r="AU57" s="80">
        <f t="shared" si="38"/>
        <v>145.04000000000002</v>
      </c>
      <c r="AV57" s="80">
        <f t="shared" si="20"/>
        <v>2022.8000000000002</v>
      </c>
      <c r="AW57" s="81">
        <v>5.45</v>
      </c>
      <c r="AX57" s="81">
        <v>0</v>
      </c>
      <c r="AY57" s="81">
        <v>103.43</v>
      </c>
      <c r="AZ57" s="81">
        <v>1324.3</v>
      </c>
      <c r="BA57" s="81">
        <v>35.520000000000003</v>
      </c>
      <c r="BB57" s="81">
        <v>412.74</v>
      </c>
      <c r="BC57" s="81">
        <v>141.36000000000001</v>
      </c>
      <c r="BD57" s="80">
        <f t="shared" si="21"/>
        <v>3600.6099999999997</v>
      </c>
      <c r="BE57" s="81">
        <v>0.62</v>
      </c>
      <c r="BF57" s="81">
        <v>0</v>
      </c>
      <c r="BG57" s="81">
        <v>118.22</v>
      </c>
      <c r="BH57" s="81">
        <v>1393.02</v>
      </c>
      <c r="BI57" s="81">
        <v>278.04000000000002</v>
      </c>
      <c r="BJ57" s="81">
        <v>1807.03</v>
      </c>
      <c r="BK57" s="81">
        <v>3.68</v>
      </c>
      <c r="BL57" s="80">
        <f t="shared" si="22"/>
        <v>284.34999999999997</v>
      </c>
      <c r="BM57" s="81">
        <v>0.24</v>
      </c>
      <c r="BN57" s="81">
        <v>0</v>
      </c>
      <c r="BO57" s="81">
        <v>74.61</v>
      </c>
      <c r="BP57" s="81">
        <v>48.61</v>
      </c>
      <c r="BQ57" s="81">
        <v>77.5</v>
      </c>
      <c r="BR57" s="81">
        <v>83.39</v>
      </c>
      <c r="BS57" s="81">
        <v>0</v>
      </c>
      <c r="BT57" s="80">
        <f t="shared" si="23"/>
        <v>414.09999999999997</v>
      </c>
      <c r="BU57" s="81">
        <v>1.06</v>
      </c>
      <c r="BV57" s="81">
        <v>0</v>
      </c>
      <c r="BW57" s="81">
        <v>56.87</v>
      </c>
      <c r="BX57" s="81">
        <v>355.15</v>
      </c>
      <c r="BY57" s="81">
        <v>1.02</v>
      </c>
      <c r="BZ57" s="81">
        <v>0</v>
      </c>
      <c r="CA57" s="81">
        <v>0</v>
      </c>
      <c r="CB57" s="80">
        <f t="shared" si="24"/>
        <v>2040.9700000000003</v>
      </c>
      <c r="CC57" s="81">
        <v>32.92</v>
      </c>
      <c r="CD57" s="81">
        <v>1834.17</v>
      </c>
      <c r="CE57" s="98">
        <v>173.88</v>
      </c>
      <c r="CF57" s="57"/>
    </row>
    <row r="58" spans="1:84" x14ac:dyDescent="0.35">
      <c r="A58" s="68" t="s">
        <v>224</v>
      </c>
      <c r="B58" s="80">
        <f t="shared" si="13"/>
        <v>44502.439999999995</v>
      </c>
      <c r="C58" s="80">
        <f t="shared" si="25"/>
        <v>472.13</v>
      </c>
      <c r="D58" s="80">
        <f t="shared" si="26"/>
        <v>200.53</v>
      </c>
      <c r="E58" s="80">
        <f t="shared" si="14"/>
        <v>17133.13</v>
      </c>
      <c r="F58" s="80">
        <f t="shared" si="27"/>
        <v>17772.91</v>
      </c>
      <c r="G58" s="80">
        <f t="shared" si="28"/>
        <v>949.48</v>
      </c>
      <c r="H58" s="80">
        <f t="shared" si="29"/>
        <v>7585.02</v>
      </c>
      <c r="I58" s="80">
        <f t="shared" si="30"/>
        <v>389.24</v>
      </c>
      <c r="J58" s="80">
        <f t="shared" si="40"/>
        <v>342.12</v>
      </c>
      <c r="K58" s="81">
        <v>9.0399999999999991</v>
      </c>
      <c r="L58" s="81">
        <v>100.06</v>
      </c>
      <c r="M58" s="81">
        <v>1.01</v>
      </c>
      <c r="N58" s="81">
        <v>148.65</v>
      </c>
      <c r="O58" s="81">
        <v>0</v>
      </c>
      <c r="P58" s="81">
        <v>83.36</v>
      </c>
      <c r="Q58" s="81">
        <v>0</v>
      </c>
      <c r="R58" s="80">
        <f t="shared" si="16"/>
        <v>7330.0099999999993</v>
      </c>
      <c r="S58" s="81">
        <v>299.74</v>
      </c>
      <c r="T58" s="81">
        <v>10.44</v>
      </c>
      <c r="U58" s="81">
        <v>1254.3399999999999</v>
      </c>
      <c r="V58" s="81">
        <v>3154.54</v>
      </c>
      <c r="W58" s="81">
        <v>194.69</v>
      </c>
      <c r="X58" s="81">
        <v>2223.92</v>
      </c>
      <c r="Y58" s="81">
        <v>192.34</v>
      </c>
      <c r="Z58" s="80">
        <f t="shared" si="17"/>
        <v>12970.5</v>
      </c>
      <c r="AA58" s="81">
        <v>2.39</v>
      </c>
      <c r="AB58" s="81">
        <v>12655.6</v>
      </c>
      <c r="AC58" s="81">
        <v>0</v>
      </c>
      <c r="AD58" s="81">
        <v>222.11</v>
      </c>
      <c r="AE58" s="81">
        <v>90.4</v>
      </c>
      <c r="AF58" s="80">
        <f t="shared" si="18"/>
        <v>16171.92</v>
      </c>
      <c r="AG58" s="81">
        <v>155.85</v>
      </c>
      <c r="AH58" s="81">
        <v>55.37</v>
      </c>
      <c r="AI58" s="81">
        <v>956.19</v>
      </c>
      <c r="AJ58" s="81">
        <v>11862.94</v>
      </c>
      <c r="AK58" s="81">
        <v>187.38</v>
      </c>
      <c r="AL58" s="81">
        <v>2930.77</v>
      </c>
      <c r="AM58" s="81">
        <v>23.42</v>
      </c>
      <c r="AN58" s="80">
        <f t="shared" si="39"/>
        <v>5569.2799999999988</v>
      </c>
      <c r="AO58" s="80">
        <f t="shared" si="32"/>
        <v>5.1100000000000003</v>
      </c>
      <c r="AP58" s="80">
        <f t="shared" si="33"/>
        <v>0</v>
      </c>
      <c r="AQ58" s="80">
        <f t="shared" si="34"/>
        <v>309.92999999999995</v>
      </c>
      <c r="AR58" s="80">
        <f t="shared" si="35"/>
        <v>2478.89</v>
      </c>
      <c r="AS58" s="80">
        <f t="shared" si="36"/>
        <v>345.29999999999995</v>
      </c>
      <c r="AT58" s="80">
        <f t="shared" si="37"/>
        <v>2256.5700000000002</v>
      </c>
      <c r="AU58" s="80">
        <f t="shared" si="38"/>
        <v>173.48</v>
      </c>
      <c r="AV58" s="80">
        <f t="shared" si="20"/>
        <v>1721.6</v>
      </c>
      <c r="AW58" s="81">
        <v>2.64</v>
      </c>
      <c r="AX58" s="81">
        <v>0</v>
      </c>
      <c r="AY58" s="81">
        <v>73.510000000000005</v>
      </c>
      <c r="AZ58" s="81">
        <v>1047.03</v>
      </c>
      <c r="BA58" s="81">
        <v>32.07</v>
      </c>
      <c r="BB58" s="81">
        <v>394.29</v>
      </c>
      <c r="BC58" s="81">
        <v>172.06</v>
      </c>
      <c r="BD58" s="80">
        <f t="shared" si="21"/>
        <v>3228.5600000000004</v>
      </c>
      <c r="BE58" s="81">
        <v>0.92</v>
      </c>
      <c r="BF58" s="81">
        <v>0</v>
      </c>
      <c r="BG58" s="81">
        <v>63.74</v>
      </c>
      <c r="BH58" s="81">
        <v>1133.04</v>
      </c>
      <c r="BI58" s="81">
        <v>263.2</v>
      </c>
      <c r="BJ58" s="81">
        <v>1766.24</v>
      </c>
      <c r="BK58" s="81">
        <v>1.42</v>
      </c>
      <c r="BL58" s="80">
        <f t="shared" si="22"/>
        <v>283.8</v>
      </c>
      <c r="BM58" s="81">
        <v>0.25</v>
      </c>
      <c r="BN58" s="81">
        <v>0</v>
      </c>
      <c r="BO58" s="81">
        <v>102.46</v>
      </c>
      <c r="BP58" s="81">
        <v>36.11</v>
      </c>
      <c r="BQ58" s="81">
        <v>48.94</v>
      </c>
      <c r="BR58" s="81">
        <v>96.04</v>
      </c>
      <c r="BS58" s="81">
        <v>0</v>
      </c>
      <c r="BT58" s="80">
        <f t="shared" si="23"/>
        <v>335.31999999999994</v>
      </c>
      <c r="BU58" s="81">
        <v>1.3</v>
      </c>
      <c r="BV58" s="81">
        <v>0</v>
      </c>
      <c r="BW58" s="81">
        <v>70.22</v>
      </c>
      <c r="BX58" s="81">
        <v>262.70999999999998</v>
      </c>
      <c r="BY58" s="81">
        <v>1.0900000000000001</v>
      </c>
      <c r="BZ58" s="81">
        <v>0</v>
      </c>
      <c r="CA58" s="81">
        <v>0</v>
      </c>
      <c r="CB58" s="80">
        <f t="shared" si="24"/>
        <v>2118.61</v>
      </c>
      <c r="CC58" s="81">
        <v>34.659999999999997</v>
      </c>
      <c r="CD58" s="81">
        <v>1956.06</v>
      </c>
      <c r="CE58" s="98">
        <v>127.89</v>
      </c>
      <c r="CF58" s="57"/>
    </row>
    <row r="59" spans="1:84" x14ac:dyDescent="0.35">
      <c r="A59" s="68" t="s">
        <v>225</v>
      </c>
      <c r="B59" s="80">
        <f t="shared" si="13"/>
        <v>32456.97</v>
      </c>
      <c r="C59" s="80">
        <f t="shared" si="25"/>
        <v>423.81</v>
      </c>
      <c r="D59" s="80">
        <f t="shared" si="26"/>
        <v>193.06</v>
      </c>
      <c r="E59" s="80">
        <f t="shared" si="14"/>
        <v>17457.61</v>
      </c>
      <c r="F59" s="80">
        <f t="shared" si="27"/>
        <v>7193.04</v>
      </c>
      <c r="G59" s="80">
        <f t="shared" si="28"/>
        <v>611.41</v>
      </c>
      <c r="H59" s="80">
        <f t="shared" si="29"/>
        <v>6325.25</v>
      </c>
      <c r="I59" s="80">
        <f t="shared" si="30"/>
        <v>252.79</v>
      </c>
      <c r="J59" s="80">
        <f t="shared" si="40"/>
        <v>326.96000000000004</v>
      </c>
      <c r="K59" s="81">
        <v>9.0399999999999991</v>
      </c>
      <c r="L59" s="81">
        <v>104.18</v>
      </c>
      <c r="M59" s="81">
        <v>1.01</v>
      </c>
      <c r="N59" s="81">
        <v>129.63</v>
      </c>
      <c r="O59" s="81">
        <v>0</v>
      </c>
      <c r="P59" s="81">
        <v>83.1</v>
      </c>
      <c r="Q59" s="81">
        <v>0</v>
      </c>
      <c r="R59" s="80">
        <f t="shared" si="16"/>
        <v>5278.6500000000005</v>
      </c>
      <c r="S59" s="81">
        <v>289.57</v>
      </c>
      <c r="T59" s="81">
        <v>8.52</v>
      </c>
      <c r="U59" s="81">
        <v>998.76</v>
      </c>
      <c r="V59" s="81">
        <v>1632.7</v>
      </c>
      <c r="W59" s="81">
        <v>103.86</v>
      </c>
      <c r="X59" s="81">
        <v>2052.9</v>
      </c>
      <c r="Y59" s="81">
        <v>192.34</v>
      </c>
      <c r="Z59" s="80">
        <f t="shared" si="17"/>
        <v>13806.06</v>
      </c>
      <c r="AA59" s="81">
        <v>2.94</v>
      </c>
      <c r="AB59" s="81">
        <v>13461.81</v>
      </c>
      <c r="AC59" s="81">
        <v>0</v>
      </c>
      <c r="AD59" s="81">
        <v>250.91</v>
      </c>
      <c r="AE59" s="81">
        <v>90.4</v>
      </c>
      <c r="AF59" s="80">
        <f t="shared" si="18"/>
        <v>6577.3</v>
      </c>
      <c r="AG59" s="81">
        <v>116.98</v>
      </c>
      <c r="AH59" s="81">
        <v>44.9</v>
      </c>
      <c r="AI59" s="81">
        <v>412.05</v>
      </c>
      <c r="AJ59" s="81">
        <v>3875.12</v>
      </c>
      <c r="AK59" s="81">
        <v>61.21</v>
      </c>
      <c r="AL59" s="81">
        <v>2059.85</v>
      </c>
      <c r="AM59" s="81">
        <v>7.19</v>
      </c>
      <c r="AN59" s="80">
        <f t="shared" si="39"/>
        <v>4064.5700000000006</v>
      </c>
      <c r="AO59" s="80">
        <f t="shared" si="32"/>
        <v>5.28</v>
      </c>
      <c r="AP59" s="80">
        <f t="shared" si="33"/>
        <v>0</v>
      </c>
      <c r="AQ59" s="80">
        <f t="shared" si="34"/>
        <v>343.9</v>
      </c>
      <c r="AR59" s="80">
        <f t="shared" si="35"/>
        <v>1427.7</v>
      </c>
      <c r="AS59" s="80">
        <f t="shared" si="36"/>
        <v>195.43</v>
      </c>
      <c r="AT59" s="80">
        <f t="shared" si="37"/>
        <v>2039</v>
      </c>
      <c r="AU59" s="80">
        <f t="shared" si="38"/>
        <v>53.26</v>
      </c>
      <c r="AV59" s="80">
        <f t="shared" si="20"/>
        <v>1137.3399999999999</v>
      </c>
      <c r="AW59" s="81">
        <v>2.81</v>
      </c>
      <c r="AX59" s="81">
        <v>0</v>
      </c>
      <c r="AY59" s="81">
        <v>55.48</v>
      </c>
      <c r="AZ59" s="81">
        <v>611.70000000000005</v>
      </c>
      <c r="BA59" s="81">
        <v>18.739999999999998</v>
      </c>
      <c r="BB59" s="81">
        <v>395.79</v>
      </c>
      <c r="BC59" s="81">
        <v>52.82</v>
      </c>
      <c r="BD59" s="80">
        <f t="shared" si="21"/>
        <v>2596.85</v>
      </c>
      <c r="BE59" s="81">
        <v>0.92</v>
      </c>
      <c r="BF59" s="81">
        <v>0</v>
      </c>
      <c r="BG59" s="81">
        <v>181.95</v>
      </c>
      <c r="BH59" s="81">
        <v>661.95</v>
      </c>
      <c r="BI59" s="81">
        <v>150.37</v>
      </c>
      <c r="BJ59" s="81">
        <v>1601.22</v>
      </c>
      <c r="BK59" s="81">
        <v>0.44</v>
      </c>
      <c r="BL59" s="80">
        <f t="shared" si="22"/>
        <v>150.9</v>
      </c>
      <c r="BM59" s="81">
        <v>0.25</v>
      </c>
      <c r="BN59" s="81">
        <v>0</v>
      </c>
      <c r="BO59" s="81">
        <v>64.819999999999993</v>
      </c>
      <c r="BP59" s="81">
        <v>18.61</v>
      </c>
      <c r="BQ59" s="81">
        <v>25.23</v>
      </c>
      <c r="BR59" s="81">
        <v>41.99</v>
      </c>
      <c r="BS59" s="81">
        <v>0</v>
      </c>
      <c r="BT59" s="80">
        <f t="shared" si="23"/>
        <v>179.48</v>
      </c>
      <c r="BU59" s="81">
        <v>1.3</v>
      </c>
      <c r="BV59" s="81">
        <v>0</v>
      </c>
      <c r="BW59" s="81">
        <v>41.65</v>
      </c>
      <c r="BX59" s="81">
        <v>135.44</v>
      </c>
      <c r="BY59" s="81">
        <v>1.0900000000000001</v>
      </c>
      <c r="BZ59" s="81">
        <v>0</v>
      </c>
      <c r="CA59" s="81">
        <v>0</v>
      </c>
      <c r="CB59" s="80">
        <f t="shared" si="24"/>
        <v>2403.4299999999998</v>
      </c>
      <c r="CC59" s="81">
        <v>35.46</v>
      </c>
      <c r="CD59" s="81">
        <v>2240.08</v>
      </c>
      <c r="CE59" s="98">
        <v>127.89</v>
      </c>
      <c r="CF59" s="57"/>
    </row>
    <row r="60" spans="1:84" x14ac:dyDescent="0.35">
      <c r="A60" s="68" t="s">
        <v>226</v>
      </c>
      <c r="B60" s="80">
        <f t="shared" si="13"/>
        <v>30375.499999999996</v>
      </c>
      <c r="C60" s="80">
        <f t="shared" si="25"/>
        <v>423.07</v>
      </c>
      <c r="D60" s="80">
        <f t="shared" si="26"/>
        <v>196.67000000000002</v>
      </c>
      <c r="E60" s="80">
        <f t="shared" si="14"/>
        <v>17270.379999999997</v>
      </c>
      <c r="F60" s="80">
        <f t="shared" si="27"/>
        <v>5376.4900000000007</v>
      </c>
      <c r="G60" s="80">
        <f t="shared" si="28"/>
        <v>615.79999999999995</v>
      </c>
      <c r="H60" s="80">
        <f t="shared" si="29"/>
        <v>6258.58</v>
      </c>
      <c r="I60" s="80">
        <f t="shared" si="30"/>
        <v>234.51</v>
      </c>
      <c r="J60" s="80">
        <f t="shared" si="40"/>
        <v>313.5</v>
      </c>
      <c r="K60" s="81">
        <v>9.93</v>
      </c>
      <c r="L60" s="81">
        <v>103.68</v>
      </c>
      <c r="M60" s="81">
        <v>1.01</v>
      </c>
      <c r="N60" s="81">
        <v>115.97</v>
      </c>
      <c r="O60" s="81">
        <v>0</v>
      </c>
      <c r="P60" s="81">
        <v>82.91</v>
      </c>
      <c r="Q60" s="81">
        <v>0</v>
      </c>
      <c r="R60" s="80">
        <f t="shared" si="16"/>
        <v>5093.57</v>
      </c>
      <c r="S60" s="81">
        <v>284.08999999999997</v>
      </c>
      <c r="T60" s="81">
        <v>10.97</v>
      </c>
      <c r="U60" s="81">
        <v>1055.6400000000001</v>
      </c>
      <c r="V60" s="81">
        <v>1399.74</v>
      </c>
      <c r="W60" s="81">
        <v>89.32</v>
      </c>
      <c r="X60" s="81">
        <v>2061.4699999999998</v>
      </c>
      <c r="Y60" s="81">
        <v>192.34</v>
      </c>
      <c r="Z60" s="80">
        <f t="shared" si="17"/>
        <v>13867.38</v>
      </c>
      <c r="AA60" s="81">
        <v>3.07</v>
      </c>
      <c r="AB60" s="81">
        <v>13443.88</v>
      </c>
      <c r="AC60" s="81">
        <v>0</v>
      </c>
      <c r="AD60" s="81">
        <v>330.03</v>
      </c>
      <c r="AE60" s="81">
        <v>90.4</v>
      </c>
      <c r="AF60" s="80">
        <f t="shared" si="18"/>
        <v>5249.26</v>
      </c>
      <c r="AG60" s="81">
        <v>116.07</v>
      </c>
      <c r="AH60" s="81">
        <v>45.99</v>
      </c>
      <c r="AI60" s="81">
        <v>509.74</v>
      </c>
      <c r="AJ60" s="81">
        <v>2564.52</v>
      </c>
      <c r="AK60" s="81">
        <v>40.51</v>
      </c>
      <c r="AL60" s="81">
        <v>1967.42</v>
      </c>
      <c r="AM60" s="81">
        <v>5.01</v>
      </c>
      <c r="AN60" s="80">
        <f t="shared" si="39"/>
        <v>3749.91</v>
      </c>
      <c r="AO60" s="80">
        <f t="shared" si="32"/>
        <v>9.9100000000000019</v>
      </c>
      <c r="AP60" s="80">
        <f t="shared" si="33"/>
        <v>0</v>
      </c>
      <c r="AQ60" s="80">
        <f t="shared" si="34"/>
        <v>322.15000000000003</v>
      </c>
      <c r="AR60" s="80">
        <f t="shared" si="35"/>
        <v>1168.3699999999999</v>
      </c>
      <c r="AS60" s="80">
        <f t="shared" si="36"/>
        <v>155.94</v>
      </c>
      <c r="AT60" s="80">
        <f t="shared" si="37"/>
        <v>2056.38</v>
      </c>
      <c r="AU60" s="80">
        <f t="shared" si="38"/>
        <v>37.160000000000004</v>
      </c>
      <c r="AV60" s="80">
        <f t="shared" si="20"/>
        <v>1083.8799999999999</v>
      </c>
      <c r="AW60" s="81">
        <v>7.44</v>
      </c>
      <c r="AX60" s="81">
        <v>0</v>
      </c>
      <c r="AY60" s="81">
        <v>118.01</v>
      </c>
      <c r="AZ60" s="81">
        <v>509.87</v>
      </c>
      <c r="BA60" s="81">
        <v>15.62</v>
      </c>
      <c r="BB60" s="81">
        <v>396.09</v>
      </c>
      <c r="BC60" s="81">
        <v>36.85</v>
      </c>
      <c r="BD60" s="80">
        <f t="shared" si="21"/>
        <v>2306.63</v>
      </c>
      <c r="BE60" s="81">
        <v>0.92</v>
      </c>
      <c r="BF60" s="81">
        <v>0</v>
      </c>
      <c r="BG60" s="81">
        <v>53.41</v>
      </c>
      <c r="BH60" s="81">
        <v>551.75</v>
      </c>
      <c r="BI60" s="81">
        <v>121.74</v>
      </c>
      <c r="BJ60" s="81">
        <v>1578.5</v>
      </c>
      <c r="BK60" s="81">
        <v>0.31</v>
      </c>
      <c r="BL60" s="80">
        <f t="shared" si="22"/>
        <v>179.71</v>
      </c>
      <c r="BM60" s="81">
        <v>0.25</v>
      </c>
      <c r="BN60" s="81">
        <v>0</v>
      </c>
      <c r="BO60" s="81">
        <v>67.28</v>
      </c>
      <c r="BP60" s="81">
        <v>12.9</v>
      </c>
      <c r="BQ60" s="81">
        <v>17.489999999999998</v>
      </c>
      <c r="BR60" s="81">
        <v>81.790000000000006</v>
      </c>
      <c r="BS60" s="81">
        <v>0</v>
      </c>
      <c r="BT60" s="80">
        <f t="shared" si="23"/>
        <v>179.69</v>
      </c>
      <c r="BU60" s="81">
        <v>1.3</v>
      </c>
      <c r="BV60" s="81">
        <v>0</v>
      </c>
      <c r="BW60" s="81">
        <v>83.45</v>
      </c>
      <c r="BX60" s="81">
        <v>93.85</v>
      </c>
      <c r="BY60" s="81">
        <v>1.0900000000000001</v>
      </c>
      <c r="BZ60" s="81">
        <v>0</v>
      </c>
      <c r="CA60" s="81">
        <v>0</v>
      </c>
      <c r="CB60" s="80">
        <f t="shared" si="24"/>
        <v>2101.88</v>
      </c>
      <c r="CC60" s="81">
        <v>36.03</v>
      </c>
      <c r="CD60" s="81">
        <v>1937.96</v>
      </c>
      <c r="CE60" s="98">
        <v>127.89</v>
      </c>
      <c r="CF60" s="57"/>
    </row>
    <row r="61" spans="1:84" x14ac:dyDescent="0.35">
      <c r="A61" s="68" t="s">
        <v>227</v>
      </c>
      <c r="B61" s="80">
        <f t="shared" si="13"/>
        <v>39655.840000000004</v>
      </c>
      <c r="C61" s="80">
        <f t="shared" si="25"/>
        <v>443.77000000000004</v>
      </c>
      <c r="D61" s="80">
        <f t="shared" si="26"/>
        <v>197.26999999999998</v>
      </c>
      <c r="E61" s="80">
        <f t="shared" si="14"/>
        <v>17503.810000000001</v>
      </c>
      <c r="F61" s="80">
        <f t="shared" si="27"/>
        <v>13076.4</v>
      </c>
      <c r="G61" s="80">
        <f t="shared" si="28"/>
        <v>941.8</v>
      </c>
      <c r="H61" s="80">
        <f t="shared" si="29"/>
        <v>7163.25</v>
      </c>
      <c r="I61" s="80">
        <f t="shared" si="30"/>
        <v>329.53999999999996</v>
      </c>
      <c r="J61" s="80">
        <f t="shared" si="40"/>
        <v>297.01</v>
      </c>
      <c r="K61" s="81">
        <v>9.61</v>
      </c>
      <c r="L61" s="81">
        <v>97.08</v>
      </c>
      <c r="M61" s="81">
        <v>1.01</v>
      </c>
      <c r="N61" s="81">
        <v>107.48</v>
      </c>
      <c r="O61" s="81">
        <v>0</v>
      </c>
      <c r="P61" s="81">
        <v>81.83</v>
      </c>
      <c r="Q61" s="81">
        <v>0</v>
      </c>
      <c r="R61" s="80">
        <f t="shared" si="16"/>
        <v>6272.4000000000005</v>
      </c>
      <c r="S61" s="81">
        <v>282.58</v>
      </c>
      <c r="T61" s="81">
        <v>12.08</v>
      </c>
      <c r="U61" s="81">
        <v>1187.1600000000001</v>
      </c>
      <c r="V61" s="81">
        <v>2318.59</v>
      </c>
      <c r="W61" s="81">
        <v>142.99</v>
      </c>
      <c r="X61" s="81">
        <v>2136.66</v>
      </c>
      <c r="Y61" s="81">
        <v>192.34</v>
      </c>
      <c r="Z61" s="80">
        <f t="shared" si="17"/>
        <v>13849.179999999998</v>
      </c>
      <c r="AA61" s="81">
        <v>2.66</v>
      </c>
      <c r="AB61" s="81">
        <v>13431.65</v>
      </c>
      <c r="AC61" s="81">
        <v>0</v>
      </c>
      <c r="AD61" s="81">
        <v>324.47000000000003</v>
      </c>
      <c r="AE61" s="81">
        <v>90.4</v>
      </c>
      <c r="AF61" s="80">
        <f t="shared" si="18"/>
        <v>12020.320000000002</v>
      </c>
      <c r="AG61" s="81">
        <v>141.19999999999999</v>
      </c>
      <c r="AH61" s="81">
        <v>51.78</v>
      </c>
      <c r="AI61" s="81">
        <v>791.04</v>
      </c>
      <c r="AJ61" s="81">
        <v>8252.9500000000007</v>
      </c>
      <c r="AK61" s="81">
        <v>130.36000000000001</v>
      </c>
      <c r="AL61" s="81">
        <v>2636.67</v>
      </c>
      <c r="AM61" s="81">
        <v>16.32</v>
      </c>
      <c r="AN61" s="80">
        <f t="shared" si="39"/>
        <v>5343.8</v>
      </c>
      <c r="AO61" s="80">
        <f t="shared" si="32"/>
        <v>7.72</v>
      </c>
      <c r="AP61" s="80">
        <f t="shared" si="33"/>
        <v>0</v>
      </c>
      <c r="AQ61" s="80">
        <f t="shared" si="34"/>
        <v>384.04</v>
      </c>
      <c r="AR61" s="80">
        <f t="shared" si="35"/>
        <v>2269.4899999999998</v>
      </c>
      <c r="AS61" s="80">
        <f t="shared" si="36"/>
        <v>343.97999999999996</v>
      </c>
      <c r="AT61" s="80">
        <f t="shared" si="37"/>
        <v>2217.69</v>
      </c>
      <c r="AU61" s="80">
        <f t="shared" si="38"/>
        <v>120.88</v>
      </c>
      <c r="AV61" s="80">
        <f t="shared" si="20"/>
        <v>1564.22</v>
      </c>
      <c r="AW61" s="81">
        <v>5.25</v>
      </c>
      <c r="AX61" s="81">
        <v>0</v>
      </c>
      <c r="AY61" s="81">
        <v>118.75</v>
      </c>
      <c r="AZ61" s="81">
        <v>897.14</v>
      </c>
      <c r="BA61" s="81">
        <v>27.48</v>
      </c>
      <c r="BB61" s="81">
        <v>395.71</v>
      </c>
      <c r="BC61" s="81">
        <v>119.89</v>
      </c>
      <c r="BD61" s="80">
        <f t="shared" si="21"/>
        <v>3058.4199999999996</v>
      </c>
      <c r="BE61" s="81">
        <v>0.92</v>
      </c>
      <c r="BF61" s="81">
        <v>0</v>
      </c>
      <c r="BG61" s="81">
        <v>133.69</v>
      </c>
      <c r="BH61" s="81">
        <v>970.83</v>
      </c>
      <c r="BI61" s="81">
        <v>249.64</v>
      </c>
      <c r="BJ61" s="81">
        <v>1702.35</v>
      </c>
      <c r="BK61" s="81">
        <v>0.99</v>
      </c>
      <c r="BL61" s="80">
        <f t="shared" si="22"/>
        <v>302.40999999999997</v>
      </c>
      <c r="BM61" s="81">
        <v>0.25</v>
      </c>
      <c r="BN61" s="81">
        <v>0</v>
      </c>
      <c r="BO61" s="81">
        <v>68.239999999999995</v>
      </c>
      <c r="BP61" s="81">
        <v>48.52</v>
      </c>
      <c r="BQ61" s="81">
        <v>65.77</v>
      </c>
      <c r="BR61" s="81">
        <v>119.63</v>
      </c>
      <c r="BS61" s="81">
        <v>0</v>
      </c>
      <c r="BT61" s="80">
        <f t="shared" si="23"/>
        <v>418.74999999999994</v>
      </c>
      <c r="BU61" s="81">
        <v>1.3</v>
      </c>
      <c r="BV61" s="81">
        <v>0</v>
      </c>
      <c r="BW61" s="81">
        <v>63.36</v>
      </c>
      <c r="BX61" s="81">
        <v>353</v>
      </c>
      <c r="BY61" s="81">
        <v>1.0900000000000001</v>
      </c>
      <c r="BZ61" s="81">
        <v>0</v>
      </c>
      <c r="CA61" s="81">
        <v>0</v>
      </c>
      <c r="CB61" s="80">
        <f t="shared" si="24"/>
        <v>1873.13</v>
      </c>
      <c r="CC61" s="81">
        <v>36.33</v>
      </c>
      <c r="CD61" s="81">
        <v>1708.91</v>
      </c>
      <c r="CE61" s="98">
        <v>127.89</v>
      </c>
      <c r="CF61" s="57"/>
    </row>
    <row r="62" spans="1:84" x14ac:dyDescent="0.35">
      <c r="A62" s="68" t="s">
        <v>228</v>
      </c>
      <c r="B62" s="80">
        <f t="shared" si="13"/>
        <v>43033.439999999995</v>
      </c>
      <c r="C62" s="80">
        <f t="shared" si="25"/>
        <v>451.0800000000001</v>
      </c>
      <c r="D62" s="80">
        <f t="shared" si="26"/>
        <v>162.72</v>
      </c>
      <c r="E62" s="80">
        <f t="shared" si="14"/>
        <v>16953.900000000001</v>
      </c>
      <c r="F62" s="80">
        <f t="shared" si="27"/>
        <v>16753.89</v>
      </c>
      <c r="G62" s="80">
        <f t="shared" si="28"/>
        <v>948.59999999999991</v>
      </c>
      <c r="H62" s="80">
        <f t="shared" si="29"/>
        <v>7403.5300000000007</v>
      </c>
      <c r="I62" s="80">
        <f t="shared" si="30"/>
        <v>359.72</v>
      </c>
      <c r="J62" s="80">
        <f t="shared" si="40"/>
        <v>287.44</v>
      </c>
      <c r="K62" s="81">
        <v>9.2200000000000006</v>
      </c>
      <c r="L62" s="81">
        <v>81.349999999999994</v>
      </c>
      <c r="M62" s="81">
        <v>0.98</v>
      </c>
      <c r="N62" s="81">
        <v>121.46</v>
      </c>
      <c r="O62" s="81">
        <v>0</v>
      </c>
      <c r="P62" s="81">
        <v>74.430000000000007</v>
      </c>
      <c r="Q62" s="81">
        <v>0</v>
      </c>
      <c r="R62" s="80">
        <f t="shared" si="16"/>
        <v>6769.5599999999995</v>
      </c>
      <c r="S62" s="81">
        <v>309.3</v>
      </c>
      <c r="T62" s="81">
        <v>8.2100000000000009</v>
      </c>
      <c r="U62" s="81">
        <v>1144.02</v>
      </c>
      <c r="V62" s="81">
        <v>2896.99</v>
      </c>
      <c r="W62" s="81">
        <v>167.05</v>
      </c>
      <c r="X62" s="81">
        <v>2054.5100000000002</v>
      </c>
      <c r="Y62" s="81">
        <v>189.48</v>
      </c>
      <c r="Z62" s="80">
        <f t="shared" si="17"/>
        <v>13194.85</v>
      </c>
      <c r="AA62" s="81">
        <v>2.61</v>
      </c>
      <c r="AB62" s="81">
        <v>12797.34</v>
      </c>
      <c r="AC62" s="81">
        <v>0</v>
      </c>
      <c r="AD62" s="81">
        <v>298.58999999999997</v>
      </c>
      <c r="AE62" s="81">
        <v>96.31</v>
      </c>
      <c r="AF62" s="80">
        <f t="shared" si="18"/>
        <v>15227.57</v>
      </c>
      <c r="AG62" s="81">
        <v>126.29</v>
      </c>
      <c r="AH62" s="81">
        <v>37.799999999999997</v>
      </c>
      <c r="AI62" s="81">
        <v>799.56</v>
      </c>
      <c r="AJ62" s="81">
        <v>11169.82</v>
      </c>
      <c r="AK62" s="81">
        <v>193.42</v>
      </c>
      <c r="AL62" s="81">
        <v>2881.02</v>
      </c>
      <c r="AM62" s="81">
        <v>19.66</v>
      </c>
      <c r="AN62" s="80">
        <f t="shared" si="39"/>
        <v>5492.8599999999988</v>
      </c>
      <c r="AO62" s="80">
        <f t="shared" si="32"/>
        <v>3.6599999999999997</v>
      </c>
      <c r="AP62" s="80">
        <f t="shared" si="33"/>
        <v>0</v>
      </c>
      <c r="AQ62" s="80">
        <f t="shared" si="34"/>
        <v>310.25</v>
      </c>
      <c r="AR62" s="80">
        <f t="shared" si="35"/>
        <v>2441.5699999999997</v>
      </c>
      <c r="AS62" s="80">
        <f t="shared" si="36"/>
        <v>289.53999999999996</v>
      </c>
      <c r="AT62" s="80">
        <f t="shared" si="37"/>
        <v>2297.2599999999998</v>
      </c>
      <c r="AU62" s="80">
        <f t="shared" si="38"/>
        <v>150.58000000000001</v>
      </c>
      <c r="AV62" s="80">
        <f t="shared" si="20"/>
        <v>1713.02</v>
      </c>
      <c r="AW62" s="81">
        <v>1.46</v>
      </c>
      <c r="AX62" s="81">
        <v>0</v>
      </c>
      <c r="AY62" s="81">
        <v>66.87</v>
      </c>
      <c r="AZ62" s="81">
        <v>1063.7</v>
      </c>
      <c r="BA62" s="81">
        <v>26.54</v>
      </c>
      <c r="BB62" s="81">
        <v>406.39</v>
      </c>
      <c r="BC62" s="81">
        <v>148.06</v>
      </c>
      <c r="BD62" s="80">
        <f t="shared" si="21"/>
        <v>3273.7499999999995</v>
      </c>
      <c r="BE62" s="81">
        <v>0.88</v>
      </c>
      <c r="BF62" s="81">
        <v>0</v>
      </c>
      <c r="BG62" s="81">
        <v>86.17</v>
      </c>
      <c r="BH62" s="81">
        <v>1166.8699999999999</v>
      </c>
      <c r="BI62" s="81">
        <v>225.75</v>
      </c>
      <c r="BJ62" s="81">
        <v>1791.56</v>
      </c>
      <c r="BK62" s="81">
        <v>2.52</v>
      </c>
      <c r="BL62" s="80">
        <f t="shared" si="22"/>
        <v>254.3</v>
      </c>
      <c r="BM62" s="81">
        <v>0.26</v>
      </c>
      <c r="BN62" s="81">
        <v>0</v>
      </c>
      <c r="BO62" s="81">
        <v>98.95</v>
      </c>
      <c r="BP62" s="81">
        <v>19.66</v>
      </c>
      <c r="BQ62" s="81">
        <v>36.119999999999997</v>
      </c>
      <c r="BR62" s="81">
        <v>99.31</v>
      </c>
      <c r="BS62" s="81">
        <v>0</v>
      </c>
      <c r="BT62" s="80">
        <f t="shared" si="23"/>
        <v>251.79</v>
      </c>
      <c r="BU62" s="81">
        <v>1.06</v>
      </c>
      <c r="BV62" s="81">
        <v>0</v>
      </c>
      <c r="BW62" s="81">
        <v>58.26</v>
      </c>
      <c r="BX62" s="81">
        <v>191.34</v>
      </c>
      <c r="BY62" s="81">
        <v>1.1299999999999999</v>
      </c>
      <c r="BZ62" s="81">
        <v>0</v>
      </c>
      <c r="CA62" s="81">
        <v>0</v>
      </c>
      <c r="CB62" s="80">
        <f t="shared" si="24"/>
        <v>2061.16</v>
      </c>
      <c r="CC62" s="81">
        <v>35.36</v>
      </c>
      <c r="CD62" s="81">
        <v>1901.75</v>
      </c>
      <c r="CE62" s="98">
        <v>124.05</v>
      </c>
      <c r="CF62" s="57"/>
    </row>
    <row r="63" spans="1:84" x14ac:dyDescent="0.35">
      <c r="A63" s="68" t="s">
        <v>229</v>
      </c>
      <c r="B63" s="80">
        <f t="shared" si="13"/>
        <v>34203.879999999997</v>
      </c>
      <c r="C63" s="80">
        <f t="shared" si="25"/>
        <v>446.9799999999999</v>
      </c>
      <c r="D63" s="80">
        <f t="shared" si="26"/>
        <v>221.18</v>
      </c>
      <c r="E63" s="80">
        <f t="shared" si="14"/>
        <v>16578.45</v>
      </c>
      <c r="F63" s="80">
        <f t="shared" si="27"/>
        <v>9588.659999999998</v>
      </c>
      <c r="G63" s="80">
        <f t="shared" si="28"/>
        <v>688.02</v>
      </c>
      <c r="H63" s="80">
        <f t="shared" si="29"/>
        <v>6405.41</v>
      </c>
      <c r="I63" s="80">
        <f t="shared" si="30"/>
        <v>275.18</v>
      </c>
      <c r="J63" s="80">
        <f t="shared" si="40"/>
        <v>329.84000000000003</v>
      </c>
      <c r="K63" s="81">
        <v>8.64</v>
      </c>
      <c r="L63" s="81">
        <v>128.05000000000001</v>
      </c>
      <c r="M63" s="81">
        <v>1.36</v>
      </c>
      <c r="N63" s="81">
        <v>115.06</v>
      </c>
      <c r="O63" s="81">
        <v>0</v>
      </c>
      <c r="P63" s="81">
        <v>76.73</v>
      </c>
      <c r="Q63" s="81">
        <v>0</v>
      </c>
      <c r="R63" s="80">
        <f t="shared" si="16"/>
        <v>5421.48</v>
      </c>
      <c r="S63" s="81">
        <v>300.02</v>
      </c>
      <c r="T63" s="81">
        <v>13.46</v>
      </c>
      <c r="U63" s="81">
        <v>1099.82</v>
      </c>
      <c r="V63" s="81">
        <v>1721.76</v>
      </c>
      <c r="W63" s="81">
        <v>101.65</v>
      </c>
      <c r="X63" s="81">
        <v>1995.29</v>
      </c>
      <c r="Y63" s="81">
        <v>189.48</v>
      </c>
      <c r="Z63" s="80">
        <f t="shared" si="17"/>
        <v>13076.429999999998</v>
      </c>
      <c r="AA63" s="81">
        <v>2.96</v>
      </c>
      <c r="AB63" s="81">
        <v>12724.81</v>
      </c>
      <c r="AC63" s="81">
        <v>0</v>
      </c>
      <c r="AD63" s="81">
        <v>252.35</v>
      </c>
      <c r="AE63" s="81">
        <v>96.31</v>
      </c>
      <c r="AF63" s="80">
        <f t="shared" si="18"/>
        <v>8623.7499999999982</v>
      </c>
      <c r="AG63" s="81">
        <v>131.02000000000001</v>
      </c>
      <c r="AH63" s="81">
        <v>45.28</v>
      </c>
      <c r="AI63" s="81">
        <v>554.35</v>
      </c>
      <c r="AJ63" s="81">
        <v>5622.74</v>
      </c>
      <c r="AK63" s="81">
        <v>97.37</v>
      </c>
      <c r="AL63" s="81">
        <v>2163.09</v>
      </c>
      <c r="AM63" s="81">
        <v>9.9</v>
      </c>
      <c r="AN63" s="80">
        <f t="shared" si="39"/>
        <v>4719.1500000000005</v>
      </c>
      <c r="AO63" s="80">
        <f t="shared" si="32"/>
        <v>4.34</v>
      </c>
      <c r="AP63" s="80">
        <f t="shared" si="33"/>
        <v>0</v>
      </c>
      <c r="AQ63" s="80">
        <f t="shared" si="34"/>
        <v>323.32</v>
      </c>
      <c r="AR63" s="80">
        <f t="shared" si="35"/>
        <v>2005.05</v>
      </c>
      <c r="AS63" s="80">
        <f t="shared" si="36"/>
        <v>236.65</v>
      </c>
      <c r="AT63" s="80">
        <f t="shared" si="37"/>
        <v>2073.9899999999998</v>
      </c>
      <c r="AU63" s="80">
        <f t="shared" si="38"/>
        <v>75.8</v>
      </c>
      <c r="AV63" s="80">
        <f t="shared" si="20"/>
        <v>1457.8100000000002</v>
      </c>
      <c r="AW63" s="81">
        <v>2.14</v>
      </c>
      <c r="AX63" s="81">
        <v>0</v>
      </c>
      <c r="AY63" s="81">
        <v>77.67</v>
      </c>
      <c r="AZ63" s="81">
        <v>876.35</v>
      </c>
      <c r="BA63" s="81">
        <v>21.86</v>
      </c>
      <c r="BB63" s="81">
        <v>405.26</v>
      </c>
      <c r="BC63" s="81">
        <v>74.53</v>
      </c>
      <c r="BD63" s="80">
        <f t="shared" si="21"/>
        <v>2839.96</v>
      </c>
      <c r="BE63" s="81">
        <v>0.88</v>
      </c>
      <c r="BF63" s="81">
        <v>0</v>
      </c>
      <c r="BG63" s="81">
        <v>95.62</v>
      </c>
      <c r="BH63" s="81">
        <v>961.34</v>
      </c>
      <c r="BI63" s="81">
        <v>185.01</v>
      </c>
      <c r="BJ63" s="81">
        <v>1595.84</v>
      </c>
      <c r="BK63" s="81">
        <v>1.27</v>
      </c>
      <c r="BL63" s="80">
        <f t="shared" si="22"/>
        <v>202.10000000000002</v>
      </c>
      <c r="BM63" s="81">
        <v>0.26</v>
      </c>
      <c r="BN63" s="81">
        <v>0</v>
      </c>
      <c r="BO63" s="81">
        <v>84.71</v>
      </c>
      <c r="BP63" s="81">
        <v>15.59</v>
      </c>
      <c r="BQ63" s="81">
        <v>28.65</v>
      </c>
      <c r="BR63" s="81">
        <v>72.89</v>
      </c>
      <c r="BS63" s="81">
        <v>0</v>
      </c>
      <c r="BT63" s="80">
        <f t="shared" si="23"/>
        <v>219.28</v>
      </c>
      <c r="BU63" s="81">
        <v>1.06</v>
      </c>
      <c r="BV63" s="81">
        <v>0</v>
      </c>
      <c r="BW63" s="81">
        <v>65.319999999999993</v>
      </c>
      <c r="BX63" s="81">
        <v>151.77000000000001</v>
      </c>
      <c r="BY63" s="81">
        <v>1.1299999999999999</v>
      </c>
      <c r="BZ63" s="81">
        <v>0</v>
      </c>
      <c r="CA63" s="81">
        <v>0</v>
      </c>
      <c r="CB63" s="80">
        <f t="shared" si="24"/>
        <v>2033.23</v>
      </c>
      <c r="CC63" s="81">
        <v>34.39</v>
      </c>
      <c r="CD63" s="81">
        <v>1874.79</v>
      </c>
      <c r="CE63" s="98">
        <v>124.05</v>
      </c>
      <c r="CF63" s="57"/>
    </row>
    <row r="64" spans="1:84" x14ac:dyDescent="0.35">
      <c r="A64" s="68" t="s">
        <v>230</v>
      </c>
      <c r="B64" s="80">
        <f t="shared" si="13"/>
        <v>30128.470000000005</v>
      </c>
      <c r="C64" s="80">
        <f t="shared" si="25"/>
        <v>412.58</v>
      </c>
      <c r="D64" s="80">
        <f t="shared" si="26"/>
        <v>195.54999999999998</v>
      </c>
      <c r="E64" s="80">
        <f t="shared" si="14"/>
        <v>16960.740000000002</v>
      </c>
      <c r="F64" s="80">
        <f t="shared" si="27"/>
        <v>5617.4500000000007</v>
      </c>
      <c r="G64" s="80">
        <f t="shared" si="28"/>
        <v>488.03</v>
      </c>
      <c r="H64" s="80">
        <f t="shared" si="29"/>
        <v>6221.7800000000007</v>
      </c>
      <c r="I64" s="80">
        <f t="shared" si="30"/>
        <v>232.33999999999997</v>
      </c>
      <c r="J64" s="80">
        <f t="shared" si="40"/>
        <v>299.75</v>
      </c>
      <c r="K64" s="81">
        <v>8.91</v>
      </c>
      <c r="L64" s="81">
        <v>110.23</v>
      </c>
      <c r="M64" s="81">
        <v>1.41</v>
      </c>
      <c r="N64" s="81">
        <v>100.41</v>
      </c>
      <c r="O64" s="81">
        <v>0</v>
      </c>
      <c r="P64" s="81">
        <v>78.790000000000006</v>
      </c>
      <c r="Q64" s="81">
        <v>0</v>
      </c>
      <c r="R64" s="80">
        <f t="shared" si="16"/>
        <v>4881.5299999999988</v>
      </c>
      <c r="S64" s="81">
        <v>284.08999999999997</v>
      </c>
      <c r="T64" s="81">
        <v>12.88</v>
      </c>
      <c r="U64" s="81">
        <v>1055.6199999999999</v>
      </c>
      <c r="V64" s="81">
        <v>1266.8599999999999</v>
      </c>
      <c r="W64" s="81">
        <v>75.66</v>
      </c>
      <c r="X64" s="81">
        <v>1996.94</v>
      </c>
      <c r="Y64" s="81">
        <v>189.48</v>
      </c>
      <c r="Z64" s="80">
        <f t="shared" si="17"/>
        <v>13754.5</v>
      </c>
      <c r="AA64" s="81">
        <v>3.06</v>
      </c>
      <c r="AB64" s="81">
        <v>13455.35</v>
      </c>
      <c r="AC64" s="81">
        <v>0</v>
      </c>
      <c r="AD64" s="81">
        <v>199.78</v>
      </c>
      <c r="AE64" s="81">
        <v>96.31</v>
      </c>
      <c r="AF64" s="80">
        <f t="shared" si="18"/>
        <v>5476.17</v>
      </c>
      <c r="AG64" s="81">
        <v>111.21</v>
      </c>
      <c r="AH64" s="81">
        <v>41.74</v>
      </c>
      <c r="AI64" s="81">
        <v>465.34</v>
      </c>
      <c r="AJ64" s="81">
        <v>2812.51</v>
      </c>
      <c r="AK64" s="81">
        <v>48.7</v>
      </c>
      <c r="AL64" s="81">
        <v>1991.72</v>
      </c>
      <c r="AM64" s="81">
        <v>4.95</v>
      </c>
      <c r="AN64" s="80">
        <f t="shared" si="39"/>
        <v>3946.92</v>
      </c>
      <c r="AO64" s="80">
        <f t="shared" si="32"/>
        <v>5.3100000000000005</v>
      </c>
      <c r="AP64" s="80">
        <f t="shared" si="33"/>
        <v>0</v>
      </c>
      <c r="AQ64" s="80">
        <f t="shared" si="34"/>
        <v>368.16999999999996</v>
      </c>
      <c r="AR64" s="80">
        <f t="shared" si="35"/>
        <v>1313.6200000000001</v>
      </c>
      <c r="AS64" s="80">
        <f t="shared" si="36"/>
        <v>163.89</v>
      </c>
      <c r="AT64" s="80">
        <f t="shared" si="37"/>
        <v>2058.02</v>
      </c>
      <c r="AU64" s="80">
        <f t="shared" si="38"/>
        <v>37.910000000000004</v>
      </c>
      <c r="AV64" s="80">
        <f t="shared" si="20"/>
        <v>1122.78</v>
      </c>
      <c r="AW64" s="81">
        <v>3.11</v>
      </c>
      <c r="AX64" s="81">
        <v>0</v>
      </c>
      <c r="AY64" s="81">
        <v>102.52</v>
      </c>
      <c r="AZ64" s="81">
        <v>556.08000000000004</v>
      </c>
      <c r="BA64" s="81">
        <v>13.87</v>
      </c>
      <c r="BB64" s="81">
        <v>409.92</v>
      </c>
      <c r="BC64" s="81">
        <v>37.28</v>
      </c>
      <c r="BD64" s="80">
        <f t="shared" si="21"/>
        <v>2421.6600000000003</v>
      </c>
      <c r="BE64" s="81">
        <v>0.88</v>
      </c>
      <c r="BF64" s="81">
        <v>0</v>
      </c>
      <c r="BG64" s="81">
        <v>108.37</v>
      </c>
      <c r="BH64" s="81">
        <v>610.01</v>
      </c>
      <c r="BI64" s="81">
        <v>123.63</v>
      </c>
      <c r="BJ64" s="81">
        <v>1578.14</v>
      </c>
      <c r="BK64" s="81">
        <v>0.63</v>
      </c>
      <c r="BL64" s="80">
        <f t="shared" si="22"/>
        <v>192.79000000000002</v>
      </c>
      <c r="BM64" s="81">
        <v>0.26</v>
      </c>
      <c r="BN64" s="81">
        <v>0</v>
      </c>
      <c r="BO64" s="81">
        <v>83.56</v>
      </c>
      <c r="BP64" s="81">
        <v>13.75</v>
      </c>
      <c r="BQ64" s="81">
        <v>25.26</v>
      </c>
      <c r="BR64" s="81">
        <v>69.959999999999994</v>
      </c>
      <c r="BS64" s="81">
        <v>0</v>
      </c>
      <c r="BT64" s="80">
        <f t="shared" si="23"/>
        <v>209.69</v>
      </c>
      <c r="BU64" s="81">
        <v>1.06</v>
      </c>
      <c r="BV64" s="81">
        <v>0</v>
      </c>
      <c r="BW64" s="81">
        <v>73.72</v>
      </c>
      <c r="BX64" s="81">
        <v>133.78</v>
      </c>
      <c r="BY64" s="81">
        <v>1.1299999999999999</v>
      </c>
      <c r="BZ64" s="81">
        <v>0</v>
      </c>
      <c r="CA64" s="81">
        <v>0</v>
      </c>
      <c r="CB64" s="80">
        <f t="shared" si="24"/>
        <v>1769.6</v>
      </c>
      <c r="CC64" s="81">
        <v>30.7</v>
      </c>
      <c r="CD64" s="81">
        <v>1614.85</v>
      </c>
      <c r="CE64" s="98">
        <v>124.05</v>
      </c>
      <c r="CF64" s="57"/>
    </row>
    <row r="65" spans="1:84" x14ac:dyDescent="0.35">
      <c r="A65" s="68" t="s">
        <v>231</v>
      </c>
      <c r="B65" s="80">
        <f t="shared" si="13"/>
        <v>42085.170000000013</v>
      </c>
      <c r="C65" s="80">
        <f t="shared" si="25"/>
        <v>436.67</v>
      </c>
      <c r="D65" s="80">
        <f t="shared" si="26"/>
        <v>199.32000000000002</v>
      </c>
      <c r="E65" s="80">
        <f t="shared" si="14"/>
        <v>17465.22</v>
      </c>
      <c r="F65" s="80">
        <f t="shared" si="27"/>
        <v>15389.310000000001</v>
      </c>
      <c r="G65" s="80">
        <f t="shared" si="28"/>
        <v>918.55</v>
      </c>
      <c r="H65" s="80">
        <f t="shared" si="29"/>
        <v>7335.6900000000005</v>
      </c>
      <c r="I65" s="80">
        <f t="shared" si="30"/>
        <v>340.40999999999997</v>
      </c>
      <c r="J65" s="80">
        <f t="shared" si="40"/>
        <v>281.74</v>
      </c>
      <c r="K65" s="81">
        <v>9.3800000000000008</v>
      </c>
      <c r="L65" s="81">
        <v>92.39</v>
      </c>
      <c r="M65" s="81">
        <v>1.44</v>
      </c>
      <c r="N65" s="81">
        <v>100.79</v>
      </c>
      <c r="O65" s="81">
        <v>0</v>
      </c>
      <c r="P65" s="81">
        <v>77.739999999999995</v>
      </c>
      <c r="Q65" s="81">
        <v>0</v>
      </c>
      <c r="R65" s="80">
        <f t="shared" si="16"/>
        <v>6604.2499999999991</v>
      </c>
      <c r="S65" s="81">
        <v>282.85000000000002</v>
      </c>
      <c r="T65" s="81">
        <v>14.69</v>
      </c>
      <c r="U65" s="81">
        <v>1364</v>
      </c>
      <c r="V65" s="81">
        <v>2498.16</v>
      </c>
      <c r="W65" s="81">
        <v>143.83000000000001</v>
      </c>
      <c r="X65" s="81">
        <v>2111.2399999999998</v>
      </c>
      <c r="Y65" s="81">
        <v>189.48</v>
      </c>
      <c r="Z65" s="80">
        <f t="shared" si="17"/>
        <v>13750.68</v>
      </c>
      <c r="AA65" s="81">
        <v>2.97</v>
      </c>
      <c r="AB65" s="81">
        <v>13444.37</v>
      </c>
      <c r="AC65" s="81">
        <v>0</v>
      </c>
      <c r="AD65" s="81">
        <v>207.03</v>
      </c>
      <c r="AE65" s="81">
        <v>96.31</v>
      </c>
      <c r="AF65" s="80">
        <f t="shared" si="18"/>
        <v>14000.86</v>
      </c>
      <c r="AG65" s="81">
        <v>137.82</v>
      </c>
      <c r="AH65" s="81">
        <v>59.97</v>
      </c>
      <c r="AI65" s="81">
        <v>887.66</v>
      </c>
      <c r="AJ65" s="81">
        <v>9903.11</v>
      </c>
      <c r="AK65" s="81">
        <v>171.49</v>
      </c>
      <c r="AL65" s="81">
        <v>2823.38</v>
      </c>
      <c r="AM65" s="81">
        <v>17.43</v>
      </c>
      <c r="AN65" s="80">
        <f t="shared" si="39"/>
        <v>5862.5</v>
      </c>
      <c r="AO65" s="80">
        <f t="shared" si="32"/>
        <v>3.65</v>
      </c>
      <c r="AP65" s="80">
        <f t="shared" si="33"/>
        <v>0</v>
      </c>
      <c r="AQ65" s="80">
        <f t="shared" si="34"/>
        <v>338.93</v>
      </c>
      <c r="AR65" s="80">
        <f t="shared" si="35"/>
        <v>2763.2</v>
      </c>
      <c r="AS65" s="80">
        <f t="shared" si="36"/>
        <v>396.2</v>
      </c>
      <c r="AT65" s="80">
        <f t="shared" si="37"/>
        <v>2227.02</v>
      </c>
      <c r="AU65" s="80">
        <f t="shared" si="38"/>
        <v>133.5</v>
      </c>
      <c r="AV65" s="80">
        <f t="shared" si="20"/>
        <v>1694.2299999999998</v>
      </c>
      <c r="AW65" s="81">
        <v>1.45</v>
      </c>
      <c r="AX65" s="81">
        <v>0</v>
      </c>
      <c r="AY65" s="81">
        <v>74.349999999999994</v>
      </c>
      <c r="AZ65" s="81">
        <v>1057.04</v>
      </c>
      <c r="BA65" s="81">
        <v>26.37</v>
      </c>
      <c r="BB65" s="81">
        <v>403.75</v>
      </c>
      <c r="BC65" s="81">
        <v>131.27000000000001</v>
      </c>
      <c r="BD65" s="80">
        <f t="shared" si="21"/>
        <v>3274.31</v>
      </c>
      <c r="BE65" s="81">
        <v>0.88</v>
      </c>
      <c r="BF65" s="81">
        <v>0</v>
      </c>
      <c r="BG65" s="81">
        <v>103.93</v>
      </c>
      <c r="BH65" s="81">
        <v>1159.56</v>
      </c>
      <c r="BI65" s="81">
        <v>275.12</v>
      </c>
      <c r="BJ65" s="81">
        <v>1732.59</v>
      </c>
      <c r="BK65" s="81">
        <v>2.23</v>
      </c>
      <c r="BL65" s="80">
        <f t="shared" si="22"/>
        <v>330.81</v>
      </c>
      <c r="BM65" s="81">
        <v>0.26</v>
      </c>
      <c r="BN65" s="81">
        <v>0</v>
      </c>
      <c r="BO65" s="81">
        <v>95.36</v>
      </c>
      <c r="BP65" s="81">
        <v>50.93</v>
      </c>
      <c r="BQ65" s="81">
        <v>93.58</v>
      </c>
      <c r="BR65" s="81">
        <v>90.68</v>
      </c>
      <c r="BS65" s="81">
        <v>0</v>
      </c>
      <c r="BT65" s="80">
        <f t="shared" si="23"/>
        <v>563.15</v>
      </c>
      <c r="BU65" s="81">
        <v>1.06</v>
      </c>
      <c r="BV65" s="81">
        <v>0</v>
      </c>
      <c r="BW65" s="81">
        <v>65.290000000000006</v>
      </c>
      <c r="BX65" s="81">
        <v>495.67</v>
      </c>
      <c r="BY65" s="81">
        <v>1.1299999999999999</v>
      </c>
      <c r="BZ65" s="81">
        <v>0</v>
      </c>
      <c r="CA65" s="81">
        <v>0</v>
      </c>
      <c r="CB65" s="80">
        <f t="shared" si="24"/>
        <v>1585.1399999999999</v>
      </c>
      <c r="CC65" s="81">
        <v>32.270000000000003</v>
      </c>
      <c r="CD65" s="81">
        <v>1428.82</v>
      </c>
      <c r="CE65" s="98">
        <v>124.05</v>
      </c>
      <c r="CF65" s="57"/>
    </row>
    <row r="66" spans="1:84" x14ac:dyDescent="0.35">
      <c r="A66" s="68" t="s">
        <v>232</v>
      </c>
      <c r="B66" s="80">
        <f t="shared" si="13"/>
        <v>45345.509999999995</v>
      </c>
      <c r="C66" s="80">
        <f t="shared" si="25"/>
        <v>519.30999999999995</v>
      </c>
      <c r="D66" s="80">
        <f t="shared" si="26"/>
        <v>225.1</v>
      </c>
      <c r="E66" s="80">
        <f t="shared" si="14"/>
        <v>15859.73</v>
      </c>
      <c r="F66" s="80">
        <f t="shared" si="27"/>
        <v>19707.34</v>
      </c>
      <c r="G66" s="80">
        <f t="shared" si="28"/>
        <v>1107.3900000000001</v>
      </c>
      <c r="H66" s="80">
        <f t="shared" si="29"/>
        <v>7538.8</v>
      </c>
      <c r="I66" s="80">
        <f t="shared" si="30"/>
        <v>387.84000000000003</v>
      </c>
      <c r="J66" s="80">
        <f t="shared" si="40"/>
        <v>334.02</v>
      </c>
      <c r="K66" s="81">
        <v>9.59</v>
      </c>
      <c r="L66" s="81">
        <v>113.78</v>
      </c>
      <c r="M66" s="81">
        <v>0.81</v>
      </c>
      <c r="N66" s="81">
        <v>128.28</v>
      </c>
      <c r="O66" s="81">
        <v>0</v>
      </c>
      <c r="P66" s="81">
        <v>81.56</v>
      </c>
      <c r="Q66" s="81">
        <v>0</v>
      </c>
      <c r="R66" s="80">
        <f t="shared" si="16"/>
        <v>6883.76</v>
      </c>
      <c r="S66" s="81">
        <v>367.03</v>
      </c>
      <c r="T66" s="81">
        <v>14.48</v>
      </c>
      <c r="U66" s="81">
        <v>989.23</v>
      </c>
      <c r="V66" s="81">
        <v>3067.52</v>
      </c>
      <c r="W66" s="81">
        <v>203.76</v>
      </c>
      <c r="X66" s="81">
        <v>2056.88</v>
      </c>
      <c r="Y66" s="81">
        <v>184.86</v>
      </c>
      <c r="Z66" s="80">
        <f t="shared" si="17"/>
        <v>12225.779999999999</v>
      </c>
      <c r="AA66" s="81">
        <v>2.4900000000000002</v>
      </c>
      <c r="AB66" s="81">
        <v>11917.35</v>
      </c>
      <c r="AC66" s="81">
        <v>0</v>
      </c>
      <c r="AD66" s="81">
        <v>212.38</v>
      </c>
      <c r="AE66" s="81">
        <v>93.56</v>
      </c>
      <c r="AF66" s="80">
        <f t="shared" si="18"/>
        <v>17803.3</v>
      </c>
      <c r="AG66" s="81">
        <v>133.91</v>
      </c>
      <c r="AH66" s="81">
        <v>62.88</v>
      </c>
      <c r="AI66" s="81">
        <v>1083.48</v>
      </c>
      <c r="AJ66" s="81">
        <v>13280.48</v>
      </c>
      <c r="AK66" s="81">
        <v>269.81</v>
      </c>
      <c r="AL66" s="81">
        <v>2949.46</v>
      </c>
      <c r="AM66" s="81">
        <v>23.28</v>
      </c>
      <c r="AN66" s="80">
        <f t="shared" si="39"/>
        <v>6401.51</v>
      </c>
      <c r="AO66" s="80">
        <f t="shared" si="32"/>
        <v>6.29</v>
      </c>
      <c r="AP66" s="80">
        <f t="shared" si="33"/>
        <v>0</v>
      </c>
      <c r="AQ66" s="80">
        <f t="shared" si="34"/>
        <v>326.01</v>
      </c>
      <c r="AR66" s="80">
        <f t="shared" si="35"/>
        <v>3110.73</v>
      </c>
      <c r="AS66" s="80">
        <f t="shared" si="36"/>
        <v>421.44000000000005</v>
      </c>
      <c r="AT66" s="80">
        <f t="shared" si="37"/>
        <v>2357.34</v>
      </c>
      <c r="AU66" s="80">
        <f t="shared" si="38"/>
        <v>179.7</v>
      </c>
      <c r="AV66" s="80">
        <f t="shared" si="20"/>
        <v>2017.4199999999996</v>
      </c>
      <c r="AW66" s="81">
        <v>3.69</v>
      </c>
      <c r="AX66" s="81">
        <v>0</v>
      </c>
      <c r="AY66" s="81">
        <v>67.150000000000006</v>
      </c>
      <c r="AZ66" s="81">
        <v>1321.78</v>
      </c>
      <c r="BA66" s="81">
        <v>45.08</v>
      </c>
      <c r="BB66" s="81">
        <v>405.37</v>
      </c>
      <c r="BC66" s="81">
        <v>174.35</v>
      </c>
      <c r="BD66" s="80">
        <f t="shared" si="21"/>
        <v>3717.67</v>
      </c>
      <c r="BE66" s="81">
        <v>0.88</v>
      </c>
      <c r="BF66" s="81">
        <v>0</v>
      </c>
      <c r="BG66" s="81">
        <v>94.65</v>
      </c>
      <c r="BH66" s="81">
        <v>1478.99</v>
      </c>
      <c r="BI66" s="81">
        <v>288.41000000000003</v>
      </c>
      <c r="BJ66" s="81">
        <v>1849.39</v>
      </c>
      <c r="BK66" s="81">
        <v>5.35</v>
      </c>
      <c r="BL66" s="80">
        <f t="shared" si="22"/>
        <v>322.77999999999997</v>
      </c>
      <c r="BM66" s="81">
        <v>0</v>
      </c>
      <c r="BN66" s="81">
        <v>0</v>
      </c>
      <c r="BO66" s="81">
        <v>106.35</v>
      </c>
      <c r="BP66" s="81">
        <v>27.06</v>
      </c>
      <c r="BQ66" s="81">
        <v>86.79</v>
      </c>
      <c r="BR66" s="81">
        <v>102.58</v>
      </c>
      <c r="BS66" s="81">
        <v>0</v>
      </c>
      <c r="BT66" s="80">
        <f t="shared" si="23"/>
        <v>343.64</v>
      </c>
      <c r="BU66" s="81">
        <v>1.72</v>
      </c>
      <c r="BV66" s="81">
        <v>0</v>
      </c>
      <c r="BW66" s="81">
        <v>57.86</v>
      </c>
      <c r="BX66" s="81">
        <v>282.89999999999998</v>
      </c>
      <c r="BY66" s="81">
        <v>1.1599999999999999</v>
      </c>
      <c r="BZ66" s="81">
        <v>0</v>
      </c>
      <c r="CA66" s="81">
        <v>0</v>
      </c>
      <c r="CB66" s="80">
        <f t="shared" si="24"/>
        <v>1697.1399999999999</v>
      </c>
      <c r="CC66" s="81">
        <v>33.96</v>
      </c>
      <c r="CD66" s="81">
        <v>1542.85</v>
      </c>
      <c r="CE66" s="98">
        <v>120.33</v>
      </c>
      <c r="CF66" s="57"/>
    </row>
    <row r="67" spans="1:84" x14ac:dyDescent="0.35">
      <c r="A67" s="68" t="s">
        <v>233</v>
      </c>
      <c r="B67" s="80">
        <f t="shared" si="13"/>
        <v>34578.29</v>
      </c>
      <c r="C67" s="80">
        <f t="shared" si="25"/>
        <v>505.34999999999997</v>
      </c>
      <c r="D67" s="80">
        <f t="shared" si="26"/>
        <v>240.01999999999998</v>
      </c>
      <c r="E67" s="80">
        <f t="shared" si="14"/>
        <v>17091.61</v>
      </c>
      <c r="F67" s="80">
        <f t="shared" si="27"/>
        <v>9368.41</v>
      </c>
      <c r="G67" s="80">
        <f t="shared" si="28"/>
        <v>753.09</v>
      </c>
      <c r="H67" s="80">
        <f t="shared" si="29"/>
        <v>6351.68</v>
      </c>
      <c r="I67" s="80">
        <f t="shared" si="30"/>
        <v>268.13</v>
      </c>
      <c r="J67" s="80">
        <f t="shared" si="40"/>
        <v>334.66</v>
      </c>
      <c r="K67" s="81">
        <v>9.36</v>
      </c>
      <c r="L67" s="81">
        <v>129.76</v>
      </c>
      <c r="M67" s="81">
        <v>1.68</v>
      </c>
      <c r="N67" s="81">
        <v>110.78</v>
      </c>
      <c r="O67" s="81">
        <v>0</v>
      </c>
      <c r="P67" s="81">
        <v>83.08</v>
      </c>
      <c r="Q67" s="81">
        <v>0</v>
      </c>
      <c r="R67" s="80">
        <f t="shared" si="16"/>
        <v>5297.6399999999994</v>
      </c>
      <c r="S67" s="81">
        <v>369.53</v>
      </c>
      <c r="T67" s="81">
        <v>20.37</v>
      </c>
      <c r="U67" s="81">
        <v>956.89</v>
      </c>
      <c r="V67" s="81">
        <v>1685.05</v>
      </c>
      <c r="W67" s="81">
        <v>114.49</v>
      </c>
      <c r="X67" s="81">
        <v>1966.45</v>
      </c>
      <c r="Y67" s="81">
        <v>184.86</v>
      </c>
      <c r="Z67" s="80">
        <f t="shared" si="17"/>
        <v>13784.34</v>
      </c>
      <c r="AA67" s="81">
        <v>2.34</v>
      </c>
      <c r="AB67" s="81">
        <v>13416.94</v>
      </c>
      <c r="AC67" s="81">
        <v>0</v>
      </c>
      <c r="AD67" s="81">
        <v>271.5</v>
      </c>
      <c r="AE67" s="81">
        <v>93.56</v>
      </c>
      <c r="AF67" s="80">
        <f t="shared" si="18"/>
        <v>8511.6200000000008</v>
      </c>
      <c r="AG67" s="81">
        <v>119.96</v>
      </c>
      <c r="AH67" s="81">
        <v>55.23</v>
      </c>
      <c r="AI67" s="81">
        <v>578.71</v>
      </c>
      <c r="AJ67" s="81">
        <v>5447.64</v>
      </c>
      <c r="AK67" s="81">
        <v>110.68</v>
      </c>
      <c r="AL67" s="81">
        <v>2189.85</v>
      </c>
      <c r="AM67" s="81">
        <v>9.5500000000000007</v>
      </c>
      <c r="AN67" s="80">
        <f t="shared" si="39"/>
        <v>4647.96</v>
      </c>
      <c r="AO67" s="80">
        <f t="shared" si="32"/>
        <v>4.16</v>
      </c>
      <c r="AP67" s="80">
        <f t="shared" si="33"/>
        <v>0</v>
      </c>
      <c r="AQ67" s="80">
        <f t="shared" si="34"/>
        <v>290.31</v>
      </c>
      <c r="AR67" s="80">
        <f t="shared" si="35"/>
        <v>2004.61</v>
      </c>
      <c r="AS67" s="80">
        <f t="shared" si="36"/>
        <v>256.42</v>
      </c>
      <c r="AT67" s="80">
        <f t="shared" si="37"/>
        <v>2018.74</v>
      </c>
      <c r="AU67" s="80">
        <f t="shared" si="38"/>
        <v>73.72</v>
      </c>
      <c r="AV67" s="80">
        <f t="shared" si="20"/>
        <v>1446.11</v>
      </c>
      <c r="AW67" s="81">
        <v>2.2200000000000002</v>
      </c>
      <c r="AX67" s="81">
        <v>0</v>
      </c>
      <c r="AY67" s="81">
        <v>69.34</v>
      </c>
      <c r="AZ67" s="81">
        <v>874.27</v>
      </c>
      <c r="BA67" s="81">
        <v>29.82</v>
      </c>
      <c r="BB67" s="81">
        <v>398.94</v>
      </c>
      <c r="BC67" s="81">
        <v>71.52</v>
      </c>
      <c r="BD67" s="80">
        <f t="shared" si="21"/>
        <v>2799.8399999999997</v>
      </c>
      <c r="BE67" s="81">
        <v>0.88</v>
      </c>
      <c r="BF67" s="81">
        <v>0</v>
      </c>
      <c r="BG67" s="81">
        <v>87.21</v>
      </c>
      <c r="BH67" s="81">
        <v>978.25</v>
      </c>
      <c r="BI67" s="81">
        <v>182.86</v>
      </c>
      <c r="BJ67" s="81">
        <v>1548.44</v>
      </c>
      <c r="BK67" s="81">
        <v>2.2000000000000002</v>
      </c>
      <c r="BL67" s="80">
        <f t="shared" si="22"/>
        <v>204.44</v>
      </c>
      <c r="BM67" s="81">
        <v>0</v>
      </c>
      <c r="BN67" s="81">
        <v>0</v>
      </c>
      <c r="BO67" s="81">
        <v>77.22</v>
      </c>
      <c r="BP67" s="81">
        <v>13.28</v>
      </c>
      <c r="BQ67" s="81">
        <v>42.58</v>
      </c>
      <c r="BR67" s="81">
        <v>71.36</v>
      </c>
      <c r="BS67" s="81">
        <v>0</v>
      </c>
      <c r="BT67" s="80">
        <f t="shared" si="23"/>
        <v>197.57</v>
      </c>
      <c r="BU67" s="81">
        <v>1.06</v>
      </c>
      <c r="BV67" s="81">
        <v>0</v>
      </c>
      <c r="BW67" s="81">
        <v>56.54</v>
      </c>
      <c r="BX67" s="81">
        <v>138.81</v>
      </c>
      <c r="BY67" s="81">
        <v>1.1599999999999999</v>
      </c>
      <c r="BZ67" s="81">
        <v>0</v>
      </c>
      <c r="CA67" s="81">
        <v>0</v>
      </c>
      <c r="CB67" s="80">
        <f t="shared" si="24"/>
        <v>2002.07</v>
      </c>
      <c r="CC67" s="81">
        <v>34.659999999999997</v>
      </c>
      <c r="CD67" s="81">
        <v>1847.08</v>
      </c>
      <c r="CE67" s="98">
        <v>120.33</v>
      </c>
      <c r="CF67" s="57"/>
    </row>
    <row r="68" spans="1:84" x14ac:dyDescent="0.35">
      <c r="A68" s="68" t="s">
        <v>234</v>
      </c>
      <c r="B68" s="80">
        <f t="shared" si="13"/>
        <v>29723.940000000006</v>
      </c>
      <c r="C68" s="80">
        <f t="shared" si="25"/>
        <v>485.65999999999997</v>
      </c>
      <c r="D68" s="80">
        <f t="shared" si="26"/>
        <v>234.17000000000002</v>
      </c>
      <c r="E68" s="80">
        <f t="shared" si="14"/>
        <v>16843.160000000003</v>
      </c>
      <c r="F68" s="80">
        <f t="shared" si="27"/>
        <v>5142.3100000000004</v>
      </c>
      <c r="G68" s="80">
        <f t="shared" si="28"/>
        <v>611.29999999999995</v>
      </c>
      <c r="H68" s="80">
        <f t="shared" si="29"/>
        <v>6187.5</v>
      </c>
      <c r="I68" s="80">
        <f t="shared" si="30"/>
        <v>219.84</v>
      </c>
      <c r="J68" s="80">
        <f t="shared" si="40"/>
        <v>331.02000000000004</v>
      </c>
      <c r="K68" s="81">
        <v>9.33</v>
      </c>
      <c r="L68" s="81">
        <v>134.4</v>
      </c>
      <c r="M68" s="81">
        <v>0.81</v>
      </c>
      <c r="N68" s="81">
        <v>105.19</v>
      </c>
      <c r="O68" s="81">
        <v>0</v>
      </c>
      <c r="P68" s="81">
        <v>81.290000000000006</v>
      </c>
      <c r="Q68" s="81">
        <v>0</v>
      </c>
      <c r="R68" s="80">
        <f t="shared" si="16"/>
        <v>5086.6699999999992</v>
      </c>
      <c r="S68" s="81">
        <v>362.68</v>
      </c>
      <c r="T68" s="81">
        <v>18.989999999999998</v>
      </c>
      <c r="U68" s="81">
        <v>1003.05</v>
      </c>
      <c r="V68" s="81">
        <v>1445.7</v>
      </c>
      <c r="W68" s="81">
        <v>98.87</v>
      </c>
      <c r="X68" s="81">
        <v>1972.52</v>
      </c>
      <c r="Y68" s="81">
        <v>184.86</v>
      </c>
      <c r="Z68" s="80">
        <f t="shared" si="17"/>
        <v>13820.44</v>
      </c>
      <c r="AA68" s="81">
        <v>2.34</v>
      </c>
      <c r="AB68" s="81">
        <v>13416.54</v>
      </c>
      <c r="AC68" s="81">
        <v>0</v>
      </c>
      <c r="AD68" s="81">
        <v>308</v>
      </c>
      <c r="AE68" s="81">
        <v>93.56</v>
      </c>
      <c r="AF68" s="80">
        <f t="shared" si="18"/>
        <v>4771.05</v>
      </c>
      <c r="AG68" s="81">
        <v>104.95</v>
      </c>
      <c r="AH68" s="81">
        <v>44.96</v>
      </c>
      <c r="AI68" s="81">
        <v>329.49</v>
      </c>
      <c r="AJ68" s="81">
        <v>2288.58</v>
      </c>
      <c r="AK68" s="81">
        <v>46.5</v>
      </c>
      <c r="AL68" s="81">
        <v>1952.56</v>
      </c>
      <c r="AM68" s="81">
        <v>4.01</v>
      </c>
      <c r="AN68" s="80">
        <f t="shared" si="39"/>
        <v>3802.04</v>
      </c>
      <c r="AO68" s="80">
        <f t="shared" si="32"/>
        <v>6.3599999999999994</v>
      </c>
      <c r="AP68" s="80">
        <f t="shared" si="33"/>
        <v>0</v>
      </c>
      <c r="AQ68" s="80">
        <f t="shared" si="34"/>
        <v>336.7</v>
      </c>
      <c r="AR68" s="80">
        <f t="shared" si="35"/>
        <v>1182.51</v>
      </c>
      <c r="AS68" s="80">
        <f t="shared" si="36"/>
        <v>157.93</v>
      </c>
      <c r="AT68" s="80">
        <f t="shared" si="37"/>
        <v>2087.5700000000002</v>
      </c>
      <c r="AU68" s="80">
        <f t="shared" si="38"/>
        <v>30.970000000000002</v>
      </c>
      <c r="AV68" s="80">
        <f t="shared" si="20"/>
        <v>1048.8799999999999</v>
      </c>
      <c r="AW68" s="81">
        <v>4.42</v>
      </c>
      <c r="AX68" s="81">
        <v>0</v>
      </c>
      <c r="AY68" s="81">
        <v>83.23</v>
      </c>
      <c r="AZ68" s="81">
        <v>506.77</v>
      </c>
      <c r="BA68" s="81">
        <v>17.28</v>
      </c>
      <c r="BB68" s="81">
        <v>407.13</v>
      </c>
      <c r="BC68" s="81">
        <v>30.05</v>
      </c>
      <c r="BD68" s="80">
        <f t="shared" si="21"/>
        <v>2386.6400000000003</v>
      </c>
      <c r="BE68" s="81">
        <v>0.88</v>
      </c>
      <c r="BF68" s="81">
        <v>0</v>
      </c>
      <c r="BG68" s="81">
        <v>104.58</v>
      </c>
      <c r="BH68" s="81">
        <v>567.04</v>
      </c>
      <c r="BI68" s="81">
        <v>109.06</v>
      </c>
      <c r="BJ68" s="81">
        <v>1604.16</v>
      </c>
      <c r="BK68" s="81">
        <v>0.92</v>
      </c>
      <c r="BL68" s="80">
        <f t="shared" si="22"/>
        <v>196.57999999999998</v>
      </c>
      <c r="BM68" s="81">
        <v>0</v>
      </c>
      <c r="BN68" s="81">
        <v>0</v>
      </c>
      <c r="BO68" s="81">
        <v>80.38</v>
      </c>
      <c r="BP68" s="81">
        <v>9.49</v>
      </c>
      <c r="BQ68" s="81">
        <v>30.43</v>
      </c>
      <c r="BR68" s="81">
        <v>76.28</v>
      </c>
      <c r="BS68" s="81">
        <v>0</v>
      </c>
      <c r="BT68" s="80">
        <f t="shared" si="23"/>
        <v>169.94</v>
      </c>
      <c r="BU68" s="81">
        <v>1.06</v>
      </c>
      <c r="BV68" s="81">
        <v>0</v>
      </c>
      <c r="BW68" s="81">
        <v>68.510000000000005</v>
      </c>
      <c r="BX68" s="81">
        <v>99.21</v>
      </c>
      <c r="BY68" s="81">
        <v>1.1599999999999999</v>
      </c>
      <c r="BZ68" s="81">
        <v>0</v>
      </c>
      <c r="CA68" s="81">
        <v>0</v>
      </c>
      <c r="CB68" s="80">
        <f t="shared" si="24"/>
        <v>1912.7199999999998</v>
      </c>
      <c r="CC68" s="81">
        <v>35.82</v>
      </c>
      <c r="CD68" s="81">
        <v>1756.57</v>
      </c>
      <c r="CE68" s="98">
        <v>120.33</v>
      </c>
      <c r="CF68" s="57"/>
    </row>
    <row r="69" spans="1:84" x14ac:dyDescent="0.35">
      <c r="A69" s="68" t="s">
        <v>235</v>
      </c>
      <c r="B69" s="80">
        <f t="shared" si="13"/>
        <v>40070.11</v>
      </c>
      <c r="C69" s="80">
        <f t="shared" si="25"/>
        <v>565.80000000000007</v>
      </c>
      <c r="D69" s="80">
        <f t="shared" si="26"/>
        <v>254.98999999999998</v>
      </c>
      <c r="E69" s="80">
        <f t="shared" si="14"/>
        <v>17068.84</v>
      </c>
      <c r="F69" s="80">
        <f t="shared" si="27"/>
        <v>13692.65</v>
      </c>
      <c r="G69" s="80">
        <f t="shared" si="28"/>
        <v>1055.04</v>
      </c>
      <c r="H69" s="80">
        <f t="shared" si="29"/>
        <v>7116.4</v>
      </c>
      <c r="I69" s="80">
        <f t="shared" si="30"/>
        <v>316.39</v>
      </c>
      <c r="J69" s="80">
        <f t="shared" si="40"/>
        <v>347.42</v>
      </c>
      <c r="K69" s="81">
        <v>9.56</v>
      </c>
      <c r="L69" s="81">
        <v>141.6</v>
      </c>
      <c r="M69" s="81">
        <v>0.81</v>
      </c>
      <c r="N69" s="81">
        <v>114.76</v>
      </c>
      <c r="O69" s="81">
        <v>0</v>
      </c>
      <c r="P69" s="81">
        <v>80.69</v>
      </c>
      <c r="Q69" s="81">
        <v>0</v>
      </c>
      <c r="R69" s="80">
        <f t="shared" si="16"/>
        <v>6272.8499999999995</v>
      </c>
      <c r="S69" s="81">
        <v>418.12</v>
      </c>
      <c r="T69" s="81">
        <v>20.170000000000002</v>
      </c>
      <c r="U69" s="81">
        <v>1102.3800000000001</v>
      </c>
      <c r="V69" s="81">
        <v>2372.38</v>
      </c>
      <c r="W69" s="81">
        <v>158.57</v>
      </c>
      <c r="X69" s="81">
        <v>2016.37</v>
      </c>
      <c r="Y69" s="81">
        <v>184.86</v>
      </c>
      <c r="Z69" s="80">
        <f t="shared" si="17"/>
        <v>13659.17</v>
      </c>
      <c r="AA69" s="81">
        <v>2.7</v>
      </c>
      <c r="AB69" s="81">
        <v>13263.2</v>
      </c>
      <c r="AC69" s="81">
        <v>0</v>
      </c>
      <c r="AD69" s="81">
        <v>299.70999999999998</v>
      </c>
      <c r="AE69" s="81">
        <v>93.56</v>
      </c>
      <c r="AF69" s="80">
        <f t="shared" si="18"/>
        <v>12492.33</v>
      </c>
      <c r="AG69" s="81">
        <v>127.18</v>
      </c>
      <c r="AH69" s="81">
        <v>57.47</v>
      </c>
      <c r="AI69" s="81">
        <v>852.89</v>
      </c>
      <c r="AJ69" s="81">
        <v>8605.0499999999993</v>
      </c>
      <c r="AK69" s="81">
        <v>174.82</v>
      </c>
      <c r="AL69" s="81">
        <v>2659.83</v>
      </c>
      <c r="AM69" s="81">
        <v>15.09</v>
      </c>
      <c r="AN69" s="80">
        <f t="shared" si="39"/>
        <v>5645.15</v>
      </c>
      <c r="AO69" s="80">
        <f t="shared" si="32"/>
        <v>8.24</v>
      </c>
      <c r="AP69" s="80">
        <f t="shared" si="33"/>
        <v>0</v>
      </c>
      <c r="AQ69" s="80">
        <f t="shared" si="34"/>
        <v>352.45000000000005</v>
      </c>
      <c r="AR69" s="80">
        <f t="shared" si="35"/>
        <v>2480.13</v>
      </c>
      <c r="AS69" s="80">
        <f t="shared" si="36"/>
        <v>421.94</v>
      </c>
      <c r="AT69" s="80">
        <f t="shared" si="37"/>
        <v>2265.9499999999998</v>
      </c>
      <c r="AU69" s="80">
        <f t="shared" si="38"/>
        <v>116.44</v>
      </c>
      <c r="AV69" s="80">
        <f t="shared" si="20"/>
        <v>1566.26</v>
      </c>
      <c r="AW69" s="81">
        <v>6.3</v>
      </c>
      <c r="AX69" s="81">
        <v>0</v>
      </c>
      <c r="AY69" s="81">
        <v>79.900000000000006</v>
      </c>
      <c r="AZ69" s="81">
        <v>930.09</v>
      </c>
      <c r="BA69" s="81">
        <v>31.72</v>
      </c>
      <c r="BB69" s="81">
        <v>405.28</v>
      </c>
      <c r="BC69" s="81">
        <v>112.97</v>
      </c>
      <c r="BD69" s="80">
        <f t="shared" si="21"/>
        <v>3181.07</v>
      </c>
      <c r="BE69" s="81">
        <v>0.88</v>
      </c>
      <c r="BF69" s="81">
        <v>0</v>
      </c>
      <c r="BG69" s="81">
        <v>111.78</v>
      </c>
      <c r="BH69" s="81">
        <v>1040.71</v>
      </c>
      <c r="BI69" s="81">
        <v>246.45</v>
      </c>
      <c r="BJ69" s="81">
        <v>1777.78</v>
      </c>
      <c r="BK69" s="81">
        <v>3.47</v>
      </c>
      <c r="BL69" s="80">
        <f t="shared" si="22"/>
        <v>361.63</v>
      </c>
      <c r="BM69" s="81">
        <v>0</v>
      </c>
      <c r="BN69" s="81">
        <v>0</v>
      </c>
      <c r="BO69" s="81">
        <v>91.67</v>
      </c>
      <c r="BP69" s="81">
        <v>44.46</v>
      </c>
      <c r="BQ69" s="81">
        <v>142.61000000000001</v>
      </c>
      <c r="BR69" s="81">
        <v>82.89</v>
      </c>
      <c r="BS69" s="81">
        <v>0</v>
      </c>
      <c r="BT69" s="80">
        <f t="shared" si="23"/>
        <v>536.18999999999994</v>
      </c>
      <c r="BU69" s="81">
        <v>1.06</v>
      </c>
      <c r="BV69" s="81">
        <v>0</v>
      </c>
      <c r="BW69" s="81">
        <v>69.099999999999994</v>
      </c>
      <c r="BX69" s="81">
        <v>464.87</v>
      </c>
      <c r="BY69" s="81">
        <v>1.1599999999999999</v>
      </c>
      <c r="BZ69" s="81">
        <v>0</v>
      </c>
      <c r="CA69" s="81">
        <v>0</v>
      </c>
      <c r="CB69" s="80">
        <f t="shared" si="24"/>
        <v>1653.1899999999998</v>
      </c>
      <c r="CC69" s="81">
        <v>35.75</v>
      </c>
      <c r="CD69" s="81">
        <v>1497.11</v>
      </c>
      <c r="CE69" s="98">
        <v>120.33</v>
      </c>
      <c r="CF69" s="57"/>
    </row>
    <row r="70" spans="1:84" x14ac:dyDescent="0.35">
      <c r="A70" s="68" t="s">
        <v>236</v>
      </c>
      <c r="B70" s="80">
        <f t="shared" si="13"/>
        <v>41347.760000000002</v>
      </c>
      <c r="C70" s="80">
        <f t="shared" ref="C70:C100" si="41">K70+S70+AG70+AO70+AA70</f>
        <v>545.68999999999994</v>
      </c>
      <c r="D70" s="80">
        <f t="shared" ref="D70:D100" si="42">L70+T70+AH70+AP70+CC70</f>
        <v>231.91000000000003</v>
      </c>
      <c r="E70" s="80">
        <f t="shared" si="14"/>
        <v>16158.61</v>
      </c>
      <c r="F70" s="80">
        <f t="shared" ref="F70:F85" si="43">N70+V70+AJ70+AR70+CE70</f>
        <v>15750.11</v>
      </c>
      <c r="G70" s="80">
        <f t="shared" ref="G70:G100" si="44">O70+W70+AD70+AK70+AS70</f>
        <v>1177.82</v>
      </c>
      <c r="H70" s="80">
        <f t="shared" ref="H70:H100" si="45">P70+X70+AE70+AL70+AT70</f>
        <v>7105.3</v>
      </c>
      <c r="I70" s="80">
        <f t="shared" ref="I70:I100" si="46">Q70+Y70+AM70+AU70</f>
        <v>378.32</v>
      </c>
      <c r="J70" s="80">
        <f t="shared" si="40"/>
        <v>356.24</v>
      </c>
      <c r="K70" s="81">
        <v>9.68</v>
      </c>
      <c r="L70" s="81">
        <v>138.16999999999999</v>
      </c>
      <c r="M70" s="81">
        <v>0.92</v>
      </c>
      <c r="N70" s="81">
        <v>125.25</v>
      </c>
      <c r="O70" s="81">
        <v>0</v>
      </c>
      <c r="P70" s="81">
        <v>82.22</v>
      </c>
      <c r="Q70" s="81">
        <v>0</v>
      </c>
      <c r="R70" s="80">
        <f t="shared" si="16"/>
        <v>6757.2199999999984</v>
      </c>
      <c r="S70" s="81">
        <v>421.77</v>
      </c>
      <c r="T70" s="81">
        <v>10.71</v>
      </c>
      <c r="U70" s="81">
        <v>1081.48</v>
      </c>
      <c r="V70" s="81">
        <v>2877.18</v>
      </c>
      <c r="W70" s="81">
        <v>205.82</v>
      </c>
      <c r="X70" s="81">
        <v>2003.56</v>
      </c>
      <c r="Y70" s="81">
        <v>156.69999999999999</v>
      </c>
      <c r="Z70" s="80">
        <f t="shared" si="17"/>
        <v>12681.11</v>
      </c>
      <c r="AA70" s="81">
        <v>2.41</v>
      </c>
      <c r="AB70" s="81">
        <v>12313.36</v>
      </c>
      <c r="AC70" s="81">
        <v>0</v>
      </c>
      <c r="AD70" s="81">
        <v>268.51</v>
      </c>
      <c r="AE70" s="81">
        <v>96.83</v>
      </c>
      <c r="AF70" s="80">
        <f t="shared" si="18"/>
        <v>14227.68</v>
      </c>
      <c r="AG70" s="81">
        <v>105.28</v>
      </c>
      <c r="AH70" s="81">
        <v>46.86</v>
      </c>
      <c r="AI70" s="81">
        <v>841.91</v>
      </c>
      <c r="AJ70" s="81">
        <v>10238.77</v>
      </c>
      <c r="AK70" s="81">
        <v>244.68</v>
      </c>
      <c r="AL70" s="81">
        <v>2728.38</v>
      </c>
      <c r="AM70" s="81">
        <v>21.8</v>
      </c>
      <c r="AN70" s="80">
        <f t="shared" si="39"/>
        <v>5583.92</v>
      </c>
      <c r="AO70" s="80">
        <f t="shared" ref="AO70:AO100" si="47">AW70+BE70+BM70+BU70</f>
        <v>6.55</v>
      </c>
      <c r="AP70" s="80">
        <f t="shared" ref="AP70:AP100" si="48">AX70+BF70+BN70+BV70</f>
        <v>0</v>
      </c>
      <c r="AQ70" s="80">
        <f t="shared" ref="AQ70:AQ100" si="49">AY70+BG70+BO70+BW70</f>
        <v>332.24</v>
      </c>
      <c r="AR70" s="80">
        <f t="shared" ref="AR70:AR100" si="50">AZ70+BH70+BP70+BX70</f>
        <v>2392.19</v>
      </c>
      <c r="AS70" s="80">
        <f t="shared" ref="AS70:AS100" si="51">BA70+BI70+BQ70+BY70</f>
        <v>458.81</v>
      </c>
      <c r="AT70" s="80">
        <f t="shared" ref="AT70:AT100" si="52">BB70+BJ70+BR70+BZ70</f>
        <v>2194.3100000000004</v>
      </c>
      <c r="AU70" s="80">
        <f t="shared" ref="AU70:AU100" si="53">BC70+BK70+BS70+CA70</f>
        <v>199.82</v>
      </c>
      <c r="AV70" s="80">
        <f t="shared" si="20"/>
        <v>1683.29</v>
      </c>
      <c r="AW70" s="81">
        <v>3.96</v>
      </c>
      <c r="AX70" s="81">
        <v>0</v>
      </c>
      <c r="AY70" s="81">
        <v>70.33</v>
      </c>
      <c r="AZ70" s="81">
        <v>976.93</v>
      </c>
      <c r="BA70" s="81">
        <v>38.700000000000003</v>
      </c>
      <c r="BB70" s="81">
        <v>396.23</v>
      </c>
      <c r="BC70" s="81">
        <v>197.14</v>
      </c>
      <c r="BD70" s="80">
        <f t="shared" si="21"/>
        <v>3234.17</v>
      </c>
      <c r="BE70" s="81">
        <v>0.88</v>
      </c>
      <c r="BF70" s="81">
        <v>0</v>
      </c>
      <c r="BG70" s="81">
        <v>105.78</v>
      </c>
      <c r="BH70" s="81">
        <v>1122.6600000000001</v>
      </c>
      <c r="BI70" s="81">
        <v>272.68</v>
      </c>
      <c r="BJ70" s="81">
        <v>1729.49</v>
      </c>
      <c r="BK70" s="81">
        <v>2.68</v>
      </c>
      <c r="BL70" s="80">
        <f t="shared" si="22"/>
        <v>343.5</v>
      </c>
      <c r="BM70" s="81">
        <v>0</v>
      </c>
      <c r="BN70" s="81">
        <v>0</v>
      </c>
      <c r="BO70" s="81">
        <v>99.26</v>
      </c>
      <c r="BP70" s="81">
        <v>29.4</v>
      </c>
      <c r="BQ70" s="81">
        <v>146.25</v>
      </c>
      <c r="BR70" s="81">
        <v>68.59</v>
      </c>
      <c r="BS70" s="81">
        <v>0</v>
      </c>
      <c r="BT70" s="80">
        <f t="shared" si="23"/>
        <v>322.95999999999998</v>
      </c>
      <c r="BU70" s="81">
        <v>1.71</v>
      </c>
      <c r="BV70" s="81">
        <v>0</v>
      </c>
      <c r="BW70" s="81">
        <v>56.87</v>
      </c>
      <c r="BX70" s="81">
        <v>263.2</v>
      </c>
      <c r="BY70" s="81">
        <v>1.18</v>
      </c>
      <c r="BZ70" s="81">
        <v>0</v>
      </c>
      <c r="CA70" s="81">
        <v>0</v>
      </c>
      <c r="CB70" s="80">
        <f t="shared" si="24"/>
        <v>1741.5900000000001</v>
      </c>
      <c r="CC70" s="81">
        <v>36.17</v>
      </c>
      <c r="CD70" s="81">
        <v>1588.7</v>
      </c>
      <c r="CE70" s="98">
        <v>116.72</v>
      </c>
      <c r="CF70" s="57"/>
    </row>
    <row r="71" spans="1:84" x14ac:dyDescent="0.35">
      <c r="A71" s="68" t="s">
        <v>237</v>
      </c>
      <c r="B71" s="80">
        <f t="shared" ref="B71:B94" si="54">SUM(C71:I71)</f>
        <v>31931.55</v>
      </c>
      <c r="C71" s="80">
        <f t="shared" si="41"/>
        <v>482.2</v>
      </c>
      <c r="D71" s="80">
        <f t="shared" si="42"/>
        <v>232.60000000000002</v>
      </c>
      <c r="E71" s="80">
        <f t="shared" ref="E71:E100" si="55">M71+U71+AB71+AI71+AQ71+CD71</f>
        <v>16822.23</v>
      </c>
      <c r="F71" s="80">
        <f t="shared" si="43"/>
        <v>7261.56</v>
      </c>
      <c r="G71" s="80">
        <f t="shared" si="44"/>
        <v>783.56999999999994</v>
      </c>
      <c r="H71" s="80">
        <f t="shared" si="45"/>
        <v>6107.0899999999992</v>
      </c>
      <c r="I71" s="80">
        <f t="shared" si="46"/>
        <v>242.29999999999998</v>
      </c>
      <c r="J71" s="80">
        <f t="shared" si="40"/>
        <v>347.27000000000004</v>
      </c>
      <c r="K71" s="81">
        <v>9.5399999999999991</v>
      </c>
      <c r="L71" s="81">
        <v>138.49</v>
      </c>
      <c r="M71" s="81">
        <v>1.74</v>
      </c>
      <c r="N71" s="81">
        <v>116.26</v>
      </c>
      <c r="O71" s="81">
        <v>0</v>
      </c>
      <c r="P71" s="81">
        <v>81.239999999999995</v>
      </c>
      <c r="Q71" s="81">
        <v>0</v>
      </c>
      <c r="R71" s="80">
        <f t="shared" si="16"/>
        <v>5099.04</v>
      </c>
      <c r="S71" s="81">
        <v>367.49</v>
      </c>
      <c r="T71" s="81">
        <v>11.04</v>
      </c>
      <c r="U71" s="81">
        <v>1002.59</v>
      </c>
      <c r="V71" s="81">
        <v>1595.67</v>
      </c>
      <c r="W71" s="81">
        <v>117.35</v>
      </c>
      <c r="X71" s="81">
        <v>1848.2</v>
      </c>
      <c r="Y71" s="81">
        <v>156.69999999999999</v>
      </c>
      <c r="Z71" s="80">
        <f t="shared" si="17"/>
        <v>13627.42</v>
      </c>
      <c r="AA71" s="81">
        <v>2.27</v>
      </c>
      <c r="AB71" s="81">
        <v>13200.14</v>
      </c>
      <c r="AC71" s="81">
        <v>0</v>
      </c>
      <c r="AD71" s="81">
        <v>328.18</v>
      </c>
      <c r="AE71" s="81">
        <v>96.83</v>
      </c>
      <c r="AF71" s="80">
        <f t="shared" si="18"/>
        <v>6711.33</v>
      </c>
      <c r="AG71" s="81">
        <v>95.57</v>
      </c>
      <c r="AH71" s="81">
        <v>46.95</v>
      </c>
      <c r="AI71" s="81">
        <v>436.41</v>
      </c>
      <c r="AJ71" s="81">
        <v>3954.85</v>
      </c>
      <c r="AK71" s="81">
        <v>94.51</v>
      </c>
      <c r="AL71" s="81">
        <v>2074.62</v>
      </c>
      <c r="AM71" s="81">
        <v>8.42</v>
      </c>
      <c r="AN71" s="80">
        <f t="shared" si="39"/>
        <v>4249.74</v>
      </c>
      <c r="AO71" s="80">
        <f t="shared" si="47"/>
        <v>7.33</v>
      </c>
      <c r="AP71" s="80">
        <f t="shared" si="48"/>
        <v>0</v>
      </c>
      <c r="AQ71" s="80">
        <f t="shared" si="49"/>
        <v>437.44</v>
      </c>
      <c r="AR71" s="80">
        <f t="shared" si="50"/>
        <v>1478.06</v>
      </c>
      <c r="AS71" s="80">
        <f t="shared" si="51"/>
        <v>243.53</v>
      </c>
      <c r="AT71" s="80">
        <f t="shared" si="52"/>
        <v>2006.1999999999998</v>
      </c>
      <c r="AU71" s="80">
        <f t="shared" si="53"/>
        <v>77.180000000000007</v>
      </c>
      <c r="AV71" s="80">
        <f t="shared" ref="AV71:AV94" si="56">SUM(AW71:BC71)</f>
        <v>1226.73</v>
      </c>
      <c r="AW71" s="81">
        <v>5.38</v>
      </c>
      <c r="AX71" s="81">
        <v>0</v>
      </c>
      <c r="AY71" s="81">
        <v>84.62</v>
      </c>
      <c r="AZ71" s="81">
        <v>637.61</v>
      </c>
      <c r="BA71" s="81">
        <v>25.26</v>
      </c>
      <c r="BB71" s="81">
        <v>397.71</v>
      </c>
      <c r="BC71" s="81">
        <v>76.150000000000006</v>
      </c>
      <c r="BD71" s="80">
        <f t="shared" si="21"/>
        <v>2640.75</v>
      </c>
      <c r="BE71" s="81">
        <v>0.88</v>
      </c>
      <c r="BF71" s="81">
        <v>0</v>
      </c>
      <c r="BG71" s="81">
        <v>191.01</v>
      </c>
      <c r="BH71" s="81">
        <v>732.72</v>
      </c>
      <c r="BI71" s="81">
        <v>163.24</v>
      </c>
      <c r="BJ71" s="81">
        <v>1551.87</v>
      </c>
      <c r="BK71" s="81">
        <v>1.03</v>
      </c>
      <c r="BL71" s="80">
        <f t="shared" si="22"/>
        <v>217.57</v>
      </c>
      <c r="BM71" s="81">
        <v>0</v>
      </c>
      <c r="BN71" s="81">
        <v>0</v>
      </c>
      <c r="BO71" s="81">
        <v>96.27</v>
      </c>
      <c r="BP71" s="81">
        <v>10.83</v>
      </c>
      <c r="BQ71" s="81">
        <v>53.85</v>
      </c>
      <c r="BR71" s="81">
        <v>56.62</v>
      </c>
      <c r="BS71" s="81">
        <v>0</v>
      </c>
      <c r="BT71" s="80">
        <f t="shared" si="23"/>
        <v>164.69</v>
      </c>
      <c r="BU71" s="81">
        <v>1.07</v>
      </c>
      <c r="BV71" s="81">
        <v>0</v>
      </c>
      <c r="BW71" s="81">
        <v>65.540000000000006</v>
      </c>
      <c r="BX71" s="81">
        <v>96.9</v>
      </c>
      <c r="BY71" s="81">
        <v>1.18</v>
      </c>
      <c r="BZ71" s="81">
        <v>0</v>
      </c>
      <c r="CA71" s="81">
        <v>0</v>
      </c>
      <c r="CB71" s="80">
        <f t="shared" ref="CB71:CB101" si="57">SUM(CC71:CE71)</f>
        <v>1896.75</v>
      </c>
      <c r="CC71" s="81">
        <v>36.119999999999997</v>
      </c>
      <c r="CD71" s="81">
        <v>1743.91</v>
      </c>
      <c r="CE71" s="98">
        <v>116.72</v>
      </c>
      <c r="CF71" s="57"/>
    </row>
    <row r="72" spans="1:84" x14ac:dyDescent="0.35">
      <c r="A72" s="68" t="s">
        <v>238</v>
      </c>
      <c r="B72" s="80">
        <f t="shared" si="54"/>
        <v>29654.870000000003</v>
      </c>
      <c r="C72" s="80">
        <f t="shared" si="41"/>
        <v>492.99999999999994</v>
      </c>
      <c r="D72" s="80">
        <f t="shared" si="42"/>
        <v>226.12</v>
      </c>
      <c r="E72" s="80">
        <f t="shared" si="55"/>
        <v>17228.38</v>
      </c>
      <c r="F72" s="80">
        <f t="shared" si="43"/>
        <v>4838.2500000000009</v>
      </c>
      <c r="G72" s="80">
        <f t="shared" si="44"/>
        <v>666.32999999999993</v>
      </c>
      <c r="H72" s="80">
        <f t="shared" si="45"/>
        <v>6000.51</v>
      </c>
      <c r="I72" s="80">
        <f t="shared" si="46"/>
        <v>202.27999999999997</v>
      </c>
      <c r="J72" s="80">
        <f t="shared" si="40"/>
        <v>341.05</v>
      </c>
      <c r="K72" s="81">
        <v>9.6300000000000008</v>
      </c>
      <c r="L72" s="81">
        <v>137</v>
      </c>
      <c r="M72" s="81">
        <v>1.66</v>
      </c>
      <c r="N72" s="81">
        <v>112.21</v>
      </c>
      <c r="O72" s="81">
        <v>0</v>
      </c>
      <c r="P72" s="81">
        <v>80.55</v>
      </c>
      <c r="Q72" s="81">
        <v>0</v>
      </c>
      <c r="R72" s="80">
        <f t="shared" ref="R72:R103" si="58">SUM(S72:Y72)</f>
        <v>5004.7699999999995</v>
      </c>
      <c r="S72" s="81">
        <v>383.02</v>
      </c>
      <c r="T72" s="81">
        <v>10.55</v>
      </c>
      <c r="U72" s="81">
        <v>1023.21</v>
      </c>
      <c r="V72" s="81">
        <v>1409.39</v>
      </c>
      <c r="W72" s="81">
        <v>104.3</v>
      </c>
      <c r="X72" s="81">
        <v>1917.6</v>
      </c>
      <c r="Y72" s="81">
        <v>156.69999999999999</v>
      </c>
      <c r="Z72" s="80">
        <f t="shared" ref="Z72:Z80" si="59">SUM(AA72:AE72)</f>
        <v>14171.73</v>
      </c>
      <c r="AA72" s="81">
        <v>2.27</v>
      </c>
      <c r="AB72" s="81">
        <v>13728.74</v>
      </c>
      <c r="AC72" s="81">
        <v>0</v>
      </c>
      <c r="AD72" s="81">
        <v>343.89</v>
      </c>
      <c r="AE72" s="81">
        <v>96.83</v>
      </c>
      <c r="AF72" s="80">
        <f t="shared" ref="AF72:AF103" si="60">SUM(AG72:AM72)</f>
        <v>4661.7899999999991</v>
      </c>
      <c r="AG72" s="81">
        <v>90.63</v>
      </c>
      <c r="AH72" s="81">
        <v>45.89</v>
      </c>
      <c r="AI72" s="81">
        <v>442.89</v>
      </c>
      <c r="AJ72" s="81">
        <v>2106.0500000000002</v>
      </c>
      <c r="AK72" s="81">
        <v>50.33</v>
      </c>
      <c r="AL72" s="81">
        <v>1921.52</v>
      </c>
      <c r="AM72" s="81">
        <v>4.4800000000000004</v>
      </c>
      <c r="AN72" s="80">
        <f t="shared" si="39"/>
        <v>3729.54</v>
      </c>
      <c r="AO72" s="80">
        <f t="shared" si="47"/>
        <v>7.45</v>
      </c>
      <c r="AP72" s="80">
        <f t="shared" si="48"/>
        <v>0</v>
      </c>
      <c r="AQ72" s="80">
        <f t="shared" si="49"/>
        <v>435.29000000000008</v>
      </c>
      <c r="AR72" s="80">
        <f t="shared" si="50"/>
        <v>1093.8800000000001</v>
      </c>
      <c r="AS72" s="80">
        <f t="shared" si="51"/>
        <v>167.81</v>
      </c>
      <c r="AT72" s="80">
        <f t="shared" si="52"/>
        <v>1984.01</v>
      </c>
      <c r="AU72" s="80">
        <f t="shared" si="53"/>
        <v>41.099999999999994</v>
      </c>
      <c r="AV72" s="80">
        <f t="shared" si="56"/>
        <v>1042.1400000000001</v>
      </c>
      <c r="AW72" s="81">
        <v>5.5</v>
      </c>
      <c r="AX72" s="81">
        <v>0</v>
      </c>
      <c r="AY72" s="81">
        <v>97.77</v>
      </c>
      <c r="AZ72" s="81">
        <v>482.58</v>
      </c>
      <c r="BA72" s="81">
        <v>19.12</v>
      </c>
      <c r="BB72" s="81">
        <v>396.62</v>
      </c>
      <c r="BC72" s="81">
        <v>40.549999999999997</v>
      </c>
      <c r="BD72" s="80">
        <f t="shared" ref="BD72:BD103" si="61">SUM(BE72:BK72)</f>
        <v>2352.23</v>
      </c>
      <c r="BE72" s="81">
        <v>0.88</v>
      </c>
      <c r="BF72" s="81">
        <v>0</v>
      </c>
      <c r="BG72" s="81">
        <v>153.02000000000001</v>
      </c>
      <c r="BH72" s="81">
        <v>554.57000000000005</v>
      </c>
      <c r="BI72" s="81">
        <v>119.16</v>
      </c>
      <c r="BJ72" s="81">
        <v>1524.05</v>
      </c>
      <c r="BK72" s="81">
        <v>0.55000000000000004</v>
      </c>
      <c r="BL72" s="80">
        <f t="shared" ref="BL72:BL103" si="62">SUM(BM72:BS72)</f>
        <v>203.05</v>
      </c>
      <c r="BM72" s="81">
        <v>0</v>
      </c>
      <c r="BN72" s="81">
        <v>0</v>
      </c>
      <c r="BO72" s="81">
        <v>105.66</v>
      </c>
      <c r="BP72" s="81">
        <v>5.7</v>
      </c>
      <c r="BQ72" s="81">
        <v>28.35</v>
      </c>
      <c r="BR72" s="81">
        <v>63.34</v>
      </c>
      <c r="BS72" s="81">
        <v>0</v>
      </c>
      <c r="BT72" s="80">
        <f t="shared" ref="BT72:BT103" si="63">SUM(BU72:CA72)</f>
        <v>132.12</v>
      </c>
      <c r="BU72" s="81">
        <v>1.07</v>
      </c>
      <c r="BV72" s="81">
        <v>0</v>
      </c>
      <c r="BW72" s="81">
        <v>78.84</v>
      </c>
      <c r="BX72" s="81">
        <v>51.03</v>
      </c>
      <c r="BY72" s="81">
        <v>1.18</v>
      </c>
      <c r="BZ72" s="81">
        <v>0</v>
      </c>
      <c r="CA72" s="81">
        <v>0</v>
      </c>
      <c r="CB72" s="80">
        <f t="shared" si="57"/>
        <v>1745.99</v>
      </c>
      <c r="CC72" s="81">
        <v>32.68</v>
      </c>
      <c r="CD72" s="81">
        <v>1596.59</v>
      </c>
      <c r="CE72" s="98">
        <v>116.72</v>
      </c>
      <c r="CF72" s="57"/>
    </row>
    <row r="73" spans="1:84" x14ac:dyDescent="0.35">
      <c r="A73" s="68" t="s">
        <v>239</v>
      </c>
      <c r="B73" s="80">
        <f t="shared" si="54"/>
        <v>39373.18</v>
      </c>
      <c r="C73" s="80">
        <f t="shared" si="41"/>
        <v>555.96999999999991</v>
      </c>
      <c r="D73" s="80">
        <f t="shared" si="42"/>
        <v>192.98000000000002</v>
      </c>
      <c r="E73" s="80">
        <f t="shared" si="55"/>
        <v>17209.460000000003</v>
      </c>
      <c r="F73" s="80">
        <f t="shared" si="43"/>
        <v>13044.37</v>
      </c>
      <c r="G73" s="80">
        <f t="shared" si="44"/>
        <v>1216.5</v>
      </c>
      <c r="H73" s="80">
        <f t="shared" si="45"/>
        <v>6822.02</v>
      </c>
      <c r="I73" s="80">
        <f t="shared" si="46"/>
        <v>331.88</v>
      </c>
      <c r="J73" s="80">
        <f t="shared" si="40"/>
        <v>315.14</v>
      </c>
      <c r="K73" s="81">
        <v>9.5299999999999994</v>
      </c>
      <c r="L73" s="81">
        <v>106.16</v>
      </c>
      <c r="M73" s="81">
        <v>2.6</v>
      </c>
      <c r="N73" s="81">
        <v>115.26</v>
      </c>
      <c r="O73" s="81">
        <v>0</v>
      </c>
      <c r="P73" s="81">
        <v>81.59</v>
      </c>
      <c r="Q73" s="81">
        <v>0</v>
      </c>
      <c r="R73" s="80">
        <f t="shared" si="58"/>
        <v>6080.2699999999995</v>
      </c>
      <c r="S73" s="81">
        <v>416.32</v>
      </c>
      <c r="T73" s="81">
        <v>13.52</v>
      </c>
      <c r="U73" s="81">
        <v>1124.07</v>
      </c>
      <c r="V73" s="81">
        <v>2301.9299999999998</v>
      </c>
      <c r="W73" s="81">
        <v>165.7</v>
      </c>
      <c r="X73" s="81">
        <v>1902.03</v>
      </c>
      <c r="Y73" s="81">
        <v>156.69999999999999</v>
      </c>
      <c r="Z73" s="80">
        <f t="shared" si="59"/>
        <v>13665.57</v>
      </c>
      <c r="AA73" s="81">
        <v>2.41</v>
      </c>
      <c r="AB73" s="81">
        <v>13264.24</v>
      </c>
      <c r="AC73" s="81">
        <v>0</v>
      </c>
      <c r="AD73" s="81">
        <v>302.08999999999997</v>
      </c>
      <c r="AE73" s="81">
        <v>96.83</v>
      </c>
      <c r="AF73" s="80">
        <f t="shared" si="60"/>
        <v>11824.78</v>
      </c>
      <c r="AG73" s="81">
        <v>123.5</v>
      </c>
      <c r="AH73" s="81">
        <v>42.25</v>
      </c>
      <c r="AI73" s="81">
        <v>786.7</v>
      </c>
      <c r="AJ73" s="81">
        <v>8093.35</v>
      </c>
      <c r="AK73" s="81">
        <v>193.41</v>
      </c>
      <c r="AL73" s="81">
        <v>2568.34</v>
      </c>
      <c r="AM73" s="81">
        <v>17.23</v>
      </c>
      <c r="AN73" s="80">
        <f t="shared" si="39"/>
        <v>5718.4900000000007</v>
      </c>
      <c r="AO73" s="80">
        <f t="shared" si="47"/>
        <v>4.21</v>
      </c>
      <c r="AP73" s="80">
        <f t="shared" si="48"/>
        <v>0</v>
      </c>
      <c r="AQ73" s="80">
        <f t="shared" si="49"/>
        <v>410.69</v>
      </c>
      <c r="AR73" s="80">
        <f t="shared" si="50"/>
        <v>2417.11</v>
      </c>
      <c r="AS73" s="80">
        <f t="shared" si="51"/>
        <v>555.29999999999995</v>
      </c>
      <c r="AT73" s="80">
        <f t="shared" si="52"/>
        <v>2173.23</v>
      </c>
      <c r="AU73" s="80">
        <f t="shared" si="53"/>
        <v>157.95000000000002</v>
      </c>
      <c r="AV73" s="80">
        <f t="shared" si="56"/>
        <v>1585.8999999999999</v>
      </c>
      <c r="AW73" s="81">
        <v>2.2599999999999998</v>
      </c>
      <c r="AX73" s="81">
        <v>0</v>
      </c>
      <c r="AY73" s="81">
        <v>81.5</v>
      </c>
      <c r="AZ73" s="81">
        <v>909.96</v>
      </c>
      <c r="BA73" s="81">
        <v>36.04</v>
      </c>
      <c r="BB73" s="81">
        <v>400.31</v>
      </c>
      <c r="BC73" s="81">
        <v>155.83000000000001</v>
      </c>
      <c r="BD73" s="80">
        <f t="shared" si="61"/>
        <v>3132.7200000000003</v>
      </c>
      <c r="BE73" s="81">
        <v>0.88</v>
      </c>
      <c r="BF73" s="81">
        <v>0</v>
      </c>
      <c r="BG73" s="81">
        <v>165.7</v>
      </c>
      <c r="BH73" s="81">
        <v>1045.69</v>
      </c>
      <c r="BI73" s="81">
        <v>287.42</v>
      </c>
      <c r="BJ73" s="81">
        <v>1630.91</v>
      </c>
      <c r="BK73" s="81">
        <v>2.12</v>
      </c>
      <c r="BL73" s="80">
        <f t="shared" si="62"/>
        <v>517.78</v>
      </c>
      <c r="BM73" s="81">
        <v>0</v>
      </c>
      <c r="BN73" s="81">
        <v>0</v>
      </c>
      <c r="BO73" s="81">
        <v>98.74</v>
      </c>
      <c r="BP73" s="81">
        <v>46.37</v>
      </c>
      <c r="BQ73" s="81">
        <v>230.66</v>
      </c>
      <c r="BR73" s="81">
        <v>142.01</v>
      </c>
      <c r="BS73" s="81">
        <v>0</v>
      </c>
      <c r="BT73" s="80">
        <f t="shared" si="63"/>
        <v>482.09</v>
      </c>
      <c r="BU73" s="81">
        <v>1.07</v>
      </c>
      <c r="BV73" s="81">
        <v>0</v>
      </c>
      <c r="BW73" s="81">
        <v>64.75</v>
      </c>
      <c r="BX73" s="81">
        <v>415.09</v>
      </c>
      <c r="BY73" s="81">
        <v>1.18</v>
      </c>
      <c r="BZ73" s="81">
        <v>0</v>
      </c>
      <c r="CA73" s="81">
        <v>0</v>
      </c>
      <c r="CB73" s="80">
        <f t="shared" si="57"/>
        <v>1768.93</v>
      </c>
      <c r="CC73" s="81">
        <v>31.05</v>
      </c>
      <c r="CD73" s="81">
        <v>1621.16</v>
      </c>
      <c r="CE73" s="98">
        <v>116.72</v>
      </c>
      <c r="CF73" s="57"/>
    </row>
    <row r="74" spans="1:84" x14ac:dyDescent="0.35">
      <c r="A74" s="68" t="s">
        <v>240</v>
      </c>
      <c r="B74" s="80">
        <f t="shared" si="54"/>
        <v>43947.909999999996</v>
      </c>
      <c r="C74" s="80">
        <f t="shared" si="41"/>
        <v>480.03999999999996</v>
      </c>
      <c r="D74" s="80">
        <f t="shared" si="42"/>
        <v>234.16000000000003</v>
      </c>
      <c r="E74" s="80">
        <f t="shared" si="55"/>
        <v>16861.89</v>
      </c>
      <c r="F74" s="80">
        <f t="shared" si="43"/>
        <v>17449.180000000004</v>
      </c>
      <c r="G74" s="80">
        <f t="shared" si="44"/>
        <v>1333.09</v>
      </c>
      <c r="H74" s="80">
        <f t="shared" si="45"/>
        <v>7167.28</v>
      </c>
      <c r="I74" s="80">
        <f t="shared" si="46"/>
        <v>422.27</v>
      </c>
      <c r="J74" s="80">
        <f t="shared" si="40"/>
        <v>375.09000000000003</v>
      </c>
      <c r="K74" s="81">
        <v>8.1</v>
      </c>
      <c r="L74" s="81">
        <v>150.91999999999999</v>
      </c>
      <c r="M74" s="81">
        <v>1.1200000000000001</v>
      </c>
      <c r="N74" s="81">
        <v>129.83000000000001</v>
      </c>
      <c r="O74" s="81">
        <v>0</v>
      </c>
      <c r="P74" s="81">
        <v>85.12</v>
      </c>
      <c r="Q74" s="81">
        <v>0</v>
      </c>
      <c r="R74" s="80">
        <f t="shared" si="58"/>
        <v>6966.4400000000005</v>
      </c>
      <c r="S74" s="81">
        <v>342.03</v>
      </c>
      <c r="T74" s="81">
        <v>7.4</v>
      </c>
      <c r="U74" s="81">
        <v>1118.71</v>
      </c>
      <c r="V74" s="81">
        <v>2870.46</v>
      </c>
      <c r="W74" s="81">
        <v>396.59</v>
      </c>
      <c r="X74" s="81">
        <v>2061.65</v>
      </c>
      <c r="Y74" s="81">
        <v>169.6</v>
      </c>
      <c r="Z74" s="80">
        <f t="shared" si="59"/>
        <v>12903.289999999999</v>
      </c>
      <c r="AA74" s="81">
        <v>2.56</v>
      </c>
      <c r="AB74" s="81">
        <v>12594.4</v>
      </c>
      <c r="AC74" s="81">
        <v>0</v>
      </c>
      <c r="AD74" s="81">
        <v>209.24</v>
      </c>
      <c r="AE74" s="81">
        <v>97.09</v>
      </c>
      <c r="AF74" s="80">
        <f t="shared" si="60"/>
        <v>15827.67</v>
      </c>
      <c r="AG74" s="81">
        <v>120.58</v>
      </c>
      <c r="AH74" s="81">
        <v>43.92</v>
      </c>
      <c r="AI74" s="81">
        <v>936.93</v>
      </c>
      <c r="AJ74" s="81">
        <v>11585.5</v>
      </c>
      <c r="AK74" s="81">
        <v>310.39</v>
      </c>
      <c r="AL74" s="81">
        <v>2712.43</v>
      </c>
      <c r="AM74" s="81">
        <v>117.92</v>
      </c>
      <c r="AN74" s="80">
        <f t="shared" si="39"/>
        <v>5994.01</v>
      </c>
      <c r="AO74" s="80">
        <f t="shared" si="47"/>
        <v>6.7700000000000005</v>
      </c>
      <c r="AP74" s="80">
        <f t="shared" si="48"/>
        <v>0</v>
      </c>
      <c r="AQ74" s="80">
        <f t="shared" si="49"/>
        <v>474.46</v>
      </c>
      <c r="AR74" s="80">
        <f t="shared" si="50"/>
        <v>2750.1700000000005</v>
      </c>
      <c r="AS74" s="80">
        <f t="shared" si="51"/>
        <v>416.87</v>
      </c>
      <c r="AT74" s="80">
        <f t="shared" si="52"/>
        <v>2210.9899999999998</v>
      </c>
      <c r="AU74" s="80">
        <f t="shared" si="53"/>
        <v>134.75</v>
      </c>
      <c r="AV74" s="80">
        <f t="shared" si="56"/>
        <v>1637.75</v>
      </c>
      <c r="AW74" s="81">
        <v>4.1500000000000004</v>
      </c>
      <c r="AX74" s="81">
        <v>0</v>
      </c>
      <c r="AY74" s="81">
        <v>81.14</v>
      </c>
      <c r="AZ74" s="81">
        <v>1085.96</v>
      </c>
      <c r="BA74" s="81">
        <v>14.5</v>
      </c>
      <c r="BB74" s="81">
        <v>416.65</v>
      </c>
      <c r="BC74" s="81">
        <v>35.35</v>
      </c>
      <c r="BD74" s="80">
        <f t="shared" si="61"/>
        <v>3729.88</v>
      </c>
      <c r="BE74" s="81">
        <v>0.88</v>
      </c>
      <c r="BF74" s="81">
        <v>0</v>
      </c>
      <c r="BG74" s="81">
        <v>216.06</v>
      </c>
      <c r="BH74" s="81">
        <v>1292.51</v>
      </c>
      <c r="BI74" s="81">
        <v>365</v>
      </c>
      <c r="BJ74" s="81">
        <v>1756.03</v>
      </c>
      <c r="BK74" s="81">
        <v>99.4</v>
      </c>
      <c r="BL74" s="80">
        <f t="shared" si="62"/>
        <v>225.63</v>
      </c>
      <c r="BM74" s="81">
        <v>0</v>
      </c>
      <c r="BN74" s="81">
        <v>0</v>
      </c>
      <c r="BO74" s="81">
        <v>117.61</v>
      </c>
      <c r="BP74" s="81">
        <v>33.53</v>
      </c>
      <c r="BQ74" s="81">
        <v>36.18</v>
      </c>
      <c r="BR74" s="81">
        <v>38.31</v>
      </c>
      <c r="BS74" s="81">
        <v>0</v>
      </c>
      <c r="BT74" s="80">
        <f t="shared" si="63"/>
        <v>400.75</v>
      </c>
      <c r="BU74" s="81">
        <v>1.74</v>
      </c>
      <c r="BV74" s="81">
        <v>0</v>
      </c>
      <c r="BW74" s="81">
        <v>59.65</v>
      </c>
      <c r="BX74" s="81">
        <v>338.17</v>
      </c>
      <c r="BY74" s="81">
        <v>1.19</v>
      </c>
      <c r="BZ74" s="81">
        <v>0</v>
      </c>
      <c r="CA74" s="81">
        <v>0</v>
      </c>
      <c r="CB74" s="80">
        <f t="shared" si="57"/>
        <v>1881.41</v>
      </c>
      <c r="CC74" s="81">
        <v>31.92</v>
      </c>
      <c r="CD74" s="81">
        <v>1736.27</v>
      </c>
      <c r="CE74" s="98">
        <v>113.22</v>
      </c>
      <c r="CF74" s="57"/>
    </row>
    <row r="75" spans="1:84" x14ac:dyDescent="0.35">
      <c r="A75" s="68" t="s">
        <v>241</v>
      </c>
      <c r="B75" s="80">
        <f t="shared" si="54"/>
        <v>32760.93</v>
      </c>
      <c r="C75" s="80">
        <f t="shared" si="41"/>
        <v>456.49</v>
      </c>
      <c r="D75" s="80">
        <f t="shared" si="42"/>
        <v>214.18</v>
      </c>
      <c r="E75" s="80">
        <f t="shared" si="55"/>
        <v>17122.04</v>
      </c>
      <c r="F75" s="80">
        <f t="shared" si="43"/>
        <v>7798.28</v>
      </c>
      <c r="G75" s="80">
        <f t="shared" si="44"/>
        <v>740.81999999999994</v>
      </c>
      <c r="H75" s="80">
        <f t="shared" si="45"/>
        <v>6163.31</v>
      </c>
      <c r="I75" s="80">
        <f t="shared" si="46"/>
        <v>265.81</v>
      </c>
      <c r="J75" s="80">
        <f t="shared" si="40"/>
        <v>355.34000000000003</v>
      </c>
      <c r="K75" s="81">
        <v>8.16</v>
      </c>
      <c r="L75" s="81">
        <v>140.4</v>
      </c>
      <c r="M75" s="81">
        <v>0.96</v>
      </c>
      <c r="N75" s="81">
        <v>125.39</v>
      </c>
      <c r="O75" s="81">
        <v>0</v>
      </c>
      <c r="P75" s="81">
        <v>80.430000000000007</v>
      </c>
      <c r="Q75" s="81">
        <v>0</v>
      </c>
      <c r="R75" s="80">
        <f t="shared" si="58"/>
        <v>5012.9399999999996</v>
      </c>
      <c r="S75" s="81">
        <v>343.97</v>
      </c>
      <c r="T75" s="81">
        <v>4.34</v>
      </c>
      <c r="U75" s="81">
        <v>861.06</v>
      </c>
      <c r="V75" s="81">
        <v>1511.78</v>
      </c>
      <c r="W75" s="81">
        <v>216.39</v>
      </c>
      <c r="X75" s="81">
        <v>1905.8</v>
      </c>
      <c r="Y75" s="81">
        <v>169.6</v>
      </c>
      <c r="Z75" s="80">
        <f t="shared" si="59"/>
        <v>13932.47</v>
      </c>
      <c r="AA75" s="81">
        <v>2.27</v>
      </c>
      <c r="AB75" s="81">
        <v>13593.8</v>
      </c>
      <c r="AC75" s="81">
        <v>0</v>
      </c>
      <c r="AD75" s="81">
        <v>239.31</v>
      </c>
      <c r="AE75" s="81">
        <v>97.09</v>
      </c>
      <c r="AF75" s="80">
        <f t="shared" si="60"/>
        <v>7243.489999999998</v>
      </c>
      <c r="AG75" s="81">
        <v>95.97</v>
      </c>
      <c r="AH75" s="81">
        <v>39.840000000000003</v>
      </c>
      <c r="AI75" s="81">
        <v>456.71</v>
      </c>
      <c r="AJ75" s="81">
        <v>4411.53</v>
      </c>
      <c r="AK75" s="81">
        <v>118.19</v>
      </c>
      <c r="AL75" s="81">
        <v>2076.35</v>
      </c>
      <c r="AM75" s="81">
        <v>44.9</v>
      </c>
      <c r="AN75" s="80">
        <f t="shared" si="39"/>
        <v>4337.29</v>
      </c>
      <c r="AO75" s="80">
        <f t="shared" si="47"/>
        <v>6.12</v>
      </c>
      <c r="AP75" s="80">
        <f t="shared" si="48"/>
        <v>0</v>
      </c>
      <c r="AQ75" s="80">
        <f t="shared" si="49"/>
        <v>472.93000000000006</v>
      </c>
      <c r="AR75" s="80">
        <f t="shared" si="50"/>
        <v>1636.36</v>
      </c>
      <c r="AS75" s="80">
        <f t="shared" si="51"/>
        <v>166.93</v>
      </c>
      <c r="AT75" s="80">
        <f t="shared" si="52"/>
        <v>2003.64</v>
      </c>
      <c r="AU75" s="80">
        <f t="shared" si="53"/>
        <v>51.31</v>
      </c>
      <c r="AV75" s="80">
        <f t="shared" si="56"/>
        <v>1224.6300000000001</v>
      </c>
      <c r="AW75" s="81">
        <v>4.17</v>
      </c>
      <c r="AX75" s="81">
        <v>0</v>
      </c>
      <c r="AY75" s="81">
        <v>87.87</v>
      </c>
      <c r="AZ75" s="81">
        <v>685.73</v>
      </c>
      <c r="BA75" s="81">
        <v>9.16</v>
      </c>
      <c r="BB75" s="81">
        <v>424.24</v>
      </c>
      <c r="BC75" s="81">
        <v>13.46</v>
      </c>
      <c r="BD75" s="80">
        <f t="shared" si="61"/>
        <v>2701.1299999999997</v>
      </c>
      <c r="BE75" s="81">
        <v>0.88</v>
      </c>
      <c r="BF75" s="81">
        <v>0</v>
      </c>
      <c r="BG75" s="81">
        <v>203.81</v>
      </c>
      <c r="BH75" s="81">
        <v>816.16</v>
      </c>
      <c r="BI75" s="81">
        <v>132.05000000000001</v>
      </c>
      <c r="BJ75" s="81">
        <v>1510.38</v>
      </c>
      <c r="BK75" s="81">
        <v>37.85</v>
      </c>
      <c r="BL75" s="80">
        <f t="shared" si="62"/>
        <v>217.58999999999997</v>
      </c>
      <c r="BM75" s="81">
        <v>0</v>
      </c>
      <c r="BN75" s="81">
        <v>0</v>
      </c>
      <c r="BO75" s="81">
        <v>111.91</v>
      </c>
      <c r="BP75" s="81">
        <v>12.13</v>
      </c>
      <c r="BQ75" s="81">
        <v>24.53</v>
      </c>
      <c r="BR75" s="81">
        <v>69.02</v>
      </c>
      <c r="BS75" s="81">
        <v>0</v>
      </c>
      <c r="BT75" s="80">
        <f t="shared" si="63"/>
        <v>193.94</v>
      </c>
      <c r="BU75" s="81">
        <v>1.07</v>
      </c>
      <c r="BV75" s="81">
        <v>0</v>
      </c>
      <c r="BW75" s="81">
        <v>69.34</v>
      </c>
      <c r="BX75" s="81">
        <v>122.34</v>
      </c>
      <c r="BY75" s="81">
        <v>1.19</v>
      </c>
      <c r="BZ75" s="81">
        <v>0</v>
      </c>
      <c r="CA75" s="81">
        <v>0</v>
      </c>
      <c r="CB75" s="80">
        <f t="shared" si="57"/>
        <v>1879.3999999999999</v>
      </c>
      <c r="CC75" s="81">
        <v>29.6</v>
      </c>
      <c r="CD75" s="81">
        <v>1736.58</v>
      </c>
      <c r="CE75" s="98">
        <v>113.22</v>
      </c>
      <c r="CF75" s="57"/>
    </row>
    <row r="76" spans="1:84" x14ac:dyDescent="0.35">
      <c r="A76" s="68" t="s">
        <v>242</v>
      </c>
      <c r="B76" s="80">
        <f t="shared" si="54"/>
        <v>30366.83</v>
      </c>
      <c r="C76" s="80">
        <f t="shared" si="41"/>
        <v>430.6</v>
      </c>
      <c r="D76" s="80">
        <f t="shared" si="42"/>
        <v>173.82999999999998</v>
      </c>
      <c r="E76" s="80">
        <f t="shared" si="55"/>
        <v>17696.37</v>
      </c>
      <c r="F76" s="80">
        <f t="shared" si="43"/>
        <v>5203.3100000000004</v>
      </c>
      <c r="G76" s="80">
        <f t="shared" si="44"/>
        <v>598.47</v>
      </c>
      <c r="H76" s="80">
        <f t="shared" si="45"/>
        <v>6043.7199999999993</v>
      </c>
      <c r="I76" s="80">
        <f t="shared" si="46"/>
        <v>220.53</v>
      </c>
      <c r="J76" s="80">
        <f t="shared" si="40"/>
        <v>306.03999999999996</v>
      </c>
      <c r="K76" s="81">
        <v>8.11</v>
      </c>
      <c r="L76" s="81">
        <v>113.08</v>
      </c>
      <c r="M76" s="81">
        <v>2.35</v>
      </c>
      <c r="N76" s="81">
        <v>106.22</v>
      </c>
      <c r="O76" s="81">
        <v>0</v>
      </c>
      <c r="P76" s="81">
        <v>76.28</v>
      </c>
      <c r="Q76" s="81">
        <v>0</v>
      </c>
      <c r="R76" s="80">
        <f t="shared" si="58"/>
        <v>4930.82</v>
      </c>
      <c r="S76" s="81">
        <v>328.57</v>
      </c>
      <c r="T76" s="81">
        <v>0</v>
      </c>
      <c r="U76" s="81">
        <v>938.82</v>
      </c>
      <c r="V76" s="81">
        <v>1381.84</v>
      </c>
      <c r="W76" s="81">
        <v>196.68</v>
      </c>
      <c r="X76" s="81">
        <v>1915.31</v>
      </c>
      <c r="Y76" s="81">
        <v>169.6</v>
      </c>
      <c r="Z76" s="80">
        <f t="shared" si="59"/>
        <v>14365.89</v>
      </c>
      <c r="AA76" s="81">
        <v>2.27</v>
      </c>
      <c r="AB76" s="81">
        <v>14005.55</v>
      </c>
      <c r="AC76" s="81">
        <v>0</v>
      </c>
      <c r="AD76" s="81">
        <v>260.98</v>
      </c>
      <c r="AE76" s="81">
        <v>97.09</v>
      </c>
      <c r="AF76" s="80">
        <f t="shared" si="60"/>
        <v>4853.72</v>
      </c>
      <c r="AG76" s="81">
        <v>85.73</v>
      </c>
      <c r="AH76" s="81">
        <v>38.43</v>
      </c>
      <c r="AI76" s="81">
        <v>401.55</v>
      </c>
      <c r="AJ76" s="81">
        <v>2335.08</v>
      </c>
      <c r="AK76" s="81">
        <v>62.56</v>
      </c>
      <c r="AL76" s="81">
        <v>1906.6</v>
      </c>
      <c r="AM76" s="81">
        <v>23.77</v>
      </c>
      <c r="AN76" s="80">
        <f t="shared" si="39"/>
        <v>3937.71</v>
      </c>
      <c r="AO76" s="80">
        <f t="shared" si="47"/>
        <v>5.9200000000000008</v>
      </c>
      <c r="AP76" s="80">
        <f t="shared" si="48"/>
        <v>0</v>
      </c>
      <c r="AQ76" s="80">
        <f t="shared" si="49"/>
        <v>510.99</v>
      </c>
      <c r="AR76" s="80">
        <f t="shared" si="50"/>
        <v>1266.95</v>
      </c>
      <c r="AS76" s="80">
        <f t="shared" si="51"/>
        <v>78.25</v>
      </c>
      <c r="AT76" s="80">
        <f t="shared" si="52"/>
        <v>2048.44</v>
      </c>
      <c r="AU76" s="80">
        <f t="shared" si="53"/>
        <v>27.16</v>
      </c>
      <c r="AV76" s="80">
        <f t="shared" si="56"/>
        <v>1093.46</v>
      </c>
      <c r="AW76" s="81">
        <v>3.97</v>
      </c>
      <c r="AX76" s="81">
        <v>0</v>
      </c>
      <c r="AY76" s="81">
        <v>99.79</v>
      </c>
      <c r="AZ76" s="81">
        <v>557.5</v>
      </c>
      <c r="BA76" s="81">
        <v>7.45</v>
      </c>
      <c r="BB76" s="81">
        <v>417.62</v>
      </c>
      <c r="BC76" s="81">
        <v>7.13</v>
      </c>
      <c r="BD76" s="80">
        <f t="shared" si="61"/>
        <v>2434.9900000000002</v>
      </c>
      <c r="BE76" s="81">
        <v>0.88</v>
      </c>
      <c r="BF76" s="81">
        <v>0</v>
      </c>
      <c r="BG76" s="81">
        <v>200.55</v>
      </c>
      <c r="BH76" s="81">
        <v>663.54</v>
      </c>
      <c r="BI76" s="81">
        <v>45.08</v>
      </c>
      <c r="BJ76" s="81">
        <v>1504.91</v>
      </c>
      <c r="BK76" s="81">
        <v>20.03</v>
      </c>
      <c r="BL76" s="80">
        <f t="shared" si="62"/>
        <v>283.58999999999997</v>
      </c>
      <c r="BM76" s="81">
        <v>0</v>
      </c>
      <c r="BN76" s="81">
        <v>0</v>
      </c>
      <c r="BO76" s="81">
        <v>129.01</v>
      </c>
      <c r="BP76" s="81">
        <v>4.1399999999999997</v>
      </c>
      <c r="BQ76" s="81">
        <v>24.53</v>
      </c>
      <c r="BR76" s="81">
        <v>125.91</v>
      </c>
      <c r="BS76" s="81">
        <v>0</v>
      </c>
      <c r="BT76" s="80">
        <f t="shared" si="63"/>
        <v>125.66999999999999</v>
      </c>
      <c r="BU76" s="81">
        <v>1.07</v>
      </c>
      <c r="BV76" s="81">
        <v>0</v>
      </c>
      <c r="BW76" s="81">
        <v>81.64</v>
      </c>
      <c r="BX76" s="81">
        <v>41.77</v>
      </c>
      <c r="BY76" s="81">
        <v>1.19</v>
      </c>
      <c r="BZ76" s="81">
        <v>0</v>
      </c>
      <c r="CA76" s="81">
        <v>0</v>
      </c>
      <c r="CB76" s="80">
        <f t="shared" si="57"/>
        <v>1972.6499999999999</v>
      </c>
      <c r="CC76" s="81">
        <v>22.32</v>
      </c>
      <c r="CD76" s="81">
        <v>1837.11</v>
      </c>
      <c r="CE76" s="98">
        <v>113.22</v>
      </c>
      <c r="CF76" s="57"/>
    </row>
    <row r="77" spans="1:84" x14ac:dyDescent="0.35">
      <c r="A77" s="68" t="s">
        <v>243</v>
      </c>
      <c r="B77" s="80">
        <f t="shared" si="54"/>
        <v>38704.229999999996</v>
      </c>
      <c r="C77" s="80">
        <f t="shared" si="41"/>
        <v>466.72999999999996</v>
      </c>
      <c r="D77" s="80">
        <f t="shared" si="42"/>
        <v>152.64000000000001</v>
      </c>
      <c r="E77" s="80">
        <f t="shared" si="55"/>
        <v>17926.969999999998</v>
      </c>
      <c r="F77" s="80">
        <f t="shared" si="43"/>
        <v>11897.84</v>
      </c>
      <c r="G77" s="80">
        <f t="shared" si="44"/>
        <v>1211.96</v>
      </c>
      <c r="H77" s="80">
        <f t="shared" si="45"/>
        <v>6720.25</v>
      </c>
      <c r="I77" s="80">
        <f t="shared" si="46"/>
        <v>327.84</v>
      </c>
      <c r="J77" s="80">
        <f t="shared" si="40"/>
        <v>272.49</v>
      </c>
      <c r="K77" s="81">
        <v>7</v>
      </c>
      <c r="L77" s="81">
        <v>94.06</v>
      </c>
      <c r="M77" s="81">
        <v>1.61</v>
      </c>
      <c r="N77" s="81">
        <v>94.58</v>
      </c>
      <c r="O77" s="81">
        <v>0</v>
      </c>
      <c r="P77" s="81">
        <v>75.239999999999995</v>
      </c>
      <c r="Q77" s="81">
        <v>0</v>
      </c>
      <c r="R77" s="80">
        <f t="shared" si="58"/>
        <v>6083.5</v>
      </c>
      <c r="S77" s="81">
        <v>334.23</v>
      </c>
      <c r="T77" s="81">
        <v>0</v>
      </c>
      <c r="U77" s="81">
        <v>1287.28</v>
      </c>
      <c r="V77" s="81">
        <v>2197.9499999999998</v>
      </c>
      <c r="W77" s="81">
        <v>303.02</v>
      </c>
      <c r="X77" s="81">
        <v>1791.42</v>
      </c>
      <c r="Y77" s="81">
        <v>169.6</v>
      </c>
      <c r="Z77" s="80">
        <f t="shared" si="59"/>
        <v>13811</v>
      </c>
      <c r="AA77" s="81">
        <v>2.27</v>
      </c>
      <c r="AB77" s="81">
        <v>13423.38</v>
      </c>
      <c r="AC77" s="81">
        <v>0</v>
      </c>
      <c r="AD77" s="81">
        <v>288.26</v>
      </c>
      <c r="AE77" s="81">
        <v>97.09</v>
      </c>
      <c r="AF77" s="80">
        <f t="shared" si="60"/>
        <v>10977.35</v>
      </c>
      <c r="AG77" s="81">
        <v>115.52</v>
      </c>
      <c r="AH77" s="81">
        <v>44.77</v>
      </c>
      <c r="AI77" s="81">
        <v>722.89</v>
      </c>
      <c r="AJ77" s="81">
        <v>7255.31</v>
      </c>
      <c r="AK77" s="81">
        <v>194.38</v>
      </c>
      <c r="AL77" s="81">
        <v>2570.63</v>
      </c>
      <c r="AM77" s="81">
        <v>73.849999999999994</v>
      </c>
      <c r="AN77" s="80">
        <f t="shared" si="39"/>
        <v>5434.9300000000012</v>
      </c>
      <c r="AO77" s="80">
        <f t="shared" si="47"/>
        <v>7.71</v>
      </c>
      <c r="AP77" s="80">
        <f t="shared" si="48"/>
        <v>0</v>
      </c>
      <c r="AQ77" s="80">
        <f t="shared" si="49"/>
        <v>493.88</v>
      </c>
      <c r="AR77" s="80">
        <f t="shared" si="50"/>
        <v>2236.7800000000002</v>
      </c>
      <c r="AS77" s="80">
        <f t="shared" si="51"/>
        <v>426.3</v>
      </c>
      <c r="AT77" s="80">
        <f t="shared" si="52"/>
        <v>2185.87</v>
      </c>
      <c r="AU77" s="80">
        <f t="shared" si="53"/>
        <v>84.39</v>
      </c>
      <c r="AV77" s="80">
        <f t="shared" si="56"/>
        <v>1383.42</v>
      </c>
      <c r="AW77" s="81">
        <v>5.76</v>
      </c>
      <c r="AX77" s="81">
        <v>0</v>
      </c>
      <c r="AY77" s="81">
        <v>91.4</v>
      </c>
      <c r="AZ77" s="81">
        <v>845.69</v>
      </c>
      <c r="BA77" s="81">
        <v>11.3</v>
      </c>
      <c r="BB77" s="81">
        <v>407.13</v>
      </c>
      <c r="BC77" s="81">
        <v>22.14</v>
      </c>
      <c r="BD77" s="80">
        <f t="shared" si="61"/>
        <v>3321.4399999999996</v>
      </c>
      <c r="BE77" s="81">
        <v>0.88</v>
      </c>
      <c r="BF77" s="81">
        <v>0</v>
      </c>
      <c r="BG77" s="81">
        <v>216.15</v>
      </c>
      <c r="BH77" s="81">
        <v>1006.54</v>
      </c>
      <c r="BI77" s="81">
        <v>377.63</v>
      </c>
      <c r="BJ77" s="81">
        <v>1657.99</v>
      </c>
      <c r="BK77" s="81">
        <v>62.25</v>
      </c>
      <c r="BL77" s="80">
        <f t="shared" si="62"/>
        <v>306.11</v>
      </c>
      <c r="BM77" s="81">
        <v>0</v>
      </c>
      <c r="BN77" s="81">
        <v>0</v>
      </c>
      <c r="BO77" s="81">
        <v>114.49</v>
      </c>
      <c r="BP77" s="81">
        <v>34.69</v>
      </c>
      <c r="BQ77" s="81">
        <v>36.18</v>
      </c>
      <c r="BR77" s="81">
        <v>120.75</v>
      </c>
      <c r="BS77" s="81">
        <v>0</v>
      </c>
      <c r="BT77" s="80">
        <f t="shared" si="63"/>
        <v>423.96</v>
      </c>
      <c r="BU77" s="81">
        <v>1.07</v>
      </c>
      <c r="BV77" s="81">
        <v>0</v>
      </c>
      <c r="BW77" s="81">
        <v>71.84</v>
      </c>
      <c r="BX77" s="81">
        <v>349.86</v>
      </c>
      <c r="BY77" s="81">
        <v>1.19</v>
      </c>
      <c r="BZ77" s="81">
        <v>0</v>
      </c>
      <c r="CA77" s="81">
        <v>0</v>
      </c>
      <c r="CB77" s="80">
        <f t="shared" si="57"/>
        <v>2124.96</v>
      </c>
      <c r="CC77" s="81">
        <v>13.81</v>
      </c>
      <c r="CD77" s="81">
        <v>1997.93</v>
      </c>
      <c r="CE77" s="98">
        <v>113.22</v>
      </c>
      <c r="CF77" s="57"/>
    </row>
    <row r="78" spans="1:84" x14ac:dyDescent="0.35">
      <c r="A78" s="68" t="s">
        <v>244</v>
      </c>
      <c r="B78" s="80">
        <f t="shared" si="54"/>
        <v>42942.679999999993</v>
      </c>
      <c r="C78" s="80">
        <f t="shared" si="41"/>
        <v>467.83</v>
      </c>
      <c r="D78" s="80">
        <f t="shared" si="42"/>
        <v>125.89</v>
      </c>
      <c r="E78" s="80">
        <f t="shared" si="55"/>
        <v>17242.009999999998</v>
      </c>
      <c r="F78" s="80">
        <f t="shared" si="43"/>
        <v>16308.469999999998</v>
      </c>
      <c r="G78" s="80">
        <f t="shared" si="44"/>
        <v>1296.3399999999999</v>
      </c>
      <c r="H78" s="80">
        <f t="shared" si="45"/>
        <v>7099.08</v>
      </c>
      <c r="I78" s="80">
        <f t="shared" si="46"/>
        <v>403.06</v>
      </c>
      <c r="J78" s="80">
        <f t="shared" si="40"/>
        <v>246.76000000000002</v>
      </c>
      <c r="K78" s="81">
        <v>7.37</v>
      </c>
      <c r="L78" s="81">
        <v>75.42</v>
      </c>
      <c r="M78" s="81">
        <v>1.2</v>
      </c>
      <c r="N78" s="81">
        <v>102.29</v>
      </c>
      <c r="O78" s="81">
        <v>0</v>
      </c>
      <c r="P78" s="81">
        <v>60.48</v>
      </c>
      <c r="Q78" s="81">
        <v>0</v>
      </c>
      <c r="R78" s="80">
        <f t="shared" si="58"/>
        <v>6107.5999999999995</v>
      </c>
      <c r="S78" s="81">
        <v>335.93</v>
      </c>
      <c r="T78" s="81">
        <v>0</v>
      </c>
      <c r="U78" s="81">
        <v>592.11</v>
      </c>
      <c r="V78" s="81">
        <v>2656.75</v>
      </c>
      <c r="W78" s="81">
        <v>398.46</v>
      </c>
      <c r="X78" s="81">
        <v>1957.61</v>
      </c>
      <c r="Y78" s="81">
        <v>166.74</v>
      </c>
      <c r="Z78" s="80">
        <f t="shared" si="59"/>
        <v>13103.289999999999</v>
      </c>
      <c r="AA78" s="81">
        <v>2.7</v>
      </c>
      <c r="AB78" s="81">
        <v>12778.56</v>
      </c>
      <c r="AC78" s="81">
        <v>0</v>
      </c>
      <c r="AD78" s="81">
        <v>221.21</v>
      </c>
      <c r="AE78" s="81">
        <v>100.82</v>
      </c>
      <c r="AF78" s="80">
        <f t="shared" si="60"/>
        <v>15017.19</v>
      </c>
      <c r="AG78" s="81">
        <v>113.62</v>
      </c>
      <c r="AH78" s="81">
        <v>38.97</v>
      </c>
      <c r="AI78" s="81">
        <v>968.58</v>
      </c>
      <c r="AJ78" s="81">
        <v>10734.31</v>
      </c>
      <c r="AK78" s="81">
        <v>308.7</v>
      </c>
      <c r="AL78" s="81">
        <v>2745.48</v>
      </c>
      <c r="AM78" s="81">
        <v>107.53</v>
      </c>
      <c r="AN78" s="80">
        <f t="shared" si="39"/>
        <v>6394.7699999999995</v>
      </c>
      <c r="AO78" s="80">
        <f t="shared" si="47"/>
        <v>8.2099999999999991</v>
      </c>
      <c r="AP78" s="80">
        <f t="shared" si="48"/>
        <v>0</v>
      </c>
      <c r="AQ78" s="80">
        <f t="shared" si="49"/>
        <v>949.81000000000006</v>
      </c>
      <c r="AR78" s="80">
        <f t="shared" si="50"/>
        <v>2705.3</v>
      </c>
      <c r="AS78" s="80">
        <f t="shared" si="51"/>
        <v>367.96999999999997</v>
      </c>
      <c r="AT78" s="80">
        <f t="shared" si="52"/>
        <v>2234.69</v>
      </c>
      <c r="AU78" s="80">
        <f t="shared" si="53"/>
        <v>128.79000000000002</v>
      </c>
      <c r="AV78" s="80">
        <f t="shared" si="56"/>
        <v>1732.63</v>
      </c>
      <c r="AW78" s="81">
        <v>5.59</v>
      </c>
      <c r="AX78" s="81">
        <v>0</v>
      </c>
      <c r="AY78" s="81">
        <v>218.88</v>
      </c>
      <c r="AZ78" s="81">
        <v>1067.51</v>
      </c>
      <c r="BA78" s="81">
        <v>9.09</v>
      </c>
      <c r="BB78" s="81">
        <v>402.14</v>
      </c>
      <c r="BC78" s="81">
        <v>29.42</v>
      </c>
      <c r="BD78" s="80">
        <f t="shared" si="61"/>
        <v>3798.18</v>
      </c>
      <c r="BE78" s="81">
        <v>0.88</v>
      </c>
      <c r="BF78" s="81">
        <v>0</v>
      </c>
      <c r="BG78" s="81">
        <v>381.36</v>
      </c>
      <c r="BH78" s="81">
        <v>1272.3800000000001</v>
      </c>
      <c r="BI78" s="81">
        <v>322.83</v>
      </c>
      <c r="BJ78" s="81">
        <v>1721.36</v>
      </c>
      <c r="BK78" s="81">
        <v>99.37</v>
      </c>
      <c r="BL78" s="80">
        <f t="shared" si="62"/>
        <v>421.71999999999997</v>
      </c>
      <c r="BM78" s="81">
        <v>0</v>
      </c>
      <c r="BN78" s="81">
        <v>0</v>
      </c>
      <c r="BO78" s="81">
        <v>242.48</v>
      </c>
      <c r="BP78" s="81">
        <v>33.19</v>
      </c>
      <c r="BQ78" s="81">
        <v>34.86</v>
      </c>
      <c r="BR78" s="81">
        <v>111.19</v>
      </c>
      <c r="BS78" s="81">
        <v>0</v>
      </c>
      <c r="BT78" s="80">
        <f t="shared" si="63"/>
        <v>442.24</v>
      </c>
      <c r="BU78" s="81">
        <v>1.74</v>
      </c>
      <c r="BV78" s="81">
        <v>0</v>
      </c>
      <c r="BW78" s="81">
        <v>107.09</v>
      </c>
      <c r="BX78" s="81">
        <v>332.22</v>
      </c>
      <c r="BY78" s="81">
        <v>1.19</v>
      </c>
      <c r="BZ78" s="81">
        <v>0</v>
      </c>
      <c r="CA78" s="81">
        <v>0</v>
      </c>
      <c r="CB78" s="80">
        <f t="shared" si="57"/>
        <v>2073.0700000000002</v>
      </c>
      <c r="CC78" s="81">
        <v>11.5</v>
      </c>
      <c r="CD78" s="81">
        <v>1951.75</v>
      </c>
      <c r="CE78" s="98">
        <v>109.82</v>
      </c>
      <c r="CF78" s="57"/>
    </row>
    <row r="79" spans="1:84" x14ac:dyDescent="0.35">
      <c r="A79" s="68" t="s">
        <v>245</v>
      </c>
      <c r="B79" s="80">
        <f t="shared" si="54"/>
        <v>33721.22</v>
      </c>
      <c r="C79" s="80">
        <f t="shared" si="41"/>
        <v>423.87</v>
      </c>
      <c r="D79" s="80">
        <f t="shared" si="42"/>
        <v>132.72</v>
      </c>
      <c r="E79" s="80">
        <f t="shared" si="55"/>
        <v>17783.52</v>
      </c>
      <c r="F79" s="80">
        <f t="shared" si="43"/>
        <v>8089.73</v>
      </c>
      <c r="G79" s="80">
        <f t="shared" si="44"/>
        <v>908.29</v>
      </c>
      <c r="H79" s="80">
        <f t="shared" si="45"/>
        <v>6114.5400000000009</v>
      </c>
      <c r="I79" s="80">
        <f t="shared" si="46"/>
        <v>268.55</v>
      </c>
      <c r="J79" s="80">
        <f t="shared" si="40"/>
        <v>252.74</v>
      </c>
      <c r="K79" s="81">
        <v>7.38</v>
      </c>
      <c r="L79" s="81">
        <v>80.81</v>
      </c>
      <c r="M79" s="81">
        <v>1.45</v>
      </c>
      <c r="N79" s="81">
        <v>103.01</v>
      </c>
      <c r="O79" s="81">
        <v>0</v>
      </c>
      <c r="P79" s="81">
        <v>60.09</v>
      </c>
      <c r="Q79" s="81">
        <v>0</v>
      </c>
      <c r="R79" s="80">
        <f t="shared" si="58"/>
        <v>4810.78</v>
      </c>
      <c r="S79" s="81">
        <v>316.08</v>
      </c>
      <c r="T79" s="81">
        <v>0</v>
      </c>
      <c r="U79" s="81">
        <v>569.75</v>
      </c>
      <c r="V79" s="81">
        <v>1610.35</v>
      </c>
      <c r="W79" s="81">
        <v>247.43</v>
      </c>
      <c r="X79" s="81">
        <v>1900.43</v>
      </c>
      <c r="Y79" s="81">
        <v>166.74</v>
      </c>
      <c r="Z79" s="80">
        <f t="shared" si="59"/>
        <v>14237.86</v>
      </c>
      <c r="AA79" s="81">
        <v>2.7</v>
      </c>
      <c r="AB79" s="81">
        <v>13845.05</v>
      </c>
      <c r="AC79" s="81">
        <v>0</v>
      </c>
      <c r="AD79" s="81">
        <v>289.29000000000002</v>
      </c>
      <c r="AE79" s="81">
        <v>100.82</v>
      </c>
      <c r="AF79" s="80">
        <f t="shared" si="60"/>
        <v>7446.6400000000012</v>
      </c>
      <c r="AG79" s="81">
        <v>90.11</v>
      </c>
      <c r="AH79" s="81">
        <v>41.35</v>
      </c>
      <c r="AI79" s="81">
        <v>446.18</v>
      </c>
      <c r="AJ79" s="81">
        <v>4625.05</v>
      </c>
      <c r="AK79" s="81">
        <v>133.01</v>
      </c>
      <c r="AL79" s="81">
        <v>2064.61</v>
      </c>
      <c r="AM79" s="81">
        <v>46.33</v>
      </c>
      <c r="AN79" s="80">
        <f t="shared" si="39"/>
        <v>4819.3099999999995</v>
      </c>
      <c r="AO79" s="80">
        <f t="shared" si="47"/>
        <v>7.6000000000000005</v>
      </c>
      <c r="AP79" s="80">
        <f t="shared" si="48"/>
        <v>0</v>
      </c>
      <c r="AQ79" s="80">
        <f t="shared" si="49"/>
        <v>887.58</v>
      </c>
      <c r="AR79" s="80">
        <f t="shared" si="50"/>
        <v>1641.5</v>
      </c>
      <c r="AS79" s="80">
        <f t="shared" si="51"/>
        <v>238.56</v>
      </c>
      <c r="AT79" s="80">
        <f t="shared" si="52"/>
        <v>1988.59</v>
      </c>
      <c r="AU79" s="80">
        <f t="shared" si="53"/>
        <v>55.480000000000004</v>
      </c>
      <c r="AV79" s="80">
        <f t="shared" si="56"/>
        <v>1287.5100000000002</v>
      </c>
      <c r="AW79" s="81">
        <v>5.65</v>
      </c>
      <c r="AX79" s="81">
        <v>0</v>
      </c>
      <c r="AY79" s="81">
        <v>149.44</v>
      </c>
      <c r="AZ79" s="81">
        <v>687.14</v>
      </c>
      <c r="BA79" s="81">
        <v>5.85</v>
      </c>
      <c r="BB79" s="81">
        <v>426.76</v>
      </c>
      <c r="BC79" s="81">
        <v>12.67</v>
      </c>
      <c r="BD79" s="80">
        <f t="shared" si="61"/>
        <v>2937.1</v>
      </c>
      <c r="BE79" s="81">
        <v>0.88</v>
      </c>
      <c r="BF79" s="81">
        <v>0</v>
      </c>
      <c r="BG79" s="81">
        <v>392.16</v>
      </c>
      <c r="BH79" s="81">
        <v>817.9</v>
      </c>
      <c r="BI79" s="81">
        <v>207.52</v>
      </c>
      <c r="BJ79" s="81">
        <v>1475.83</v>
      </c>
      <c r="BK79" s="81">
        <v>42.81</v>
      </c>
      <c r="BL79" s="80">
        <f t="shared" si="62"/>
        <v>363.61</v>
      </c>
      <c r="BM79" s="81">
        <v>0</v>
      </c>
      <c r="BN79" s="81">
        <v>0</v>
      </c>
      <c r="BO79" s="81">
        <v>241.47</v>
      </c>
      <c r="BP79" s="81">
        <v>12.14</v>
      </c>
      <c r="BQ79" s="81">
        <v>24</v>
      </c>
      <c r="BR79" s="81">
        <v>86</v>
      </c>
      <c r="BS79" s="81">
        <v>0</v>
      </c>
      <c r="BT79" s="80">
        <f t="shared" si="63"/>
        <v>231.08999999999997</v>
      </c>
      <c r="BU79" s="81">
        <v>1.07</v>
      </c>
      <c r="BV79" s="81">
        <v>0</v>
      </c>
      <c r="BW79" s="81">
        <v>104.51</v>
      </c>
      <c r="BX79" s="81">
        <v>124.32</v>
      </c>
      <c r="BY79" s="81">
        <v>1.19</v>
      </c>
      <c r="BZ79" s="81">
        <v>0</v>
      </c>
      <c r="CA79" s="81">
        <v>0</v>
      </c>
      <c r="CB79" s="80">
        <f t="shared" si="57"/>
        <v>2153.89</v>
      </c>
      <c r="CC79" s="81">
        <v>10.56</v>
      </c>
      <c r="CD79" s="81">
        <v>2033.51</v>
      </c>
      <c r="CE79" s="98">
        <v>109.82</v>
      </c>
      <c r="CF79" s="57"/>
    </row>
    <row r="80" spans="1:84" x14ac:dyDescent="0.35">
      <c r="A80" s="68" t="s">
        <v>246</v>
      </c>
      <c r="B80" s="80">
        <f t="shared" si="54"/>
        <v>29931.279999999999</v>
      </c>
      <c r="C80" s="80">
        <f t="shared" si="41"/>
        <v>402.78</v>
      </c>
      <c r="D80" s="80">
        <f t="shared" si="42"/>
        <v>131.43</v>
      </c>
      <c r="E80" s="80">
        <f t="shared" si="55"/>
        <v>18096.650000000001</v>
      </c>
      <c r="F80" s="80">
        <f t="shared" si="43"/>
        <v>4421.6499999999996</v>
      </c>
      <c r="G80" s="80">
        <f t="shared" si="44"/>
        <v>698.09999999999991</v>
      </c>
      <c r="H80" s="80">
        <f t="shared" si="45"/>
        <v>5974.2800000000007</v>
      </c>
      <c r="I80" s="80">
        <f t="shared" si="46"/>
        <v>206.39000000000001</v>
      </c>
      <c r="J80" s="80">
        <f t="shared" si="40"/>
        <v>236.77</v>
      </c>
      <c r="K80" s="81">
        <v>5.08</v>
      </c>
      <c r="L80" s="81">
        <v>81.489999999999995</v>
      </c>
      <c r="M80" s="81">
        <v>1.18</v>
      </c>
      <c r="N80" s="81">
        <v>88.62</v>
      </c>
      <c r="O80" s="81">
        <v>0</v>
      </c>
      <c r="P80" s="81">
        <v>60.4</v>
      </c>
      <c r="Q80" s="81">
        <v>0</v>
      </c>
      <c r="R80" s="80">
        <f t="shared" si="58"/>
        <v>4569.29</v>
      </c>
      <c r="S80" s="81">
        <v>314.57</v>
      </c>
      <c r="T80" s="81">
        <v>0</v>
      </c>
      <c r="U80" s="81">
        <v>649.67999999999995</v>
      </c>
      <c r="V80" s="81">
        <v>1312.15</v>
      </c>
      <c r="W80" s="81">
        <v>202.29</v>
      </c>
      <c r="X80" s="81">
        <v>1923.86</v>
      </c>
      <c r="Y80" s="81">
        <v>166.74</v>
      </c>
      <c r="Z80" s="80">
        <f t="shared" si="59"/>
        <v>14530.89</v>
      </c>
      <c r="AA80" s="81">
        <v>2.7</v>
      </c>
      <c r="AB80" s="81">
        <v>14159.8</v>
      </c>
      <c r="AC80" s="81">
        <v>0</v>
      </c>
      <c r="AD80" s="81">
        <v>267.57</v>
      </c>
      <c r="AE80" s="81">
        <v>100.82</v>
      </c>
      <c r="AF80" s="80">
        <f t="shared" si="60"/>
        <v>4159.96</v>
      </c>
      <c r="AG80" s="81">
        <v>74.040000000000006</v>
      </c>
      <c r="AH80" s="81">
        <v>38.85</v>
      </c>
      <c r="AI80" s="81">
        <v>298.35000000000002</v>
      </c>
      <c r="AJ80" s="81">
        <v>1801.24</v>
      </c>
      <c r="AK80" s="81">
        <v>51.8</v>
      </c>
      <c r="AL80" s="81">
        <v>1877.64</v>
      </c>
      <c r="AM80" s="81">
        <v>18.04</v>
      </c>
      <c r="AN80" s="80">
        <f t="shared" si="39"/>
        <v>4282.22</v>
      </c>
      <c r="AO80" s="80">
        <f t="shared" si="47"/>
        <v>6.3900000000000006</v>
      </c>
      <c r="AP80" s="80">
        <f t="shared" si="48"/>
        <v>0</v>
      </c>
      <c r="AQ80" s="80">
        <f t="shared" si="49"/>
        <v>956.40000000000009</v>
      </c>
      <c r="AR80" s="80">
        <f t="shared" si="50"/>
        <v>1109.82</v>
      </c>
      <c r="AS80" s="80">
        <f t="shared" si="51"/>
        <v>176.44</v>
      </c>
      <c r="AT80" s="80">
        <f t="shared" si="52"/>
        <v>2011.56</v>
      </c>
      <c r="AU80" s="80">
        <f t="shared" si="53"/>
        <v>21.610000000000003</v>
      </c>
      <c r="AV80" s="80">
        <f t="shared" si="56"/>
        <v>1131.8699999999999</v>
      </c>
      <c r="AW80" s="81">
        <v>4.4400000000000004</v>
      </c>
      <c r="AX80" s="81">
        <v>0</v>
      </c>
      <c r="AY80" s="81">
        <v>188.72</v>
      </c>
      <c r="AZ80" s="81">
        <v>489.64</v>
      </c>
      <c r="BA80" s="81">
        <v>4.17</v>
      </c>
      <c r="BB80" s="81">
        <v>439.96</v>
      </c>
      <c r="BC80" s="81">
        <v>4.9400000000000004</v>
      </c>
      <c r="BD80" s="80">
        <f t="shared" si="61"/>
        <v>2625.1099999999997</v>
      </c>
      <c r="BE80" s="81">
        <v>0.88</v>
      </c>
      <c r="BF80" s="81">
        <v>0</v>
      </c>
      <c r="BG80" s="81">
        <v>389.05</v>
      </c>
      <c r="BH80" s="81">
        <v>579.67999999999995</v>
      </c>
      <c r="BI80" s="81">
        <v>147.08000000000001</v>
      </c>
      <c r="BJ80" s="81">
        <v>1491.75</v>
      </c>
      <c r="BK80" s="81">
        <v>16.670000000000002</v>
      </c>
      <c r="BL80" s="80">
        <f t="shared" si="62"/>
        <v>357.38</v>
      </c>
      <c r="BM80" s="81">
        <v>0</v>
      </c>
      <c r="BN80" s="81">
        <v>0</v>
      </c>
      <c r="BO80" s="81">
        <v>249.83</v>
      </c>
      <c r="BP80" s="81">
        <v>3.7</v>
      </c>
      <c r="BQ80" s="81">
        <v>24</v>
      </c>
      <c r="BR80" s="81">
        <v>79.849999999999994</v>
      </c>
      <c r="BS80" s="81">
        <v>0</v>
      </c>
      <c r="BT80" s="80">
        <f t="shared" si="63"/>
        <v>167.86</v>
      </c>
      <c r="BU80" s="81">
        <v>1.07</v>
      </c>
      <c r="BV80" s="81">
        <v>0</v>
      </c>
      <c r="BW80" s="81">
        <v>128.80000000000001</v>
      </c>
      <c r="BX80" s="81">
        <v>36.799999999999997</v>
      </c>
      <c r="BY80" s="81">
        <v>1.19</v>
      </c>
      <c r="BZ80" s="81">
        <v>0</v>
      </c>
      <c r="CA80" s="81">
        <v>0</v>
      </c>
      <c r="CB80" s="80">
        <f t="shared" si="57"/>
        <v>2152.15</v>
      </c>
      <c r="CC80" s="81">
        <v>11.09</v>
      </c>
      <c r="CD80" s="81">
        <v>2031.24</v>
      </c>
      <c r="CE80" s="98">
        <v>109.82</v>
      </c>
      <c r="CF80" s="57"/>
    </row>
    <row r="81" spans="1:84" x14ac:dyDescent="0.35">
      <c r="A81" s="68" t="s">
        <v>247</v>
      </c>
      <c r="B81" s="80">
        <f t="shared" si="54"/>
        <v>41037.199999999997</v>
      </c>
      <c r="C81" s="80">
        <f t="shared" si="41"/>
        <v>449.75</v>
      </c>
      <c r="D81" s="80">
        <f t="shared" si="42"/>
        <v>137.62</v>
      </c>
      <c r="E81" s="80">
        <f t="shared" si="55"/>
        <v>18063.12</v>
      </c>
      <c r="F81" s="80">
        <f t="shared" si="43"/>
        <v>13902.68</v>
      </c>
      <c r="G81" s="80">
        <f t="shared" si="44"/>
        <v>1168.4699999999998</v>
      </c>
      <c r="H81" s="80">
        <f t="shared" si="45"/>
        <v>6954.24</v>
      </c>
      <c r="I81" s="80">
        <f t="shared" si="46"/>
        <v>361.32000000000005</v>
      </c>
      <c r="J81" s="80">
        <f t="shared" si="40"/>
        <v>233.45999999999998</v>
      </c>
      <c r="K81" s="81">
        <v>4.6900000000000004</v>
      </c>
      <c r="L81" s="81">
        <v>76.650000000000006</v>
      </c>
      <c r="M81" s="81">
        <v>0.21</v>
      </c>
      <c r="N81" s="81">
        <v>89.53</v>
      </c>
      <c r="O81" s="81">
        <v>0</v>
      </c>
      <c r="P81" s="81">
        <v>62.38</v>
      </c>
      <c r="Q81" s="81">
        <v>0</v>
      </c>
      <c r="R81" s="80">
        <f t="shared" si="58"/>
        <v>5645.1399999999994</v>
      </c>
      <c r="S81" s="81">
        <v>313.10000000000002</v>
      </c>
      <c r="T81" s="81">
        <v>0</v>
      </c>
      <c r="U81" s="81">
        <v>514.94000000000005</v>
      </c>
      <c r="V81" s="81">
        <v>2305.94</v>
      </c>
      <c r="W81" s="81">
        <v>345.95</v>
      </c>
      <c r="X81" s="81">
        <v>1998.47</v>
      </c>
      <c r="Y81" s="81">
        <v>166.74</v>
      </c>
      <c r="Z81" s="80">
        <f t="shared" ref="Z81:Z103" si="64">SUM(AA81:AE81)</f>
        <v>14128.49</v>
      </c>
      <c r="AA81" s="81">
        <v>2.7</v>
      </c>
      <c r="AB81" s="81">
        <v>13793.5</v>
      </c>
      <c r="AC81" s="81">
        <v>0</v>
      </c>
      <c r="AD81" s="81">
        <v>231.47</v>
      </c>
      <c r="AE81" s="81">
        <v>100.82</v>
      </c>
      <c r="AF81" s="80">
        <f t="shared" si="60"/>
        <v>12783.78</v>
      </c>
      <c r="AG81" s="81">
        <v>123.18</v>
      </c>
      <c r="AH81" s="81">
        <v>48.46</v>
      </c>
      <c r="AI81" s="81">
        <v>829.7</v>
      </c>
      <c r="AJ81" s="81">
        <v>8838.9599999999991</v>
      </c>
      <c r="AK81" s="81">
        <v>254.19</v>
      </c>
      <c r="AL81" s="81">
        <v>2600.75</v>
      </c>
      <c r="AM81" s="81">
        <v>88.54</v>
      </c>
      <c r="AN81" s="80">
        <f t="shared" si="39"/>
        <v>6191.54</v>
      </c>
      <c r="AO81" s="80">
        <f t="shared" si="47"/>
        <v>6.08</v>
      </c>
      <c r="AP81" s="80">
        <f t="shared" si="48"/>
        <v>0</v>
      </c>
      <c r="AQ81" s="80">
        <f t="shared" si="49"/>
        <v>992.31000000000006</v>
      </c>
      <c r="AR81" s="80">
        <f t="shared" si="50"/>
        <v>2558.4299999999998</v>
      </c>
      <c r="AS81" s="80">
        <f t="shared" si="51"/>
        <v>336.86</v>
      </c>
      <c r="AT81" s="80">
        <f t="shared" si="52"/>
        <v>2191.8200000000002</v>
      </c>
      <c r="AU81" s="80">
        <f t="shared" si="53"/>
        <v>106.03999999999999</v>
      </c>
      <c r="AV81" s="80">
        <f t="shared" si="56"/>
        <v>1658.8600000000001</v>
      </c>
      <c r="AW81" s="81">
        <v>4.13</v>
      </c>
      <c r="AX81" s="81">
        <v>0</v>
      </c>
      <c r="AY81" s="81">
        <v>232.31</v>
      </c>
      <c r="AZ81" s="81">
        <v>964.29</v>
      </c>
      <c r="BA81" s="81">
        <v>8.2100000000000009</v>
      </c>
      <c r="BB81" s="81">
        <v>425.7</v>
      </c>
      <c r="BC81" s="81">
        <v>24.22</v>
      </c>
      <c r="BD81" s="80">
        <f t="shared" si="61"/>
        <v>3604.7500000000005</v>
      </c>
      <c r="BE81" s="81">
        <v>0.88</v>
      </c>
      <c r="BF81" s="81">
        <v>0</v>
      </c>
      <c r="BG81" s="81">
        <v>403.65</v>
      </c>
      <c r="BH81" s="81">
        <v>1153.23</v>
      </c>
      <c r="BI81" s="81">
        <v>292.60000000000002</v>
      </c>
      <c r="BJ81" s="81">
        <v>1672.57</v>
      </c>
      <c r="BK81" s="81">
        <v>81.819999999999993</v>
      </c>
      <c r="BL81" s="80">
        <f t="shared" si="62"/>
        <v>400.09000000000003</v>
      </c>
      <c r="BM81" s="81">
        <v>0</v>
      </c>
      <c r="BN81" s="81">
        <v>0</v>
      </c>
      <c r="BO81" s="81">
        <v>233.1</v>
      </c>
      <c r="BP81" s="81">
        <v>38.58</v>
      </c>
      <c r="BQ81" s="81">
        <v>34.86</v>
      </c>
      <c r="BR81" s="81">
        <v>93.55</v>
      </c>
      <c r="BS81" s="81">
        <v>0</v>
      </c>
      <c r="BT81" s="80">
        <f t="shared" si="63"/>
        <v>527.84</v>
      </c>
      <c r="BU81" s="81">
        <v>1.07</v>
      </c>
      <c r="BV81" s="81">
        <v>0</v>
      </c>
      <c r="BW81" s="81">
        <v>123.25</v>
      </c>
      <c r="BX81" s="81">
        <v>402.33</v>
      </c>
      <c r="BY81" s="81">
        <v>1.19</v>
      </c>
      <c r="BZ81" s="81">
        <v>0</v>
      </c>
      <c r="CA81" s="81">
        <v>0</v>
      </c>
      <c r="CB81" s="80">
        <f t="shared" si="57"/>
        <v>2054.79</v>
      </c>
      <c r="CC81" s="81">
        <v>12.51</v>
      </c>
      <c r="CD81" s="81">
        <v>1932.46</v>
      </c>
      <c r="CE81" s="98">
        <v>109.82</v>
      </c>
      <c r="CF81" s="57"/>
    </row>
    <row r="82" spans="1:84" x14ac:dyDescent="0.35">
      <c r="A82" s="68" t="s">
        <v>248</v>
      </c>
      <c r="B82" s="80">
        <f t="shared" si="54"/>
        <v>42723.839999999989</v>
      </c>
      <c r="C82" s="80">
        <f t="shared" si="41"/>
        <v>398.87</v>
      </c>
      <c r="D82" s="80">
        <f t="shared" si="42"/>
        <v>135.57</v>
      </c>
      <c r="E82" s="80">
        <f t="shared" si="55"/>
        <v>17667.239999999998</v>
      </c>
      <c r="F82" s="80">
        <f t="shared" si="43"/>
        <v>15854.800000000001</v>
      </c>
      <c r="G82" s="80">
        <f t="shared" si="44"/>
        <v>1368.06</v>
      </c>
      <c r="H82" s="80">
        <f t="shared" si="45"/>
        <v>6898.5199999999995</v>
      </c>
      <c r="I82" s="80">
        <f t="shared" si="46"/>
        <v>400.78</v>
      </c>
      <c r="J82" s="80">
        <f t="shared" si="40"/>
        <v>244.24000000000004</v>
      </c>
      <c r="K82" s="81">
        <v>5.87</v>
      </c>
      <c r="L82" s="81">
        <v>75</v>
      </c>
      <c r="M82" s="81">
        <v>1.34</v>
      </c>
      <c r="N82" s="81">
        <v>102.76</v>
      </c>
      <c r="O82" s="81">
        <v>0</v>
      </c>
      <c r="P82" s="81">
        <v>59.27</v>
      </c>
      <c r="Q82" s="81">
        <v>0</v>
      </c>
      <c r="R82" s="80">
        <f t="shared" si="58"/>
        <v>6246.92</v>
      </c>
      <c r="S82" s="81">
        <v>275.37</v>
      </c>
      <c r="T82" s="81">
        <v>0</v>
      </c>
      <c r="U82" s="81">
        <v>679.6</v>
      </c>
      <c r="V82" s="81">
        <v>2771.34</v>
      </c>
      <c r="W82" s="81">
        <v>417.07</v>
      </c>
      <c r="X82" s="81">
        <v>1926.27</v>
      </c>
      <c r="Y82" s="81">
        <v>177.27</v>
      </c>
      <c r="Z82" s="80">
        <f t="shared" si="64"/>
        <v>13465.36</v>
      </c>
      <c r="AA82" s="81">
        <v>2.69</v>
      </c>
      <c r="AB82" s="81">
        <v>13145.78</v>
      </c>
      <c r="AC82" s="81">
        <v>0</v>
      </c>
      <c r="AD82" s="81">
        <v>212.99</v>
      </c>
      <c r="AE82" s="81">
        <v>103.9</v>
      </c>
      <c r="AF82" s="80">
        <f t="shared" si="60"/>
        <v>14238.780000000002</v>
      </c>
      <c r="AG82" s="81">
        <v>107.46</v>
      </c>
      <c r="AH82" s="81">
        <v>48.73</v>
      </c>
      <c r="AI82" s="81">
        <v>922.46</v>
      </c>
      <c r="AJ82" s="81">
        <v>10119.450000000001</v>
      </c>
      <c r="AK82" s="81">
        <v>311.02999999999997</v>
      </c>
      <c r="AL82" s="81">
        <v>2622.79</v>
      </c>
      <c r="AM82" s="81">
        <v>106.86</v>
      </c>
      <c r="AN82" s="80">
        <f t="shared" si="39"/>
        <v>6431.41</v>
      </c>
      <c r="AO82" s="80">
        <f t="shared" si="47"/>
        <v>7.48</v>
      </c>
      <c r="AP82" s="80">
        <f t="shared" si="48"/>
        <v>0</v>
      </c>
      <c r="AQ82" s="80">
        <f t="shared" si="49"/>
        <v>939.30000000000007</v>
      </c>
      <c r="AR82" s="80">
        <f t="shared" si="50"/>
        <v>2754.72</v>
      </c>
      <c r="AS82" s="80">
        <f t="shared" si="51"/>
        <v>426.96999999999997</v>
      </c>
      <c r="AT82" s="80">
        <f t="shared" si="52"/>
        <v>2186.29</v>
      </c>
      <c r="AU82" s="80">
        <f t="shared" si="53"/>
        <v>116.65</v>
      </c>
      <c r="AV82" s="80">
        <f t="shared" si="56"/>
        <v>1746.98</v>
      </c>
      <c r="AW82" s="81">
        <v>4.87</v>
      </c>
      <c r="AX82" s="81">
        <v>0</v>
      </c>
      <c r="AY82" s="81">
        <v>176.45</v>
      </c>
      <c r="AZ82" s="81">
        <v>1086.42</v>
      </c>
      <c r="BA82" s="81">
        <v>20.68</v>
      </c>
      <c r="BB82" s="81">
        <v>427.53</v>
      </c>
      <c r="BC82" s="81">
        <v>31.03</v>
      </c>
      <c r="BD82" s="80">
        <f t="shared" si="61"/>
        <v>3815.66</v>
      </c>
      <c r="BE82" s="81">
        <v>0.88</v>
      </c>
      <c r="BF82" s="81">
        <v>0</v>
      </c>
      <c r="BG82" s="81">
        <v>411.23</v>
      </c>
      <c r="BH82" s="81">
        <v>1294.28</v>
      </c>
      <c r="BI82" s="81">
        <v>366.58</v>
      </c>
      <c r="BJ82" s="81">
        <v>1657.07</v>
      </c>
      <c r="BK82" s="81">
        <v>85.62</v>
      </c>
      <c r="BL82" s="80">
        <f t="shared" si="62"/>
        <v>420.38</v>
      </c>
      <c r="BM82" s="81">
        <v>0</v>
      </c>
      <c r="BN82" s="81">
        <v>0</v>
      </c>
      <c r="BO82" s="81">
        <v>245.59</v>
      </c>
      <c r="BP82" s="81">
        <v>34.58</v>
      </c>
      <c r="BQ82" s="81">
        <v>38.520000000000003</v>
      </c>
      <c r="BR82" s="81">
        <v>101.69</v>
      </c>
      <c r="BS82" s="81">
        <v>0</v>
      </c>
      <c r="BT82" s="80">
        <f t="shared" si="63"/>
        <v>448.39</v>
      </c>
      <c r="BU82" s="81">
        <v>1.73</v>
      </c>
      <c r="BV82" s="81">
        <v>0</v>
      </c>
      <c r="BW82" s="81">
        <v>106.03</v>
      </c>
      <c r="BX82" s="81">
        <v>339.44</v>
      </c>
      <c r="BY82" s="81">
        <v>1.19</v>
      </c>
      <c r="BZ82" s="81">
        <v>0</v>
      </c>
      <c r="CA82" s="81">
        <v>0</v>
      </c>
      <c r="CB82" s="80">
        <f t="shared" si="57"/>
        <v>2097.13</v>
      </c>
      <c r="CC82" s="81">
        <v>11.84</v>
      </c>
      <c r="CD82" s="81">
        <v>1978.76</v>
      </c>
      <c r="CE82" s="98">
        <v>106.53</v>
      </c>
      <c r="CF82" s="57"/>
    </row>
    <row r="83" spans="1:84" x14ac:dyDescent="0.35">
      <c r="A83" s="68" t="s">
        <v>249</v>
      </c>
      <c r="B83" s="80">
        <f t="shared" si="54"/>
        <v>33197.74</v>
      </c>
      <c r="C83" s="80">
        <f t="shared" si="41"/>
        <v>370.17999999999995</v>
      </c>
      <c r="D83" s="80">
        <f t="shared" si="42"/>
        <v>124.02</v>
      </c>
      <c r="E83" s="80">
        <f t="shared" si="55"/>
        <v>18127.689999999999</v>
      </c>
      <c r="F83" s="80">
        <f t="shared" si="43"/>
        <v>7405.9899999999989</v>
      </c>
      <c r="G83" s="80">
        <f t="shared" si="44"/>
        <v>897.35</v>
      </c>
      <c r="H83" s="80">
        <f t="shared" si="45"/>
        <v>6003.02</v>
      </c>
      <c r="I83" s="80">
        <f t="shared" si="46"/>
        <v>269.49</v>
      </c>
      <c r="J83" s="80">
        <f t="shared" si="40"/>
        <v>243.16000000000003</v>
      </c>
      <c r="K83" s="81">
        <v>5.59</v>
      </c>
      <c r="L83" s="81">
        <v>71.8</v>
      </c>
      <c r="M83" s="81">
        <v>2.1</v>
      </c>
      <c r="N83" s="81">
        <v>105.5</v>
      </c>
      <c r="O83" s="81">
        <v>0</v>
      </c>
      <c r="P83" s="81">
        <v>58.17</v>
      </c>
      <c r="Q83" s="81">
        <v>0</v>
      </c>
      <c r="R83" s="80">
        <f t="shared" si="58"/>
        <v>4633.62</v>
      </c>
      <c r="S83" s="81">
        <v>277.81</v>
      </c>
      <c r="T83" s="81">
        <v>0</v>
      </c>
      <c r="U83" s="81">
        <v>614.02</v>
      </c>
      <c r="V83" s="81">
        <v>1479.56</v>
      </c>
      <c r="W83" s="81">
        <v>230.01</v>
      </c>
      <c r="X83" s="81">
        <v>1854.95</v>
      </c>
      <c r="Y83" s="81">
        <v>177.27</v>
      </c>
      <c r="Z83" s="80">
        <f t="shared" si="64"/>
        <v>14560.51</v>
      </c>
      <c r="AA83" s="81">
        <v>2.69</v>
      </c>
      <c r="AB83" s="81">
        <v>14171.77</v>
      </c>
      <c r="AC83" s="81">
        <v>0</v>
      </c>
      <c r="AD83" s="81">
        <v>282.14999999999998</v>
      </c>
      <c r="AE83" s="81">
        <v>103.9</v>
      </c>
      <c r="AF83" s="80">
        <f t="shared" si="60"/>
        <v>6847.51</v>
      </c>
      <c r="AG83" s="81">
        <v>78.13</v>
      </c>
      <c r="AH83" s="81">
        <v>39.64</v>
      </c>
      <c r="AI83" s="81">
        <v>406.3</v>
      </c>
      <c r="AJ83" s="81">
        <v>4175.33</v>
      </c>
      <c r="AK83" s="81">
        <v>128.33000000000001</v>
      </c>
      <c r="AL83" s="81">
        <v>1975.69</v>
      </c>
      <c r="AM83" s="81">
        <v>44.09</v>
      </c>
      <c r="AN83" s="80">
        <f t="shared" si="39"/>
        <v>4743.96</v>
      </c>
      <c r="AO83" s="80">
        <f t="shared" si="47"/>
        <v>5.9599999999999991</v>
      </c>
      <c r="AP83" s="80">
        <f t="shared" si="48"/>
        <v>0</v>
      </c>
      <c r="AQ83" s="80">
        <f t="shared" si="49"/>
        <v>883.62999999999988</v>
      </c>
      <c r="AR83" s="80">
        <f t="shared" si="50"/>
        <v>1539.07</v>
      </c>
      <c r="AS83" s="80">
        <f t="shared" si="51"/>
        <v>256.86</v>
      </c>
      <c r="AT83" s="80">
        <f t="shared" si="52"/>
        <v>2010.31</v>
      </c>
      <c r="AU83" s="80">
        <f t="shared" si="53"/>
        <v>48.129999999999995</v>
      </c>
      <c r="AV83" s="80">
        <f t="shared" si="56"/>
        <v>1254.73</v>
      </c>
      <c r="AW83" s="81">
        <v>4.0199999999999996</v>
      </c>
      <c r="AX83" s="81">
        <v>0</v>
      </c>
      <c r="AY83" s="81">
        <v>154.36000000000001</v>
      </c>
      <c r="AZ83" s="81">
        <v>645.11</v>
      </c>
      <c r="BA83" s="81">
        <v>12.28</v>
      </c>
      <c r="BB83" s="81">
        <v>426.16</v>
      </c>
      <c r="BC83" s="81">
        <v>12.8</v>
      </c>
      <c r="BD83" s="80">
        <f t="shared" si="61"/>
        <v>2907.29</v>
      </c>
      <c r="BE83" s="81">
        <v>0.88</v>
      </c>
      <c r="BF83" s="81">
        <v>0</v>
      </c>
      <c r="BG83" s="81">
        <v>385.78</v>
      </c>
      <c r="BH83" s="81">
        <v>765.6</v>
      </c>
      <c r="BI83" s="81">
        <v>216.84</v>
      </c>
      <c r="BJ83" s="81">
        <v>1502.86</v>
      </c>
      <c r="BK83" s="81">
        <v>35.33</v>
      </c>
      <c r="BL83" s="80">
        <f t="shared" si="62"/>
        <v>349.05</v>
      </c>
      <c r="BM83" s="81">
        <v>0</v>
      </c>
      <c r="BN83" s="81">
        <v>0</v>
      </c>
      <c r="BO83" s="81">
        <v>229.43</v>
      </c>
      <c r="BP83" s="81">
        <v>11.78</v>
      </c>
      <c r="BQ83" s="81">
        <v>26.55</v>
      </c>
      <c r="BR83" s="81">
        <v>81.290000000000006</v>
      </c>
      <c r="BS83" s="81">
        <v>0</v>
      </c>
      <c r="BT83" s="80">
        <f t="shared" si="63"/>
        <v>232.89</v>
      </c>
      <c r="BU83" s="81">
        <v>1.06</v>
      </c>
      <c r="BV83" s="81">
        <v>0</v>
      </c>
      <c r="BW83" s="81">
        <v>114.06</v>
      </c>
      <c r="BX83" s="81">
        <v>116.58</v>
      </c>
      <c r="BY83" s="81">
        <v>1.19</v>
      </c>
      <c r="BZ83" s="81">
        <v>0</v>
      </c>
      <c r="CA83" s="81">
        <v>0</v>
      </c>
      <c r="CB83" s="80">
        <f t="shared" si="57"/>
        <v>2168.98</v>
      </c>
      <c r="CC83" s="81">
        <v>12.58</v>
      </c>
      <c r="CD83" s="81">
        <v>2049.87</v>
      </c>
      <c r="CE83" s="98">
        <v>106.53</v>
      </c>
      <c r="CF83" s="57"/>
    </row>
    <row r="84" spans="1:84" x14ac:dyDescent="0.35">
      <c r="A84" s="68" t="s">
        <v>250</v>
      </c>
      <c r="B84" s="80">
        <f t="shared" si="54"/>
        <v>30822.549999999996</v>
      </c>
      <c r="C84" s="80">
        <f t="shared" si="41"/>
        <v>356.41</v>
      </c>
      <c r="D84" s="80">
        <f t="shared" si="42"/>
        <v>121.16</v>
      </c>
      <c r="E84" s="80">
        <f t="shared" si="55"/>
        <v>18328.509999999998</v>
      </c>
      <c r="F84" s="80">
        <f t="shared" si="43"/>
        <v>5093.2999999999993</v>
      </c>
      <c r="G84" s="80">
        <f t="shared" si="44"/>
        <v>759.88999999999987</v>
      </c>
      <c r="H84" s="80">
        <f t="shared" si="45"/>
        <v>5937.27</v>
      </c>
      <c r="I84" s="80">
        <f t="shared" si="46"/>
        <v>226.01000000000002</v>
      </c>
      <c r="J84" s="80">
        <f t="shared" si="40"/>
        <v>219.76999999999998</v>
      </c>
      <c r="K84" s="81">
        <v>5.36</v>
      </c>
      <c r="L84" s="81">
        <v>74.13</v>
      </c>
      <c r="M84" s="81">
        <v>0.16</v>
      </c>
      <c r="N84" s="81">
        <v>83.45</v>
      </c>
      <c r="O84" s="81">
        <v>0</v>
      </c>
      <c r="P84" s="81">
        <v>56.67</v>
      </c>
      <c r="Q84" s="81">
        <v>0</v>
      </c>
      <c r="R84" s="80">
        <f t="shared" si="58"/>
        <v>4751.5300000000007</v>
      </c>
      <c r="S84" s="81">
        <v>269.8</v>
      </c>
      <c r="T84" s="81">
        <v>0</v>
      </c>
      <c r="U84" s="81">
        <v>717.03</v>
      </c>
      <c r="V84" s="81">
        <v>1440.74</v>
      </c>
      <c r="W84" s="81">
        <v>221.17</v>
      </c>
      <c r="X84" s="81">
        <v>1925.52</v>
      </c>
      <c r="Y84" s="81">
        <v>177.27</v>
      </c>
      <c r="Z84" s="80">
        <f t="shared" si="64"/>
        <v>14716.19</v>
      </c>
      <c r="AA84" s="81">
        <v>2.69</v>
      </c>
      <c r="AB84" s="81">
        <v>14363.23</v>
      </c>
      <c r="AC84" s="81">
        <v>0</v>
      </c>
      <c r="AD84" s="81">
        <v>246.37</v>
      </c>
      <c r="AE84" s="81">
        <v>103.9</v>
      </c>
      <c r="AF84" s="80">
        <f t="shared" si="60"/>
        <v>4553.9900000000007</v>
      </c>
      <c r="AG84" s="81">
        <v>72.2</v>
      </c>
      <c r="AH84" s="81">
        <v>36.56</v>
      </c>
      <c r="AI84" s="81">
        <v>257.02</v>
      </c>
      <c r="AJ84" s="81">
        <v>2206.4699999999998</v>
      </c>
      <c r="AK84" s="81">
        <v>67.819999999999993</v>
      </c>
      <c r="AL84" s="81">
        <v>1890.62</v>
      </c>
      <c r="AM84" s="81">
        <v>23.3</v>
      </c>
      <c r="AN84" s="80">
        <f t="shared" si="39"/>
        <v>4331.29</v>
      </c>
      <c r="AO84" s="80">
        <f t="shared" si="47"/>
        <v>6.3599999999999994</v>
      </c>
      <c r="AP84" s="80">
        <f t="shared" si="48"/>
        <v>0</v>
      </c>
      <c r="AQ84" s="80">
        <f t="shared" si="49"/>
        <v>858.29</v>
      </c>
      <c r="AR84" s="80">
        <f t="shared" si="50"/>
        <v>1256.1099999999999</v>
      </c>
      <c r="AS84" s="80">
        <f t="shared" si="51"/>
        <v>224.53</v>
      </c>
      <c r="AT84" s="80">
        <f t="shared" si="52"/>
        <v>1960.56</v>
      </c>
      <c r="AU84" s="80">
        <f t="shared" si="53"/>
        <v>25.44</v>
      </c>
      <c r="AV84" s="80">
        <f t="shared" si="56"/>
        <v>1171.3499999999999</v>
      </c>
      <c r="AW84" s="81">
        <v>4.42</v>
      </c>
      <c r="AX84" s="81">
        <v>0</v>
      </c>
      <c r="AY84" s="81">
        <v>170.29</v>
      </c>
      <c r="AZ84" s="81">
        <v>553.05999999999995</v>
      </c>
      <c r="BA84" s="81">
        <v>10.53</v>
      </c>
      <c r="BB84" s="81">
        <v>426.28</v>
      </c>
      <c r="BC84" s="81">
        <v>6.77</v>
      </c>
      <c r="BD84" s="80">
        <f t="shared" si="61"/>
        <v>2702.67</v>
      </c>
      <c r="BE84" s="81">
        <v>0.88</v>
      </c>
      <c r="BF84" s="81">
        <v>0</v>
      </c>
      <c r="BG84" s="81">
        <v>371.95</v>
      </c>
      <c r="BH84" s="81">
        <v>657.62</v>
      </c>
      <c r="BI84" s="81">
        <v>186.26</v>
      </c>
      <c r="BJ84" s="81">
        <v>1467.29</v>
      </c>
      <c r="BK84" s="81">
        <v>18.670000000000002</v>
      </c>
      <c r="BL84" s="80">
        <f t="shared" si="62"/>
        <v>317.18</v>
      </c>
      <c r="BM84" s="81">
        <v>0</v>
      </c>
      <c r="BN84" s="81">
        <v>0</v>
      </c>
      <c r="BO84" s="81">
        <v>219.41</v>
      </c>
      <c r="BP84" s="81">
        <v>4.2300000000000004</v>
      </c>
      <c r="BQ84" s="81">
        <v>26.55</v>
      </c>
      <c r="BR84" s="81">
        <v>66.989999999999995</v>
      </c>
      <c r="BS84" s="81">
        <v>0</v>
      </c>
      <c r="BT84" s="80">
        <f t="shared" si="63"/>
        <v>140.09</v>
      </c>
      <c r="BU84" s="81">
        <v>1.06</v>
      </c>
      <c r="BV84" s="81">
        <v>0</v>
      </c>
      <c r="BW84" s="81">
        <v>96.64</v>
      </c>
      <c r="BX84" s="81">
        <v>41.2</v>
      </c>
      <c r="BY84" s="81">
        <v>1.19</v>
      </c>
      <c r="BZ84" s="81">
        <v>0</v>
      </c>
      <c r="CA84" s="81">
        <v>0</v>
      </c>
      <c r="CB84" s="80">
        <f t="shared" si="57"/>
        <v>2249.7800000000002</v>
      </c>
      <c r="CC84" s="81">
        <v>10.47</v>
      </c>
      <c r="CD84" s="81">
        <v>2132.7800000000002</v>
      </c>
      <c r="CE84" s="98">
        <v>106.53</v>
      </c>
      <c r="CF84" s="57"/>
    </row>
    <row r="85" spans="1:84" x14ac:dyDescent="0.35">
      <c r="A85" s="68" t="s">
        <v>251</v>
      </c>
      <c r="B85" s="80">
        <f t="shared" si="54"/>
        <v>41399.369999999995</v>
      </c>
      <c r="C85" s="80">
        <f t="shared" si="41"/>
        <v>407.53999999999996</v>
      </c>
      <c r="D85" s="80">
        <f t="shared" si="42"/>
        <v>135.44999999999999</v>
      </c>
      <c r="E85" s="80">
        <f t="shared" si="55"/>
        <v>18337.45</v>
      </c>
      <c r="F85" s="80">
        <f t="shared" si="43"/>
        <v>13959.060000000001</v>
      </c>
      <c r="G85" s="80">
        <f t="shared" si="44"/>
        <v>1258.95</v>
      </c>
      <c r="H85" s="80">
        <f t="shared" si="45"/>
        <v>6926.4000000000005</v>
      </c>
      <c r="I85" s="80">
        <f t="shared" si="46"/>
        <v>374.52000000000004</v>
      </c>
      <c r="J85" s="80">
        <f t="shared" si="40"/>
        <v>214.23000000000002</v>
      </c>
      <c r="K85" s="81">
        <v>4.45</v>
      </c>
      <c r="L85" s="81">
        <v>75.05</v>
      </c>
      <c r="M85" s="81">
        <v>1.54</v>
      </c>
      <c r="N85" s="81">
        <v>74.92</v>
      </c>
      <c r="O85" s="81">
        <v>0</v>
      </c>
      <c r="P85" s="81">
        <v>58.27</v>
      </c>
      <c r="Q85" s="81">
        <v>0</v>
      </c>
      <c r="R85" s="80">
        <f t="shared" si="58"/>
        <v>5887.31</v>
      </c>
      <c r="S85" s="81">
        <v>280.58</v>
      </c>
      <c r="T85" s="81">
        <v>0</v>
      </c>
      <c r="U85" s="81">
        <v>629.22</v>
      </c>
      <c r="V85" s="81">
        <v>2437.66</v>
      </c>
      <c r="W85" s="81">
        <v>364.61</v>
      </c>
      <c r="X85" s="81">
        <v>1997.97</v>
      </c>
      <c r="Y85" s="81">
        <v>177.27</v>
      </c>
      <c r="Z85" s="80">
        <f t="shared" si="64"/>
        <v>14260.51</v>
      </c>
      <c r="AA85" s="81">
        <v>2.69</v>
      </c>
      <c r="AB85" s="81">
        <v>13898.32</v>
      </c>
      <c r="AC85" s="81">
        <v>0</v>
      </c>
      <c r="AD85" s="81">
        <v>255.6</v>
      </c>
      <c r="AE85" s="81">
        <v>103.9</v>
      </c>
      <c r="AF85" s="80">
        <f t="shared" si="60"/>
        <v>12860.88</v>
      </c>
      <c r="AG85" s="81">
        <v>112.74</v>
      </c>
      <c r="AH85" s="81">
        <v>47.48</v>
      </c>
      <c r="AI85" s="81">
        <v>830.27</v>
      </c>
      <c r="AJ85" s="81">
        <v>8930.68</v>
      </c>
      <c r="AK85" s="81">
        <v>274.49</v>
      </c>
      <c r="AL85" s="81">
        <v>2570.91</v>
      </c>
      <c r="AM85" s="81">
        <v>94.31</v>
      </c>
      <c r="AN85" s="80">
        <f t="shared" si="39"/>
        <v>6045.2699999999995</v>
      </c>
      <c r="AO85" s="80">
        <f t="shared" si="47"/>
        <v>7.08</v>
      </c>
      <c r="AP85" s="80">
        <f t="shared" si="48"/>
        <v>0</v>
      </c>
      <c r="AQ85" s="80">
        <f t="shared" si="49"/>
        <v>966.38</v>
      </c>
      <c r="AR85" s="80">
        <f t="shared" si="50"/>
        <v>2409.27</v>
      </c>
      <c r="AS85" s="80">
        <f t="shared" si="51"/>
        <v>364.25</v>
      </c>
      <c r="AT85" s="80">
        <f t="shared" si="52"/>
        <v>2195.3500000000004</v>
      </c>
      <c r="AU85" s="80">
        <f t="shared" si="53"/>
        <v>102.94</v>
      </c>
      <c r="AV85" s="80">
        <f t="shared" si="56"/>
        <v>1585.5300000000002</v>
      </c>
      <c r="AW85" s="81">
        <v>5.14</v>
      </c>
      <c r="AX85" s="81">
        <v>0</v>
      </c>
      <c r="AY85" s="81">
        <v>205.59</v>
      </c>
      <c r="AZ85" s="81">
        <v>912.21</v>
      </c>
      <c r="BA85" s="81">
        <v>17.36</v>
      </c>
      <c r="BB85" s="81">
        <v>417.85</v>
      </c>
      <c r="BC85" s="81">
        <v>27.38</v>
      </c>
      <c r="BD85" s="80">
        <f t="shared" si="61"/>
        <v>3539.03</v>
      </c>
      <c r="BE85" s="81">
        <v>0.88</v>
      </c>
      <c r="BF85" s="81">
        <v>0</v>
      </c>
      <c r="BG85" s="81">
        <v>417.21</v>
      </c>
      <c r="BH85" s="81">
        <v>1084.56</v>
      </c>
      <c r="BI85" s="81">
        <v>307.18</v>
      </c>
      <c r="BJ85" s="81">
        <v>1653.64</v>
      </c>
      <c r="BK85" s="81">
        <v>75.56</v>
      </c>
      <c r="BL85" s="80">
        <f t="shared" si="62"/>
        <v>433.6</v>
      </c>
      <c r="BM85" s="81">
        <v>0</v>
      </c>
      <c r="BN85" s="81">
        <v>0</v>
      </c>
      <c r="BO85" s="81">
        <v>233.93</v>
      </c>
      <c r="BP85" s="81">
        <v>37.29</v>
      </c>
      <c r="BQ85" s="81">
        <v>38.520000000000003</v>
      </c>
      <c r="BR85" s="81">
        <v>123.86</v>
      </c>
      <c r="BS85" s="81">
        <v>0</v>
      </c>
      <c r="BT85" s="80">
        <f t="shared" si="63"/>
        <v>487.10999999999996</v>
      </c>
      <c r="BU85" s="81">
        <v>1.06</v>
      </c>
      <c r="BV85" s="81">
        <v>0</v>
      </c>
      <c r="BW85" s="81">
        <v>109.65</v>
      </c>
      <c r="BX85" s="81">
        <v>375.21</v>
      </c>
      <c r="BY85" s="81">
        <v>1.19</v>
      </c>
      <c r="BZ85" s="81">
        <v>0</v>
      </c>
      <c r="CA85" s="81">
        <v>0</v>
      </c>
      <c r="CB85" s="80">
        <f t="shared" si="57"/>
        <v>2131.17</v>
      </c>
      <c r="CC85" s="81">
        <v>12.92</v>
      </c>
      <c r="CD85" s="81">
        <v>2011.72</v>
      </c>
      <c r="CE85" s="98">
        <v>106.53</v>
      </c>
      <c r="CF85" s="57"/>
    </row>
    <row r="86" spans="1:84" x14ac:dyDescent="0.35">
      <c r="A86" s="68" t="s">
        <v>252</v>
      </c>
      <c r="B86" s="80">
        <f t="shared" si="54"/>
        <v>45300.61</v>
      </c>
      <c r="C86" s="80">
        <f t="shared" si="41"/>
        <v>397.38999999999993</v>
      </c>
      <c r="D86" s="80">
        <f t="shared" si="42"/>
        <v>125.00000000000001</v>
      </c>
      <c r="E86" s="80">
        <f t="shared" si="55"/>
        <v>17340.219999999998</v>
      </c>
      <c r="F86" s="80">
        <f t="shared" ref="F86:F100" si="65">N86+V86+AJ86+AR86+CE86+AC86</f>
        <v>18170.810000000001</v>
      </c>
      <c r="G86" s="80">
        <f t="shared" si="44"/>
        <v>1626.2299999999998</v>
      </c>
      <c r="H86" s="80">
        <f t="shared" si="45"/>
        <v>7196.01</v>
      </c>
      <c r="I86" s="80">
        <f t="shared" si="46"/>
        <v>444.95</v>
      </c>
      <c r="J86" s="80">
        <f t="shared" si="40"/>
        <v>230.94</v>
      </c>
      <c r="K86" s="81">
        <v>5.58</v>
      </c>
      <c r="L86" s="81">
        <v>61.67</v>
      </c>
      <c r="M86" s="81">
        <v>4</v>
      </c>
      <c r="N86" s="81">
        <v>104.36</v>
      </c>
      <c r="O86" s="81">
        <v>0</v>
      </c>
      <c r="P86" s="81">
        <v>55.33</v>
      </c>
      <c r="Q86" s="81">
        <v>0</v>
      </c>
      <c r="R86" s="80">
        <f t="shared" si="58"/>
        <v>6384.5099999999993</v>
      </c>
      <c r="S86" s="81">
        <v>273.52999999999997</v>
      </c>
      <c r="T86" s="81">
        <v>0</v>
      </c>
      <c r="U86" s="81">
        <v>709.47</v>
      </c>
      <c r="V86" s="81">
        <v>2824.37</v>
      </c>
      <c r="W86" s="81">
        <v>470.77</v>
      </c>
      <c r="X86" s="81">
        <v>1930.15</v>
      </c>
      <c r="Y86" s="81">
        <v>176.22</v>
      </c>
      <c r="Z86" s="80">
        <f t="shared" si="64"/>
        <v>13266.94</v>
      </c>
      <c r="AA86" s="81">
        <v>2.69</v>
      </c>
      <c r="AB86" s="81">
        <v>12850.48</v>
      </c>
      <c r="AC86" s="81">
        <v>2.4300000000000002</v>
      </c>
      <c r="AD86" s="81">
        <v>289.57</v>
      </c>
      <c r="AE86" s="81">
        <v>121.77</v>
      </c>
      <c r="AF86" s="80">
        <f t="shared" si="60"/>
        <v>16627.84</v>
      </c>
      <c r="AG86" s="81">
        <v>107.77</v>
      </c>
      <c r="AH86" s="81">
        <v>51.63</v>
      </c>
      <c r="AI86" s="81">
        <v>1000.08</v>
      </c>
      <c r="AJ86" s="81">
        <v>12074.8</v>
      </c>
      <c r="AK86" s="81">
        <v>407.61</v>
      </c>
      <c r="AL86" s="81">
        <v>2860.84</v>
      </c>
      <c r="AM86" s="81">
        <v>125.11</v>
      </c>
      <c r="AN86" s="80">
        <f t="shared" si="39"/>
        <v>6886.7099999999991</v>
      </c>
      <c r="AO86" s="80">
        <f t="shared" si="47"/>
        <v>7.82</v>
      </c>
      <c r="AP86" s="80">
        <f t="shared" si="48"/>
        <v>0</v>
      </c>
      <c r="AQ86" s="80">
        <f t="shared" si="49"/>
        <v>987.55</v>
      </c>
      <c r="AR86" s="80">
        <f t="shared" si="50"/>
        <v>3061.5199999999995</v>
      </c>
      <c r="AS86" s="80">
        <f t="shared" si="51"/>
        <v>458.28000000000003</v>
      </c>
      <c r="AT86" s="80">
        <f t="shared" si="52"/>
        <v>2227.92</v>
      </c>
      <c r="AU86" s="80">
        <f t="shared" si="53"/>
        <v>143.62</v>
      </c>
      <c r="AV86" s="80">
        <f t="shared" si="56"/>
        <v>1858.0200000000002</v>
      </c>
      <c r="AW86" s="81">
        <v>5.21</v>
      </c>
      <c r="AX86" s="81">
        <v>0</v>
      </c>
      <c r="AY86" s="81">
        <v>190.78</v>
      </c>
      <c r="AZ86" s="81">
        <v>1204.8900000000001</v>
      </c>
      <c r="BA86" s="81">
        <v>13.93</v>
      </c>
      <c r="BB86" s="81">
        <v>403.33</v>
      </c>
      <c r="BC86" s="81">
        <v>39.880000000000003</v>
      </c>
      <c r="BD86" s="80">
        <f t="shared" si="61"/>
        <v>4092.8799999999997</v>
      </c>
      <c r="BE86" s="81">
        <v>0.88</v>
      </c>
      <c r="BF86" s="81">
        <v>0</v>
      </c>
      <c r="BG86" s="81">
        <v>419.96</v>
      </c>
      <c r="BH86" s="81">
        <v>1437.6</v>
      </c>
      <c r="BI86" s="81">
        <v>403.57</v>
      </c>
      <c r="BJ86" s="81">
        <v>1728.5</v>
      </c>
      <c r="BK86" s="81">
        <v>102.37</v>
      </c>
      <c r="BL86" s="80">
        <f t="shared" si="62"/>
        <v>438.17000000000007</v>
      </c>
      <c r="BM86" s="81">
        <v>0</v>
      </c>
      <c r="BN86" s="81">
        <v>0</v>
      </c>
      <c r="BO86" s="81">
        <v>264.27</v>
      </c>
      <c r="BP86" s="81">
        <v>36.85</v>
      </c>
      <c r="BQ86" s="81">
        <v>39.590000000000003</v>
      </c>
      <c r="BR86" s="81">
        <v>96.09</v>
      </c>
      <c r="BS86" s="81">
        <v>1.37</v>
      </c>
      <c r="BT86" s="80">
        <f t="shared" si="63"/>
        <v>497.64000000000004</v>
      </c>
      <c r="BU86" s="81">
        <v>1.73</v>
      </c>
      <c r="BV86" s="81">
        <v>0</v>
      </c>
      <c r="BW86" s="81">
        <v>112.54</v>
      </c>
      <c r="BX86" s="81">
        <v>382.18</v>
      </c>
      <c r="BY86" s="81">
        <v>1.19</v>
      </c>
      <c r="BZ86" s="81">
        <v>0</v>
      </c>
      <c r="CA86" s="81">
        <v>0</v>
      </c>
      <c r="CB86" s="80">
        <f t="shared" si="57"/>
        <v>1903.67</v>
      </c>
      <c r="CC86" s="81">
        <v>11.7</v>
      </c>
      <c r="CD86" s="81">
        <v>1788.64</v>
      </c>
      <c r="CE86" s="98">
        <v>103.33</v>
      </c>
      <c r="CF86" s="57"/>
    </row>
    <row r="87" spans="1:84" x14ac:dyDescent="0.35">
      <c r="A87" s="68" t="s">
        <v>253</v>
      </c>
      <c r="B87" s="80">
        <f t="shared" si="54"/>
        <v>33145.399999999994</v>
      </c>
      <c r="C87" s="80">
        <f t="shared" si="41"/>
        <v>352.1</v>
      </c>
      <c r="D87" s="80">
        <f t="shared" si="42"/>
        <v>116.19999999999999</v>
      </c>
      <c r="E87" s="80">
        <f t="shared" si="55"/>
        <v>18132.62</v>
      </c>
      <c r="F87" s="80">
        <f t="shared" si="65"/>
        <v>7234.6400000000012</v>
      </c>
      <c r="G87" s="80">
        <f t="shared" si="44"/>
        <v>1013.1199999999999</v>
      </c>
      <c r="H87" s="80">
        <f t="shared" si="45"/>
        <v>6032.8799999999992</v>
      </c>
      <c r="I87" s="80">
        <f t="shared" si="46"/>
        <v>263.83999999999997</v>
      </c>
      <c r="J87" s="80">
        <f t="shared" si="40"/>
        <v>238.44</v>
      </c>
      <c r="K87" s="81">
        <v>5.87</v>
      </c>
      <c r="L87" s="81">
        <v>66.66</v>
      </c>
      <c r="M87" s="81">
        <v>4</v>
      </c>
      <c r="N87" s="81">
        <v>107.04</v>
      </c>
      <c r="O87" s="81">
        <v>0</v>
      </c>
      <c r="P87" s="81">
        <v>54.87</v>
      </c>
      <c r="Q87" s="81">
        <v>0</v>
      </c>
      <c r="R87" s="80">
        <f t="shared" si="58"/>
        <v>4814.21</v>
      </c>
      <c r="S87" s="81">
        <v>263.25</v>
      </c>
      <c r="T87" s="81">
        <v>0</v>
      </c>
      <c r="U87" s="81">
        <v>645.9</v>
      </c>
      <c r="V87" s="81">
        <v>1555.96</v>
      </c>
      <c r="W87" s="81">
        <v>267.31</v>
      </c>
      <c r="X87" s="81">
        <v>1905.57</v>
      </c>
      <c r="Y87" s="81">
        <v>176.22</v>
      </c>
      <c r="Z87" s="80">
        <f t="shared" si="64"/>
        <v>14642.03</v>
      </c>
      <c r="AA87" s="81">
        <v>2.69</v>
      </c>
      <c r="AB87" s="81">
        <v>14151.89</v>
      </c>
      <c r="AC87" s="81">
        <v>2.4300000000000002</v>
      </c>
      <c r="AD87" s="81">
        <v>363.25</v>
      </c>
      <c r="AE87" s="81">
        <v>121.77</v>
      </c>
      <c r="AF87" s="80">
        <f t="shared" si="60"/>
        <v>6587.1299999999992</v>
      </c>
      <c r="AG87" s="81">
        <v>73.930000000000007</v>
      </c>
      <c r="AH87" s="81">
        <v>37.29</v>
      </c>
      <c r="AI87" s="81">
        <v>393.29</v>
      </c>
      <c r="AJ87" s="81">
        <v>3936.86</v>
      </c>
      <c r="AK87" s="81">
        <v>132.9</v>
      </c>
      <c r="AL87" s="81">
        <v>1972.07</v>
      </c>
      <c r="AM87" s="81">
        <v>40.79</v>
      </c>
      <c r="AN87" s="80">
        <f t="shared" si="39"/>
        <v>4683.24</v>
      </c>
      <c r="AO87" s="80">
        <f t="shared" si="47"/>
        <v>6.3599999999999994</v>
      </c>
      <c r="AP87" s="80">
        <f t="shared" si="48"/>
        <v>0</v>
      </c>
      <c r="AQ87" s="80">
        <f t="shared" si="49"/>
        <v>872.77</v>
      </c>
      <c r="AR87" s="80">
        <f t="shared" si="50"/>
        <v>1529.02</v>
      </c>
      <c r="AS87" s="80">
        <f t="shared" si="51"/>
        <v>249.65999999999997</v>
      </c>
      <c r="AT87" s="80">
        <f t="shared" si="52"/>
        <v>1978.6</v>
      </c>
      <c r="AU87" s="80">
        <f t="shared" si="53"/>
        <v>46.830000000000005</v>
      </c>
      <c r="AV87" s="80">
        <f t="shared" si="56"/>
        <v>1209.82</v>
      </c>
      <c r="AW87" s="81">
        <v>4.42</v>
      </c>
      <c r="AX87" s="81">
        <v>0</v>
      </c>
      <c r="AY87" s="81">
        <v>148.35</v>
      </c>
      <c r="AZ87" s="81">
        <v>639.48</v>
      </c>
      <c r="BA87" s="81">
        <v>7.39</v>
      </c>
      <c r="BB87" s="81">
        <v>397.18</v>
      </c>
      <c r="BC87" s="81">
        <v>13</v>
      </c>
      <c r="BD87" s="80">
        <f t="shared" si="61"/>
        <v>2902.65</v>
      </c>
      <c r="BE87" s="81">
        <v>0.88</v>
      </c>
      <c r="BF87" s="81">
        <v>0</v>
      </c>
      <c r="BG87" s="81">
        <v>390.57</v>
      </c>
      <c r="BH87" s="81">
        <v>761.45</v>
      </c>
      <c r="BI87" s="81">
        <v>213.76</v>
      </c>
      <c r="BJ87" s="81">
        <v>1502.61</v>
      </c>
      <c r="BK87" s="81">
        <v>33.380000000000003</v>
      </c>
      <c r="BL87" s="80">
        <f t="shared" si="62"/>
        <v>341.21999999999997</v>
      </c>
      <c r="BM87" s="81">
        <v>0</v>
      </c>
      <c r="BN87" s="81">
        <v>0</v>
      </c>
      <c r="BO87" s="81">
        <v>222.79</v>
      </c>
      <c r="BP87" s="81">
        <v>11.85</v>
      </c>
      <c r="BQ87" s="81">
        <v>27.32</v>
      </c>
      <c r="BR87" s="81">
        <v>78.81</v>
      </c>
      <c r="BS87" s="81">
        <v>0.45</v>
      </c>
      <c r="BT87" s="80">
        <f t="shared" si="63"/>
        <v>229.55</v>
      </c>
      <c r="BU87" s="81">
        <v>1.06</v>
      </c>
      <c r="BV87" s="81">
        <v>0</v>
      </c>
      <c r="BW87" s="81">
        <v>111.06</v>
      </c>
      <c r="BX87" s="81">
        <v>116.24</v>
      </c>
      <c r="BY87" s="81">
        <v>1.19</v>
      </c>
      <c r="BZ87" s="81">
        <v>0</v>
      </c>
      <c r="CA87" s="81">
        <v>0</v>
      </c>
      <c r="CB87" s="80">
        <f t="shared" si="57"/>
        <v>2180.35</v>
      </c>
      <c r="CC87" s="81">
        <v>12.25</v>
      </c>
      <c r="CD87" s="81">
        <v>2064.77</v>
      </c>
      <c r="CE87" s="98">
        <v>103.33</v>
      </c>
      <c r="CF87" s="57"/>
    </row>
    <row r="88" spans="1:84" x14ac:dyDescent="0.35">
      <c r="A88" s="68" t="s">
        <v>254</v>
      </c>
      <c r="B88" s="80">
        <f t="shared" si="54"/>
        <v>31050.51</v>
      </c>
      <c r="C88" s="80">
        <f t="shared" si="41"/>
        <v>347.43</v>
      </c>
      <c r="D88" s="80">
        <f t="shared" si="42"/>
        <v>125.25</v>
      </c>
      <c r="E88" s="80">
        <f t="shared" si="55"/>
        <v>18266.530000000002</v>
      </c>
      <c r="F88" s="80">
        <f t="shared" si="65"/>
        <v>5145.41</v>
      </c>
      <c r="G88" s="80">
        <f t="shared" si="44"/>
        <v>1012.17</v>
      </c>
      <c r="H88" s="80">
        <f t="shared" si="45"/>
        <v>5931.28</v>
      </c>
      <c r="I88" s="80">
        <f t="shared" si="46"/>
        <v>222.44</v>
      </c>
      <c r="J88" s="80">
        <f t="shared" si="40"/>
        <v>218.67000000000002</v>
      </c>
      <c r="K88" s="81">
        <v>5.25</v>
      </c>
      <c r="L88" s="81">
        <v>70.53</v>
      </c>
      <c r="M88" s="81">
        <v>4</v>
      </c>
      <c r="N88" s="81">
        <v>84</v>
      </c>
      <c r="O88" s="81">
        <v>0</v>
      </c>
      <c r="P88" s="81">
        <v>54.89</v>
      </c>
      <c r="Q88" s="81">
        <v>0</v>
      </c>
      <c r="R88" s="80">
        <f t="shared" si="58"/>
        <v>4916.75</v>
      </c>
      <c r="S88" s="81">
        <v>263.67</v>
      </c>
      <c r="T88" s="81">
        <v>0</v>
      </c>
      <c r="U88" s="81">
        <v>742.54</v>
      </c>
      <c r="V88" s="81">
        <v>1541.23</v>
      </c>
      <c r="W88" s="81">
        <v>261.23</v>
      </c>
      <c r="X88" s="81">
        <v>1931.86</v>
      </c>
      <c r="Y88" s="81">
        <v>176.22</v>
      </c>
      <c r="Z88" s="80">
        <f t="shared" si="64"/>
        <v>14917.680000000002</v>
      </c>
      <c r="AA88" s="81">
        <v>2.69</v>
      </c>
      <c r="AB88" s="81">
        <v>14342</v>
      </c>
      <c r="AC88" s="81">
        <v>2.4300000000000002</v>
      </c>
      <c r="AD88" s="81">
        <v>448.79</v>
      </c>
      <c r="AE88" s="81">
        <v>121.77</v>
      </c>
      <c r="AF88" s="80">
        <f t="shared" si="60"/>
        <v>4336.75</v>
      </c>
      <c r="AG88" s="81">
        <v>69.36</v>
      </c>
      <c r="AH88" s="81">
        <v>42.09</v>
      </c>
      <c r="AI88" s="81">
        <v>253.29</v>
      </c>
      <c r="AJ88" s="81">
        <v>2076.5500000000002</v>
      </c>
      <c r="AK88" s="81">
        <v>70.099999999999994</v>
      </c>
      <c r="AL88" s="81">
        <v>1803.84</v>
      </c>
      <c r="AM88" s="81">
        <v>21.52</v>
      </c>
      <c r="AN88" s="80">
        <f t="shared" si="39"/>
        <v>4465.41</v>
      </c>
      <c r="AO88" s="80">
        <f t="shared" si="47"/>
        <v>6.4599999999999991</v>
      </c>
      <c r="AP88" s="80">
        <f t="shared" si="48"/>
        <v>0</v>
      </c>
      <c r="AQ88" s="80">
        <f t="shared" si="49"/>
        <v>845.41</v>
      </c>
      <c r="AR88" s="80">
        <f t="shared" si="50"/>
        <v>1337.87</v>
      </c>
      <c r="AS88" s="80">
        <f t="shared" si="51"/>
        <v>232.04999999999998</v>
      </c>
      <c r="AT88" s="80">
        <f t="shared" si="52"/>
        <v>2018.92</v>
      </c>
      <c r="AU88" s="80">
        <f t="shared" si="53"/>
        <v>24.7</v>
      </c>
      <c r="AV88" s="80">
        <f t="shared" si="56"/>
        <v>1169.3399999999999</v>
      </c>
      <c r="AW88" s="81">
        <v>4.5199999999999996</v>
      </c>
      <c r="AX88" s="81">
        <v>0</v>
      </c>
      <c r="AY88" s="81">
        <v>166.81</v>
      </c>
      <c r="AZ88" s="81">
        <v>589</v>
      </c>
      <c r="BA88" s="81">
        <v>6.81</v>
      </c>
      <c r="BB88" s="81">
        <v>395.34</v>
      </c>
      <c r="BC88" s="81">
        <v>6.86</v>
      </c>
      <c r="BD88" s="80">
        <f t="shared" si="61"/>
        <v>2815.27</v>
      </c>
      <c r="BE88" s="81">
        <v>0.88</v>
      </c>
      <c r="BF88" s="81">
        <v>0</v>
      </c>
      <c r="BG88" s="81">
        <v>376.14</v>
      </c>
      <c r="BH88" s="81">
        <v>700.78</v>
      </c>
      <c r="BI88" s="81">
        <v>196.73</v>
      </c>
      <c r="BJ88" s="81">
        <v>1523.14</v>
      </c>
      <c r="BK88" s="81">
        <v>17.600000000000001</v>
      </c>
      <c r="BL88" s="80">
        <f t="shared" si="62"/>
        <v>339.83000000000004</v>
      </c>
      <c r="BM88" s="81">
        <v>0</v>
      </c>
      <c r="BN88" s="81">
        <v>0</v>
      </c>
      <c r="BO88" s="81">
        <v>207.55</v>
      </c>
      <c r="BP88" s="81">
        <v>4.28</v>
      </c>
      <c r="BQ88" s="81">
        <v>27.32</v>
      </c>
      <c r="BR88" s="81">
        <v>100.44</v>
      </c>
      <c r="BS88" s="81">
        <v>0.24</v>
      </c>
      <c r="BT88" s="80">
        <f t="shared" si="63"/>
        <v>140.97</v>
      </c>
      <c r="BU88" s="81">
        <v>1.06</v>
      </c>
      <c r="BV88" s="81">
        <v>0</v>
      </c>
      <c r="BW88" s="81">
        <v>94.91</v>
      </c>
      <c r="BX88" s="81">
        <v>43.81</v>
      </c>
      <c r="BY88" s="81">
        <v>1.19</v>
      </c>
      <c r="BZ88" s="81">
        <v>0</v>
      </c>
      <c r="CA88" s="81">
        <v>0</v>
      </c>
      <c r="CB88" s="80">
        <f t="shared" si="57"/>
        <v>2195.25</v>
      </c>
      <c r="CC88" s="81">
        <v>12.63</v>
      </c>
      <c r="CD88" s="81">
        <v>2079.29</v>
      </c>
      <c r="CE88" s="98">
        <v>103.33</v>
      </c>
      <c r="CF88" s="57"/>
    </row>
    <row r="89" spans="1:84" x14ac:dyDescent="0.35">
      <c r="A89" s="68" t="s">
        <v>255</v>
      </c>
      <c r="B89" s="80">
        <f t="shared" si="54"/>
        <v>40248.300000000003</v>
      </c>
      <c r="C89" s="80">
        <f t="shared" si="41"/>
        <v>370.15999999999997</v>
      </c>
      <c r="D89" s="80">
        <f t="shared" si="42"/>
        <v>117.91</v>
      </c>
      <c r="E89" s="80">
        <f t="shared" si="55"/>
        <v>18015.109999999997</v>
      </c>
      <c r="F89" s="80">
        <f t="shared" si="65"/>
        <v>13297.89</v>
      </c>
      <c r="G89" s="80">
        <f t="shared" si="44"/>
        <v>1395.59</v>
      </c>
      <c r="H89" s="80">
        <f t="shared" si="45"/>
        <v>6698.3400000000011</v>
      </c>
      <c r="I89" s="80">
        <f t="shared" si="46"/>
        <v>353.29999999999995</v>
      </c>
      <c r="J89" s="80">
        <f t="shared" si="40"/>
        <v>206.03000000000003</v>
      </c>
      <c r="K89" s="81">
        <v>4.76</v>
      </c>
      <c r="L89" s="81">
        <v>66.75</v>
      </c>
      <c r="M89" s="81">
        <v>4</v>
      </c>
      <c r="N89" s="81">
        <v>75.47</v>
      </c>
      <c r="O89" s="81">
        <v>0</v>
      </c>
      <c r="P89" s="81">
        <v>55.05</v>
      </c>
      <c r="Q89" s="81">
        <v>0</v>
      </c>
      <c r="R89" s="80">
        <f t="shared" si="58"/>
        <v>6108.9900000000007</v>
      </c>
      <c r="S89" s="81">
        <v>249.58</v>
      </c>
      <c r="T89" s="81">
        <v>0</v>
      </c>
      <c r="U89" s="81">
        <v>637.5</v>
      </c>
      <c r="V89" s="81">
        <v>2679.55</v>
      </c>
      <c r="W89" s="81">
        <v>442.85</v>
      </c>
      <c r="X89" s="81">
        <v>1923.29</v>
      </c>
      <c r="Y89" s="81">
        <v>176.22</v>
      </c>
      <c r="Z89" s="80">
        <f t="shared" si="64"/>
        <v>14209.570000000002</v>
      </c>
      <c r="AA89" s="81">
        <v>2.69</v>
      </c>
      <c r="AB89" s="81">
        <v>13763.4</v>
      </c>
      <c r="AC89" s="81">
        <v>2.4300000000000002</v>
      </c>
      <c r="AD89" s="81">
        <v>319.27999999999997</v>
      </c>
      <c r="AE89" s="81">
        <v>121.77</v>
      </c>
      <c r="AF89" s="80">
        <f t="shared" si="60"/>
        <v>11756.57</v>
      </c>
      <c r="AG89" s="81">
        <v>107.42</v>
      </c>
      <c r="AH89" s="81">
        <v>39.869999999999997</v>
      </c>
      <c r="AI89" s="81">
        <v>823.54</v>
      </c>
      <c r="AJ89" s="81">
        <v>7956.7</v>
      </c>
      <c r="AK89" s="81">
        <v>268.58999999999997</v>
      </c>
      <c r="AL89" s="81">
        <v>2478.0100000000002</v>
      </c>
      <c r="AM89" s="81">
        <v>82.44</v>
      </c>
      <c r="AN89" s="80">
        <f t="shared" si="39"/>
        <v>6029.56</v>
      </c>
      <c r="AO89" s="80">
        <f t="shared" si="47"/>
        <v>5.7100000000000009</v>
      </c>
      <c r="AP89" s="80">
        <f t="shared" si="48"/>
        <v>0</v>
      </c>
      <c r="AQ89" s="80">
        <f t="shared" si="49"/>
        <v>963.71</v>
      </c>
      <c r="AR89" s="80">
        <f t="shared" si="50"/>
        <v>2480.4100000000003</v>
      </c>
      <c r="AS89" s="80">
        <f t="shared" si="51"/>
        <v>364.86999999999995</v>
      </c>
      <c r="AT89" s="80">
        <f t="shared" si="52"/>
        <v>2120.2200000000003</v>
      </c>
      <c r="AU89" s="80">
        <f t="shared" si="53"/>
        <v>94.64</v>
      </c>
      <c r="AV89" s="80">
        <f t="shared" si="56"/>
        <v>1573.62</v>
      </c>
      <c r="AW89" s="81">
        <v>3.77</v>
      </c>
      <c r="AX89" s="81">
        <v>0</v>
      </c>
      <c r="AY89" s="81">
        <v>202.56</v>
      </c>
      <c r="AZ89" s="81">
        <v>937.65</v>
      </c>
      <c r="BA89" s="81">
        <v>10.84</v>
      </c>
      <c r="BB89" s="81">
        <v>392.52</v>
      </c>
      <c r="BC89" s="81">
        <v>26.28</v>
      </c>
      <c r="BD89" s="80">
        <f t="shared" si="61"/>
        <v>3553.2799999999997</v>
      </c>
      <c r="BE89" s="81">
        <v>0.88</v>
      </c>
      <c r="BF89" s="81">
        <v>0</v>
      </c>
      <c r="BG89" s="81">
        <v>423.91</v>
      </c>
      <c r="BH89" s="81">
        <v>1115.8499999999999</v>
      </c>
      <c r="BI89" s="81">
        <v>313.25</v>
      </c>
      <c r="BJ89" s="81">
        <v>1631.93</v>
      </c>
      <c r="BK89" s="81">
        <v>67.459999999999994</v>
      </c>
      <c r="BL89" s="80">
        <f t="shared" si="62"/>
        <v>403.75</v>
      </c>
      <c r="BM89" s="81">
        <v>0</v>
      </c>
      <c r="BN89" s="81">
        <v>0</v>
      </c>
      <c r="BO89" s="81">
        <v>229.46</v>
      </c>
      <c r="BP89" s="81">
        <v>38.03</v>
      </c>
      <c r="BQ89" s="81">
        <v>39.590000000000003</v>
      </c>
      <c r="BR89" s="81">
        <v>95.77</v>
      </c>
      <c r="BS89" s="81">
        <v>0.9</v>
      </c>
      <c r="BT89" s="80">
        <f t="shared" si="63"/>
        <v>498.91</v>
      </c>
      <c r="BU89" s="81">
        <v>1.06</v>
      </c>
      <c r="BV89" s="81">
        <v>0</v>
      </c>
      <c r="BW89" s="81">
        <v>107.78</v>
      </c>
      <c r="BX89" s="81">
        <v>388.88</v>
      </c>
      <c r="BY89" s="81">
        <v>1.19</v>
      </c>
      <c r="BZ89" s="81">
        <v>0</v>
      </c>
      <c r="CA89" s="81">
        <v>0</v>
      </c>
      <c r="CB89" s="80">
        <f t="shared" si="57"/>
        <v>1937.58</v>
      </c>
      <c r="CC89" s="81">
        <v>11.29</v>
      </c>
      <c r="CD89" s="81">
        <v>1822.96</v>
      </c>
      <c r="CE89" s="98">
        <v>103.33</v>
      </c>
      <c r="CF89" s="57"/>
    </row>
    <row r="90" spans="1:84" x14ac:dyDescent="0.35">
      <c r="A90" s="68" t="s">
        <v>256</v>
      </c>
      <c r="B90" s="80">
        <f t="shared" si="54"/>
        <v>42451.33</v>
      </c>
      <c r="C90" s="80">
        <f t="shared" si="41"/>
        <v>337.75</v>
      </c>
      <c r="D90" s="80">
        <f t="shared" si="42"/>
        <v>143.86000000000001</v>
      </c>
      <c r="E90" s="80">
        <f t="shared" si="55"/>
        <v>17290.54</v>
      </c>
      <c r="F90" s="80">
        <f t="shared" si="65"/>
        <v>15714.9</v>
      </c>
      <c r="G90" s="80">
        <f t="shared" si="44"/>
        <v>1654.6200000000001</v>
      </c>
      <c r="H90" s="80">
        <f t="shared" si="45"/>
        <v>6916.42</v>
      </c>
      <c r="I90" s="80">
        <f t="shared" si="46"/>
        <v>393.24</v>
      </c>
      <c r="J90" s="80">
        <f t="shared" si="40"/>
        <v>268.05</v>
      </c>
      <c r="K90" s="81">
        <v>3.56</v>
      </c>
      <c r="L90" s="81">
        <v>98.76</v>
      </c>
      <c r="M90" s="81">
        <v>4.0199999999999996</v>
      </c>
      <c r="N90" s="81">
        <v>107.19</v>
      </c>
      <c r="O90" s="81">
        <v>0.55000000000000004</v>
      </c>
      <c r="P90" s="81">
        <v>53.97</v>
      </c>
      <c r="Q90" s="81">
        <v>0</v>
      </c>
      <c r="R90" s="80">
        <f t="shared" si="58"/>
        <v>6164.8200000000006</v>
      </c>
      <c r="S90" s="81">
        <v>224.61</v>
      </c>
      <c r="T90" s="81">
        <v>0</v>
      </c>
      <c r="U90" s="81">
        <v>685.23</v>
      </c>
      <c r="V90" s="81">
        <v>2600.63</v>
      </c>
      <c r="W90" s="81">
        <v>496.07</v>
      </c>
      <c r="X90" s="81">
        <v>1985.91</v>
      </c>
      <c r="Y90" s="81">
        <v>172.37</v>
      </c>
      <c r="Z90" s="80">
        <f t="shared" si="64"/>
        <v>13418.720000000003</v>
      </c>
      <c r="AA90" s="81">
        <v>2.69</v>
      </c>
      <c r="AB90" s="81">
        <v>12914.54</v>
      </c>
      <c r="AC90" s="81">
        <v>10.68</v>
      </c>
      <c r="AD90" s="81">
        <v>358.79</v>
      </c>
      <c r="AE90" s="81">
        <v>132.02000000000001</v>
      </c>
      <c r="AF90" s="80">
        <f t="shared" si="60"/>
        <v>14220.83</v>
      </c>
      <c r="AG90" s="81">
        <v>101.64</v>
      </c>
      <c r="AH90" s="81">
        <v>31.42</v>
      </c>
      <c r="AI90" s="81">
        <v>913.89</v>
      </c>
      <c r="AJ90" s="81">
        <v>10074.5</v>
      </c>
      <c r="AK90" s="81">
        <v>377.23</v>
      </c>
      <c r="AL90" s="81">
        <v>2617.8000000000002</v>
      </c>
      <c r="AM90" s="81">
        <v>104.35</v>
      </c>
      <c r="AN90" s="80">
        <f t="shared" si="39"/>
        <v>6436.8600000000006</v>
      </c>
      <c r="AO90" s="80">
        <f t="shared" si="47"/>
        <v>5.25</v>
      </c>
      <c r="AP90" s="80">
        <f t="shared" si="48"/>
        <v>0</v>
      </c>
      <c r="AQ90" s="80">
        <f t="shared" si="49"/>
        <v>944.71999999999991</v>
      </c>
      <c r="AR90" s="80">
        <f t="shared" si="50"/>
        <v>2821.67</v>
      </c>
      <c r="AS90" s="80">
        <f t="shared" si="51"/>
        <v>421.97999999999996</v>
      </c>
      <c r="AT90" s="80">
        <f t="shared" si="52"/>
        <v>2126.7199999999998</v>
      </c>
      <c r="AU90" s="80">
        <f t="shared" si="53"/>
        <v>116.52000000000001</v>
      </c>
      <c r="AV90" s="80">
        <f t="shared" si="56"/>
        <v>1698.84</v>
      </c>
      <c r="AW90" s="81">
        <v>2.64</v>
      </c>
      <c r="AX90" s="81">
        <v>0</v>
      </c>
      <c r="AY90" s="81">
        <v>174.78</v>
      </c>
      <c r="AZ90" s="81">
        <v>1112.5</v>
      </c>
      <c r="BA90" s="81">
        <v>11.49</v>
      </c>
      <c r="BB90" s="81">
        <v>366.59</v>
      </c>
      <c r="BC90" s="81">
        <v>30.84</v>
      </c>
      <c r="BD90" s="80">
        <f t="shared" si="61"/>
        <v>3875.6000000000004</v>
      </c>
      <c r="BE90" s="81">
        <v>0.88</v>
      </c>
      <c r="BF90" s="81">
        <v>0</v>
      </c>
      <c r="BG90" s="81">
        <v>425.46</v>
      </c>
      <c r="BH90" s="81">
        <v>1320.51</v>
      </c>
      <c r="BI90" s="81">
        <v>371.09</v>
      </c>
      <c r="BJ90" s="81">
        <v>1673.99</v>
      </c>
      <c r="BK90" s="81">
        <v>83.67</v>
      </c>
      <c r="BL90" s="80">
        <f t="shared" si="62"/>
        <v>400.79999999999995</v>
      </c>
      <c r="BM90" s="81">
        <v>0</v>
      </c>
      <c r="BN90" s="81">
        <v>0</v>
      </c>
      <c r="BO90" s="81">
        <v>241.06</v>
      </c>
      <c r="BP90" s="81">
        <v>33.94</v>
      </c>
      <c r="BQ90" s="81">
        <v>38.21</v>
      </c>
      <c r="BR90" s="81">
        <v>86.14</v>
      </c>
      <c r="BS90" s="81">
        <v>1.45</v>
      </c>
      <c r="BT90" s="80">
        <f t="shared" si="63"/>
        <v>461.62</v>
      </c>
      <c r="BU90" s="81">
        <v>1.73</v>
      </c>
      <c r="BV90" s="81">
        <v>0</v>
      </c>
      <c r="BW90" s="81">
        <v>103.42</v>
      </c>
      <c r="BX90" s="81">
        <v>354.72</v>
      </c>
      <c r="BY90" s="81">
        <v>1.19</v>
      </c>
      <c r="BZ90" s="81">
        <v>0</v>
      </c>
      <c r="CA90" s="81">
        <v>0.56000000000000005</v>
      </c>
      <c r="CB90" s="80">
        <f t="shared" si="57"/>
        <v>1942.0500000000002</v>
      </c>
      <c r="CC90" s="81">
        <v>13.68</v>
      </c>
      <c r="CD90" s="81">
        <v>1828.14</v>
      </c>
      <c r="CE90" s="98">
        <v>100.23</v>
      </c>
      <c r="CF90" s="57"/>
    </row>
    <row r="91" spans="1:84" x14ac:dyDescent="0.35">
      <c r="A91" s="68" t="s">
        <v>257</v>
      </c>
      <c r="B91" s="80">
        <f t="shared" si="54"/>
        <v>33977.32</v>
      </c>
      <c r="C91" s="80">
        <f t="shared" si="41"/>
        <v>317.82</v>
      </c>
      <c r="D91" s="80">
        <f t="shared" si="42"/>
        <v>141.88</v>
      </c>
      <c r="E91" s="80">
        <f t="shared" si="55"/>
        <v>17962.05</v>
      </c>
      <c r="F91" s="80">
        <f t="shared" si="65"/>
        <v>8020.7199999999993</v>
      </c>
      <c r="G91" s="80">
        <f t="shared" si="44"/>
        <v>1249.77</v>
      </c>
      <c r="H91" s="80">
        <f t="shared" si="45"/>
        <v>6014.69</v>
      </c>
      <c r="I91" s="80">
        <f t="shared" si="46"/>
        <v>270.39</v>
      </c>
      <c r="J91" s="80">
        <f t="shared" si="40"/>
        <v>269.81</v>
      </c>
      <c r="K91" s="81">
        <v>3.82</v>
      </c>
      <c r="L91" s="81">
        <v>98.17</v>
      </c>
      <c r="M91" s="81">
        <v>4.0199999999999996</v>
      </c>
      <c r="N91" s="81">
        <v>110.17</v>
      </c>
      <c r="O91" s="81">
        <v>0.35</v>
      </c>
      <c r="P91" s="81">
        <v>53.28</v>
      </c>
      <c r="Q91" s="81">
        <v>0</v>
      </c>
      <c r="R91" s="80">
        <f t="shared" si="58"/>
        <v>4849.6400000000003</v>
      </c>
      <c r="S91" s="81">
        <v>237.49</v>
      </c>
      <c r="T91" s="81">
        <v>0</v>
      </c>
      <c r="U91" s="81">
        <v>643.03</v>
      </c>
      <c r="V91" s="81">
        <v>1633.64</v>
      </c>
      <c r="W91" s="81">
        <v>319.45999999999998</v>
      </c>
      <c r="X91" s="81">
        <v>1843.65</v>
      </c>
      <c r="Y91" s="81">
        <v>172.37</v>
      </c>
      <c r="Z91" s="80">
        <f t="shared" si="64"/>
        <v>14561.970000000001</v>
      </c>
      <c r="AA91" s="81">
        <v>2.69</v>
      </c>
      <c r="AB91" s="81">
        <v>13925.52</v>
      </c>
      <c r="AC91" s="81">
        <v>10.68</v>
      </c>
      <c r="AD91" s="81">
        <v>491.06</v>
      </c>
      <c r="AE91" s="81">
        <v>132.02000000000001</v>
      </c>
      <c r="AF91" s="80">
        <f t="shared" si="60"/>
        <v>7232.99</v>
      </c>
      <c r="AG91" s="81">
        <v>68.239999999999995</v>
      </c>
      <c r="AH91" s="81">
        <v>30.28</v>
      </c>
      <c r="AI91" s="81">
        <v>435.55</v>
      </c>
      <c r="AJ91" s="81">
        <v>4471.2299999999996</v>
      </c>
      <c r="AK91" s="81">
        <v>167.42</v>
      </c>
      <c r="AL91" s="81">
        <v>2013.96</v>
      </c>
      <c r="AM91" s="81">
        <v>46.31</v>
      </c>
      <c r="AN91" s="80">
        <f t="shared" si="39"/>
        <v>4945.92</v>
      </c>
      <c r="AO91" s="80">
        <f t="shared" si="47"/>
        <v>5.58</v>
      </c>
      <c r="AP91" s="80">
        <f t="shared" si="48"/>
        <v>0</v>
      </c>
      <c r="AQ91" s="80">
        <f t="shared" si="49"/>
        <v>950.6</v>
      </c>
      <c r="AR91" s="80">
        <f t="shared" si="50"/>
        <v>1694.77</v>
      </c>
      <c r="AS91" s="80">
        <f t="shared" si="51"/>
        <v>271.48</v>
      </c>
      <c r="AT91" s="80">
        <f t="shared" si="52"/>
        <v>1971.78</v>
      </c>
      <c r="AU91" s="80">
        <f t="shared" si="53"/>
        <v>51.71</v>
      </c>
      <c r="AV91" s="80">
        <f t="shared" si="56"/>
        <v>1316.2600000000002</v>
      </c>
      <c r="AW91" s="81">
        <v>3.64</v>
      </c>
      <c r="AX91" s="81">
        <v>0</v>
      </c>
      <c r="AY91" s="81">
        <v>167.63</v>
      </c>
      <c r="AZ91" s="81">
        <v>709.48</v>
      </c>
      <c r="BA91" s="81">
        <v>7.33</v>
      </c>
      <c r="BB91" s="81">
        <v>414.49</v>
      </c>
      <c r="BC91" s="81">
        <v>13.69</v>
      </c>
      <c r="BD91" s="80">
        <f t="shared" si="61"/>
        <v>2994.51</v>
      </c>
      <c r="BE91" s="81">
        <v>0.88</v>
      </c>
      <c r="BF91" s="81">
        <v>0</v>
      </c>
      <c r="BG91" s="81">
        <v>399.59</v>
      </c>
      <c r="BH91" s="81">
        <v>842.81</v>
      </c>
      <c r="BI91" s="81">
        <v>236.85</v>
      </c>
      <c r="BJ91" s="81">
        <v>1477.25</v>
      </c>
      <c r="BK91" s="81">
        <v>37.130000000000003</v>
      </c>
      <c r="BL91" s="80">
        <f t="shared" si="62"/>
        <v>376.42</v>
      </c>
      <c r="BM91" s="81">
        <v>0</v>
      </c>
      <c r="BN91" s="81">
        <v>0</v>
      </c>
      <c r="BO91" s="81">
        <v>257.01</v>
      </c>
      <c r="BP91" s="81">
        <v>12.62</v>
      </c>
      <c r="BQ91" s="81">
        <v>26.11</v>
      </c>
      <c r="BR91" s="81">
        <v>80.040000000000006</v>
      </c>
      <c r="BS91" s="81">
        <v>0.64</v>
      </c>
      <c r="BT91" s="80">
        <f t="shared" si="63"/>
        <v>258.73</v>
      </c>
      <c r="BU91" s="81">
        <v>1.06</v>
      </c>
      <c r="BV91" s="81">
        <v>0</v>
      </c>
      <c r="BW91" s="81">
        <v>126.37</v>
      </c>
      <c r="BX91" s="81">
        <v>129.86000000000001</v>
      </c>
      <c r="BY91" s="81">
        <v>1.19</v>
      </c>
      <c r="BZ91" s="81">
        <v>0</v>
      </c>
      <c r="CA91" s="81">
        <v>0.25</v>
      </c>
      <c r="CB91" s="80">
        <f t="shared" si="57"/>
        <v>2116.9899999999998</v>
      </c>
      <c r="CC91" s="81">
        <v>13.43</v>
      </c>
      <c r="CD91" s="81">
        <v>2003.33</v>
      </c>
      <c r="CE91" s="98">
        <v>100.23</v>
      </c>
      <c r="CF91" s="57"/>
    </row>
    <row r="92" spans="1:84" x14ac:dyDescent="0.35">
      <c r="A92" s="68" t="s">
        <v>258</v>
      </c>
      <c r="B92" s="80">
        <f t="shared" si="54"/>
        <v>29709.62</v>
      </c>
      <c r="C92" s="80">
        <f t="shared" si="41"/>
        <v>311.26000000000005</v>
      </c>
      <c r="D92" s="80">
        <f t="shared" si="42"/>
        <v>141.39000000000001</v>
      </c>
      <c r="E92" s="80">
        <f t="shared" si="55"/>
        <v>17458.27</v>
      </c>
      <c r="F92" s="80">
        <f t="shared" si="65"/>
        <v>4636.8499999999995</v>
      </c>
      <c r="G92" s="80">
        <f t="shared" si="44"/>
        <v>1102.44</v>
      </c>
      <c r="H92" s="80">
        <f t="shared" si="45"/>
        <v>5849.27</v>
      </c>
      <c r="I92" s="80">
        <f t="shared" si="46"/>
        <v>210.14000000000001</v>
      </c>
      <c r="J92" s="80">
        <f t="shared" si="40"/>
        <v>240.98</v>
      </c>
      <c r="K92" s="81">
        <v>3.92</v>
      </c>
      <c r="L92" s="81">
        <v>95.47</v>
      </c>
      <c r="M92" s="81">
        <v>3.91</v>
      </c>
      <c r="N92" s="81">
        <v>86.39</v>
      </c>
      <c r="O92" s="81">
        <v>0.32</v>
      </c>
      <c r="P92" s="81">
        <v>50.97</v>
      </c>
      <c r="Q92" s="81">
        <v>0</v>
      </c>
      <c r="R92" s="80">
        <f t="shared" si="58"/>
        <v>4876.88</v>
      </c>
      <c r="S92" s="81">
        <v>236.61</v>
      </c>
      <c r="T92" s="81">
        <v>0</v>
      </c>
      <c r="U92" s="81">
        <v>746.45</v>
      </c>
      <c r="V92" s="81">
        <v>1474.35</v>
      </c>
      <c r="W92" s="81">
        <v>285.92</v>
      </c>
      <c r="X92" s="81">
        <v>1961.18</v>
      </c>
      <c r="Y92" s="81">
        <v>172.37</v>
      </c>
      <c r="Z92" s="80">
        <f t="shared" si="64"/>
        <v>14630.810000000001</v>
      </c>
      <c r="AA92" s="81">
        <v>2.69</v>
      </c>
      <c r="AB92" s="81">
        <v>13949.35</v>
      </c>
      <c r="AC92" s="81">
        <v>10.68</v>
      </c>
      <c r="AD92" s="81">
        <v>536.07000000000005</v>
      </c>
      <c r="AE92" s="81">
        <v>132.02000000000001</v>
      </c>
      <c r="AF92" s="80">
        <f t="shared" si="60"/>
        <v>3912.22</v>
      </c>
      <c r="AG92" s="81">
        <v>62.31</v>
      </c>
      <c r="AH92" s="81">
        <v>33.9</v>
      </c>
      <c r="AI92" s="81">
        <v>227.32</v>
      </c>
      <c r="AJ92" s="81">
        <v>1722.54</v>
      </c>
      <c r="AK92" s="81">
        <v>64.5</v>
      </c>
      <c r="AL92" s="81">
        <v>1783.81</v>
      </c>
      <c r="AM92" s="81">
        <v>17.84</v>
      </c>
      <c r="AN92" s="80">
        <f t="shared" si="39"/>
        <v>4214.1400000000003</v>
      </c>
      <c r="AO92" s="80">
        <f t="shared" si="47"/>
        <v>5.73</v>
      </c>
      <c r="AP92" s="80">
        <f t="shared" si="48"/>
        <v>0</v>
      </c>
      <c r="AQ92" s="80">
        <f t="shared" si="49"/>
        <v>808.90000000000009</v>
      </c>
      <c r="AR92" s="80">
        <f t="shared" si="50"/>
        <v>1242.6600000000001</v>
      </c>
      <c r="AS92" s="80">
        <f t="shared" si="51"/>
        <v>215.63</v>
      </c>
      <c r="AT92" s="80">
        <f t="shared" si="52"/>
        <v>1921.29</v>
      </c>
      <c r="AU92" s="80">
        <f t="shared" si="53"/>
        <v>19.93</v>
      </c>
      <c r="AV92" s="80">
        <f t="shared" si="56"/>
        <v>1098.8899999999999</v>
      </c>
      <c r="AW92" s="81">
        <v>3.79</v>
      </c>
      <c r="AX92" s="81">
        <v>0</v>
      </c>
      <c r="AY92" s="81">
        <v>150.19</v>
      </c>
      <c r="AZ92" s="81">
        <v>547.99</v>
      </c>
      <c r="BA92" s="81">
        <v>5.66</v>
      </c>
      <c r="BB92" s="81">
        <v>385.99</v>
      </c>
      <c r="BC92" s="81">
        <v>5.27</v>
      </c>
      <c r="BD92" s="80">
        <f t="shared" si="61"/>
        <v>2681.0099999999998</v>
      </c>
      <c r="BE92" s="81">
        <v>0.88</v>
      </c>
      <c r="BF92" s="81">
        <v>0</v>
      </c>
      <c r="BG92" s="81">
        <v>385.03</v>
      </c>
      <c r="BH92" s="81">
        <v>650.02</v>
      </c>
      <c r="BI92" s="81">
        <v>182.67</v>
      </c>
      <c r="BJ92" s="81">
        <v>1448.1</v>
      </c>
      <c r="BK92" s="81">
        <v>14.31</v>
      </c>
      <c r="BL92" s="80">
        <f t="shared" si="62"/>
        <v>305.71999999999997</v>
      </c>
      <c r="BM92" s="81">
        <v>0</v>
      </c>
      <c r="BN92" s="81">
        <v>0</v>
      </c>
      <c r="BO92" s="81">
        <v>188.21</v>
      </c>
      <c r="BP92" s="81">
        <v>3.95</v>
      </c>
      <c r="BQ92" s="81">
        <v>26.11</v>
      </c>
      <c r="BR92" s="81">
        <v>87.2</v>
      </c>
      <c r="BS92" s="81">
        <v>0.25</v>
      </c>
      <c r="BT92" s="80">
        <f t="shared" si="63"/>
        <v>128.52000000000001</v>
      </c>
      <c r="BU92" s="81">
        <v>1.06</v>
      </c>
      <c r="BV92" s="81">
        <v>0</v>
      </c>
      <c r="BW92" s="81">
        <v>85.47</v>
      </c>
      <c r="BX92" s="81">
        <v>40.700000000000003</v>
      </c>
      <c r="BY92" s="81">
        <v>1.19</v>
      </c>
      <c r="BZ92" s="81">
        <v>0</v>
      </c>
      <c r="CA92" s="81">
        <v>0.1</v>
      </c>
      <c r="CB92" s="80">
        <f t="shared" si="57"/>
        <v>1834.59</v>
      </c>
      <c r="CC92" s="81">
        <v>12.02</v>
      </c>
      <c r="CD92" s="81">
        <v>1722.34</v>
      </c>
      <c r="CE92" s="98">
        <v>100.23</v>
      </c>
      <c r="CF92" s="57"/>
    </row>
    <row r="93" spans="1:84" x14ac:dyDescent="0.35">
      <c r="A93" s="68" t="s">
        <v>259</v>
      </c>
      <c r="B93" s="80">
        <f t="shared" si="54"/>
        <v>41436.210000000006</v>
      </c>
      <c r="C93" s="80">
        <f t="shared" si="41"/>
        <v>332.82</v>
      </c>
      <c r="D93" s="80">
        <f t="shared" si="42"/>
        <v>138.41999999999999</v>
      </c>
      <c r="E93" s="80">
        <f t="shared" si="55"/>
        <v>17687.350000000002</v>
      </c>
      <c r="F93" s="80">
        <f t="shared" si="65"/>
        <v>14327.78</v>
      </c>
      <c r="G93" s="80">
        <f t="shared" si="44"/>
        <v>1737.4</v>
      </c>
      <c r="H93" s="80">
        <f t="shared" si="45"/>
        <v>6845.4700000000012</v>
      </c>
      <c r="I93" s="80">
        <f t="shared" si="46"/>
        <v>366.97</v>
      </c>
      <c r="J93" s="80">
        <f t="shared" si="40"/>
        <v>227.01000000000002</v>
      </c>
      <c r="K93" s="81">
        <v>3.66</v>
      </c>
      <c r="L93" s="81">
        <v>81.2</v>
      </c>
      <c r="M93" s="81">
        <v>3.7</v>
      </c>
      <c r="N93" s="81">
        <v>86.03</v>
      </c>
      <c r="O93" s="81">
        <v>0.55000000000000004</v>
      </c>
      <c r="P93" s="81">
        <v>51.87</v>
      </c>
      <c r="Q93" s="81">
        <v>0</v>
      </c>
      <c r="R93" s="80">
        <f t="shared" si="58"/>
        <v>6124.74</v>
      </c>
      <c r="S93" s="81">
        <v>216.74</v>
      </c>
      <c r="T93" s="81">
        <v>0</v>
      </c>
      <c r="U93" s="81">
        <v>660.76</v>
      </c>
      <c r="V93" s="81">
        <v>2620.0300000000002</v>
      </c>
      <c r="W93" s="81">
        <v>495.75</v>
      </c>
      <c r="X93" s="81">
        <v>1959.09</v>
      </c>
      <c r="Y93" s="81">
        <v>172.37</v>
      </c>
      <c r="Z93" s="80">
        <f t="shared" si="64"/>
        <v>14265.770000000002</v>
      </c>
      <c r="AA93" s="81">
        <v>2.69</v>
      </c>
      <c r="AB93" s="81">
        <v>13599.03</v>
      </c>
      <c r="AC93" s="81">
        <v>10.68</v>
      </c>
      <c r="AD93" s="81">
        <v>521.35</v>
      </c>
      <c r="AE93" s="81">
        <v>132.02000000000001</v>
      </c>
      <c r="AF93" s="80">
        <f t="shared" si="60"/>
        <v>12856.47</v>
      </c>
      <c r="AG93" s="81">
        <v>104.78</v>
      </c>
      <c r="AH93" s="81">
        <v>46.43</v>
      </c>
      <c r="AI93" s="81">
        <v>869.59</v>
      </c>
      <c r="AJ93" s="81">
        <v>8876.07</v>
      </c>
      <c r="AK93" s="81">
        <v>332.36</v>
      </c>
      <c r="AL93" s="81">
        <v>2535.3000000000002</v>
      </c>
      <c r="AM93" s="81">
        <v>91.94</v>
      </c>
      <c r="AN93" s="80">
        <f t="shared" si="39"/>
        <v>6298.11</v>
      </c>
      <c r="AO93" s="80">
        <f t="shared" si="47"/>
        <v>4.9499999999999993</v>
      </c>
      <c r="AP93" s="80">
        <f t="shared" si="48"/>
        <v>0</v>
      </c>
      <c r="AQ93" s="80">
        <f t="shared" si="49"/>
        <v>1001.1800000000001</v>
      </c>
      <c r="AR93" s="80">
        <f t="shared" si="50"/>
        <v>2634.74</v>
      </c>
      <c r="AS93" s="80">
        <f t="shared" si="51"/>
        <v>387.38999999999993</v>
      </c>
      <c r="AT93" s="80">
        <f t="shared" si="52"/>
        <v>2167.19</v>
      </c>
      <c r="AU93" s="80">
        <f t="shared" si="53"/>
        <v>102.66</v>
      </c>
      <c r="AV93" s="80">
        <f t="shared" si="56"/>
        <v>1630.9199999999998</v>
      </c>
      <c r="AW93" s="81">
        <v>3.01</v>
      </c>
      <c r="AX93" s="81">
        <v>0</v>
      </c>
      <c r="AY93" s="81">
        <v>211.43</v>
      </c>
      <c r="AZ93" s="81">
        <v>1001.64</v>
      </c>
      <c r="BA93" s="81">
        <v>10.34</v>
      </c>
      <c r="BB93" s="81">
        <v>377.33</v>
      </c>
      <c r="BC93" s="81">
        <v>27.17</v>
      </c>
      <c r="BD93" s="80">
        <f t="shared" si="61"/>
        <v>3724.44</v>
      </c>
      <c r="BE93" s="81">
        <v>0.88</v>
      </c>
      <c r="BF93" s="81">
        <v>0</v>
      </c>
      <c r="BG93" s="81">
        <v>429</v>
      </c>
      <c r="BH93" s="81">
        <v>1201.52</v>
      </c>
      <c r="BI93" s="81">
        <v>337.65</v>
      </c>
      <c r="BJ93" s="81">
        <v>1681.67</v>
      </c>
      <c r="BK93" s="81">
        <v>73.72</v>
      </c>
      <c r="BL93" s="80">
        <f t="shared" si="62"/>
        <v>432.42999999999995</v>
      </c>
      <c r="BM93" s="81">
        <v>0</v>
      </c>
      <c r="BN93" s="81">
        <v>0</v>
      </c>
      <c r="BO93" s="81">
        <v>246.31</v>
      </c>
      <c r="BP93" s="81">
        <v>38.450000000000003</v>
      </c>
      <c r="BQ93" s="81">
        <v>38.21</v>
      </c>
      <c r="BR93" s="81">
        <v>108.19</v>
      </c>
      <c r="BS93" s="81">
        <v>1.27</v>
      </c>
      <c r="BT93" s="80">
        <f t="shared" si="63"/>
        <v>510.32</v>
      </c>
      <c r="BU93" s="81">
        <v>1.06</v>
      </c>
      <c r="BV93" s="81">
        <v>0</v>
      </c>
      <c r="BW93" s="81">
        <v>114.44</v>
      </c>
      <c r="BX93" s="81">
        <v>393.13</v>
      </c>
      <c r="BY93" s="81">
        <v>1.19</v>
      </c>
      <c r="BZ93" s="81">
        <v>0</v>
      </c>
      <c r="CA93" s="81">
        <v>0.5</v>
      </c>
      <c r="CB93" s="80">
        <f t="shared" si="57"/>
        <v>1664.11</v>
      </c>
      <c r="CC93" s="81">
        <v>10.79</v>
      </c>
      <c r="CD93" s="81">
        <v>1553.09</v>
      </c>
      <c r="CE93" s="98">
        <v>100.23</v>
      </c>
      <c r="CF93" s="57"/>
    </row>
    <row r="94" spans="1:84" x14ac:dyDescent="0.35">
      <c r="A94" s="68" t="s">
        <v>260</v>
      </c>
      <c r="B94" s="80">
        <f t="shared" si="54"/>
        <v>41989.82</v>
      </c>
      <c r="C94" s="80">
        <f t="shared" si="41"/>
        <v>313.63</v>
      </c>
      <c r="D94" s="80">
        <f t="shared" si="42"/>
        <v>152.59</v>
      </c>
      <c r="E94" s="80">
        <f t="shared" si="55"/>
        <v>16791.009999999998</v>
      </c>
      <c r="F94" s="80">
        <f t="shared" si="65"/>
        <v>15574.31</v>
      </c>
      <c r="G94" s="80">
        <f t="shared" si="44"/>
        <v>1938.2199999999998</v>
      </c>
      <c r="H94" s="80">
        <f t="shared" si="45"/>
        <v>6821.3899999999994</v>
      </c>
      <c r="I94" s="80">
        <f t="shared" si="46"/>
        <v>398.66999999999996</v>
      </c>
      <c r="J94" s="80">
        <f t="shared" si="40"/>
        <v>279.96999999999997</v>
      </c>
      <c r="K94" s="81">
        <v>5.05</v>
      </c>
      <c r="L94" s="81">
        <v>105.97</v>
      </c>
      <c r="M94" s="81">
        <v>4</v>
      </c>
      <c r="N94" s="81">
        <v>116.55</v>
      </c>
      <c r="O94" s="81">
        <v>0.5</v>
      </c>
      <c r="P94" s="81">
        <v>47.9</v>
      </c>
      <c r="Q94" s="81">
        <v>0</v>
      </c>
      <c r="R94" s="80">
        <f t="shared" si="58"/>
        <v>6103.71</v>
      </c>
      <c r="S94" s="81">
        <v>199.86</v>
      </c>
      <c r="T94" s="81">
        <v>0</v>
      </c>
      <c r="U94" s="81">
        <v>713.46</v>
      </c>
      <c r="V94" s="81">
        <v>2549.5100000000002</v>
      </c>
      <c r="W94" s="81">
        <v>588.13</v>
      </c>
      <c r="X94" s="81">
        <v>1889.35</v>
      </c>
      <c r="Y94" s="81">
        <v>163.4</v>
      </c>
      <c r="Z94" s="80">
        <f t="shared" si="64"/>
        <v>13096.81</v>
      </c>
      <c r="AA94" s="81">
        <v>2.69</v>
      </c>
      <c r="AB94" s="81">
        <v>12414.67</v>
      </c>
      <c r="AC94" s="81">
        <v>19.05</v>
      </c>
      <c r="AD94" s="81">
        <v>506.18</v>
      </c>
      <c r="AE94" s="81">
        <v>154.22</v>
      </c>
      <c r="AF94" s="80">
        <f t="shared" si="60"/>
        <v>14026.98</v>
      </c>
      <c r="AG94" s="81">
        <v>100.51</v>
      </c>
      <c r="AH94" s="81">
        <v>34.68</v>
      </c>
      <c r="AI94" s="81">
        <v>867.57</v>
      </c>
      <c r="AJ94" s="81">
        <v>9899.73</v>
      </c>
      <c r="AK94" s="81">
        <v>381.3</v>
      </c>
      <c r="AL94" s="81">
        <v>2635.77</v>
      </c>
      <c r="AM94" s="81">
        <v>107.42</v>
      </c>
      <c r="AN94" s="80">
        <f t="shared" si="39"/>
        <v>6501.43</v>
      </c>
      <c r="AO94" s="80">
        <f t="shared" si="47"/>
        <v>5.52</v>
      </c>
      <c r="AP94" s="80">
        <f t="shared" si="48"/>
        <v>0</v>
      </c>
      <c r="AQ94" s="80">
        <f t="shared" si="49"/>
        <v>919.55</v>
      </c>
      <c r="AR94" s="80">
        <f t="shared" si="50"/>
        <v>2892.25</v>
      </c>
      <c r="AS94" s="80">
        <f t="shared" si="51"/>
        <v>462.11</v>
      </c>
      <c r="AT94" s="80">
        <f t="shared" si="52"/>
        <v>2094.15</v>
      </c>
      <c r="AU94" s="80">
        <f t="shared" si="53"/>
        <v>127.85</v>
      </c>
      <c r="AV94" s="80">
        <f t="shared" si="56"/>
        <v>1706.55</v>
      </c>
      <c r="AW94" s="81">
        <v>2.91</v>
      </c>
      <c r="AX94" s="81">
        <v>0</v>
      </c>
      <c r="AY94" s="81">
        <v>161.41999999999999</v>
      </c>
      <c r="AZ94" s="81">
        <v>1141.46</v>
      </c>
      <c r="BA94" s="81">
        <v>14.3</v>
      </c>
      <c r="BB94" s="81">
        <v>356.77</v>
      </c>
      <c r="BC94" s="81">
        <v>29.69</v>
      </c>
      <c r="BD94" s="80">
        <f t="shared" si="61"/>
        <v>3921.42</v>
      </c>
      <c r="BE94" s="81">
        <v>0.88</v>
      </c>
      <c r="BF94" s="81">
        <v>0</v>
      </c>
      <c r="BG94" s="81">
        <v>436.51</v>
      </c>
      <c r="BH94" s="81">
        <v>1353.63</v>
      </c>
      <c r="BI94" s="81">
        <v>409.39</v>
      </c>
      <c r="BJ94" s="81">
        <v>1625.17</v>
      </c>
      <c r="BK94" s="81">
        <v>95.84</v>
      </c>
      <c r="BL94" s="80">
        <f t="shared" si="62"/>
        <v>410.36999999999995</v>
      </c>
      <c r="BM94" s="81">
        <v>0</v>
      </c>
      <c r="BN94" s="81">
        <v>0</v>
      </c>
      <c r="BO94" s="81">
        <v>225.17</v>
      </c>
      <c r="BP94" s="81">
        <v>34.659999999999997</v>
      </c>
      <c r="BQ94" s="81">
        <v>37.200000000000003</v>
      </c>
      <c r="BR94" s="81">
        <v>112.21</v>
      </c>
      <c r="BS94" s="81">
        <v>1.1299999999999999</v>
      </c>
      <c r="BT94" s="80">
        <f t="shared" si="63"/>
        <v>463.09000000000003</v>
      </c>
      <c r="BU94" s="81">
        <v>1.73</v>
      </c>
      <c r="BV94" s="81">
        <v>0</v>
      </c>
      <c r="BW94" s="81">
        <v>96.45</v>
      </c>
      <c r="BX94" s="81">
        <v>362.5</v>
      </c>
      <c r="BY94" s="81">
        <v>1.22</v>
      </c>
      <c r="BZ94" s="81">
        <v>0</v>
      </c>
      <c r="CA94" s="81">
        <v>1.19</v>
      </c>
      <c r="CB94" s="80">
        <f t="shared" si="57"/>
        <v>1980.92</v>
      </c>
      <c r="CC94" s="81">
        <v>11.94</v>
      </c>
      <c r="CD94" s="81">
        <v>1871.76</v>
      </c>
      <c r="CE94" s="98">
        <v>97.22</v>
      </c>
      <c r="CF94" s="57"/>
    </row>
    <row r="95" spans="1:84" x14ac:dyDescent="0.35">
      <c r="A95" s="68" t="s">
        <v>261</v>
      </c>
      <c r="B95" s="80">
        <f t="shared" ref="B95:B101" si="66">SUM(C95:I95)</f>
        <v>23722.09</v>
      </c>
      <c r="C95" s="80">
        <f t="shared" si="41"/>
        <v>249.74</v>
      </c>
      <c r="D95" s="80">
        <f t="shared" si="42"/>
        <v>147.49</v>
      </c>
      <c r="E95" s="80">
        <f t="shared" si="55"/>
        <v>9761.9699999999993</v>
      </c>
      <c r="F95" s="80">
        <f t="shared" si="65"/>
        <v>6995.74</v>
      </c>
      <c r="G95" s="80">
        <f t="shared" si="44"/>
        <v>1082.5500000000002</v>
      </c>
      <c r="H95" s="80">
        <f t="shared" si="45"/>
        <v>5222.3600000000006</v>
      </c>
      <c r="I95" s="80">
        <f t="shared" si="46"/>
        <v>262.24</v>
      </c>
      <c r="J95" s="80">
        <f t="shared" ref="J95:J102" si="67">SUM(K95:Q95)</f>
        <v>265.44</v>
      </c>
      <c r="K95" s="81">
        <v>4.34</v>
      </c>
      <c r="L95" s="81">
        <v>104.12</v>
      </c>
      <c r="M95" s="81">
        <v>3.46</v>
      </c>
      <c r="N95" s="81">
        <v>105.24</v>
      </c>
      <c r="O95" s="81">
        <v>0.28999999999999998</v>
      </c>
      <c r="P95" s="81">
        <v>47.99</v>
      </c>
      <c r="Q95" s="81">
        <v>0</v>
      </c>
      <c r="R95" s="80">
        <f t="shared" si="58"/>
        <v>4199.05</v>
      </c>
      <c r="S95" s="81">
        <v>170.99</v>
      </c>
      <c r="T95" s="81">
        <v>0</v>
      </c>
      <c r="U95" s="81">
        <v>582.96</v>
      </c>
      <c r="V95" s="81">
        <v>1433.45</v>
      </c>
      <c r="W95" s="81">
        <v>339.42</v>
      </c>
      <c r="X95" s="81">
        <v>1508.83</v>
      </c>
      <c r="Y95" s="81">
        <v>163.4</v>
      </c>
      <c r="Z95" s="80">
        <f t="shared" si="64"/>
        <v>6770.56</v>
      </c>
      <c r="AA95" s="81">
        <v>2.2599999999999998</v>
      </c>
      <c r="AB95" s="81">
        <v>6283.92</v>
      </c>
      <c r="AC95" s="81">
        <v>19.05</v>
      </c>
      <c r="AD95" s="81">
        <v>371.3</v>
      </c>
      <c r="AE95" s="81">
        <v>94.03</v>
      </c>
      <c r="AF95" s="80">
        <f t="shared" si="60"/>
        <v>6941.3300000000008</v>
      </c>
      <c r="AG95" s="81">
        <v>67.44</v>
      </c>
      <c r="AH95" s="81">
        <v>30.86</v>
      </c>
      <c r="AI95" s="81">
        <v>414.49</v>
      </c>
      <c r="AJ95" s="81">
        <v>4158.7</v>
      </c>
      <c r="AK95" s="81">
        <v>160.18</v>
      </c>
      <c r="AL95" s="81">
        <v>2064.5300000000002</v>
      </c>
      <c r="AM95" s="81">
        <v>45.13</v>
      </c>
      <c r="AN95" s="80">
        <f t="shared" si="39"/>
        <v>3819.4300000000003</v>
      </c>
      <c r="AO95" s="80">
        <f t="shared" si="47"/>
        <v>4.71</v>
      </c>
      <c r="AP95" s="80">
        <f t="shared" si="48"/>
        <v>0</v>
      </c>
      <c r="AQ95" s="80">
        <f t="shared" si="49"/>
        <v>860.59</v>
      </c>
      <c r="AR95" s="80">
        <f t="shared" si="50"/>
        <v>1182.08</v>
      </c>
      <c r="AS95" s="80">
        <f t="shared" si="51"/>
        <v>211.36</v>
      </c>
      <c r="AT95" s="80">
        <f t="shared" si="52"/>
        <v>1506.98</v>
      </c>
      <c r="AU95" s="80">
        <f t="shared" si="53"/>
        <v>53.709999999999994</v>
      </c>
      <c r="AV95" s="80">
        <f t="shared" ref="AV95:AV101" si="68">SUM(AW95:BC95)</f>
        <v>1034.29</v>
      </c>
      <c r="AW95" s="81">
        <v>2.77</v>
      </c>
      <c r="AX95" s="81">
        <v>0</v>
      </c>
      <c r="AY95" s="81">
        <v>161.19</v>
      </c>
      <c r="AZ95" s="81">
        <v>496.5</v>
      </c>
      <c r="BA95" s="81">
        <v>6.22</v>
      </c>
      <c r="BB95" s="81">
        <v>355.14</v>
      </c>
      <c r="BC95" s="81">
        <v>12.47</v>
      </c>
      <c r="BD95" s="80">
        <f t="shared" si="61"/>
        <v>2230.6100000000006</v>
      </c>
      <c r="BE95" s="81">
        <v>0.88</v>
      </c>
      <c r="BF95" s="81">
        <v>0</v>
      </c>
      <c r="BG95" s="81">
        <v>324.58999999999997</v>
      </c>
      <c r="BH95" s="81">
        <v>589.98</v>
      </c>
      <c r="BI95" s="81">
        <v>178.43</v>
      </c>
      <c r="BJ95" s="81">
        <v>1096.47</v>
      </c>
      <c r="BK95" s="81">
        <v>40.26</v>
      </c>
      <c r="BL95" s="80">
        <f t="shared" si="62"/>
        <v>341.52000000000004</v>
      </c>
      <c r="BM95" s="81">
        <v>0</v>
      </c>
      <c r="BN95" s="81">
        <v>0</v>
      </c>
      <c r="BO95" s="81">
        <v>250.7</v>
      </c>
      <c r="BP95" s="81">
        <v>9.48</v>
      </c>
      <c r="BQ95" s="81">
        <v>25.49</v>
      </c>
      <c r="BR95" s="81">
        <v>55.37</v>
      </c>
      <c r="BS95" s="81">
        <v>0.48</v>
      </c>
      <c r="BT95" s="80">
        <f t="shared" si="63"/>
        <v>213.01000000000002</v>
      </c>
      <c r="BU95" s="81">
        <v>1.06</v>
      </c>
      <c r="BV95" s="81">
        <v>0</v>
      </c>
      <c r="BW95" s="81">
        <v>124.11</v>
      </c>
      <c r="BX95" s="81">
        <v>86.12</v>
      </c>
      <c r="BY95" s="81">
        <v>1.22</v>
      </c>
      <c r="BZ95" s="81">
        <v>0</v>
      </c>
      <c r="CA95" s="81">
        <v>0.5</v>
      </c>
      <c r="CB95" s="80">
        <f t="shared" si="57"/>
        <v>1726.28</v>
      </c>
      <c r="CC95" s="81">
        <v>12.51</v>
      </c>
      <c r="CD95" s="81">
        <v>1616.55</v>
      </c>
      <c r="CE95" s="98">
        <v>97.22</v>
      </c>
      <c r="CF95" s="57"/>
    </row>
    <row r="96" spans="1:84" x14ac:dyDescent="0.35">
      <c r="A96" s="68" t="s">
        <v>262</v>
      </c>
      <c r="B96" s="80">
        <f t="shared" si="66"/>
        <v>25770.94</v>
      </c>
      <c r="C96" s="80">
        <f t="shared" si="41"/>
        <v>281.33</v>
      </c>
      <c r="D96" s="80">
        <f t="shared" si="42"/>
        <v>148.20999999999998</v>
      </c>
      <c r="E96" s="80">
        <f t="shared" si="55"/>
        <v>13388.32</v>
      </c>
      <c r="F96" s="80">
        <f t="shared" si="65"/>
        <v>5011.96</v>
      </c>
      <c r="G96" s="80">
        <f t="shared" si="44"/>
        <v>1138.17</v>
      </c>
      <c r="H96" s="80">
        <f t="shared" si="45"/>
        <v>5588.66</v>
      </c>
      <c r="I96" s="80">
        <f t="shared" si="46"/>
        <v>214.29</v>
      </c>
      <c r="J96" s="80">
        <f t="shared" si="67"/>
        <v>241.44</v>
      </c>
      <c r="K96" s="81">
        <v>4.68</v>
      </c>
      <c r="L96" s="81">
        <v>95.01</v>
      </c>
      <c r="M96" s="81">
        <v>4.22</v>
      </c>
      <c r="N96" s="81">
        <v>89.35</v>
      </c>
      <c r="O96" s="81">
        <v>0.3</v>
      </c>
      <c r="P96" s="81">
        <v>47.88</v>
      </c>
      <c r="Q96" s="81">
        <v>0</v>
      </c>
      <c r="R96" s="80">
        <f t="shared" si="58"/>
        <v>4788.869999999999</v>
      </c>
      <c r="S96" s="81">
        <v>208.85</v>
      </c>
      <c r="T96" s="81">
        <v>0</v>
      </c>
      <c r="U96" s="81">
        <v>780.71</v>
      </c>
      <c r="V96" s="81">
        <v>1507.27</v>
      </c>
      <c r="W96" s="81">
        <v>352.2</v>
      </c>
      <c r="X96" s="81">
        <v>1776.44</v>
      </c>
      <c r="Y96" s="81">
        <v>163.4</v>
      </c>
      <c r="Z96" s="80">
        <f t="shared" si="64"/>
        <v>10427.209999999999</v>
      </c>
      <c r="AA96" s="81">
        <v>2.2599999999999998</v>
      </c>
      <c r="AB96" s="81">
        <v>9781.81</v>
      </c>
      <c r="AC96" s="81">
        <v>19.05</v>
      </c>
      <c r="AD96" s="81">
        <v>487.06</v>
      </c>
      <c r="AE96" s="81">
        <v>137.03</v>
      </c>
      <c r="AF96" s="80">
        <f t="shared" si="60"/>
        <v>4462.33</v>
      </c>
      <c r="AG96" s="81">
        <v>59.91</v>
      </c>
      <c r="AH96" s="81">
        <v>40.81</v>
      </c>
      <c r="AI96" s="81">
        <v>248.43</v>
      </c>
      <c r="AJ96" s="81">
        <v>2141.06</v>
      </c>
      <c r="AK96" s="81">
        <v>82.46</v>
      </c>
      <c r="AL96" s="81">
        <v>1866.43</v>
      </c>
      <c r="AM96" s="81">
        <v>23.23</v>
      </c>
      <c r="AN96" s="80">
        <f t="shared" si="39"/>
        <v>3962.99</v>
      </c>
      <c r="AO96" s="80">
        <f t="shared" si="47"/>
        <v>5.6300000000000008</v>
      </c>
      <c r="AP96" s="80">
        <f t="shared" si="48"/>
        <v>0</v>
      </c>
      <c r="AQ96" s="80">
        <f t="shared" si="49"/>
        <v>794.66</v>
      </c>
      <c r="AR96" s="80">
        <f t="shared" si="50"/>
        <v>1158.01</v>
      </c>
      <c r="AS96" s="80">
        <f t="shared" si="51"/>
        <v>216.15</v>
      </c>
      <c r="AT96" s="80">
        <f t="shared" si="52"/>
        <v>1760.8799999999999</v>
      </c>
      <c r="AU96" s="80">
        <f t="shared" si="53"/>
        <v>27.66</v>
      </c>
      <c r="AV96" s="80">
        <f t="shared" si="68"/>
        <v>1035.42</v>
      </c>
      <c r="AW96" s="81">
        <v>3.69</v>
      </c>
      <c r="AX96" s="81">
        <v>0</v>
      </c>
      <c r="AY96" s="81">
        <v>161.85</v>
      </c>
      <c r="AZ96" s="81">
        <v>509.53</v>
      </c>
      <c r="BA96" s="81">
        <v>6.39</v>
      </c>
      <c r="BB96" s="81">
        <v>347.54</v>
      </c>
      <c r="BC96" s="81">
        <v>6.42</v>
      </c>
      <c r="BD96" s="80">
        <f t="shared" si="61"/>
        <v>2490.1299999999997</v>
      </c>
      <c r="BE96" s="81">
        <v>0.88</v>
      </c>
      <c r="BF96" s="81">
        <v>0</v>
      </c>
      <c r="BG96" s="81">
        <v>338.9</v>
      </c>
      <c r="BH96" s="81">
        <v>605.23</v>
      </c>
      <c r="BI96" s="81">
        <v>183.05</v>
      </c>
      <c r="BJ96" s="81">
        <v>1341.34</v>
      </c>
      <c r="BK96" s="81">
        <v>20.73</v>
      </c>
      <c r="BL96" s="80">
        <f t="shared" si="62"/>
        <v>301.53999999999996</v>
      </c>
      <c r="BM96" s="81">
        <v>0</v>
      </c>
      <c r="BN96" s="81">
        <v>0</v>
      </c>
      <c r="BO96" s="81">
        <v>199.79</v>
      </c>
      <c r="BP96" s="81">
        <v>4.01</v>
      </c>
      <c r="BQ96" s="81">
        <v>25.49</v>
      </c>
      <c r="BR96" s="81">
        <v>72</v>
      </c>
      <c r="BS96" s="81">
        <v>0.25</v>
      </c>
      <c r="BT96" s="80">
        <f t="shared" si="63"/>
        <v>135.9</v>
      </c>
      <c r="BU96" s="81">
        <v>1.06</v>
      </c>
      <c r="BV96" s="81">
        <v>0</v>
      </c>
      <c r="BW96" s="81">
        <v>94.12</v>
      </c>
      <c r="BX96" s="81">
        <v>39.24</v>
      </c>
      <c r="BY96" s="81">
        <v>1.22</v>
      </c>
      <c r="BZ96" s="81">
        <v>0</v>
      </c>
      <c r="CA96" s="81">
        <v>0.26</v>
      </c>
      <c r="CB96" s="80">
        <f t="shared" si="57"/>
        <v>1888.1000000000001</v>
      </c>
      <c r="CC96" s="81">
        <v>12.39</v>
      </c>
      <c r="CD96" s="81">
        <v>1778.49</v>
      </c>
      <c r="CE96" s="98">
        <v>97.22</v>
      </c>
      <c r="CF96" s="57"/>
    </row>
    <row r="97" spans="1:84" x14ac:dyDescent="0.35">
      <c r="A97" s="68" t="s">
        <v>263</v>
      </c>
      <c r="B97" s="80">
        <f t="shared" si="66"/>
        <v>37357.009999999995</v>
      </c>
      <c r="C97" s="80">
        <f t="shared" si="41"/>
        <v>297.27</v>
      </c>
      <c r="D97" s="80">
        <f t="shared" si="42"/>
        <v>146.83999999999997</v>
      </c>
      <c r="E97" s="80">
        <f t="shared" si="55"/>
        <v>13702.89</v>
      </c>
      <c r="F97" s="80">
        <f t="shared" si="65"/>
        <v>14329.799999999997</v>
      </c>
      <c r="G97" s="80">
        <f t="shared" si="44"/>
        <v>1805.62</v>
      </c>
      <c r="H97" s="80">
        <f t="shared" si="45"/>
        <v>6699.89</v>
      </c>
      <c r="I97" s="80">
        <f t="shared" si="46"/>
        <v>374.7</v>
      </c>
      <c r="J97" s="80">
        <f t="shared" si="67"/>
        <v>249.31999999999996</v>
      </c>
      <c r="K97" s="81">
        <v>5.38</v>
      </c>
      <c r="L97" s="81">
        <v>99.82</v>
      </c>
      <c r="M97" s="81">
        <v>3.44</v>
      </c>
      <c r="N97" s="81">
        <v>93.77</v>
      </c>
      <c r="O97" s="81">
        <v>0.5</v>
      </c>
      <c r="P97" s="81">
        <v>46.41</v>
      </c>
      <c r="Q97" s="81">
        <v>0</v>
      </c>
      <c r="R97" s="80">
        <f t="shared" si="58"/>
        <v>6075.86</v>
      </c>
      <c r="S97" s="81">
        <v>191.16</v>
      </c>
      <c r="T97" s="81">
        <v>0</v>
      </c>
      <c r="U97" s="81">
        <v>661.49</v>
      </c>
      <c r="V97" s="81">
        <v>2569.1</v>
      </c>
      <c r="W97" s="81">
        <v>587.42999999999995</v>
      </c>
      <c r="X97" s="81">
        <v>1903.28</v>
      </c>
      <c r="Y97" s="81">
        <v>163.4</v>
      </c>
      <c r="Z97" s="80">
        <f t="shared" si="64"/>
        <v>10492.710000000001</v>
      </c>
      <c r="AA97" s="81">
        <v>2.2599999999999998</v>
      </c>
      <c r="AB97" s="81">
        <v>9885.52</v>
      </c>
      <c r="AC97" s="81">
        <v>19.05</v>
      </c>
      <c r="AD97" s="81">
        <v>457.45</v>
      </c>
      <c r="AE97" s="81">
        <v>128.43</v>
      </c>
      <c r="AF97" s="80">
        <f t="shared" si="60"/>
        <v>13025.489999999998</v>
      </c>
      <c r="AG97" s="81">
        <v>92.89</v>
      </c>
      <c r="AH97" s="81">
        <v>34.51</v>
      </c>
      <c r="AI97" s="81">
        <v>851.98</v>
      </c>
      <c r="AJ97" s="81">
        <v>8890.32</v>
      </c>
      <c r="AK97" s="81">
        <v>342.42</v>
      </c>
      <c r="AL97" s="81">
        <v>2716.9</v>
      </c>
      <c r="AM97" s="81">
        <v>96.47</v>
      </c>
      <c r="AN97" s="80">
        <f t="shared" si="39"/>
        <v>6019.66</v>
      </c>
      <c r="AO97" s="80">
        <f t="shared" si="47"/>
        <v>5.58</v>
      </c>
      <c r="AP97" s="80">
        <f t="shared" si="48"/>
        <v>0</v>
      </c>
      <c r="AQ97" s="80">
        <f t="shared" si="49"/>
        <v>916.22</v>
      </c>
      <c r="AR97" s="80">
        <f t="shared" si="50"/>
        <v>2660.3399999999997</v>
      </c>
      <c r="AS97" s="80">
        <f t="shared" si="51"/>
        <v>417.82000000000005</v>
      </c>
      <c r="AT97" s="80">
        <f t="shared" si="52"/>
        <v>1904.87</v>
      </c>
      <c r="AU97" s="80">
        <f t="shared" si="53"/>
        <v>114.82999999999998</v>
      </c>
      <c r="AV97" s="80">
        <f t="shared" si="68"/>
        <v>1614.89</v>
      </c>
      <c r="AW97" s="81">
        <v>3.64</v>
      </c>
      <c r="AX97" s="81">
        <v>0</v>
      </c>
      <c r="AY97" s="81">
        <v>195.58</v>
      </c>
      <c r="AZ97" s="81">
        <v>1011.87</v>
      </c>
      <c r="BA97" s="81">
        <v>12.68</v>
      </c>
      <c r="BB97" s="81">
        <v>364.45</v>
      </c>
      <c r="BC97" s="81">
        <v>26.67</v>
      </c>
      <c r="BD97" s="80">
        <f t="shared" si="61"/>
        <v>3479.79</v>
      </c>
      <c r="BE97" s="81">
        <v>0.88</v>
      </c>
      <c r="BF97" s="81">
        <v>0</v>
      </c>
      <c r="BG97" s="81">
        <v>379.72</v>
      </c>
      <c r="BH97" s="81">
        <v>1212.56</v>
      </c>
      <c r="BI97" s="81">
        <v>366.72</v>
      </c>
      <c r="BJ97" s="81">
        <v>1433.84</v>
      </c>
      <c r="BK97" s="81">
        <v>86.07</v>
      </c>
      <c r="BL97" s="80">
        <f t="shared" si="62"/>
        <v>416.05999999999995</v>
      </c>
      <c r="BM97" s="81">
        <v>0</v>
      </c>
      <c r="BN97" s="81">
        <v>0</v>
      </c>
      <c r="BO97" s="81">
        <v>232.64</v>
      </c>
      <c r="BP97" s="81">
        <v>38.619999999999997</v>
      </c>
      <c r="BQ97" s="81">
        <v>37.200000000000003</v>
      </c>
      <c r="BR97" s="81">
        <v>106.58</v>
      </c>
      <c r="BS97" s="81">
        <v>1.02</v>
      </c>
      <c r="BT97" s="80">
        <f t="shared" si="63"/>
        <v>508.92</v>
      </c>
      <c r="BU97" s="81">
        <v>1.06</v>
      </c>
      <c r="BV97" s="81">
        <v>0</v>
      </c>
      <c r="BW97" s="81">
        <v>108.28</v>
      </c>
      <c r="BX97" s="81">
        <v>397.29</v>
      </c>
      <c r="BY97" s="81">
        <v>1.22</v>
      </c>
      <c r="BZ97" s="81">
        <v>0</v>
      </c>
      <c r="CA97" s="81">
        <v>1.07</v>
      </c>
      <c r="CB97" s="80">
        <f t="shared" si="57"/>
        <v>1493.97</v>
      </c>
      <c r="CC97" s="81">
        <v>12.51</v>
      </c>
      <c r="CD97" s="81">
        <v>1384.24</v>
      </c>
      <c r="CE97" s="98">
        <v>97.22</v>
      </c>
      <c r="CF97" s="57"/>
    </row>
    <row r="98" spans="1:84" x14ac:dyDescent="0.35">
      <c r="A98" s="68" t="s">
        <v>264</v>
      </c>
      <c r="B98" s="80">
        <f t="shared" si="66"/>
        <v>38746.520000000004</v>
      </c>
      <c r="C98" s="80">
        <f t="shared" si="41"/>
        <v>300</v>
      </c>
      <c r="D98" s="80">
        <f t="shared" si="42"/>
        <v>155.26</v>
      </c>
      <c r="E98" s="80">
        <f t="shared" si="55"/>
        <v>12008.99</v>
      </c>
      <c r="F98" s="80">
        <f t="shared" si="65"/>
        <v>17316.850000000002</v>
      </c>
      <c r="G98" s="80">
        <f t="shared" si="44"/>
        <v>1918.54</v>
      </c>
      <c r="H98" s="80">
        <f t="shared" si="45"/>
        <v>6625.53</v>
      </c>
      <c r="I98" s="80">
        <f t="shared" si="46"/>
        <v>421.34999999999997</v>
      </c>
      <c r="J98" s="80">
        <f t="shared" si="67"/>
        <v>278.22000000000003</v>
      </c>
      <c r="K98" s="81">
        <v>3.9</v>
      </c>
      <c r="L98" s="81">
        <v>105.14</v>
      </c>
      <c r="M98" s="81">
        <v>3.79</v>
      </c>
      <c r="N98" s="81">
        <v>115.48</v>
      </c>
      <c r="O98" s="81">
        <v>0.62</v>
      </c>
      <c r="P98" s="81">
        <v>49.29</v>
      </c>
      <c r="Q98" s="81">
        <v>0</v>
      </c>
      <c r="R98" s="80">
        <f t="shared" si="58"/>
        <v>6292.29</v>
      </c>
      <c r="S98" s="81">
        <v>184.89</v>
      </c>
      <c r="T98" s="81">
        <v>0</v>
      </c>
      <c r="U98" s="81">
        <v>737.19</v>
      </c>
      <c r="V98" s="81">
        <v>2735.5</v>
      </c>
      <c r="W98" s="81">
        <v>586.34</v>
      </c>
      <c r="X98" s="81">
        <v>1887.2</v>
      </c>
      <c r="Y98" s="81">
        <v>161.16999999999999</v>
      </c>
      <c r="Z98" s="80">
        <f t="shared" si="64"/>
        <v>8664.82</v>
      </c>
      <c r="AA98" s="81">
        <v>2.2599999999999998</v>
      </c>
      <c r="AB98" s="81">
        <v>8098.31</v>
      </c>
      <c r="AC98" s="81">
        <v>21.02</v>
      </c>
      <c r="AD98" s="81">
        <v>390.6</v>
      </c>
      <c r="AE98" s="81">
        <v>152.63</v>
      </c>
      <c r="AF98" s="80">
        <f t="shared" si="60"/>
        <v>15925.21</v>
      </c>
      <c r="AG98" s="81">
        <v>103.34</v>
      </c>
      <c r="AH98" s="81">
        <v>38.01</v>
      </c>
      <c r="AI98" s="81">
        <v>915.48</v>
      </c>
      <c r="AJ98" s="81">
        <v>11473.27</v>
      </c>
      <c r="AK98" s="81">
        <v>477.21</v>
      </c>
      <c r="AL98" s="81">
        <v>2801.02</v>
      </c>
      <c r="AM98" s="81">
        <v>116.88</v>
      </c>
      <c r="AN98" s="80">
        <f t="shared" si="39"/>
        <v>6128.2300000000005</v>
      </c>
      <c r="AO98" s="80">
        <f t="shared" si="47"/>
        <v>5.6099999999999994</v>
      </c>
      <c r="AP98" s="80">
        <f t="shared" si="48"/>
        <v>0</v>
      </c>
      <c r="AQ98" s="80">
        <f t="shared" si="49"/>
        <v>902.89</v>
      </c>
      <c r="AR98" s="80">
        <f t="shared" si="50"/>
        <v>2877.27</v>
      </c>
      <c r="AS98" s="80">
        <f t="shared" si="51"/>
        <v>463.77000000000004</v>
      </c>
      <c r="AT98" s="80">
        <f t="shared" si="52"/>
        <v>1735.39</v>
      </c>
      <c r="AU98" s="80">
        <f t="shared" si="53"/>
        <v>143.30000000000001</v>
      </c>
      <c r="AV98" s="80">
        <f t="shared" si="68"/>
        <v>1703.42</v>
      </c>
      <c r="AW98" s="81">
        <v>3</v>
      </c>
      <c r="AX98" s="81">
        <v>0</v>
      </c>
      <c r="AY98" s="81">
        <v>173.41</v>
      </c>
      <c r="AZ98" s="81">
        <v>1139.3900000000001</v>
      </c>
      <c r="BA98" s="81">
        <v>19.82</v>
      </c>
      <c r="BB98" s="81">
        <v>331.54</v>
      </c>
      <c r="BC98" s="81">
        <v>36.26</v>
      </c>
      <c r="BD98" s="80">
        <f t="shared" si="61"/>
        <v>3556.6000000000004</v>
      </c>
      <c r="BE98" s="81">
        <v>0.88</v>
      </c>
      <c r="BF98" s="81">
        <v>0</v>
      </c>
      <c r="BG98" s="81">
        <v>387.34</v>
      </c>
      <c r="BH98" s="81">
        <v>1352.25</v>
      </c>
      <c r="BI98" s="81">
        <v>403.49</v>
      </c>
      <c r="BJ98" s="81">
        <v>1308.6300000000001</v>
      </c>
      <c r="BK98" s="81">
        <v>104.01</v>
      </c>
      <c r="BL98" s="80">
        <f t="shared" si="62"/>
        <v>410.44</v>
      </c>
      <c r="BM98" s="81">
        <v>0</v>
      </c>
      <c r="BN98" s="81">
        <v>0</v>
      </c>
      <c r="BO98" s="81">
        <v>239.86</v>
      </c>
      <c r="BP98" s="81">
        <v>34.43</v>
      </c>
      <c r="BQ98" s="81">
        <v>39.24</v>
      </c>
      <c r="BR98" s="81">
        <v>95.22</v>
      </c>
      <c r="BS98" s="81">
        <v>1.69</v>
      </c>
      <c r="BT98" s="80">
        <f t="shared" si="63"/>
        <v>457.77</v>
      </c>
      <c r="BU98" s="81">
        <v>1.73</v>
      </c>
      <c r="BV98" s="81">
        <v>0</v>
      </c>
      <c r="BW98" s="81">
        <v>102.28</v>
      </c>
      <c r="BX98" s="81">
        <v>351.2</v>
      </c>
      <c r="BY98" s="81">
        <v>1.22</v>
      </c>
      <c r="BZ98" s="81">
        <v>0</v>
      </c>
      <c r="CA98" s="81">
        <v>1.34</v>
      </c>
      <c r="CB98" s="80">
        <f t="shared" si="57"/>
        <v>1457.7499999999998</v>
      </c>
      <c r="CC98" s="81">
        <v>12.11</v>
      </c>
      <c r="CD98" s="81">
        <v>1351.33</v>
      </c>
      <c r="CE98" s="98">
        <v>94.31</v>
      </c>
      <c r="CF98" s="57"/>
    </row>
    <row r="99" spans="1:84" x14ac:dyDescent="0.35">
      <c r="A99" s="68" t="s">
        <v>265</v>
      </c>
      <c r="B99" s="80">
        <f t="shared" si="66"/>
        <v>30515.200000000001</v>
      </c>
      <c r="C99" s="80">
        <f t="shared" si="41"/>
        <v>282.46999999999997</v>
      </c>
      <c r="D99" s="80">
        <f t="shared" si="42"/>
        <v>145.79</v>
      </c>
      <c r="E99" s="80">
        <f t="shared" si="55"/>
        <v>13576.59</v>
      </c>
      <c r="F99" s="80">
        <f t="shared" si="65"/>
        <v>9104.6</v>
      </c>
      <c r="G99" s="80">
        <f t="shared" si="44"/>
        <v>1308.8200000000002</v>
      </c>
      <c r="H99" s="80">
        <f t="shared" si="45"/>
        <v>5808.49</v>
      </c>
      <c r="I99" s="80">
        <f t="shared" si="46"/>
        <v>288.43999999999994</v>
      </c>
      <c r="J99" s="80">
        <f t="shared" si="67"/>
        <v>287.94</v>
      </c>
      <c r="K99" s="81">
        <v>3.16</v>
      </c>
      <c r="L99" s="81">
        <v>102.24</v>
      </c>
      <c r="M99" s="81">
        <v>4.33</v>
      </c>
      <c r="N99" s="81">
        <v>129.62</v>
      </c>
      <c r="O99" s="81">
        <v>0.4</v>
      </c>
      <c r="P99" s="81">
        <v>48.19</v>
      </c>
      <c r="Q99" s="81">
        <v>0</v>
      </c>
      <c r="R99" s="80">
        <f t="shared" si="58"/>
        <v>4864.01</v>
      </c>
      <c r="S99" s="81">
        <v>196.16</v>
      </c>
      <c r="T99" s="81">
        <v>0</v>
      </c>
      <c r="U99" s="81">
        <v>648.69000000000005</v>
      </c>
      <c r="V99" s="81">
        <v>1702.56</v>
      </c>
      <c r="W99" s="81">
        <v>376.8</v>
      </c>
      <c r="X99" s="81">
        <v>1778.63</v>
      </c>
      <c r="Y99" s="81">
        <v>161.16999999999999</v>
      </c>
      <c r="Z99" s="80">
        <f t="shared" si="64"/>
        <v>10866.68</v>
      </c>
      <c r="AA99" s="81">
        <v>2.4</v>
      </c>
      <c r="AB99" s="81">
        <v>10260.530000000001</v>
      </c>
      <c r="AC99" s="81">
        <v>21.02</v>
      </c>
      <c r="AD99" s="81">
        <v>430.1</v>
      </c>
      <c r="AE99" s="81">
        <v>152.63</v>
      </c>
      <c r="AF99" s="80">
        <f t="shared" si="60"/>
        <v>8636.31</v>
      </c>
      <c r="AG99" s="81">
        <v>75.39</v>
      </c>
      <c r="AH99" s="81">
        <v>34.840000000000003</v>
      </c>
      <c r="AI99" s="81">
        <v>462.08</v>
      </c>
      <c r="AJ99" s="81">
        <v>5612.26</v>
      </c>
      <c r="AK99" s="81">
        <v>233.43</v>
      </c>
      <c r="AL99" s="81">
        <v>2161.14</v>
      </c>
      <c r="AM99" s="81">
        <v>57.17</v>
      </c>
      <c r="AN99" s="80">
        <f t="shared" si="39"/>
        <v>4508.9000000000005</v>
      </c>
      <c r="AO99" s="80">
        <f t="shared" si="47"/>
        <v>5.3599999999999994</v>
      </c>
      <c r="AP99" s="80">
        <f t="shared" si="48"/>
        <v>0</v>
      </c>
      <c r="AQ99" s="80">
        <f t="shared" si="49"/>
        <v>952.61999999999989</v>
      </c>
      <c r="AR99" s="80">
        <f t="shared" si="50"/>
        <v>1544.83</v>
      </c>
      <c r="AS99" s="80">
        <f t="shared" si="51"/>
        <v>268.09000000000003</v>
      </c>
      <c r="AT99" s="80">
        <f t="shared" si="52"/>
        <v>1667.9</v>
      </c>
      <c r="AU99" s="80">
        <f t="shared" si="53"/>
        <v>70.099999999999994</v>
      </c>
      <c r="AV99" s="80">
        <f t="shared" si="68"/>
        <v>1235.07</v>
      </c>
      <c r="AW99" s="81">
        <v>3.42</v>
      </c>
      <c r="AX99" s="81">
        <v>0</v>
      </c>
      <c r="AY99" s="81">
        <v>175.01</v>
      </c>
      <c r="AZ99" s="81">
        <v>656.53</v>
      </c>
      <c r="BA99" s="81">
        <v>11.42</v>
      </c>
      <c r="BB99" s="81">
        <v>370.96</v>
      </c>
      <c r="BC99" s="81">
        <v>17.73</v>
      </c>
      <c r="BD99" s="80">
        <f t="shared" si="61"/>
        <v>2640.2300000000005</v>
      </c>
      <c r="BE99" s="81">
        <v>0.88</v>
      </c>
      <c r="BF99" s="81">
        <v>0</v>
      </c>
      <c r="BG99" s="81">
        <v>380.12</v>
      </c>
      <c r="BH99" s="81">
        <v>765.54</v>
      </c>
      <c r="BI99" s="81">
        <v>228.43</v>
      </c>
      <c r="BJ99" s="81">
        <v>1214.3800000000001</v>
      </c>
      <c r="BK99" s="81">
        <v>50.88</v>
      </c>
      <c r="BL99" s="80">
        <f t="shared" si="62"/>
        <v>388.77</v>
      </c>
      <c r="BM99" s="81">
        <v>0</v>
      </c>
      <c r="BN99" s="81">
        <v>0</v>
      </c>
      <c r="BO99" s="81">
        <v>266.94</v>
      </c>
      <c r="BP99" s="81">
        <v>11.42</v>
      </c>
      <c r="BQ99" s="81">
        <v>27.02</v>
      </c>
      <c r="BR99" s="81">
        <v>82.56</v>
      </c>
      <c r="BS99" s="81">
        <v>0.83</v>
      </c>
      <c r="BT99" s="80">
        <f t="shared" si="63"/>
        <v>244.83</v>
      </c>
      <c r="BU99" s="81">
        <v>1.06</v>
      </c>
      <c r="BV99" s="81">
        <v>0</v>
      </c>
      <c r="BW99" s="81">
        <v>130.55000000000001</v>
      </c>
      <c r="BX99" s="81">
        <v>111.34</v>
      </c>
      <c r="BY99" s="81">
        <v>1.22</v>
      </c>
      <c r="BZ99" s="81">
        <v>0</v>
      </c>
      <c r="CA99" s="81">
        <v>0.66</v>
      </c>
      <c r="CB99" s="80">
        <f t="shared" si="57"/>
        <v>1351.36</v>
      </c>
      <c r="CC99" s="81">
        <v>8.7100000000000009</v>
      </c>
      <c r="CD99" s="81">
        <v>1248.3399999999999</v>
      </c>
      <c r="CE99" s="98">
        <v>94.31</v>
      </c>
      <c r="CF99" s="57"/>
    </row>
    <row r="100" spans="1:84" x14ac:dyDescent="0.35">
      <c r="A100" s="68" t="s">
        <v>489</v>
      </c>
      <c r="B100" s="80">
        <f t="shared" ref="B100" si="69">SUM(C100:I100)</f>
        <v>26628.61</v>
      </c>
      <c r="C100" s="80">
        <f t="shared" si="41"/>
        <v>266.73999999999995</v>
      </c>
      <c r="D100" s="80">
        <f t="shared" si="42"/>
        <v>146.88</v>
      </c>
      <c r="E100" s="80">
        <f t="shared" si="55"/>
        <v>14503.48</v>
      </c>
      <c r="F100" s="80">
        <f t="shared" si="65"/>
        <v>4782.7800000000016</v>
      </c>
      <c r="G100" s="80">
        <f t="shared" si="44"/>
        <v>1106.21</v>
      </c>
      <c r="H100" s="80">
        <f t="shared" si="45"/>
        <v>5620.32</v>
      </c>
      <c r="I100" s="80">
        <f t="shared" si="46"/>
        <v>202.2</v>
      </c>
      <c r="J100" s="80">
        <f t="shared" ref="J100" si="70">SUM(K100:Q100)</f>
        <v>245.74</v>
      </c>
      <c r="K100" s="81">
        <v>3.04</v>
      </c>
      <c r="L100" s="81">
        <v>99.52</v>
      </c>
      <c r="M100" s="81">
        <v>3.79</v>
      </c>
      <c r="N100" s="81">
        <v>93.15</v>
      </c>
      <c r="O100" s="81">
        <v>0.36</v>
      </c>
      <c r="P100" s="81">
        <v>45.88</v>
      </c>
      <c r="Q100" s="81">
        <v>0</v>
      </c>
      <c r="R100" s="80">
        <f t="shared" ref="R100" si="71">SUM(S100:Y100)</f>
        <v>4818.7299999999996</v>
      </c>
      <c r="S100" s="81">
        <v>197.48</v>
      </c>
      <c r="T100" s="81">
        <v>0</v>
      </c>
      <c r="U100" s="81">
        <v>792.31</v>
      </c>
      <c r="V100" s="81">
        <v>1581.92</v>
      </c>
      <c r="W100" s="81">
        <v>344.49</v>
      </c>
      <c r="X100" s="81">
        <v>1741.36</v>
      </c>
      <c r="Y100" s="81">
        <v>161.16999999999999</v>
      </c>
      <c r="Z100" s="80">
        <f t="shared" ref="Z100" si="72">SUM(AA100:AE100)</f>
        <v>12120.65</v>
      </c>
      <c r="AA100" s="81">
        <v>2.69</v>
      </c>
      <c r="AB100" s="81">
        <v>11479.93</v>
      </c>
      <c r="AC100" s="81">
        <v>21.02</v>
      </c>
      <c r="AD100" s="81">
        <v>464.38</v>
      </c>
      <c r="AE100" s="81">
        <v>152.63</v>
      </c>
      <c r="AF100" s="80">
        <f t="shared" ref="AF100" si="73">SUM(AG100:AM100)</f>
        <v>3904.8299999999995</v>
      </c>
      <c r="AG100" s="81">
        <v>57.66</v>
      </c>
      <c r="AH100" s="81">
        <v>37</v>
      </c>
      <c r="AI100" s="81">
        <v>155.25</v>
      </c>
      <c r="AJ100" s="81">
        <v>1809.13</v>
      </c>
      <c r="AK100" s="81">
        <v>75.25</v>
      </c>
      <c r="AL100" s="81">
        <v>1752.11</v>
      </c>
      <c r="AM100" s="81">
        <v>18.43</v>
      </c>
      <c r="AN100" s="80">
        <f t="shared" ref="AN100" si="74">SUM(AO100:AU100)</f>
        <v>4048.0899999999997</v>
      </c>
      <c r="AO100" s="80">
        <f t="shared" si="47"/>
        <v>5.870000000000001</v>
      </c>
      <c r="AP100" s="80">
        <f t="shared" si="48"/>
        <v>0</v>
      </c>
      <c r="AQ100" s="80">
        <f t="shared" si="49"/>
        <v>686.3</v>
      </c>
      <c r="AR100" s="80">
        <f t="shared" si="50"/>
        <v>1183.25</v>
      </c>
      <c r="AS100" s="80">
        <f t="shared" si="51"/>
        <v>221.73000000000002</v>
      </c>
      <c r="AT100" s="80">
        <f t="shared" si="52"/>
        <v>1928.3399999999997</v>
      </c>
      <c r="AU100" s="80">
        <f t="shared" si="53"/>
        <v>22.599999999999998</v>
      </c>
      <c r="AV100" s="80">
        <f t="shared" ref="AV100" si="75">SUM(AW100:BC100)</f>
        <v>990.99</v>
      </c>
      <c r="AW100" s="81">
        <v>3.93</v>
      </c>
      <c r="AX100" s="81">
        <v>0</v>
      </c>
      <c r="AY100" s="81">
        <v>104.7</v>
      </c>
      <c r="AZ100" s="81">
        <v>520.98</v>
      </c>
      <c r="BA100" s="81">
        <v>9.06</v>
      </c>
      <c r="BB100" s="81">
        <v>346.6</v>
      </c>
      <c r="BC100" s="81">
        <v>5.72</v>
      </c>
      <c r="BD100" s="80">
        <f t="shared" ref="BD100" si="76">SUM(BE100:BK100)</f>
        <v>2701.36</v>
      </c>
      <c r="BE100" s="81">
        <v>0.88</v>
      </c>
      <c r="BF100" s="81">
        <v>0</v>
      </c>
      <c r="BG100" s="81">
        <v>376.43</v>
      </c>
      <c r="BH100" s="81">
        <v>618.1</v>
      </c>
      <c r="BI100" s="81">
        <v>184.43</v>
      </c>
      <c r="BJ100" s="81">
        <v>1505.12</v>
      </c>
      <c r="BK100" s="81">
        <v>16.399999999999999</v>
      </c>
      <c r="BL100" s="80">
        <f t="shared" ref="BL100" si="77">SUM(BM100:BS100)</f>
        <v>248.03000000000003</v>
      </c>
      <c r="BM100" s="81">
        <v>0</v>
      </c>
      <c r="BN100" s="81">
        <v>0</v>
      </c>
      <c r="BO100" s="81">
        <v>139.99</v>
      </c>
      <c r="BP100" s="81">
        <v>4.13</v>
      </c>
      <c r="BQ100" s="81">
        <v>27.02</v>
      </c>
      <c r="BR100" s="81">
        <v>76.62</v>
      </c>
      <c r="BS100" s="81">
        <v>0.27</v>
      </c>
      <c r="BT100" s="80">
        <f t="shared" ref="BT100" si="78">SUM(BU100:CA100)</f>
        <v>107.71</v>
      </c>
      <c r="BU100" s="81">
        <v>1.06</v>
      </c>
      <c r="BV100" s="81">
        <v>0</v>
      </c>
      <c r="BW100" s="81">
        <v>65.180000000000007</v>
      </c>
      <c r="BX100" s="81">
        <v>40.04</v>
      </c>
      <c r="BY100" s="81">
        <v>1.22</v>
      </c>
      <c r="BZ100" s="81">
        <v>0</v>
      </c>
      <c r="CA100" s="81">
        <v>0.21</v>
      </c>
      <c r="CB100" s="80">
        <f t="shared" ref="CB100" si="79">SUM(CC100:CE100)</f>
        <v>1490.57</v>
      </c>
      <c r="CC100" s="81">
        <v>10.36</v>
      </c>
      <c r="CD100" s="81">
        <v>1385.9</v>
      </c>
      <c r="CE100" s="98">
        <v>94.31</v>
      </c>
      <c r="CF100" s="57"/>
    </row>
    <row r="101" spans="1:84" x14ac:dyDescent="0.35">
      <c r="A101" s="68" t="s">
        <v>490</v>
      </c>
      <c r="B101" s="80">
        <f t="shared" si="66"/>
        <v>37884.499999999993</v>
      </c>
      <c r="C101" s="80">
        <f t="shared" ref="C101" si="80">K101+S101+AG101+AO101+AA101</f>
        <v>253.19000000000003</v>
      </c>
      <c r="D101" s="80">
        <f t="shared" ref="D101" si="81">L101+T101+AH101+AP101+CC101</f>
        <v>177.15</v>
      </c>
      <c r="E101" s="80">
        <f t="shared" ref="E101" si="82">M101+U101+AB101+AI101+AQ101+CD101</f>
        <v>15484.810000000001</v>
      </c>
      <c r="F101" s="80">
        <f t="shared" ref="F101" si="83">N101+V101+AJ101+AR101+CE101+AC101</f>
        <v>13253.839999999998</v>
      </c>
      <c r="G101" s="80">
        <f t="shared" ref="G101" si="84">O101+W101+AD101+AK101+AS101</f>
        <v>1797.09</v>
      </c>
      <c r="H101" s="80">
        <f t="shared" ref="H101" si="85">P101+X101+AE101+AL101+AT101</f>
        <v>6580.79</v>
      </c>
      <c r="I101" s="80">
        <f t="shared" ref="I101" si="86">Q101+Y101+AM101+AU101</f>
        <v>337.63</v>
      </c>
      <c r="J101" s="80">
        <f t="shared" si="67"/>
        <v>276.99</v>
      </c>
      <c r="K101" s="81">
        <v>3.09</v>
      </c>
      <c r="L101" s="81">
        <v>124.43</v>
      </c>
      <c r="M101" s="81">
        <v>2.98</v>
      </c>
      <c r="N101" s="81">
        <v>92.68</v>
      </c>
      <c r="O101" s="81">
        <v>0.55000000000000004</v>
      </c>
      <c r="P101" s="81">
        <v>53.26</v>
      </c>
      <c r="Q101" s="81">
        <v>0</v>
      </c>
      <c r="R101" s="80">
        <f t="shared" si="58"/>
        <v>5806.96</v>
      </c>
      <c r="S101" s="81">
        <v>156.08000000000001</v>
      </c>
      <c r="T101" s="81">
        <v>0</v>
      </c>
      <c r="U101" s="81">
        <v>624.21</v>
      </c>
      <c r="V101" s="81">
        <v>2430.79</v>
      </c>
      <c r="W101" s="81">
        <v>518.98</v>
      </c>
      <c r="X101" s="81">
        <v>1915.73</v>
      </c>
      <c r="Y101" s="81">
        <v>161.16999999999999</v>
      </c>
      <c r="Z101" s="80">
        <f t="shared" si="64"/>
        <v>12529.91</v>
      </c>
      <c r="AA101" s="81">
        <v>2.69</v>
      </c>
      <c r="AB101" s="81">
        <v>11844.51</v>
      </c>
      <c r="AC101" s="81">
        <v>21.02</v>
      </c>
      <c r="AD101" s="81">
        <v>509.06</v>
      </c>
      <c r="AE101" s="81">
        <v>152.63</v>
      </c>
      <c r="AF101" s="80">
        <f t="shared" si="60"/>
        <v>11586.289999999999</v>
      </c>
      <c r="AG101" s="81">
        <v>86.93</v>
      </c>
      <c r="AH101" s="81">
        <v>41.03</v>
      </c>
      <c r="AI101" s="81">
        <v>797.6</v>
      </c>
      <c r="AJ101" s="81">
        <v>7780.82</v>
      </c>
      <c r="AK101" s="81">
        <v>323.63</v>
      </c>
      <c r="AL101" s="81">
        <v>2477.0100000000002</v>
      </c>
      <c r="AM101" s="81">
        <v>79.27</v>
      </c>
      <c r="AN101" s="80">
        <f t="shared" si="39"/>
        <v>6298.51</v>
      </c>
      <c r="AO101" s="80">
        <f t="shared" ref="AO101" si="87">AW101+BE101+BM101+BU101</f>
        <v>4.4000000000000004</v>
      </c>
      <c r="AP101" s="80">
        <f t="shared" ref="AP101" si="88">AX101+BF101+BN101+BV101</f>
        <v>0</v>
      </c>
      <c r="AQ101" s="80">
        <f t="shared" ref="AQ101" si="89">AY101+BG101+BO101+BW101</f>
        <v>935.67000000000007</v>
      </c>
      <c r="AR101" s="80">
        <f t="shared" ref="AR101" si="90">AZ101+BH101+BP101+BX101</f>
        <v>2834.2200000000003</v>
      </c>
      <c r="AS101" s="80">
        <f t="shared" ref="AS101" si="91">BA101+BI101+BQ101+BY101</f>
        <v>444.87000000000006</v>
      </c>
      <c r="AT101" s="80">
        <f t="shared" ref="AT101" si="92">BB101+BJ101+BR101+BZ101</f>
        <v>1982.16</v>
      </c>
      <c r="AU101" s="80">
        <f t="shared" ref="AU101" si="93">BC101+BK101+BS101+CA101</f>
        <v>97.190000000000012</v>
      </c>
      <c r="AV101" s="80">
        <f t="shared" si="68"/>
        <v>1683.5800000000002</v>
      </c>
      <c r="AW101" s="81">
        <v>2.46</v>
      </c>
      <c r="AX101" s="81">
        <v>0</v>
      </c>
      <c r="AY101" s="81">
        <v>191.42</v>
      </c>
      <c r="AZ101" s="81">
        <v>1073.9000000000001</v>
      </c>
      <c r="BA101" s="81">
        <v>18.68</v>
      </c>
      <c r="BB101" s="81">
        <v>372.53</v>
      </c>
      <c r="BC101" s="81">
        <v>24.59</v>
      </c>
      <c r="BD101" s="80">
        <f t="shared" si="61"/>
        <v>3685.92</v>
      </c>
      <c r="BE101" s="81">
        <v>0.88</v>
      </c>
      <c r="BF101" s="81">
        <v>0</v>
      </c>
      <c r="BG101" s="81">
        <v>413.92</v>
      </c>
      <c r="BH101" s="81">
        <v>1292.71</v>
      </c>
      <c r="BI101" s="81">
        <v>385.73</v>
      </c>
      <c r="BJ101" s="81">
        <v>1522.14</v>
      </c>
      <c r="BK101" s="81">
        <v>70.540000000000006</v>
      </c>
      <c r="BL101" s="80">
        <f t="shared" si="62"/>
        <v>394.78999999999996</v>
      </c>
      <c r="BM101" s="81">
        <v>0</v>
      </c>
      <c r="BN101" s="81">
        <v>0</v>
      </c>
      <c r="BO101" s="81">
        <v>225.88</v>
      </c>
      <c r="BP101" s="81">
        <v>41.03</v>
      </c>
      <c r="BQ101" s="81">
        <v>39.24</v>
      </c>
      <c r="BR101" s="81">
        <v>87.49</v>
      </c>
      <c r="BS101" s="81">
        <v>1.1499999999999999</v>
      </c>
      <c r="BT101" s="80">
        <f t="shared" si="63"/>
        <v>534.22</v>
      </c>
      <c r="BU101" s="81">
        <v>1.06</v>
      </c>
      <c r="BV101" s="81">
        <v>0</v>
      </c>
      <c r="BW101" s="81">
        <v>104.45</v>
      </c>
      <c r="BX101" s="81">
        <v>426.58</v>
      </c>
      <c r="BY101" s="81">
        <v>1.22</v>
      </c>
      <c r="BZ101" s="81">
        <v>0</v>
      </c>
      <c r="CA101" s="81">
        <v>0.91</v>
      </c>
      <c r="CB101" s="80">
        <f t="shared" si="57"/>
        <v>1385.84</v>
      </c>
      <c r="CC101" s="81">
        <v>11.69</v>
      </c>
      <c r="CD101" s="81">
        <v>1279.8399999999999</v>
      </c>
      <c r="CE101" s="98">
        <v>94.31</v>
      </c>
      <c r="CF101" s="57"/>
    </row>
    <row r="102" spans="1:84" x14ac:dyDescent="0.35">
      <c r="A102" s="68" t="s">
        <v>493</v>
      </c>
      <c r="B102" s="80">
        <f t="shared" ref="B102" si="94">SUM(C102:I102)</f>
        <v>39066.149999999994</v>
      </c>
      <c r="C102" s="80">
        <f t="shared" ref="C102" si="95">K102+S102+AG102+AO102+AA102</f>
        <v>328.36999999999995</v>
      </c>
      <c r="D102" s="80">
        <f t="shared" ref="D102" si="96">L102+T102+AH102+AP102+CC102</f>
        <v>142.65999999999997</v>
      </c>
      <c r="E102" s="80">
        <f t="shared" ref="E102" si="97">M102+U102+AB102+AI102+AQ102+CD102</f>
        <v>14453.890000000001</v>
      </c>
      <c r="F102" s="80">
        <f t="shared" ref="F102" si="98">N102+V102+AJ102+AR102+CE102+AC102</f>
        <v>15207.51</v>
      </c>
      <c r="G102" s="80">
        <f t="shared" ref="G102" si="99">O102+W102+AD102+AK102+AS102</f>
        <v>2033.52</v>
      </c>
      <c r="H102" s="80">
        <f t="shared" ref="H102" si="100">P102+X102+AE102+AL102+AT102</f>
        <v>6475.75</v>
      </c>
      <c r="I102" s="80">
        <f t="shared" ref="I102" si="101">Q102+Y102+AM102+AU102</f>
        <v>424.45000000000005</v>
      </c>
      <c r="J102" s="80">
        <f t="shared" si="67"/>
        <v>265.92999999999995</v>
      </c>
      <c r="K102" s="81">
        <v>3.55</v>
      </c>
      <c r="L102" s="81">
        <v>90.27</v>
      </c>
      <c r="M102" s="81">
        <v>3.82</v>
      </c>
      <c r="N102" s="81">
        <v>121.83</v>
      </c>
      <c r="O102" s="81">
        <v>0.01</v>
      </c>
      <c r="P102" s="81">
        <v>46.45</v>
      </c>
      <c r="Q102" s="81">
        <v>0</v>
      </c>
      <c r="R102" s="80">
        <f t="shared" si="58"/>
        <v>5881.0800000000008</v>
      </c>
      <c r="S102" s="81">
        <v>215.98</v>
      </c>
      <c r="T102" s="81">
        <v>0</v>
      </c>
      <c r="U102" s="81">
        <v>726.36</v>
      </c>
      <c r="V102" s="81">
        <v>2438.88</v>
      </c>
      <c r="W102" s="81">
        <v>561.22</v>
      </c>
      <c r="X102" s="81">
        <v>1788.19</v>
      </c>
      <c r="Y102" s="81">
        <v>150.44999999999999</v>
      </c>
      <c r="Z102" s="80">
        <f t="shared" si="64"/>
        <v>11468.769999999999</v>
      </c>
      <c r="AA102" s="81">
        <v>2.69</v>
      </c>
      <c r="AB102" s="81">
        <v>10766.74</v>
      </c>
      <c r="AC102" s="81">
        <v>20.98</v>
      </c>
      <c r="AD102" s="81">
        <v>496.96</v>
      </c>
      <c r="AE102" s="81">
        <v>181.4</v>
      </c>
      <c r="AF102" s="80">
        <f t="shared" si="60"/>
        <v>13914.6</v>
      </c>
      <c r="AG102" s="81">
        <v>100.62</v>
      </c>
      <c r="AH102" s="81">
        <v>43.25</v>
      </c>
      <c r="AI102" s="81">
        <v>821.51</v>
      </c>
      <c r="AJ102" s="81">
        <v>9813.74</v>
      </c>
      <c r="AK102" s="81">
        <v>506.28</v>
      </c>
      <c r="AL102" s="81">
        <v>2509.2800000000002</v>
      </c>
      <c r="AM102" s="81">
        <v>119.92</v>
      </c>
      <c r="AN102" s="80">
        <f t="shared" ref="AN102" si="102">SUM(AO102:AU102)</f>
        <v>6187.48</v>
      </c>
      <c r="AO102" s="80">
        <f t="shared" ref="AO102" si="103">AW102+BE102+BM102+BU102</f>
        <v>5.5299999999999994</v>
      </c>
      <c r="AP102" s="80">
        <f t="shared" ref="AP102" si="104">AX102+BF102+BN102+BV102</f>
        <v>0</v>
      </c>
      <c r="AQ102" s="80">
        <f t="shared" ref="AQ102" si="105">AY102+BG102+BO102+BW102</f>
        <v>887.79</v>
      </c>
      <c r="AR102" s="80">
        <f t="shared" ref="AR102" si="106">AZ102+BH102+BP102+BX102</f>
        <v>2720.6000000000004</v>
      </c>
      <c r="AS102" s="80">
        <f t="shared" ref="AS102" si="107">BA102+BI102+BQ102+BY102</f>
        <v>469.05</v>
      </c>
      <c r="AT102" s="80">
        <f t="shared" ref="AT102" si="108">BB102+BJ102+BR102+BZ102</f>
        <v>1950.4299999999998</v>
      </c>
      <c r="AU102" s="80">
        <f t="shared" ref="AU102" si="109">BC102+BK102+BS102+CA102</f>
        <v>154.08000000000001</v>
      </c>
      <c r="AV102" s="80">
        <f t="shared" ref="AV102" si="110">SUM(AW102:BC102)</f>
        <v>1639.4099999999999</v>
      </c>
      <c r="AW102" s="81">
        <v>2.92</v>
      </c>
      <c r="AX102" s="81">
        <v>0</v>
      </c>
      <c r="AY102" s="81">
        <v>155.97</v>
      </c>
      <c r="AZ102" s="81">
        <v>1083.98</v>
      </c>
      <c r="BA102" s="81">
        <v>17.760000000000002</v>
      </c>
      <c r="BB102" s="81">
        <v>342.33</v>
      </c>
      <c r="BC102" s="81">
        <v>36.450000000000003</v>
      </c>
      <c r="BD102" s="80">
        <f t="shared" si="61"/>
        <v>3705.0099999999998</v>
      </c>
      <c r="BE102" s="81">
        <v>0.88</v>
      </c>
      <c r="BF102" s="81">
        <v>0</v>
      </c>
      <c r="BG102" s="81">
        <v>424.94</v>
      </c>
      <c r="BH102" s="81">
        <v>1266.1300000000001</v>
      </c>
      <c r="BI102" s="81">
        <v>413.05</v>
      </c>
      <c r="BJ102" s="81">
        <v>1485.06</v>
      </c>
      <c r="BK102" s="81">
        <v>114.95</v>
      </c>
      <c r="BL102" s="80">
        <f t="shared" si="62"/>
        <v>409.61</v>
      </c>
      <c r="BM102" s="81">
        <v>0</v>
      </c>
      <c r="BN102" s="81">
        <v>0</v>
      </c>
      <c r="BO102" s="81">
        <v>214.64</v>
      </c>
      <c r="BP102" s="81">
        <v>33.53</v>
      </c>
      <c r="BQ102" s="81">
        <v>37.020000000000003</v>
      </c>
      <c r="BR102" s="81">
        <v>123.04</v>
      </c>
      <c r="BS102" s="81">
        <v>1.38</v>
      </c>
      <c r="BT102" s="80">
        <f t="shared" si="63"/>
        <v>433.45</v>
      </c>
      <c r="BU102" s="81">
        <v>1.73</v>
      </c>
      <c r="BV102" s="81">
        <v>0</v>
      </c>
      <c r="BW102" s="81">
        <v>92.24</v>
      </c>
      <c r="BX102" s="81">
        <v>336.96</v>
      </c>
      <c r="BY102" s="81">
        <v>1.22</v>
      </c>
      <c r="BZ102" s="81">
        <v>0</v>
      </c>
      <c r="CA102" s="81">
        <v>1.3</v>
      </c>
      <c r="CB102" s="80">
        <f t="shared" ref="CB102:CB108" si="111">SUM(CC102:CE102)</f>
        <v>1348.2900000000002</v>
      </c>
      <c r="CC102" s="81">
        <v>9.14</v>
      </c>
      <c r="CD102" s="81">
        <v>1247.67</v>
      </c>
      <c r="CE102" s="98">
        <v>91.48</v>
      </c>
      <c r="CF102" s="57"/>
    </row>
    <row r="103" spans="1:84" x14ac:dyDescent="0.35">
      <c r="A103" s="68" t="s">
        <v>494</v>
      </c>
      <c r="B103" s="80">
        <f t="shared" ref="B103" si="112">SUM(C103:I103)</f>
        <v>30164.829999999998</v>
      </c>
      <c r="C103" s="80">
        <f t="shared" ref="C103" si="113">K103+S103+AG103+AO103+AA103</f>
        <v>276.03999999999996</v>
      </c>
      <c r="D103" s="80">
        <f t="shared" ref="D103" si="114">L103+T103+AH103+AP103+CC103</f>
        <v>140.52999999999997</v>
      </c>
      <c r="E103" s="80">
        <f t="shared" ref="E103" si="115">M103+U103+AB103+AI103+AQ103+CD103</f>
        <v>15353.13</v>
      </c>
      <c r="F103" s="80">
        <f t="shared" ref="F103" si="116">N103+V103+AJ103+AR103+CE103+AC103</f>
        <v>7234.3099999999995</v>
      </c>
      <c r="G103" s="80">
        <f t="shared" ref="G103" si="117">O103+W103+AD103+AK103+AS103</f>
        <v>1473.88</v>
      </c>
      <c r="H103" s="80">
        <f t="shared" ref="H103" si="118">P103+X103+AE103+AL103+AT103</f>
        <v>5428.1</v>
      </c>
      <c r="I103" s="80">
        <f t="shared" ref="I103" si="119">Q103+Y103+AM103+AU103</f>
        <v>258.83999999999997</v>
      </c>
      <c r="J103" s="80">
        <f t="shared" ref="J103" si="120">SUM(K103:Q103)</f>
        <v>270.5</v>
      </c>
      <c r="K103" s="81">
        <v>3.98</v>
      </c>
      <c r="L103" s="81">
        <v>88.07</v>
      </c>
      <c r="M103" s="81">
        <v>4.04</v>
      </c>
      <c r="N103" s="81">
        <v>126</v>
      </c>
      <c r="O103" s="81">
        <v>0</v>
      </c>
      <c r="P103" s="81">
        <v>48.41</v>
      </c>
      <c r="Q103" s="81">
        <v>0</v>
      </c>
      <c r="R103" s="80">
        <f t="shared" si="58"/>
        <v>4779.71</v>
      </c>
      <c r="S103" s="81">
        <v>197.34</v>
      </c>
      <c r="T103" s="81">
        <v>0</v>
      </c>
      <c r="U103" s="81">
        <v>652.09</v>
      </c>
      <c r="V103" s="81">
        <v>1686.9</v>
      </c>
      <c r="W103" s="81">
        <v>397.32</v>
      </c>
      <c r="X103" s="81">
        <v>1695.61</v>
      </c>
      <c r="Y103" s="81">
        <v>150.44999999999999</v>
      </c>
      <c r="Z103" s="80">
        <f t="shared" si="64"/>
        <v>13027.15</v>
      </c>
      <c r="AA103" s="81">
        <v>2.69</v>
      </c>
      <c r="AB103" s="81">
        <v>12220.11</v>
      </c>
      <c r="AC103" s="81">
        <v>20.98</v>
      </c>
      <c r="AD103" s="81">
        <v>601.97</v>
      </c>
      <c r="AE103" s="81">
        <v>181.4</v>
      </c>
      <c r="AF103" s="80">
        <f t="shared" si="60"/>
        <v>6507</v>
      </c>
      <c r="AG103" s="81">
        <v>66.97</v>
      </c>
      <c r="AH103" s="81">
        <v>43.2</v>
      </c>
      <c r="AI103" s="81">
        <v>418.83</v>
      </c>
      <c r="AJ103" s="81">
        <v>3831.87</v>
      </c>
      <c r="AK103" s="81">
        <v>197.68</v>
      </c>
      <c r="AL103" s="81">
        <v>1901.01</v>
      </c>
      <c r="AM103" s="81">
        <v>47.44</v>
      </c>
      <c r="AN103" s="80">
        <f t="shared" ref="AN103" si="121">SUM(AO103:AU103)</f>
        <v>4334.2599999999993</v>
      </c>
      <c r="AO103" s="80">
        <f t="shared" ref="AO103" si="122">AW103+BE103+BM103+BU103</f>
        <v>5.0600000000000005</v>
      </c>
      <c r="AP103" s="80">
        <f t="shared" ref="AP103" si="123">AX103+BF103+BN103+BV103</f>
        <v>0</v>
      </c>
      <c r="AQ103" s="80">
        <f t="shared" ref="AQ103" si="124">AY103+BG103+BO103+BW103</f>
        <v>912.59</v>
      </c>
      <c r="AR103" s="80">
        <f t="shared" ref="AR103" si="125">AZ103+BH103+BP103+BX103</f>
        <v>1477.08</v>
      </c>
      <c r="AS103" s="80">
        <f t="shared" ref="AS103" si="126">BA103+BI103+BQ103+BY103</f>
        <v>276.91000000000003</v>
      </c>
      <c r="AT103" s="80">
        <f t="shared" ref="AT103" si="127">BB103+BJ103+BR103+BZ103</f>
        <v>1601.67</v>
      </c>
      <c r="AU103" s="80">
        <f t="shared" ref="AU103" si="128">BC103+BK103+BS103+CA103</f>
        <v>60.949999999999996</v>
      </c>
      <c r="AV103" s="80">
        <f t="shared" ref="AV103" si="129">SUM(AW103:BC103)</f>
        <v>1156.1400000000001</v>
      </c>
      <c r="AW103" s="81">
        <v>3.12</v>
      </c>
      <c r="AX103" s="81">
        <v>0</v>
      </c>
      <c r="AY103" s="81">
        <v>157.72999999999999</v>
      </c>
      <c r="AZ103" s="81">
        <v>625.76</v>
      </c>
      <c r="BA103" s="81">
        <v>10.25</v>
      </c>
      <c r="BB103" s="81">
        <v>344.86</v>
      </c>
      <c r="BC103" s="81">
        <v>14.42</v>
      </c>
      <c r="BD103" s="80">
        <f t="shared" si="61"/>
        <v>2614.17</v>
      </c>
      <c r="BE103" s="81">
        <v>0.88</v>
      </c>
      <c r="BF103" s="81">
        <v>0</v>
      </c>
      <c r="BG103" s="81">
        <v>394.28</v>
      </c>
      <c r="BH103" s="81">
        <v>735.45</v>
      </c>
      <c r="BI103" s="81">
        <v>239.93</v>
      </c>
      <c r="BJ103" s="81">
        <v>1198.1600000000001</v>
      </c>
      <c r="BK103" s="81">
        <v>45.47</v>
      </c>
      <c r="BL103" s="80">
        <f t="shared" si="62"/>
        <v>336.67</v>
      </c>
      <c r="BM103" s="81">
        <v>0</v>
      </c>
      <c r="BN103" s="81">
        <v>0</v>
      </c>
      <c r="BO103" s="81">
        <v>241.21</v>
      </c>
      <c r="BP103" s="81">
        <v>10.75</v>
      </c>
      <c r="BQ103" s="81">
        <v>25.51</v>
      </c>
      <c r="BR103" s="81">
        <v>58.65</v>
      </c>
      <c r="BS103" s="81">
        <v>0.55000000000000004</v>
      </c>
      <c r="BT103" s="80">
        <f t="shared" si="63"/>
        <v>227.28</v>
      </c>
      <c r="BU103" s="81">
        <v>1.06</v>
      </c>
      <c r="BV103" s="81">
        <v>0</v>
      </c>
      <c r="BW103" s="81">
        <v>119.37</v>
      </c>
      <c r="BX103" s="81">
        <v>105.12</v>
      </c>
      <c r="BY103" s="81">
        <v>1.22</v>
      </c>
      <c r="BZ103" s="81">
        <v>0</v>
      </c>
      <c r="CA103" s="81">
        <v>0.51</v>
      </c>
      <c r="CB103" s="80">
        <f t="shared" si="111"/>
        <v>1246.21</v>
      </c>
      <c r="CC103" s="81">
        <v>9.26</v>
      </c>
      <c r="CD103" s="81">
        <v>1145.47</v>
      </c>
      <c r="CE103" s="98">
        <v>91.48</v>
      </c>
      <c r="CF103" s="57"/>
    </row>
    <row r="104" spans="1:84" x14ac:dyDescent="0.35">
      <c r="A104" s="68" t="s">
        <v>499</v>
      </c>
      <c r="B104" s="80">
        <f t="shared" ref="B104" si="130">SUM(C104:I104)</f>
        <v>26866</v>
      </c>
      <c r="C104" s="80">
        <f t="shared" ref="C104" si="131">K104+S104+AG104+AO104+AA104</f>
        <v>200.43999999999997</v>
      </c>
      <c r="D104" s="80">
        <f t="shared" ref="D104" si="132">L104+T104+AH104+AP104+CC104</f>
        <v>141.47</v>
      </c>
      <c r="E104" s="80">
        <f t="shared" ref="E104" si="133">M104+U104+AB104+AI104+AQ104+CD104</f>
        <v>15271.86</v>
      </c>
      <c r="F104" s="80">
        <f t="shared" ref="F104" si="134">N104+V104+AJ104+AR104+CE104+AC104</f>
        <v>4444.2299999999996</v>
      </c>
      <c r="G104" s="80">
        <f t="shared" ref="G104" si="135">O104+W104+AD104+AK104+AS104</f>
        <v>1280.6300000000001</v>
      </c>
      <c r="H104" s="80">
        <f t="shared" ref="H104" si="136">P104+X104+AE104+AL104+AT104</f>
        <v>5330.5700000000006</v>
      </c>
      <c r="I104" s="80">
        <f t="shared" ref="I104" si="137">Q104+Y104+AM104+AU104</f>
        <v>196.79999999999998</v>
      </c>
      <c r="J104" s="80">
        <f t="shared" ref="J104" si="138">SUM(K104:Q104)</f>
        <v>223.11999999999998</v>
      </c>
      <c r="K104" s="81">
        <v>4.3899999999999997</v>
      </c>
      <c r="L104" s="81">
        <v>79.23</v>
      </c>
      <c r="M104" s="81">
        <v>3.82</v>
      </c>
      <c r="N104" s="81">
        <v>87.27</v>
      </c>
      <c r="O104" s="81">
        <v>0</v>
      </c>
      <c r="P104" s="81">
        <v>48.41</v>
      </c>
      <c r="Q104" s="81">
        <v>0</v>
      </c>
      <c r="R104" s="80">
        <f t="shared" ref="R104:R109" si="139">SUM(S104:Y104)</f>
        <v>4600.29</v>
      </c>
      <c r="S104" s="81">
        <v>142.16999999999999</v>
      </c>
      <c r="T104" s="81">
        <v>0</v>
      </c>
      <c r="U104" s="81">
        <v>771.57</v>
      </c>
      <c r="V104" s="81">
        <v>1513.13</v>
      </c>
      <c r="W104" s="81">
        <v>350.74</v>
      </c>
      <c r="X104" s="81">
        <v>1672.23</v>
      </c>
      <c r="Y104" s="81">
        <v>150.44999999999999</v>
      </c>
      <c r="Z104" s="80">
        <f t="shared" ref="Z104:Z109" si="140">SUM(AA104:AE104)</f>
        <v>13187.109999999999</v>
      </c>
      <c r="AA104" s="81">
        <v>2.69</v>
      </c>
      <c r="AB104" s="81">
        <v>12359.16</v>
      </c>
      <c r="AC104" s="81">
        <v>20.98</v>
      </c>
      <c r="AD104" s="81">
        <v>622.88</v>
      </c>
      <c r="AE104" s="81">
        <v>181.4</v>
      </c>
      <c r="AF104" s="80">
        <f t="shared" ref="AF104:AF109" si="141">SUM(AG104:AM104)</f>
        <v>3674.45</v>
      </c>
      <c r="AG104" s="81">
        <v>46.9</v>
      </c>
      <c r="AH104" s="81">
        <v>52.93</v>
      </c>
      <c r="AI104" s="81">
        <v>172.79</v>
      </c>
      <c r="AJ104" s="81">
        <v>1625.65</v>
      </c>
      <c r="AK104" s="81">
        <v>83.87</v>
      </c>
      <c r="AL104" s="81">
        <v>1672.02</v>
      </c>
      <c r="AM104" s="81">
        <v>20.29</v>
      </c>
      <c r="AN104" s="80">
        <f t="shared" ref="AN104" si="142">SUM(AO104:AU104)</f>
        <v>3841.7499999999995</v>
      </c>
      <c r="AO104" s="80">
        <f t="shared" ref="AO104" si="143">AW104+BE104+BM104+BU104</f>
        <v>4.29</v>
      </c>
      <c r="AP104" s="80">
        <f t="shared" ref="AP104" si="144">AX104+BF104+BN104+BV104</f>
        <v>0</v>
      </c>
      <c r="AQ104" s="80">
        <f t="shared" ref="AQ104" si="145">AY104+BG104+BO104+BW104</f>
        <v>726.03</v>
      </c>
      <c r="AR104" s="80">
        <f t="shared" ref="AR104" si="146">AZ104+BH104+BP104+BX104</f>
        <v>1105.72</v>
      </c>
      <c r="AS104" s="80">
        <f t="shared" ref="AS104" si="147">BA104+BI104+BQ104+BY104</f>
        <v>223.14</v>
      </c>
      <c r="AT104" s="80">
        <f t="shared" ref="AT104" si="148">BB104+BJ104+BR104+BZ104</f>
        <v>1756.51</v>
      </c>
      <c r="AU104" s="80">
        <f t="shared" ref="AU104" si="149">BC104+BK104+BS104+CA104</f>
        <v>26.06</v>
      </c>
      <c r="AV104" s="80">
        <f t="shared" ref="AV104" si="150">SUM(AW104:BC104)</f>
        <v>925.13</v>
      </c>
      <c r="AW104" s="81">
        <v>2.35</v>
      </c>
      <c r="AX104" s="81">
        <v>0</v>
      </c>
      <c r="AY104" s="81">
        <v>116.26</v>
      </c>
      <c r="AZ104" s="81">
        <v>488.77</v>
      </c>
      <c r="BA104" s="81">
        <v>8.01</v>
      </c>
      <c r="BB104" s="81">
        <v>303.57</v>
      </c>
      <c r="BC104" s="81">
        <v>6.17</v>
      </c>
      <c r="BD104" s="80">
        <f t="shared" ref="BD104:BD109" si="151">SUM(BE104:BK104)</f>
        <v>2568.5099999999998</v>
      </c>
      <c r="BE104" s="81">
        <v>0.88</v>
      </c>
      <c r="BF104" s="81">
        <v>0</v>
      </c>
      <c r="BG104" s="81">
        <v>383.03</v>
      </c>
      <c r="BH104" s="81">
        <v>577.52</v>
      </c>
      <c r="BI104" s="81">
        <v>188.4</v>
      </c>
      <c r="BJ104" s="81">
        <v>1399.24</v>
      </c>
      <c r="BK104" s="81">
        <v>19.440000000000001</v>
      </c>
      <c r="BL104" s="80">
        <f t="shared" ref="BL104:BL109" si="152">SUM(BM104:BS104)</f>
        <v>237.43999999999997</v>
      </c>
      <c r="BM104" s="81">
        <v>0</v>
      </c>
      <c r="BN104" s="81">
        <v>0</v>
      </c>
      <c r="BO104" s="81">
        <v>154.1</v>
      </c>
      <c r="BP104" s="81">
        <v>3.9</v>
      </c>
      <c r="BQ104" s="81">
        <v>25.51</v>
      </c>
      <c r="BR104" s="81">
        <v>53.7</v>
      </c>
      <c r="BS104" s="81">
        <v>0.23</v>
      </c>
      <c r="BT104" s="80">
        <f t="shared" ref="BT104:BT109" si="153">SUM(BU104:CA104)</f>
        <v>110.67</v>
      </c>
      <c r="BU104" s="81">
        <v>1.06</v>
      </c>
      <c r="BV104" s="81">
        <v>0</v>
      </c>
      <c r="BW104" s="81">
        <v>72.64</v>
      </c>
      <c r="BX104" s="81">
        <v>35.53</v>
      </c>
      <c r="BY104" s="81">
        <v>1.22</v>
      </c>
      <c r="BZ104" s="81">
        <v>0</v>
      </c>
      <c r="CA104" s="81">
        <v>0.22</v>
      </c>
      <c r="CB104" s="80">
        <f t="shared" si="111"/>
        <v>1339.28</v>
      </c>
      <c r="CC104" s="81">
        <v>9.31</v>
      </c>
      <c r="CD104" s="81">
        <v>1238.49</v>
      </c>
      <c r="CE104" s="98">
        <v>91.48</v>
      </c>
      <c r="CF104" s="57"/>
    </row>
    <row r="105" spans="1:84" x14ac:dyDescent="0.35">
      <c r="A105" s="68" t="s">
        <v>502</v>
      </c>
      <c r="B105" s="80">
        <f t="shared" ref="B105" si="154">SUM(C105:I105)</f>
        <v>35899.979999999996</v>
      </c>
      <c r="C105" s="80">
        <f t="shared" ref="C105" si="155">K105+S105+AG105+AO105+AA105</f>
        <v>229.27</v>
      </c>
      <c r="D105" s="80">
        <f t="shared" ref="D105" si="156">L105+T105+AH105+AP105+CC105</f>
        <v>187.66</v>
      </c>
      <c r="E105" s="80">
        <f t="shared" ref="E105" si="157">M105+U105+AB105+AI105+AQ105+CD105</f>
        <v>15524.35</v>
      </c>
      <c r="F105" s="80">
        <f t="shared" ref="F105" si="158">N105+V105+AJ105+AR105+CE105+AC105</f>
        <v>11599.729999999998</v>
      </c>
      <c r="G105" s="80">
        <f t="shared" ref="G105" si="159">O105+W105+AD105+AK105+AS105</f>
        <v>1954.94</v>
      </c>
      <c r="H105" s="80">
        <f t="shared" ref="H105" si="160">P105+X105+AE105+AL105+AT105</f>
        <v>6063.3499999999995</v>
      </c>
      <c r="I105" s="80">
        <f t="shared" ref="I105" si="161">Q105+Y105+AM105+AU105</f>
        <v>340.67999999999995</v>
      </c>
      <c r="J105" s="80">
        <f t="shared" ref="J105" si="162">SUM(K105:Q105)</f>
        <v>263.33</v>
      </c>
      <c r="K105" s="81">
        <v>4.82</v>
      </c>
      <c r="L105" s="81">
        <v>115.24</v>
      </c>
      <c r="M105" s="81">
        <v>3.82</v>
      </c>
      <c r="N105" s="81">
        <v>91.16</v>
      </c>
      <c r="O105" s="81">
        <v>0.01</v>
      </c>
      <c r="P105" s="81">
        <v>48.28</v>
      </c>
      <c r="Q105" s="81">
        <v>0</v>
      </c>
      <c r="R105" s="80">
        <f t="shared" si="139"/>
        <v>5246.16</v>
      </c>
      <c r="S105" s="81">
        <v>128.31</v>
      </c>
      <c r="T105" s="81">
        <v>0</v>
      </c>
      <c r="U105" s="81">
        <v>584.88</v>
      </c>
      <c r="V105" s="81">
        <v>2176.13</v>
      </c>
      <c r="W105" s="81">
        <v>496.91</v>
      </c>
      <c r="X105" s="81">
        <v>1709.48</v>
      </c>
      <c r="Y105" s="81">
        <v>150.44999999999999</v>
      </c>
      <c r="Z105" s="80">
        <f t="shared" si="140"/>
        <v>12895.87</v>
      </c>
      <c r="AA105" s="81">
        <v>2.69</v>
      </c>
      <c r="AB105" s="81">
        <v>12006.7</v>
      </c>
      <c r="AC105" s="81">
        <v>20.98</v>
      </c>
      <c r="AD105" s="81">
        <v>684.1</v>
      </c>
      <c r="AE105" s="81">
        <v>181.4</v>
      </c>
      <c r="AF105" s="80">
        <f t="shared" si="141"/>
        <v>10323.109999999999</v>
      </c>
      <c r="AG105" s="81">
        <v>89.49</v>
      </c>
      <c r="AH105" s="81">
        <v>61.21</v>
      </c>
      <c r="AI105" s="81">
        <v>822.48</v>
      </c>
      <c r="AJ105" s="81">
        <v>6724.4</v>
      </c>
      <c r="AK105" s="81">
        <v>346.9</v>
      </c>
      <c r="AL105" s="81">
        <v>2195.37</v>
      </c>
      <c r="AM105" s="81">
        <v>83.26</v>
      </c>
      <c r="AN105" s="80">
        <f t="shared" ref="AN105" si="163">SUM(AO105:AU105)</f>
        <v>5925.5700000000006</v>
      </c>
      <c r="AO105" s="80">
        <f t="shared" ref="AO105" si="164">AW105+BE105+BM105+BU105</f>
        <v>3.96</v>
      </c>
      <c r="AP105" s="80">
        <f t="shared" ref="AP105" si="165">AX105+BF105+BN105+BV105</f>
        <v>0</v>
      </c>
      <c r="AQ105" s="80">
        <f t="shared" ref="AQ105" si="166">AY105+BG105+BO105+BW105</f>
        <v>963.22</v>
      </c>
      <c r="AR105" s="80">
        <f t="shared" ref="AR105" si="167">AZ105+BH105+BP105+BX105</f>
        <v>2495.58</v>
      </c>
      <c r="AS105" s="80">
        <f t="shared" ref="AS105" si="168">BA105+BI105+BQ105+BY105</f>
        <v>427.02</v>
      </c>
      <c r="AT105" s="80">
        <f t="shared" ref="AT105" si="169">BB105+BJ105+BR105+BZ105</f>
        <v>1928.82</v>
      </c>
      <c r="AU105" s="80">
        <f t="shared" ref="AU105" si="170">BC105+BK105+BS105+CA105</f>
        <v>106.97</v>
      </c>
      <c r="AV105" s="80">
        <f t="shared" ref="AV105" si="171">SUM(AW105:BC105)</f>
        <v>1533.09</v>
      </c>
      <c r="AW105" s="81">
        <v>2.02</v>
      </c>
      <c r="AX105" s="81">
        <v>0</v>
      </c>
      <c r="AY105" s="81">
        <v>199.58</v>
      </c>
      <c r="AZ105" s="81">
        <v>951.55</v>
      </c>
      <c r="BA105" s="81">
        <v>15.59</v>
      </c>
      <c r="BB105" s="81">
        <v>339.04</v>
      </c>
      <c r="BC105" s="81">
        <v>25.31</v>
      </c>
      <c r="BD105" s="80">
        <f t="shared" si="151"/>
        <v>3512.0600000000004</v>
      </c>
      <c r="BE105" s="81">
        <v>0.88</v>
      </c>
      <c r="BF105" s="81">
        <v>0</v>
      </c>
      <c r="BG105" s="81">
        <v>419.54</v>
      </c>
      <c r="BH105" s="81">
        <v>1143.95</v>
      </c>
      <c r="BI105" s="81">
        <v>373.19</v>
      </c>
      <c r="BJ105" s="81">
        <v>1494.7</v>
      </c>
      <c r="BK105" s="81">
        <v>79.8</v>
      </c>
      <c r="BL105" s="80">
        <f t="shared" si="152"/>
        <v>404.06999999999994</v>
      </c>
      <c r="BM105" s="81">
        <v>0</v>
      </c>
      <c r="BN105" s="81">
        <v>0</v>
      </c>
      <c r="BO105" s="81">
        <v>235.04</v>
      </c>
      <c r="BP105" s="81">
        <v>35.97</v>
      </c>
      <c r="BQ105" s="81">
        <v>37.020000000000003</v>
      </c>
      <c r="BR105" s="81">
        <v>95.08</v>
      </c>
      <c r="BS105" s="81">
        <v>0.96</v>
      </c>
      <c r="BT105" s="80">
        <f t="shared" si="153"/>
        <v>476.35</v>
      </c>
      <c r="BU105" s="81">
        <v>1.06</v>
      </c>
      <c r="BV105" s="81">
        <v>0</v>
      </c>
      <c r="BW105" s="81">
        <v>109.06</v>
      </c>
      <c r="BX105" s="81">
        <v>364.11</v>
      </c>
      <c r="BY105" s="81">
        <v>1.22</v>
      </c>
      <c r="BZ105" s="81">
        <v>0</v>
      </c>
      <c r="CA105" s="81">
        <v>0.9</v>
      </c>
      <c r="CB105" s="80">
        <f t="shared" si="111"/>
        <v>1245.94</v>
      </c>
      <c r="CC105" s="81">
        <v>11.21</v>
      </c>
      <c r="CD105" s="81">
        <v>1143.25</v>
      </c>
      <c r="CE105" s="98">
        <v>91.48</v>
      </c>
      <c r="CF105" s="57"/>
    </row>
    <row r="106" spans="1:84" x14ac:dyDescent="0.35">
      <c r="A106" s="68" t="s">
        <v>507</v>
      </c>
      <c r="B106" s="80">
        <f t="shared" ref="B106" si="172">SUM(C106:I106)</f>
        <v>38263.369999999995</v>
      </c>
      <c r="C106" s="80">
        <f t="shared" ref="C106" si="173">K106+S106+AG106+AO106+AA106</f>
        <v>278.12</v>
      </c>
      <c r="D106" s="80">
        <f t="shared" ref="D106" si="174">L106+T106+AH106+AP106+CC106</f>
        <v>105.38</v>
      </c>
      <c r="E106" s="80">
        <f t="shared" ref="E106" si="175">M106+U106+AB106+AI106+AQ106+CD106</f>
        <v>15033.59</v>
      </c>
      <c r="F106" s="80">
        <f t="shared" ref="F106" si="176">N106+V106+AJ106+AR106+CE106+AC106</f>
        <v>14131.84</v>
      </c>
      <c r="G106" s="80">
        <f t="shared" ref="G106" si="177">O106+W106+AD106+AK106+AS106</f>
        <v>2148.69</v>
      </c>
      <c r="H106" s="80">
        <f t="shared" ref="H106" si="178">P106+X106+AE106+AL106+AT106</f>
        <v>6141.3</v>
      </c>
      <c r="I106" s="80">
        <f t="shared" ref="I106" si="179">Q106+Y106+AM106+AU106</f>
        <v>424.45000000000005</v>
      </c>
      <c r="J106" s="80">
        <f t="shared" ref="J106" si="180">SUM(K106:Q106)</f>
        <v>243.75</v>
      </c>
      <c r="K106" s="81">
        <v>5.0599999999999996</v>
      </c>
      <c r="L106" s="81">
        <v>66.39</v>
      </c>
      <c r="M106" s="81">
        <v>3.81</v>
      </c>
      <c r="N106" s="81">
        <v>121.83</v>
      </c>
      <c r="O106" s="81">
        <v>0.01</v>
      </c>
      <c r="P106" s="81">
        <v>46.65</v>
      </c>
      <c r="Q106" s="81">
        <v>0</v>
      </c>
      <c r="R106" s="80">
        <f t="shared" si="139"/>
        <v>5636.74</v>
      </c>
      <c r="S106" s="81">
        <v>168.32</v>
      </c>
      <c r="T106" s="81">
        <v>0</v>
      </c>
      <c r="U106" s="81">
        <v>700.6</v>
      </c>
      <c r="V106" s="81">
        <v>2358.17</v>
      </c>
      <c r="W106" s="81">
        <v>543.53</v>
      </c>
      <c r="X106" s="81">
        <v>1715.67</v>
      </c>
      <c r="Y106" s="81">
        <v>150.44999999999999</v>
      </c>
      <c r="Z106" s="80">
        <f t="shared" si="140"/>
        <v>12380.390000000001</v>
      </c>
      <c r="AA106" s="81">
        <v>2.69</v>
      </c>
      <c r="AB106" s="81">
        <v>11491.03</v>
      </c>
      <c r="AC106" s="81">
        <v>20.98</v>
      </c>
      <c r="AD106" s="81">
        <v>684.29</v>
      </c>
      <c r="AE106" s="81">
        <v>181.4</v>
      </c>
      <c r="AF106" s="80">
        <f t="shared" si="141"/>
        <v>12753.679999999998</v>
      </c>
      <c r="AG106" s="81">
        <v>99.19</v>
      </c>
      <c r="AH106" s="81">
        <v>31.43</v>
      </c>
      <c r="AI106" s="81">
        <v>827.84</v>
      </c>
      <c r="AJ106" s="81">
        <v>8886.7900000000009</v>
      </c>
      <c r="AK106" s="81">
        <v>458.46</v>
      </c>
      <c r="AL106" s="81">
        <v>2330.0500000000002</v>
      </c>
      <c r="AM106" s="81">
        <v>119.92</v>
      </c>
      <c r="AN106" s="80">
        <f t="shared" ref="AN106" si="181">SUM(AO106:AU106)</f>
        <v>6054.71</v>
      </c>
      <c r="AO106" s="80">
        <f t="shared" ref="AO106" si="182">AW106+BE106+BM106+BU106</f>
        <v>2.86</v>
      </c>
      <c r="AP106" s="80">
        <f t="shared" ref="AP106" si="183">AX106+BF106+BN106+BV106</f>
        <v>0</v>
      </c>
      <c r="AQ106" s="80">
        <f t="shared" ref="AQ106" si="184">AY106+BG106+BO106+BW106</f>
        <v>912.5</v>
      </c>
      <c r="AR106" s="80">
        <f t="shared" ref="AR106" si="185">AZ106+BH106+BP106+BX106</f>
        <v>2655.34</v>
      </c>
      <c r="AS106" s="80">
        <f t="shared" ref="AS106" si="186">BA106+BI106+BQ106+BY106</f>
        <v>462.4</v>
      </c>
      <c r="AT106" s="80">
        <f t="shared" ref="AT106" si="187">BB106+BJ106+BR106+BZ106</f>
        <v>1867.53</v>
      </c>
      <c r="AU106" s="80">
        <f t="shared" ref="AU106" si="188">BC106+BK106+BS106+CA106</f>
        <v>154.08000000000001</v>
      </c>
      <c r="AV106" s="80">
        <f t="shared" ref="AV106" si="189">SUM(AW106:BC106)</f>
        <v>1611.8400000000001</v>
      </c>
      <c r="AW106" s="81">
        <v>0.25</v>
      </c>
      <c r="AX106" s="81">
        <v>0</v>
      </c>
      <c r="AY106" s="81">
        <v>157.77000000000001</v>
      </c>
      <c r="AZ106" s="81">
        <v>1061.6500000000001</v>
      </c>
      <c r="BA106" s="81">
        <v>17.399999999999999</v>
      </c>
      <c r="BB106" s="81">
        <v>338.32</v>
      </c>
      <c r="BC106" s="81">
        <v>36.450000000000003</v>
      </c>
      <c r="BD106" s="80">
        <f t="shared" si="151"/>
        <v>3619.7199999999993</v>
      </c>
      <c r="BE106" s="81">
        <v>0.88</v>
      </c>
      <c r="BF106" s="81">
        <v>0</v>
      </c>
      <c r="BG106" s="81">
        <v>438.73</v>
      </c>
      <c r="BH106" s="81">
        <v>1234.99</v>
      </c>
      <c r="BI106" s="81">
        <v>402.89</v>
      </c>
      <c r="BJ106" s="81">
        <v>1427.28</v>
      </c>
      <c r="BK106" s="81">
        <v>114.95</v>
      </c>
      <c r="BL106" s="80">
        <f t="shared" si="152"/>
        <v>398.88</v>
      </c>
      <c r="BM106" s="81">
        <v>0</v>
      </c>
      <c r="BN106" s="81">
        <v>0</v>
      </c>
      <c r="BO106" s="81">
        <v>221.23</v>
      </c>
      <c r="BP106" s="81">
        <v>33.450000000000003</v>
      </c>
      <c r="BQ106" s="81">
        <v>40.89</v>
      </c>
      <c r="BR106" s="81">
        <v>101.93</v>
      </c>
      <c r="BS106" s="81">
        <v>1.38</v>
      </c>
      <c r="BT106" s="80">
        <f t="shared" si="153"/>
        <v>424.27000000000004</v>
      </c>
      <c r="BU106" s="81">
        <v>1.73</v>
      </c>
      <c r="BV106" s="81">
        <v>0</v>
      </c>
      <c r="BW106" s="81">
        <v>94.77</v>
      </c>
      <c r="BX106" s="81">
        <v>325.25</v>
      </c>
      <c r="BY106" s="81">
        <v>1.22</v>
      </c>
      <c r="BZ106" s="81">
        <v>0</v>
      </c>
      <c r="CA106" s="81">
        <v>1.3</v>
      </c>
      <c r="CB106" s="80">
        <f t="shared" si="111"/>
        <v>1194.0999999999999</v>
      </c>
      <c r="CC106" s="81">
        <v>7.56</v>
      </c>
      <c r="CD106" s="81">
        <v>1097.81</v>
      </c>
      <c r="CE106" s="98">
        <v>88.73</v>
      </c>
      <c r="CF106" s="57"/>
    </row>
    <row r="107" spans="1:84" x14ac:dyDescent="0.35">
      <c r="A107" s="68" t="s">
        <v>508</v>
      </c>
      <c r="B107" s="80">
        <f t="shared" ref="B107" si="190">SUM(C107:I107)</f>
        <v>29430.04</v>
      </c>
      <c r="C107" s="80">
        <f t="shared" ref="C107" si="191">K107+S107+AG107+AO107+AA107</f>
        <v>193.91000000000003</v>
      </c>
      <c r="D107" s="80">
        <f t="shared" ref="D107" si="192">L107+T107+AH107+AP107+CC107</f>
        <v>101.2</v>
      </c>
      <c r="E107" s="80">
        <f t="shared" ref="E107" si="193">M107+U107+AB107+AI107+AQ107+CD107</f>
        <v>15522.789999999999</v>
      </c>
      <c r="F107" s="80">
        <f t="shared" ref="F107" si="194">N107+V107+AJ107+AR107+CE107+AC107</f>
        <v>6572.4899999999989</v>
      </c>
      <c r="G107" s="80">
        <f t="shared" ref="G107" si="195">O107+W107+AD107+AK107+AS107</f>
        <v>1496.4499999999998</v>
      </c>
      <c r="H107" s="80">
        <f t="shared" ref="H107" si="196">P107+X107+AE107+AL107+AT107</f>
        <v>5284.3600000000006</v>
      </c>
      <c r="I107" s="80">
        <f t="shared" ref="I107" si="197">Q107+Y107+AM107+AU107</f>
        <v>258.83999999999997</v>
      </c>
      <c r="J107" s="80">
        <f t="shared" ref="J107" si="198">SUM(K107:Q107)</f>
        <v>244.3</v>
      </c>
      <c r="K107" s="81">
        <v>5.16</v>
      </c>
      <c r="L107" s="81">
        <v>69.59</v>
      </c>
      <c r="M107" s="81">
        <v>3.81</v>
      </c>
      <c r="N107" s="81">
        <v>118.43</v>
      </c>
      <c r="O107" s="81">
        <v>0</v>
      </c>
      <c r="P107" s="81">
        <v>47.31</v>
      </c>
      <c r="Q107" s="81">
        <v>0</v>
      </c>
      <c r="R107" s="80">
        <f t="shared" si="139"/>
        <v>4612.25</v>
      </c>
      <c r="S107" s="81">
        <v>126.99</v>
      </c>
      <c r="T107" s="81">
        <v>0</v>
      </c>
      <c r="U107" s="81">
        <v>659.05</v>
      </c>
      <c r="V107" s="81">
        <v>1607.53</v>
      </c>
      <c r="W107" s="81">
        <v>378.26</v>
      </c>
      <c r="X107" s="81">
        <v>1689.97</v>
      </c>
      <c r="Y107" s="81">
        <v>150.44999999999999</v>
      </c>
      <c r="Z107" s="80">
        <f t="shared" si="140"/>
        <v>13213.329999999998</v>
      </c>
      <c r="AA107" s="81">
        <v>2.69</v>
      </c>
      <c r="AB107" s="81">
        <v>12326.63</v>
      </c>
      <c r="AC107" s="81">
        <v>20.98</v>
      </c>
      <c r="AD107" s="81">
        <v>681.63</v>
      </c>
      <c r="AE107" s="81">
        <v>181.4</v>
      </c>
      <c r="AF107" s="80">
        <f t="shared" si="141"/>
        <v>5911.0999999999995</v>
      </c>
      <c r="AG107" s="81">
        <v>57.02</v>
      </c>
      <c r="AH107" s="81">
        <v>22.39</v>
      </c>
      <c r="AI107" s="81">
        <v>436.22</v>
      </c>
      <c r="AJ107" s="81">
        <v>3367.83</v>
      </c>
      <c r="AK107" s="81">
        <v>173.74</v>
      </c>
      <c r="AL107" s="81">
        <v>1806.46</v>
      </c>
      <c r="AM107" s="81">
        <v>47.44</v>
      </c>
      <c r="AN107" s="80">
        <f t="shared" ref="AN107" si="199">SUM(AO107:AU107)</f>
        <v>4180.95</v>
      </c>
      <c r="AO107" s="80">
        <f t="shared" ref="AO107" si="200">AW107+BE107+BM107+BU107</f>
        <v>2.0499999999999998</v>
      </c>
      <c r="AP107" s="80">
        <f t="shared" ref="AP107" si="201">AX107+BF107+BN107+BV107</f>
        <v>0</v>
      </c>
      <c r="AQ107" s="80">
        <f t="shared" ref="AQ107" si="202">AY107+BG107+BO107+BW107</f>
        <v>926.92000000000007</v>
      </c>
      <c r="AR107" s="80">
        <f t="shared" ref="AR107" si="203">AZ107+BH107+BP107+BX107</f>
        <v>1368.99</v>
      </c>
      <c r="AS107" s="80">
        <f t="shared" ref="AS107" si="204">BA107+BI107+BQ107+BY107</f>
        <v>262.82000000000005</v>
      </c>
      <c r="AT107" s="80">
        <f t="shared" ref="AT107" si="205">BB107+BJ107+BR107+BZ107</f>
        <v>1559.2199999999998</v>
      </c>
      <c r="AU107" s="80">
        <f t="shared" ref="AU107" si="206">BC107+BK107+BS107+CA107</f>
        <v>60.949999999999996</v>
      </c>
      <c r="AV107" s="80">
        <f t="shared" ref="AV107" si="207">SUM(AW107:BC107)</f>
        <v>1093.0200000000002</v>
      </c>
      <c r="AW107" s="81">
        <v>0.11</v>
      </c>
      <c r="AX107" s="81">
        <v>0</v>
      </c>
      <c r="AY107" s="81">
        <v>163.58000000000001</v>
      </c>
      <c r="AZ107" s="81">
        <v>576.36</v>
      </c>
      <c r="BA107" s="81">
        <v>9.44</v>
      </c>
      <c r="BB107" s="81">
        <v>329.11</v>
      </c>
      <c r="BC107" s="81">
        <v>14.42</v>
      </c>
      <c r="BD107" s="80">
        <f t="shared" si="151"/>
        <v>2524.8299999999995</v>
      </c>
      <c r="BE107" s="81">
        <v>0.88</v>
      </c>
      <c r="BF107" s="81">
        <v>0</v>
      </c>
      <c r="BG107" s="81">
        <v>395.92</v>
      </c>
      <c r="BH107" s="81">
        <v>687.45</v>
      </c>
      <c r="BI107" s="81">
        <v>224.27</v>
      </c>
      <c r="BJ107" s="81">
        <v>1170.8399999999999</v>
      </c>
      <c r="BK107" s="81">
        <v>45.47</v>
      </c>
      <c r="BL107" s="80">
        <f t="shared" si="152"/>
        <v>343.95</v>
      </c>
      <c r="BM107" s="81">
        <v>0</v>
      </c>
      <c r="BN107" s="81">
        <v>0</v>
      </c>
      <c r="BO107" s="81">
        <v>246.35</v>
      </c>
      <c r="BP107" s="81">
        <v>9.89</v>
      </c>
      <c r="BQ107" s="81">
        <v>27.89</v>
      </c>
      <c r="BR107" s="81">
        <v>59.27</v>
      </c>
      <c r="BS107" s="81">
        <v>0.55000000000000004</v>
      </c>
      <c r="BT107" s="80">
        <f t="shared" si="153"/>
        <v>219.15</v>
      </c>
      <c r="BU107" s="81">
        <v>1.06</v>
      </c>
      <c r="BV107" s="81">
        <v>0</v>
      </c>
      <c r="BW107" s="81">
        <v>121.07</v>
      </c>
      <c r="BX107" s="81">
        <v>95.29</v>
      </c>
      <c r="BY107" s="81">
        <v>1.22</v>
      </c>
      <c r="BZ107" s="81">
        <v>0</v>
      </c>
      <c r="CA107" s="81">
        <v>0.51</v>
      </c>
      <c r="CB107" s="80">
        <f t="shared" si="111"/>
        <v>1268.1100000000001</v>
      </c>
      <c r="CC107" s="81">
        <v>9.2200000000000006</v>
      </c>
      <c r="CD107" s="81">
        <v>1170.1600000000001</v>
      </c>
      <c r="CE107" s="98">
        <v>88.73</v>
      </c>
      <c r="CF107" s="57"/>
    </row>
    <row r="108" spans="1:84" x14ac:dyDescent="0.35">
      <c r="A108" s="68" t="s">
        <v>515</v>
      </c>
      <c r="B108" s="80">
        <f t="shared" ref="B108" si="208">SUM(C108:I108)</f>
        <v>26554.870000000003</v>
      </c>
      <c r="C108" s="80">
        <f t="shared" ref="C108" si="209">K108+S108+AG108+AO108+AA108</f>
        <v>184.17999999999998</v>
      </c>
      <c r="D108" s="80">
        <f t="shared" ref="D108" si="210">L108+T108+AH108+AP108+CC108</f>
        <v>98.19</v>
      </c>
      <c r="E108" s="80">
        <f t="shared" ref="E108" si="211">M108+U108+AB108+AI108+AQ108+CD108</f>
        <v>15518.95</v>
      </c>
      <c r="F108" s="80">
        <f t="shared" ref="F108" si="212">N108+V108+AJ108+AR108+CE108+AC108</f>
        <v>4063.34</v>
      </c>
      <c r="G108" s="80">
        <f t="shared" ref="G108" si="213">O108+W108+AD108+AK108+AS108</f>
        <v>1317.91</v>
      </c>
      <c r="H108" s="80">
        <f t="shared" ref="H108" si="214">P108+X108+AE108+AL108+AT108</f>
        <v>5175.5</v>
      </c>
      <c r="I108" s="80">
        <f t="shared" ref="I108" si="215">Q108+Y108+AM108+AU108</f>
        <v>196.79999999999998</v>
      </c>
      <c r="J108" s="80">
        <f t="shared" ref="J108" si="216">SUM(K108:Q108)</f>
        <v>203.84000000000003</v>
      </c>
      <c r="K108" s="81">
        <v>5.44</v>
      </c>
      <c r="L108" s="81">
        <v>62.48</v>
      </c>
      <c r="M108" s="81">
        <v>3.45</v>
      </c>
      <c r="N108" s="81">
        <v>86.8</v>
      </c>
      <c r="O108" s="81">
        <v>0</v>
      </c>
      <c r="P108" s="81">
        <v>45.67</v>
      </c>
      <c r="Q108" s="81">
        <v>0</v>
      </c>
      <c r="R108" s="80">
        <f t="shared" si="139"/>
        <v>4475.46</v>
      </c>
      <c r="S108" s="81">
        <v>134.04</v>
      </c>
      <c r="T108" s="81">
        <v>0</v>
      </c>
      <c r="U108" s="81">
        <v>790.81</v>
      </c>
      <c r="V108" s="81">
        <v>1396.86</v>
      </c>
      <c r="W108" s="81">
        <v>325.16000000000003</v>
      </c>
      <c r="X108" s="81">
        <v>1678.14</v>
      </c>
      <c r="Y108" s="81">
        <v>150.44999999999999</v>
      </c>
      <c r="Z108" s="80">
        <f t="shared" si="140"/>
        <v>13651.8</v>
      </c>
      <c r="AA108" s="81">
        <v>2.69</v>
      </c>
      <c r="AB108" s="81">
        <v>12740.42</v>
      </c>
      <c r="AC108" s="81">
        <v>20.98</v>
      </c>
      <c r="AD108" s="81">
        <v>706.31</v>
      </c>
      <c r="AE108" s="81">
        <v>181.4</v>
      </c>
      <c r="AF108" s="80">
        <f t="shared" si="141"/>
        <v>3380.37</v>
      </c>
      <c r="AG108" s="81">
        <v>39.81</v>
      </c>
      <c r="AH108" s="81">
        <v>29.79</v>
      </c>
      <c r="AI108" s="81">
        <v>167.47</v>
      </c>
      <c r="AJ108" s="81">
        <v>1437.5</v>
      </c>
      <c r="AK108" s="81">
        <v>74.16</v>
      </c>
      <c r="AL108" s="81">
        <v>1611.35</v>
      </c>
      <c r="AM108" s="81">
        <v>20.29</v>
      </c>
      <c r="AN108" s="80">
        <f t="shared" ref="AN108" si="217">SUM(AO108:AU108)</f>
        <v>3659.97</v>
      </c>
      <c r="AO108" s="80">
        <f t="shared" ref="AO108" si="218">AW108+BE108+BM108+BU108</f>
        <v>2.2000000000000002</v>
      </c>
      <c r="AP108" s="80">
        <f t="shared" ref="AP108" si="219">AX108+BF108+BN108+BV108</f>
        <v>0</v>
      </c>
      <c r="AQ108" s="80">
        <f t="shared" ref="AQ108" si="220">AY108+BG108+BO108+BW108</f>
        <v>728.0200000000001</v>
      </c>
      <c r="AR108" s="80">
        <f t="shared" ref="AR108" si="221">AZ108+BH108+BP108+BX108</f>
        <v>1032.47</v>
      </c>
      <c r="AS108" s="80">
        <f t="shared" ref="AS108" si="222">BA108+BI108+BQ108+BY108</f>
        <v>212.28</v>
      </c>
      <c r="AT108" s="80">
        <f t="shared" ref="AT108" si="223">BB108+BJ108+BR108+BZ108</f>
        <v>1658.94</v>
      </c>
      <c r="AU108" s="80">
        <f t="shared" ref="AU108" si="224">BC108+BK108+BS108+CA108</f>
        <v>26.06</v>
      </c>
      <c r="AV108" s="80">
        <f t="shared" ref="AV108" si="225">SUM(AW108:BC108)</f>
        <v>885.99</v>
      </c>
      <c r="AW108" s="81">
        <v>0.26</v>
      </c>
      <c r="AX108" s="81">
        <v>0</v>
      </c>
      <c r="AY108" s="81">
        <v>113.15</v>
      </c>
      <c r="AZ108" s="81">
        <v>457.41</v>
      </c>
      <c r="BA108" s="81">
        <v>7.49</v>
      </c>
      <c r="BB108" s="81">
        <v>301.51</v>
      </c>
      <c r="BC108" s="81">
        <v>6.17</v>
      </c>
      <c r="BD108" s="80">
        <f t="shared" si="151"/>
        <v>2434.2000000000003</v>
      </c>
      <c r="BE108" s="81">
        <v>0.88</v>
      </c>
      <c r="BF108" s="81">
        <v>0</v>
      </c>
      <c r="BG108" s="81">
        <v>394.7</v>
      </c>
      <c r="BH108" s="81">
        <v>538.51</v>
      </c>
      <c r="BI108" s="81">
        <v>175.68</v>
      </c>
      <c r="BJ108" s="81">
        <v>1304.99</v>
      </c>
      <c r="BK108" s="81">
        <v>19.440000000000001</v>
      </c>
      <c r="BL108" s="80">
        <f t="shared" si="152"/>
        <v>234.14000000000001</v>
      </c>
      <c r="BM108" s="81">
        <v>0</v>
      </c>
      <c r="BN108" s="81">
        <v>0</v>
      </c>
      <c r="BO108" s="81">
        <v>149.71</v>
      </c>
      <c r="BP108" s="81">
        <v>3.87</v>
      </c>
      <c r="BQ108" s="81">
        <v>27.89</v>
      </c>
      <c r="BR108" s="81">
        <v>52.44</v>
      </c>
      <c r="BS108" s="81">
        <v>0.23</v>
      </c>
      <c r="BT108" s="80">
        <f t="shared" si="153"/>
        <v>105.63999999999999</v>
      </c>
      <c r="BU108" s="81">
        <v>1.06</v>
      </c>
      <c r="BV108" s="81">
        <v>0</v>
      </c>
      <c r="BW108" s="81">
        <v>70.459999999999994</v>
      </c>
      <c r="BX108" s="81">
        <v>32.68</v>
      </c>
      <c r="BY108" s="81">
        <v>1.22</v>
      </c>
      <c r="BZ108" s="81">
        <v>0</v>
      </c>
      <c r="CA108" s="81">
        <v>0.22</v>
      </c>
      <c r="CB108" s="80">
        <f t="shared" si="111"/>
        <v>1183.43</v>
      </c>
      <c r="CC108" s="81">
        <v>5.92</v>
      </c>
      <c r="CD108" s="81">
        <v>1088.78</v>
      </c>
      <c r="CE108" s="98">
        <v>88.73</v>
      </c>
      <c r="CF108" s="57"/>
    </row>
    <row r="109" spans="1:84" x14ac:dyDescent="0.35">
      <c r="A109" s="68" t="s">
        <v>513</v>
      </c>
      <c r="B109" s="80">
        <f t="shared" ref="B109" si="226">SUM(C109:I109)</f>
        <v>35328.449999999997</v>
      </c>
      <c r="C109" s="80">
        <f t="shared" ref="C109" si="227">K109+S109+AG109+AO109+AA109</f>
        <v>230.68</v>
      </c>
      <c r="D109" s="80">
        <f t="shared" ref="D109" si="228">L109+T109+AH109+AP109+CC109</f>
        <v>101.89</v>
      </c>
      <c r="E109" s="80">
        <f t="shared" ref="E109" si="229">M109+U109+AB109+AI109+AQ109+CD109</f>
        <v>15404.129999999997</v>
      </c>
      <c r="F109" s="80">
        <f t="shared" ref="F109" si="230">N109+V109+AJ109+AR109+CE109+AC109</f>
        <v>11353.91</v>
      </c>
      <c r="G109" s="80">
        <f t="shared" ref="G109" si="231">O109+W109+AD109+AK109+AS109</f>
        <v>1891.2699999999998</v>
      </c>
      <c r="H109" s="80">
        <f t="shared" ref="H109" si="232">P109+X109+AE109+AL109+AT109</f>
        <v>6005.89</v>
      </c>
      <c r="I109" s="80">
        <f t="shared" ref="I109" si="233">Q109+Y109+AM109+AU109</f>
        <v>340.67999999999995</v>
      </c>
      <c r="J109" s="80">
        <f t="shared" ref="J109" si="234">SUM(K109:Q109)</f>
        <v>225.53</v>
      </c>
      <c r="K109" s="81">
        <v>5.5</v>
      </c>
      <c r="L109" s="81">
        <v>54.7</v>
      </c>
      <c r="M109" s="81">
        <v>3.45</v>
      </c>
      <c r="N109" s="81">
        <v>116.15</v>
      </c>
      <c r="O109" s="81">
        <v>0.01</v>
      </c>
      <c r="P109" s="81">
        <v>45.72</v>
      </c>
      <c r="Q109" s="81">
        <v>0</v>
      </c>
      <c r="R109" s="80">
        <f t="shared" si="139"/>
        <v>5149.04</v>
      </c>
      <c r="S109" s="81">
        <v>137.5</v>
      </c>
      <c r="T109" s="81">
        <v>0</v>
      </c>
      <c r="U109" s="81">
        <v>602.96</v>
      </c>
      <c r="V109" s="81">
        <v>2078.06</v>
      </c>
      <c r="W109" s="81">
        <v>480.89</v>
      </c>
      <c r="X109" s="81">
        <v>1699.18</v>
      </c>
      <c r="Y109" s="81">
        <v>150.44999999999999</v>
      </c>
      <c r="Z109" s="80">
        <f t="shared" si="140"/>
        <v>12900.06</v>
      </c>
      <c r="AA109" s="81">
        <v>2.69</v>
      </c>
      <c r="AB109" s="81">
        <v>12045.46</v>
      </c>
      <c r="AC109" s="81">
        <v>20.98</v>
      </c>
      <c r="AD109" s="81">
        <v>649.53</v>
      </c>
      <c r="AE109" s="81">
        <v>181.4</v>
      </c>
      <c r="AF109" s="80">
        <f t="shared" si="141"/>
        <v>10140.6</v>
      </c>
      <c r="AG109" s="81">
        <v>82.97</v>
      </c>
      <c r="AH109" s="81">
        <v>43.81</v>
      </c>
      <c r="AI109" s="81">
        <v>777.82</v>
      </c>
      <c r="AJ109" s="81">
        <v>6622.27</v>
      </c>
      <c r="AK109" s="81">
        <v>341.64</v>
      </c>
      <c r="AL109" s="81">
        <v>2188.83</v>
      </c>
      <c r="AM109" s="81">
        <v>83.26</v>
      </c>
      <c r="AN109" s="80">
        <f t="shared" ref="AN109" si="235">SUM(AO109:AU109)</f>
        <v>5790.0700000000006</v>
      </c>
      <c r="AO109" s="80">
        <f t="shared" ref="AO109" si="236">AW109+BE109+BM109+BU109</f>
        <v>2.02</v>
      </c>
      <c r="AP109" s="80">
        <f t="shared" ref="AP109" si="237">AX109+BF109+BN109+BV109</f>
        <v>0</v>
      </c>
      <c r="AQ109" s="80">
        <f t="shared" ref="AQ109" si="238">AY109+BG109+BO109+BW109</f>
        <v>943.4</v>
      </c>
      <c r="AR109" s="80">
        <f t="shared" ref="AR109" si="239">AZ109+BH109+BP109+BX109</f>
        <v>2427.7200000000003</v>
      </c>
      <c r="AS109" s="80">
        <f t="shared" ref="AS109" si="240">BA109+BI109+BQ109+BY109</f>
        <v>419.2</v>
      </c>
      <c r="AT109" s="80">
        <f t="shared" ref="AT109" si="241">BB109+BJ109+BR109+BZ109</f>
        <v>1890.76</v>
      </c>
      <c r="AU109" s="80">
        <f t="shared" ref="AU109" si="242">BC109+BK109+BS109+CA109</f>
        <v>106.97</v>
      </c>
      <c r="AV109" s="80">
        <f t="shared" ref="AV109" si="243">SUM(AW109:BC109)</f>
        <v>1495.16</v>
      </c>
      <c r="AW109" s="81">
        <v>0.08</v>
      </c>
      <c r="AX109" s="81">
        <v>0</v>
      </c>
      <c r="AY109" s="81">
        <v>189.29</v>
      </c>
      <c r="AZ109" s="81">
        <v>924.32</v>
      </c>
      <c r="BA109" s="81">
        <v>15.14</v>
      </c>
      <c r="BB109" s="81">
        <v>341.02</v>
      </c>
      <c r="BC109" s="81">
        <v>25.31</v>
      </c>
      <c r="BD109" s="80">
        <f t="shared" si="151"/>
        <v>3423.53</v>
      </c>
      <c r="BE109" s="81">
        <v>0.88</v>
      </c>
      <c r="BF109" s="81">
        <v>0</v>
      </c>
      <c r="BG109" s="81">
        <v>419.49</v>
      </c>
      <c r="BH109" s="81">
        <v>1109.48</v>
      </c>
      <c r="BI109" s="81">
        <v>361.95</v>
      </c>
      <c r="BJ109" s="81">
        <v>1451.93</v>
      </c>
      <c r="BK109" s="81">
        <v>79.8</v>
      </c>
      <c r="BL109" s="80">
        <f t="shared" si="152"/>
        <v>403.71</v>
      </c>
      <c r="BM109" s="81">
        <v>0</v>
      </c>
      <c r="BN109" s="81">
        <v>0</v>
      </c>
      <c r="BO109" s="81">
        <v>228.37</v>
      </c>
      <c r="BP109" s="81">
        <v>35.68</v>
      </c>
      <c r="BQ109" s="81">
        <v>40.89</v>
      </c>
      <c r="BR109" s="81">
        <v>97.81</v>
      </c>
      <c r="BS109" s="81">
        <v>0.96</v>
      </c>
      <c r="BT109" s="80">
        <f t="shared" si="153"/>
        <v>467.67</v>
      </c>
      <c r="BU109" s="81">
        <v>1.06</v>
      </c>
      <c r="BV109" s="81">
        <v>0</v>
      </c>
      <c r="BW109" s="81">
        <v>106.25</v>
      </c>
      <c r="BX109" s="81">
        <v>358.24</v>
      </c>
      <c r="BY109" s="81">
        <v>1.22</v>
      </c>
      <c r="BZ109" s="81">
        <v>0</v>
      </c>
      <c r="CA109" s="81">
        <v>0.9</v>
      </c>
      <c r="CB109" s="80">
        <f>SUM(CC109:CE109)</f>
        <v>1123.1500000000001</v>
      </c>
      <c r="CC109" s="81">
        <v>3.38</v>
      </c>
      <c r="CD109" s="81">
        <v>1031.04</v>
      </c>
      <c r="CE109" s="98">
        <v>88.73</v>
      </c>
      <c r="CF109" s="57"/>
    </row>
    <row r="110" spans="1:84" x14ac:dyDescent="0.35">
      <c r="A110" s="95"/>
      <c r="Z110" s="94"/>
      <c r="AA110" s="94"/>
      <c r="AB110" s="94"/>
      <c r="AC110" s="94"/>
      <c r="AE110" s="94"/>
      <c r="CF110" s="57"/>
    </row>
    <row r="111" spans="1:84" x14ac:dyDescent="0.35">
      <c r="CF111" s="57"/>
    </row>
    <row r="112" spans="1:84" x14ac:dyDescent="0.35">
      <c r="CF112" s="57"/>
    </row>
    <row r="113" spans="84:84" x14ac:dyDescent="0.35">
      <c r="CF113" s="57"/>
    </row>
    <row r="114" spans="84:84" x14ac:dyDescent="0.35">
      <c r="CF114" s="57"/>
    </row>
    <row r="115" spans="84:84" x14ac:dyDescent="0.35">
      <c r="CF115" s="57"/>
    </row>
    <row r="116" spans="84:84" x14ac:dyDescent="0.35">
      <c r="CF116" s="57"/>
    </row>
    <row r="117" spans="84:84" x14ac:dyDescent="0.35">
      <c r="CF117" s="57"/>
    </row>
    <row r="118" spans="84:84" x14ac:dyDescent="0.35">
      <c r="CF118" s="57"/>
    </row>
    <row r="119" spans="84:84" x14ac:dyDescent="0.35">
      <c r="CF119" s="57"/>
    </row>
    <row r="120" spans="84:84" x14ac:dyDescent="0.35">
      <c r="CF120" s="57"/>
    </row>
    <row r="121" spans="84:84" x14ac:dyDescent="0.35">
      <c r="CF121" s="57"/>
    </row>
    <row r="122" spans="84:84" x14ac:dyDescent="0.35">
      <c r="CF122" s="57"/>
    </row>
    <row r="123" spans="84:84" x14ac:dyDescent="0.35">
      <c r="CF123" s="57"/>
    </row>
    <row r="124" spans="84:84" x14ac:dyDescent="0.35">
      <c r="CF124" s="57"/>
    </row>
    <row r="125" spans="84:84" x14ac:dyDescent="0.35">
      <c r="CF125" s="57"/>
    </row>
    <row r="126" spans="84:84" x14ac:dyDescent="0.35">
      <c r="CF126" s="57"/>
    </row>
    <row r="127" spans="84:84" x14ac:dyDescent="0.35">
      <c r="CF127" s="57"/>
    </row>
    <row r="128" spans="84:84" x14ac:dyDescent="0.35">
      <c r="CF128" s="57"/>
    </row>
    <row r="129" spans="84:84" x14ac:dyDescent="0.35">
      <c r="CF129" s="57"/>
    </row>
    <row r="130" spans="84:84" x14ac:dyDescent="0.35">
      <c r="CF130" s="57"/>
    </row>
    <row r="131" spans="84:84" x14ac:dyDescent="0.35">
      <c r="CF131" s="57"/>
    </row>
    <row r="132" spans="84:84" x14ac:dyDescent="0.35">
      <c r="CF132" s="57"/>
    </row>
    <row r="133" spans="84:84" x14ac:dyDescent="0.35">
      <c r="CF133" s="57"/>
    </row>
    <row r="134" spans="84:84" x14ac:dyDescent="0.35">
      <c r="CF134" s="57"/>
    </row>
    <row r="135" spans="84:84" x14ac:dyDescent="0.35">
      <c r="CF135" s="57"/>
    </row>
    <row r="136" spans="84:84" x14ac:dyDescent="0.35">
      <c r="CF136" s="57"/>
    </row>
    <row r="137" spans="84:84" x14ac:dyDescent="0.35">
      <c r="CF137" s="57"/>
    </row>
    <row r="138" spans="84:84" x14ac:dyDescent="0.35">
      <c r="CF138" s="57"/>
    </row>
    <row r="139" spans="84:84" x14ac:dyDescent="0.35">
      <c r="CF139" s="57"/>
    </row>
    <row r="140" spans="84:84" x14ac:dyDescent="0.35">
      <c r="CF140" s="57"/>
    </row>
    <row r="141" spans="84:84" x14ac:dyDescent="0.35">
      <c r="CF141" s="57"/>
    </row>
    <row r="142" spans="84:84" x14ac:dyDescent="0.35">
      <c r="CF142" s="57"/>
    </row>
    <row r="143" spans="84:84" x14ac:dyDescent="0.35">
      <c r="CF143" s="57"/>
    </row>
    <row r="144" spans="84:84" x14ac:dyDescent="0.35">
      <c r="CF144" s="57"/>
    </row>
    <row r="145" spans="84:84" x14ac:dyDescent="0.35">
      <c r="CF145" s="57"/>
    </row>
    <row r="146" spans="84:84" x14ac:dyDescent="0.35">
      <c r="CF146" s="57"/>
    </row>
    <row r="147" spans="84:84" x14ac:dyDescent="0.35">
      <c r="CF147" s="57"/>
    </row>
    <row r="148" spans="84:84" x14ac:dyDescent="0.35">
      <c r="CF148" s="57"/>
    </row>
    <row r="149" spans="84:84" x14ac:dyDescent="0.35">
      <c r="CF149" s="57"/>
    </row>
    <row r="150" spans="84:84" x14ac:dyDescent="0.35">
      <c r="CF150" s="57"/>
    </row>
    <row r="151" spans="84:84" x14ac:dyDescent="0.35">
      <c r="CF151" s="57"/>
    </row>
    <row r="152" spans="84:84" x14ac:dyDescent="0.35">
      <c r="CF152" s="57"/>
    </row>
    <row r="153" spans="84:84" x14ac:dyDescent="0.35">
      <c r="CF153" s="57"/>
    </row>
    <row r="154" spans="84:84" x14ac:dyDescent="0.35">
      <c r="CF154" s="57"/>
    </row>
    <row r="155" spans="84:84" x14ac:dyDescent="0.35">
      <c r="CF155" s="57"/>
    </row>
    <row r="156" spans="84:84" x14ac:dyDescent="0.35">
      <c r="CF156" s="57"/>
    </row>
    <row r="157" spans="84:84" x14ac:dyDescent="0.35">
      <c r="CF157" s="57"/>
    </row>
    <row r="158" spans="84:84" x14ac:dyDescent="0.35">
      <c r="CF158" s="57"/>
    </row>
    <row r="159" spans="84:84" x14ac:dyDescent="0.35">
      <c r="CF159" s="57"/>
    </row>
    <row r="160" spans="84:84" x14ac:dyDescent="0.35">
      <c r="CF160" s="57"/>
    </row>
    <row r="161" spans="84:84" x14ac:dyDescent="0.35">
      <c r="CF161" s="57"/>
    </row>
    <row r="162" spans="84:84" x14ac:dyDescent="0.35">
      <c r="CF162" s="57"/>
    </row>
    <row r="163" spans="84:84" x14ac:dyDescent="0.35">
      <c r="CF163" s="57"/>
    </row>
    <row r="164" spans="84:84" x14ac:dyDescent="0.35">
      <c r="CF164" s="57"/>
    </row>
    <row r="165" spans="84:84" x14ac:dyDescent="0.35">
      <c r="CF165" s="57"/>
    </row>
    <row r="166" spans="84:84" x14ac:dyDescent="0.35">
      <c r="CF166" s="57"/>
    </row>
    <row r="167" spans="84:84" x14ac:dyDescent="0.35">
      <c r="CF167" s="57"/>
    </row>
    <row r="168" spans="84:84" x14ac:dyDescent="0.35">
      <c r="CF168" s="57"/>
    </row>
    <row r="169" spans="84:84" x14ac:dyDescent="0.35">
      <c r="CF169" s="57"/>
    </row>
    <row r="170" spans="84:84" x14ac:dyDescent="0.35">
      <c r="CF170" s="57"/>
    </row>
    <row r="171" spans="84:84" x14ac:dyDescent="0.35">
      <c r="CF171" s="57"/>
    </row>
    <row r="172" spans="84:84" x14ac:dyDescent="0.35">
      <c r="CF172" s="57"/>
    </row>
    <row r="173" spans="84:84" x14ac:dyDescent="0.35">
      <c r="CF173" s="57"/>
    </row>
    <row r="174" spans="84:84" x14ac:dyDescent="0.35">
      <c r="CF174" s="57"/>
    </row>
    <row r="175" spans="84:84" x14ac:dyDescent="0.35">
      <c r="CF175" s="57"/>
    </row>
    <row r="176" spans="84:84" x14ac:dyDescent="0.35">
      <c r="CF176" s="57"/>
    </row>
    <row r="177" spans="84:84" x14ac:dyDescent="0.35">
      <c r="CF177" s="57"/>
    </row>
    <row r="178" spans="84:84" x14ac:dyDescent="0.35">
      <c r="CF178" s="57"/>
    </row>
    <row r="179" spans="84:84" x14ac:dyDescent="0.35">
      <c r="CF179" s="57"/>
    </row>
    <row r="180" spans="84:84" x14ac:dyDescent="0.35">
      <c r="CF180" s="57"/>
    </row>
    <row r="181" spans="84:84" x14ac:dyDescent="0.35">
      <c r="CF181" s="57"/>
    </row>
    <row r="182" spans="84:84" x14ac:dyDescent="0.35">
      <c r="CF182" s="57"/>
    </row>
    <row r="183" spans="84:84" x14ac:dyDescent="0.35">
      <c r="CF183" s="57"/>
    </row>
    <row r="184" spans="84:84" x14ac:dyDescent="0.35">
      <c r="CF184" s="57"/>
    </row>
    <row r="185" spans="84:84" x14ac:dyDescent="0.35">
      <c r="CF185" s="57"/>
    </row>
    <row r="186" spans="84:84" x14ac:dyDescent="0.35">
      <c r="CF186" s="57"/>
    </row>
    <row r="187" spans="84:84" x14ac:dyDescent="0.35">
      <c r="CF187" s="57"/>
    </row>
    <row r="188" spans="84:84" x14ac:dyDescent="0.35">
      <c r="CF188" s="57"/>
    </row>
    <row r="189" spans="84:84" x14ac:dyDescent="0.35">
      <c r="CF189" s="57"/>
    </row>
    <row r="190" spans="84:84" x14ac:dyDescent="0.35">
      <c r="CF190" s="57"/>
    </row>
    <row r="191" spans="84:84" x14ac:dyDescent="0.35">
      <c r="CF191" s="57"/>
    </row>
    <row r="192" spans="84:84" x14ac:dyDescent="0.35">
      <c r="CF192" s="57"/>
    </row>
    <row r="193" spans="84:84" x14ac:dyDescent="0.35">
      <c r="CF193" s="57"/>
    </row>
    <row r="194" spans="84:84" x14ac:dyDescent="0.35">
      <c r="CF194" s="57"/>
    </row>
    <row r="195" spans="84:84" x14ac:dyDescent="0.35">
      <c r="CF195" s="57"/>
    </row>
    <row r="196" spans="84:84" x14ac:dyDescent="0.35">
      <c r="CF196" s="57"/>
    </row>
    <row r="197" spans="84:84" x14ac:dyDescent="0.35">
      <c r="CF197" s="57"/>
    </row>
    <row r="198" spans="84:84" x14ac:dyDescent="0.35">
      <c r="CF198" s="57"/>
    </row>
    <row r="199" spans="84:84" x14ac:dyDescent="0.35">
      <c r="CF199" s="57"/>
    </row>
    <row r="200" spans="84:84" x14ac:dyDescent="0.35">
      <c r="CF200" s="57"/>
    </row>
    <row r="201" spans="84:84" x14ac:dyDescent="0.35">
      <c r="CF201" s="57"/>
    </row>
    <row r="202" spans="84:84" x14ac:dyDescent="0.35">
      <c r="CF202" s="57"/>
    </row>
    <row r="203" spans="84:84" x14ac:dyDescent="0.35">
      <c r="CF203" s="57"/>
    </row>
    <row r="204" spans="84:84" x14ac:dyDescent="0.35">
      <c r="CF204" s="57"/>
    </row>
    <row r="205" spans="84:84" x14ac:dyDescent="0.35">
      <c r="CF205" s="57"/>
    </row>
    <row r="206" spans="84:84" x14ac:dyDescent="0.35">
      <c r="CF206" s="57"/>
    </row>
    <row r="207" spans="84:84" x14ac:dyDescent="0.35">
      <c r="CF207" s="57"/>
    </row>
    <row r="208" spans="84:84" x14ac:dyDescent="0.35">
      <c r="CF208" s="57"/>
    </row>
    <row r="209" spans="84:84" x14ac:dyDescent="0.35">
      <c r="CF209" s="57"/>
    </row>
    <row r="210" spans="84:84" x14ac:dyDescent="0.35">
      <c r="CF210" s="57"/>
    </row>
    <row r="211" spans="84:84" x14ac:dyDescent="0.35">
      <c r="CF211" s="57"/>
    </row>
    <row r="212" spans="84:84" x14ac:dyDescent="0.35">
      <c r="CF212" s="57"/>
    </row>
    <row r="213" spans="84:84" x14ac:dyDescent="0.35">
      <c r="CF213" s="57"/>
    </row>
    <row r="214" spans="84:84" x14ac:dyDescent="0.35">
      <c r="CF214" s="57"/>
    </row>
    <row r="215" spans="84:84" x14ac:dyDescent="0.35">
      <c r="CF215" s="57"/>
    </row>
    <row r="216" spans="84:84" x14ac:dyDescent="0.35">
      <c r="CF216" s="57"/>
    </row>
    <row r="217" spans="84:84" x14ac:dyDescent="0.35">
      <c r="CF217" s="57"/>
    </row>
    <row r="218" spans="84:84" x14ac:dyDescent="0.35">
      <c r="CF218" s="57"/>
    </row>
    <row r="219" spans="84:84" x14ac:dyDescent="0.35">
      <c r="CF219" s="57"/>
    </row>
    <row r="220" spans="84:84" x14ac:dyDescent="0.35">
      <c r="CF220" s="57"/>
    </row>
    <row r="221" spans="84:84" x14ac:dyDescent="0.35">
      <c r="CF221" s="57"/>
    </row>
    <row r="222" spans="84:84" x14ac:dyDescent="0.35">
      <c r="CF222" s="57"/>
    </row>
    <row r="223" spans="84:84" x14ac:dyDescent="0.35">
      <c r="CF223" s="57"/>
    </row>
    <row r="224" spans="84:84" x14ac:dyDescent="0.35">
      <c r="CF224" s="57"/>
    </row>
    <row r="225" spans="84:84" x14ac:dyDescent="0.35">
      <c r="CF225" s="57"/>
    </row>
    <row r="226" spans="84:84" x14ac:dyDescent="0.35">
      <c r="CF226" s="57"/>
    </row>
    <row r="227" spans="84:84" x14ac:dyDescent="0.35">
      <c r="CF227" s="57"/>
    </row>
    <row r="228" spans="84:84" x14ac:dyDescent="0.35">
      <c r="CF228" s="57"/>
    </row>
    <row r="229" spans="84:84" x14ac:dyDescent="0.35">
      <c r="CF229" s="57"/>
    </row>
    <row r="230" spans="84:84" x14ac:dyDescent="0.35">
      <c r="CF230" s="57"/>
    </row>
    <row r="231" spans="84:84" x14ac:dyDescent="0.35">
      <c r="CF231" s="57"/>
    </row>
    <row r="232" spans="84:84" x14ac:dyDescent="0.35">
      <c r="CF232" s="57"/>
    </row>
    <row r="233" spans="84:84" x14ac:dyDescent="0.35">
      <c r="CF233" s="57"/>
    </row>
    <row r="234" spans="84:84" x14ac:dyDescent="0.35">
      <c r="CF234" s="57"/>
    </row>
    <row r="235" spans="84:84" x14ac:dyDescent="0.35">
      <c r="CF235" s="57"/>
    </row>
    <row r="236" spans="84:84" x14ac:dyDescent="0.35">
      <c r="CF236" s="57"/>
    </row>
    <row r="237" spans="84:84" x14ac:dyDescent="0.35">
      <c r="CF237" s="57"/>
    </row>
    <row r="238" spans="84:84" x14ac:dyDescent="0.35">
      <c r="CF238" s="57"/>
    </row>
    <row r="239" spans="84:84" x14ac:dyDescent="0.35">
      <c r="CF239" s="57"/>
    </row>
    <row r="240" spans="84:84" x14ac:dyDescent="0.35">
      <c r="CF240" s="57"/>
    </row>
    <row r="241" spans="84:84" x14ac:dyDescent="0.35">
      <c r="CF241" s="57"/>
    </row>
    <row r="242" spans="84:84" x14ac:dyDescent="0.35">
      <c r="CF242" s="57"/>
    </row>
    <row r="243" spans="84:84" x14ac:dyDescent="0.35">
      <c r="CF243" s="57"/>
    </row>
    <row r="244" spans="84:84" x14ac:dyDescent="0.35">
      <c r="CF244" s="57"/>
    </row>
    <row r="245" spans="84:84" x14ac:dyDescent="0.35">
      <c r="CF245" s="57"/>
    </row>
    <row r="246" spans="84:84" x14ac:dyDescent="0.35">
      <c r="CF246" s="57"/>
    </row>
    <row r="247" spans="84:84" x14ac:dyDescent="0.35">
      <c r="CF247" s="57"/>
    </row>
    <row r="248" spans="84:84" x14ac:dyDescent="0.35">
      <c r="CF248" s="57"/>
    </row>
    <row r="249" spans="84:84" x14ac:dyDescent="0.35">
      <c r="CF249" s="57"/>
    </row>
    <row r="250" spans="84:84" x14ac:dyDescent="0.35">
      <c r="CF250" s="57"/>
    </row>
    <row r="251" spans="84:84" x14ac:dyDescent="0.35">
      <c r="CF251" s="57"/>
    </row>
    <row r="252" spans="84:84" x14ac:dyDescent="0.35">
      <c r="CF252" s="57"/>
    </row>
    <row r="253" spans="84:84" x14ac:dyDescent="0.35">
      <c r="CF253" s="57"/>
    </row>
    <row r="254" spans="84:84" x14ac:dyDescent="0.35">
      <c r="CF254" s="57"/>
    </row>
    <row r="255" spans="84:84" x14ac:dyDescent="0.35">
      <c r="CF255" s="57"/>
    </row>
    <row r="256" spans="84:84" x14ac:dyDescent="0.35">
      <c r="CF256" s="57"/>
    </row>
    <row r="257" spans="84:84" x14ac:dyDescent="0.35">
      <c r="CF257" s="57"/>
    </row>
    <row r="258" spans="84:84" x14ac:dyDescent="0.35">
      <c r="CF258" s="57"/>
    </row>
    <row r="259" spans="84:84" x14ac:dyDescent="0.35">
      <c r="CF259" s="57"/>
    </row>
    <row r="260" spans="84:84" x14ac:dyDescent="0.35">
      <c r="CF260" s="57"/>
    </row>
    <row r="261" spans="84:84" x14ac:dyDescent="0.35">
      <c r="CF261" s="57"/>
    </row>
    <row r="262" spans="84:84" x14ac:dyDescent="0.35">
      <c r="CF262" s="57"/>
    </row>
    <row r="263" spans="84:84" x14ac:dyDescent="0.35">
      <c r="CF263" s="57"/>
    </row>
    <row r="264" spans="84:84" x14ac:dyDescent="0.35">
      <c r="CF264" s="57"/>
    </row>
    <row r="265" spans="84:84" x14ac:dyDescent="0.35">
      <c r="CF265" s="57"/>
    </row>
    <row r="266" spans="84:84" x14ac:dyDescent="0.35">
      <c r="CF266" s="57"/>
    </row>
    <row r="267" spans="84:84" x14ac:dyDescent="0.35">
      <c r="CF267" s="57"/>
    </row>
    <row r="268" spans="84:84" x14ac:dyDescent="0.35">
      <c r="CF268" s="57"/>
    </row>
    <row r="269" spans="84:84" x14ac:dyDescent="0.35">
      <c r="CF269" s="57"/>
    </row>
    <row r="270" spans="84:84" x14ac:dyDescent="0.35">
      <c r="CF270" s="57"/>
    </row>
    <row r="271" spans="84:84" x14ac:dyDescent="0.35">
      <c r="CF271" s="57"/>
    </row>
    <row r="272" spans="84:84" x14ac:dyDescent="0.35">
      <c r="CF272" s="57"/>
    </row>
    <row r="273" spans="84:84" x14ac:dyDescent="0.35">
      <c r="CF273" s="57"/>
    </row>
    <row r="274" spans="84:84" x14ac:dyDescent="0.35">
      <c r="CF274" s="57"/>
    </row>
    <row r="275" spans="84:84" x14ac:dyDescent="0.35">
      <c r="CF275" s="57"/>
    </row>
    <row r="276" spans="84:84" x14ac:dyDescent="0.35">
      <c r="CF276" s="57"/>
    </row>
    <row r="277" spans="84:84" x14ac:dyDescent="0.35">
      <c r="CF277" s="57"/>
    </row>
    <row r="278" spans="84:84" x14ac:dyDescent="0.35">
      <c r="CF278" s="57"/>
    </row>
    <row r="279" spans="84:84" x14ac:dyDescent="0.35">
      <c r="CF279" s="57"/>
    </row>
    <row r="280" spans="84:84" x14ac:dyDescent="0.35">
      <c r="CF280" s="57"/>
    </row>
    <row r="281" spans="84:84" x14ac:dyDescent="0.35">
      <c r="CF281" s="57"/>
    </row>
    <row r="282" spans="84:84" x14ac:dyDescent="0.35">
      <c r="CF282" s="57"/>
    </row>
    <row r="283" spans="84:84" x14ac:dyDescent="0.35">
      <c r="CF283" s="57"/>
    </row>
    <row r="284" spans="84:84" x14ac:dyDescent="0.35">
      <c r="CF284" s="57"/>
    </row>
    <row r="285" spans="84:84" x14ac:dyDescent="0.35">
      <c r="CF285" s="57"/>
    </row>
    <row r="286" spans="84:84" x14ac:dyDescent="0.35">
      <c r="CF286" s="57"/>
    </row>
    <row r="287" spans="84:84" x14ac:dyDescent="0.35">
      <c r="CF287" s="57"/>
    </row>
    <row r="288" spans="84:84" x14ac:dyDescent="0.35">
      <c r="CF288" s="57"/>
    </row>
    <row r="289" spans="84:84" x14ac:dyDescent="0.35">
      <c r="CF289" s="57"/>
    </row>
    <row r="290" spans="84:84" x14ac:dyDescent="0.35">
      <c r="CF290" s="57"/>
    </row>
    <row r="291" spans="84:84" x14ac:dyDescent="0.35">
      <c r="CF291" s="57"/>
    </row>
    <row r="292" spans="84:84" x14ac:dyDescent="0.35">
      <c r="CF292" s="57"/>
    </row>
    <row r="293" spans="84:84" x14ac:dyDescent="0.35">
      <c r="CF293" s="57"/>
    </row>
    <row r="294" spans="84:84" x14ac:dyDescent="0.35">
      <c r="CF294" s="57"/>
    </row>
    <row r="295" spans="84:84" x14ac:dyDescent="0.35">
      <c r="CF295" s="57"/>
    </row>
    <row r="296" spans="84:84" x14ac:dyDescent="0.35">
      <c r="CF296" s="57"/>
    </row>
    <row r="297" spans="84:84" x14ac:dyDescent="0.35">
      <c r="CF297" s="57"/>
    </row>
    <row r="298" spans="84:84" x14ac:dyDescent="0.35">
      <c r="CF298" s="57"/>
    </row>
    <row r="299" spans="84:84" x14ac:dyDescent="0.35">
      <c r="CF299" s="57"/>
    </row>
    <row r="300" spans="84:84" x14ac:dyDescent="0.35">
      <c r="CF300" s="57"/>
    </row>
    <row r="301" spans="84:84" x14ac:dyDescent="0.35">
      <c r="CF301" s="57"/>
    </row>
    <row r="302" spans="84:84" x14ac:dyDescent="0.35">
      <c r="CF302" s="57"/>
    </row>
    <row r="303" spans="84:84" x14ac:dyDescent="0.35">
      <c r="CF303" s="57"/>
    </row>
    <row r="304" spans="84:84" x14ac:dyDescent="0.35">
      <c r="CF304" s="57"/>
    </row>
    <row r="305" spans="84:84" x14ac:dyDescent="0.35">
      <c r="CF305" s="57"/>
    </row>
    <row r="306" spans="84:84" x14ac:dyDescent="0.35">
      <c r="CF306" s="57"/>
    </row>
    <row r="307" spans="84:84" x14ac:dyDescent="0.35">
      <c r="CF307" s="57"/>
    </row>
    <row r="308" spans="84:84" x14ac:dyDescent="0.35">
      <c r="CF308" s="57"/>
    </row>
    <row r="309" spans="84:84" x14ac:dyDescent="0.35">
      <c r="CF309" s="57"/>
    </row>
    <row r="310" spans="84:84" x14ac:dyDescent="0.35">
      <c r="CF310" s="57"/>
    </row>
    <row r="311" spans="84:84" x14ac:dyDescent="0.35">
      <c r="CF311" s="57"/>
    </row>
    <row r="312" spans="84:84" x14ac:dyDescent="0.35">
      <c r="CF312" s="57"/>
    </row>
    <row r="313" spans="84:84" x14ac:dyDescent="0.35">
      <c r="CF313" s="57"/>
    </row>
    <row r="314" spans="84:84" x14ac:dyDescent="0.35">
      <c r="CF314" s="57"/>
    </row>
    <row r="315" spans="84:84" x14ac:dyDescent="0.35">
      <c r="CF315" s="57"/>
    </row>
    <row r="316" spans="84:84" x14ac:dyDescent="0.35">
      <c r="CF316" s="57"/>
    </row>
    <row r="317" spans="84:84" x14ac:dyDescent="0.35">
      <c r="CF317" s="57"/>
    </row>
    <row r="318" spans="84:84" x14ac:dyDescent="0.35">
      <c r="CF318" s="57"/>
    </row>
    <row r="319" spans="84:84" x14ac:dyDescent="0.35">
      <c r="CF319" s="57"/>
    </row>
    <row r="320" spans="84:84" x14ac:dyDescent="0.35">
      <c r="CF320" s="57"/>
    </row>
    <row r="321" spans="84:84" x14ac:dyDescent="0.35">
      <c r="CF321" s="57"/>
    </row>
    <row r="322" spans="84:84" x14ac:dyDescent="0.35">
      <c r="CF322" s="57"/>
    </row>
    <row r="323" spans="84:84" x14ac:dyDescent="0.35">
      <c r="CF323" s="57"/>
    </row>
    <row r="324" spans="84:84" x14ac:dyDescent="0.35">
      <c r="CF324" s="57"/>
    </row>
    <row r="325" spans="84:84" x14ac:dyDescent="0.35">
      <c r="CF325" s="57"/>
    </row>
    <row r="326" spans="84:84" x14ac:dyDescent="0.35">
      <c r="CF326" s="57"/>
    </row>
    <row r="327" spans="84:84" x14ac:dyDescent="0.35">
      <c r="CF327" s="57"/>
    </row>
    <row r="328" spans="84:84" x14ac:dyDescent="0.35">
      <c r="CF328" s="57"/>
    </row>
    <row r="329" spans="84:84" x14ac:dyDescent="0.35">
      <c r="CF329" s="57"/>
    </row>
    <row r="330" spans="84:84" x14ac:dyDescent="0.35">
      <c r="CF330" s="57"/>
    </row>
    <row r="331" spans="84:84" x14ac:dyDescent="0.35">
      <c r="CF331" s="57"/>
    </row>
    <row r="332" spans="84:84" x14ac:dyDescent="0.35">
      <c r="CF332" s="57"/>
    </row>
    <row r="333" spans="84:84" x14ac:dyDescent="0.35">
      <c r="CF333" s="57"/>
    </row>
    <row r="334" spans="84:84" x14ac:dyDescent="0.35">
      <c r="CF334" s="57"/>
    </row>
    <row r="335" spans="84:84" x14ac:dyDescent="0.35">
      <c r="CF335" s="57"/>
    </row>
    <row r="336" spans="84:84" x14ac:dyDescent="0.35">
      <c r="CF336" s="57"/>
    </row>
    <row r="337" spans="84:84" x14ac:dyDescent="0.35">
      <c r="CF337" s="57"/>
    </row>
    <row r="338" spans="84:84" x14ac:dyDescent="0.35">
      <c r="CF338" s="57"/>
    </row>
    <row r="339" spans="84:84" x14ac:dyDescent="0.35">
      <c r="CF339" s="57"/>
    </row>
    <row r="340" spans="84:84" x14ac:dyDescent="0.35">
      <c r="CF340" s="57"/>
    </row>
    <row r="341" spans="84:84" x14ac:dyDescent="0.35">
      <c r="CF341" s="57"/>
    </row>
    <row r="342" spans="84:84" x14ac:dyDescent="0.35">
      <c r="CF342" s="57"/>
    </row>
    <row r="343" spans="84:84" x14ac:dyDescent="0.35">
      <c r="CF343" s="57"/>
    </row>
    <row r="344" spans="84:84" x14ac:dyDescent="0.35">
      <c r="CF344" s="57"/>
    </row>
    <row r="345" spans="84:84" x14ac:dyDescent="0.35">
      <c r="CF345" s="57"/>
    </row>
    <row r="346" spans="84:84" x14ac:dyDescent="0.35">
      <c r="CF346" s="57"/>
    </row>
    <row r="347" spans="84:84" x14ac:dyDescent="0.35">
      <c r="CF347" s="57"/>
    </row>
    <row r="348" spans="84:84" x14ac:dyDescent="0.35">
      <c r="CF348" s="57"/>
    </row>
    <row r="349" spans="84:84" x14ac:dyDescent="0.35">
      <c r="CF349" s="57"/>
    </row>
    <row r="350" spans="84:84" x14ac:dyDescent="0.35">
      <c r="CF350" s="57"/>
    </row>
    <row r="351" spans="84:84" x14ac:dyDescent="0.35">
      <c r="CF351" s="57"/>
    </row>
    <row r="352" spans="84:84" x14ac:dyDescent="0.35">
      <c r="CF352" s="57"/>
    </row>
    <row r="353" spans="84:84" x14ac:dyDescent="0.35">
      <c r="CF353" s="57"/>
    </row>
    <row r="354" spans="84:84" x14ac:dyDescent="0.35">
      <c r="CF354" s="57"/>
    </row>
    <row r="355" spans="84:84" x14ac:dyDescent="0.35">
      <c r="CF355" s="57"/>
    </row>
    <row r="356" spans="84:84" x14ac:dyDescent="0.35">
      <c r="CF356" s="57"/>
    </row>
    <row r="357" spans="84:84" x14ac:dyDescent="0.35">
      <c r="CF357" s="57"/>
    </row>
    <row r="358" spans="84:84" x14ac:dyDescent="0.35">
      <c r="CF358" s="57"/>
    </row>
    <row r="359" spans="84:84" x14ac:dyDescent="0.35">
      <c r="CF359" s="57"/>
    </row>
    <row r="360" spans="84:84" x14ac:dyDescent="0.35">
      <c r="CF360" s="57"/>
    </row>
    <row r="361" spans="84:84" x14ac:dyDescent="0.35">
      <c r="CF361" s="57"/>
    </row>
    <row r="362" spans="84:84" x14ac:dyDescent="0.35">
      <c r="CF362" s="57"/>
    </row>
    <row r="363" spans="84:84" x14ac:dyDescent="0.35">
      <c r="CF363" s="57"/>
    </row>
    <row r="364" spans="84:84" x14ac:dyDescent="0.35">
      <c r="CF364" s="57"/>
    </row>
    <row r="365" spans="84:84" x14ac:dyDescent="0.35">
      <c r="CF365" s="57"/>
    </row>
    <row r="366" spans="84:84" x14ac:dyDescent="0.35">
      <c r="CF366" s="57"/>
    </row>
    <row r="367" spans="84:84" x14ac:dyDescent="0.35">
      <c r="CF367" s="57"/>
    </row>
    <row r="368" spans="84:84" x14ac:dyDescent="0.35">
      <c r="CF368" s="57"/>
    </row>
    <row r="369" spans="84:84" x14ac:dyDescent="0.35">
      <c r="CF369" s="57"/>
    </row>
    <row r="370" spans="84:84" x14ac:dyDescent="0.35">
      <c r="CF370" s="57"/>
    </row>
    <row r="371" spans="84:84" x14ac:dyDescent="0.35">
      <c r="CF371" s="57"/>
    </row>
    <row r="372" spans="84:84" x14ac:dyDescent="0.35">
      <c r="CF372" s="57"/>
    </row>
    <row r="373" spans="84:84" x14ac:dyDescent="0.35">
      <c r="CF373" s="57"/>
    </row>
    <row r="374" spans="84:84" x14ac:dyDescent="0.35">
      <c r="CF374" s="57"/>
    </row>
    <row r="375" spans="84:84" x14ac:dyDescent="0.35">
      <c r="CF375" s="57"/>
    </row>
    <row r="376" spans="84:84" x14ac:dyDescent="0.35">
      <c r="CF376" s="57"/>
    </row>
    <row r="377" spans="84:84" x14ac:dyDescent="0.35">
      <c r="CF377" s="57"/>
    </row>
    <row r="378" spans="84:84" x14ac:dyDescent="0.35">
      <c r="CF378" s="57"/>
    </row>
    <row r="379" spans="84:84" x14ac:dyDescent="0.35">
      <c r="CF379" s="57"/>
    </row>
    <row r="380" spans="84:84" x14ac:dyDescent="0.35">
      <c r="CF380" s="57"/>
    </row>
    <row r="381" spans="84:84" x14ac:dyDescent="0.35">
      <c r="CF381" s="57"/>
    </row>
    <row r="382" spans="84:84" x14ac:dyDescent="0.35">
      <c r="CF382" s="57"/>
    </row>
    <row r="383" spans="84:84" x14ac:dyDescent="0.35">
      <c r="CF383" s="57"/>
    </row>
    <row r="384" spans="84:84" x14ac:dyDescent="0.35">
      <c r="CF384" s="57"/>
    </row>
    <row r="385" spans="84:84" x14ac:dyDescent="0.35">
      <c r="CF385" s="57"/>
    </row>
    <row r="386" spans="84:84" x14ac:dyDescent="0.35">
      <c r="CF386" s="57"/>
    </row>
    <row r="387" spans="84:84" x14ac:dyDescent="0.35">
      <c r="CF387" s="57"/>
    </row>
    <row r="388" spans="84:84" x14ac:dyDescent="0.35">
      <c r="CF388" s="57"/>
    </row>
    <row r="389" spans="84:84" x14ac:dyDescent="0.35">
      <c r="CF389" s="57"/>
    </row>
    <row r="390" spans="84:84" x14ac:dyDescent="0.35">
      <c r="CF390" s="57"/>
    </row>
    <row r="391" spans="84:84" x14ac:dyDescent="0.35">
      <c r="CF391" s="57"/>
    </row>
    <row r="392" spans="84:84" x14ac:dyDescent="0.35">
      <c r="CF392" s="57"/>
    </row>
    <row r="393" spans="84:84" x14ac:dyDescent="0.35">
      <c r="CF393" s="57"/>
    </row>
    <row r="394" spans="84:84" x14ac:dyDescent="0.35">
      <c r="CF394" s="57"/>
    </row>
    <row r="395" spans="84:84" x14ac:dyDescent="0.35">
      <c r="CF395" s="57"/>
    </row>
    <row r="396" spans="84:84" x14ac:dyDescent="0.35">
      <c r="CF396" s="57"/>
    </row>
    <row r="397" spans="84:84" x14ac:dyDescent="0.35">
      <c r="CF397" s="57"/>
    </row>
    <row r="398" spans="84:84" x14ac:dyDescent="0.35">
      <c r="CF398" s="57"/>
    </row>
    <row r="399" spans="84:84" x14ac:dyDescent="0.35">
      <c r="CF399" s="57"/>
    </row>
    <row r="400" spans="84:84" x14ac:dyDescent="0.35">
      <c r="CF400" s="57"/>
    </row>
    <row r="401" spans="84:84" x14ac:dyDescent="0.35">
      <c r="CF401" s="57"/>
    </row>
    <row r="402" spans="84:84" x14ac:dyDescent="0.35">
      <c r="CF402" s="57"/>
    </row>
    <row r="403" spans="84:84" x14ac:dyDescent="0.35">
      <c r="CF403" s="57"/>
    </row>
    <row r="404" spans="84:84" x14ac:dyDescent="0.35">
      <c r="CF404" s="57"/>
    </row>
    <row r="405" spans="84:84" x14ac:dyDescent="0.35">
      <c r="CF405" s="57"/>
    </row>
    <row r="406" spans="84:84" x14ac:dyDescent="0.35">
      <c r="CF406" s="57"/>
    </row>
    <row r="407" spans="84:84" x14ac:dyDescent="0.35">
      <c r="CF407" s="57"/>
    </row>
    <row r="408" spans="84:84" x14ac:dyDescent="0.35">
      <c r="CF408" s="57"/>
    </row>
    <row r="409" spans="84:84" x14ac:dyDescent="0.35">
      <c r="CF409" s="57"/>
    </row>
    <row r="410" spans="84:84" x14ac:dyDescent="0.35">
      <c r="CF410" s="57"/>
    </row>
    <row r="411" spans="84:84" x14ac:dyDescent="0.35">
      <c r="CF411" s="57"/>
    </row>
    <row r="412" spans="84:84" x14ac:dyDescent="0.35">
      <c r="CF412" s="57"/>
    </row>
    <row r="413" spans="84:84" x14ac:dyDescent="0.35">
      <c r="CF413" s="57"/>
    </row>
    <row r="414" spans="84:84" x14ac:dyDescent="0.35">
      <c r="CF414" s="57"/>
    </row>
    <row r="415" spans="84:84" x14ac:dyDescent="0.35">
      <c r="CF415" s="57"/>
    </row>
    <row r="416" spans="84:84" x14ac:dyDescent="0.35">
      <c r="CF416" s="57"/>
    </row>
    <row r="417" spans="84:84" x14ac:dyDescent="0.35">
      <c r="CF417" s="57"/>
    </row>
    <row r="418" spans="84:84" x14ac:dyDescent="0.35">
      <c r="CF418" s="57"/>
    </row>
    <row r="419" spans="84:84" x14ac:dyDescent="0.35">
      <c r="CF419" s="57"/>
    </row>
    <row r="420" spans="84:84" x14ac:dyDescent="0.35">
      <c r="CF420" s="57"/>
    </row>
    <row r="421" spans="84:84" x14ac:dyDescent="0.35">
      <c r="CF421" s="57"/>
    </row>
    <row r="422" spans="84:84" x14ac:dyDescent="0.35">
      <c r="CF422" s="57"/>
    </row>
    <row r="423" spans="84:84" x14ac:dyDescent="0.35">
      <c r="CF423" s="57"/>
    </row>
    <row r="424" spans="84:84" x14ac:dyDescent="0.35">
      <c r="CF424" s="57"/>
    </row>
    <row r="425" spans="84:84" x14ac:dyDescent="0.35">
      <c r="CF425" s="57"/>
    </row>
    <row r="426" spans="84:84" x14ac:dyDescent="0.35">
      <c r="CF426" s="57"/>
    </row>
    <row r="427" spans="84:84" x14ac:dyDescent="0.35">
      <c r="CF427" s="57"/>
    </row>
    <row r="428" spans="84:84" x14ac:dyDescent="0.35">
      <c r="CF428" s="57"/>
    </row>
    <row r="429" spans="84:84" x14ac:dyDescent="0.35">
      <c r="CF429" s="57"/>
    </row>
    <row r="430" spans="84:84" x14ac:dyDescent="0.35">
      <c r="CF430" s="57"/>
    </row>
    <row r="431" spans="84:84" x14ac:dyDescent="0.35">
      <c r="CF431" s="57"/>
    </row>
    <row r="432" spans="84:84" x14ac:dyDescent="0.35">
      <c r="CF432" s="57"/>
    </row>
    <row r="433" spans="84:84" x14ac:dyDescent="0.35">
      <c r="CF433" s="57"/>
    </row>
    <row r="434" spans="84:84" x14ac:dyDescent="0.35">
      <c r="CF434" s="57"/>
    </row>
    <row r="435" spans="84:84" x14ac:dyDescent="0.35">
      <c r="CF435" s="57"/>
    </row>
    <row r="436" spans="84:84" x14ac:dyDescent="0.35">
      <c r="CF436" s="57"/>
    </row>
    <row r="437" spans="84:84" x14ac:dyDescent="0.35">
      <c r="CF437" s="57"/>
    </row>
    <row r="438" spans="84:84" x14ac:dyDescent="0.35">
      <c r="CF438" s="57"/>
    </row>
    <row r="439" spans="84:84" x14ac:dyDescent="0.35">
      <c r="CF439" s="57"/>
    </row>
    <row r="440" spans="84:84" x14ac:dyDescent="0.35">
      <c r="CF440" s="57"/>
    </row>
    <row r="441" spans="84:84" x14ac:dyDescent="0.35">
      <c r="CF441" s="57"/>
    </row>
    <row r="442" spans="84:84" x14ac:dyDescent="0.35">
      <c r="CF442" s="57"/>
    </row>
    <row r="443" spans="84:84" x14ac:dyDescent="0.35">
      <c r="CF443" s="57"/>
    </row>
    <row r="444" spans="84:84" x14ac:dyDescent="0.35">
      <c r="CF444" s="57"/>
    </row>
    <row r="445" spans="84:84" x14ac:dyDescent="0.35">
      <c r="CF445" s="57"/>
    </row>
    <row r="446" spans="84:84" x14ac:dyDescent="0.35">
      <c r="CF446" s="57"/>
    </row>
    <row r="447" spans="84:84" x14ac:dyDescent="0.35">
      <c r="CF447" s="57"/>
    </row>
    <row r="448" spans="84:84" x14ac:dyDescent="0.35">
      <c r="CF448" s="57"/>
    </row>
    <row r="449" spans="84:84" x14ac:dyDescent="0.35">
      <c r="CF449" s="57"/>
    </row>
    <row r="450" spans="84:84" x14ac:dyDescent="0.35">
      <c r="CF450" s="57"/>
    </row>
    <row r="451" spans="84:84" x14ac:dyDescent="0.35">
      <c r="CF451" s="57"/>
    </row>
    <row r="452" spans="84:84" x14ac:dyDescent="0.35">
      <c r="CF452" s="57"/>
    </row>
    <row r="453" spans="84:84" x14ac:dyDescent="0.35">
      <c r="CF453" s="57"/>
    </row>
    <row r="454" spans="84:84" x14ac:dyDescent="0.35">
      <c r="CF454" s="57"/>
    </row>
    <row r="455" spans="84:84" x14ac:dyDescent="0.35">
      <c r="CF455" s="57"/>
    </row>
    <row r="456" spans="84:84" x14ac:dyDescent="0.35">
      <c r="CF456" s="57"/>
    </row>
    <row r="457" spans="84:84" x14ac:dyDescent="0.35">
      <c r="CF457" s="57"/>
    </row>
    <row r="458" spans="84:84" x14ac:dyDescent="0.35">
      <c r="CF458" s="57"/>
    </row>
    <row r="459" spans="84:84" x14ac:dyDescent="0.35">
      <c r="CF459" s="57"/>
    </row>
    <row r="460" spans="84:84" x14ac:dyDescent="0.35">
      <c r="CF460" s="57"/>
    </row>
    <row r="461" spans="84:84" x14ac:dyDescent="0.35">
      <c r="CF461" s="57"/>
    </row>
    <row r="462" spans="84:84" x14ac:dyDescent="0.35">
      <c r="CF462" s="57"/>
    </row>
    <row r="463" spans="84:84" x14ac:dyDescent="0.35">
      <c r="CF463" s="57"/>
    </row>
    <row r="464" spans="84:84" x14ac:dyDescent="0.35">
      <c r="CF464" s="57"/>
    </row>
    <row r="465" spans="84:84" x14ac:dyDescent="0.35">
      <c r="CF465" s="57"/>
    </row>
    <row r="466" spans="84:84" x14ac:dyDescent="0.35">
      <c r="CF466" s="57"/>
    </row>
    <row r="467" spans="84:84" x14ac:dyDescent="0.35">
      <c r="CF467" s="57"/>
    </row>
    <row r="468" spans="84:84" x14ac:dyDescent="0.35">
      <c r="CF468" s="57"/>
    </row>
    <row r="469" spans="84:84" x14ac:dyDescent="0.35">
      <c r="CF469" s="57"/>
    </row>
    <row r="470" spans="84:84" x14ac:dyDescent="0.35">
      <c r="CF470" s="57"/>
    </row>
    <row r="471" spans="84:84" x14ac:dyDescent="0.35">
      <c r="CF471" s="57"/>
    </row>
    <row r="472" spans="84:84" x14ac:dyDescent="0.35">
      <c r="CF472" s="57"/>
    </row>
    <row r="473" spans="84:84" x14ac:dyDescent="0.35">
      <c r="CF473" s="57"/>
    </row>
    <row r="474" spans="84:84" x14ac:dyDescent="0.35">
      <c r="CF474" s="57"/>
    </row>
    <row r="475" spans="84:84" x14ac:dyDescent="0.35">
      <c r="CF475" s="57"/>
    </row>
    <row r="476" spans="84:84" x14ac:dyDescent="0.35">
      <c r="CF476" s="57"/>
    </row>
    <row r="477" spans="84:84" x14ac:dyDescent="0.35">
      <c r="CF477" s="57"/>
    </row>
    <row r="478" spans="84:84" x14ac:dyDescent="0.35">
      <c r="CF478" s="57"/>
    </row>
    <row r="479" spans="84:84" x14ac:dyDescent="0.35">
      <c r="CF479" s="57"/>
    </row>
    <row r="480" spans="84:84" x14ac:dyDescent="0.35">
      <c r="CF480" s="57"/>
    </row>
    <row r="481" spans="84:84" x14ac:dyDescent="0.35">
      <c r="CF481" s="57"/>
    </row>
    <row r="482" spans="84:84" x14ac:dyDescent="0.35">
      <c r="CF482" s="57"/>
    </row>
    <row r="483" spans="84:84" x14ac:dyDescent="0.35">
      <c r="CF483" s="57"/>
    </row>
    <row r="484" spans="84:84" x14ac:dyDescent="0.35">
      <c r="CF484" s="57"/>
    </row>
    <row r="485" spans="84:84" x14ac:dyDescent="0.35">
      <c r="CF485" s="57"/>
    </row>
    <row r="486" spans="84:84" x14ac:dyDescent="0.35">
      <c r="CF486" s="57"/>
    </row>
    <row r="487" spans="84:84" x14ac:dyDescent="0.35">
      <c r="CF487" s="57"/>
    </row>
    <row r="488" spans="84:84" x14ac:dyDescent="0.35">
      <c r="CF488" s="57"/>
    </row>
    <row r="489" spans="84:84" x14ac:dyDescent="0.35">
      <c r="CF489" s="57"/>
    </row>
    <row r="490" spans="84:84" x14ac:dyDescent="0.35">
      <c r="CF490" s="57"/>
    </row>
    <row r="491" spans="84:84" x14ac:dyDescent="0.35">
      <c r="CF491" s="57"/>
    </row>
    <row r="492" spans="84:84" x14ac:dyDescent="0.35">
      <c r="CF492" s="57"/>
    </row>
    <row r="493" spans="84:84" x14ac:dyDescent="0.35">
      <c r="CF493" s="57"/>
    </row>
    <row r="494" spans="84:84" x14ac:dyDescent="0.35">
      <c r="CF494" s="57"/>
    </row>
    <row r="495" spans="84:84" x14ac:dyDescent="0.35">
      <c r="CF495" s="57"/>
    </row>
    <row r="496" spans="84:84" x14ac:dyDescent="0.35">
      <c r="CF496" s="57"/>
    </row>
    <row r="497" spans="84:84" x14ac:dyDescent="0.35">
      <c r="CF497" s="57"/>
    </row>
    <row r="498" spans="84:84" x14ac:dyDescent="0.35">
      <c r="CF498" s="57"/>
    </row>
    <row r="499" spans="84:84" x14ac:dyDescent="0.35">
      <c r="CF499" s="57"/>
    </row>
    <row r="500" spans="84:84" x14ac:dyDescent="0.35">
      <c r="CF500" s="57"/>
    </row>
    <row r="501" spans="84:84" x14ac:dyDescent="0.35">
      <c r="CF501" s="57"/>
    </row>
    <row r="502" spans="84:84" x14ac:dyDescent="0.35">
      <c r="CF502" s="57"/>
    </row>
    <row r="503" spans="84:84" x14ac:dyDescent="0.35">
      <c r="CF503" s="57"/>
    </row>
    <row r="504" spans="84:84" x14ac:dyDescent="0.35">
      <c r="CF504" s="57"/>
    </row>
    <row r="505" spans="84:84" x14ac:dyDescent="0.35">
      <c r="CF505" s="57"/>
    </row>
    <row r="506" spans="84:84" x14ac:dyDescent="0.35">
      <c r="CF506" s="57"/>
    </row>
    <row r="507" spans="84:84" x14ac:dyDescent="0.35">
      <c r="CF507" s="57"/>
    </row>
    <row r="508" spans="84:84" x14ac:dyDescent="0.35">
      <c r="CF508" s="57"/>
    </row>
    <row r="509" spans="84:84" x14ac:dyDescent="0.35">
      <c r="CF509" s="57"/>
    </row>
    <row r="510" spans="84:84" x14ac:dyDescent="0.35">
      <c r="CF510" s="57"/>
    </row>
    <row r="511" spans="84:84" x14ac:dyDescent="0.35">
      <c r="CF511" s="57"/>
    </row>
    <row r="512" spans="84:84" x14ac:dyDescent="0.35">
      <c r="CF512" s="57"/>
    </row>
    <row r="513" spans="84:84" x14ac:dyDescent="0.35">
      <c r="CF513" s="57"/>
    </row>
    <row r="514" spans="84:84" x14ac:dyDescent="0.35">
      <c r="CF514" s="57"/>
    </row>
    <row r="515" spans="84:84" x14ac:dyDescent="0.35">
      <c r="CF515" s="57"/>
    </row>
    <row r="516" spans="84:84" x14ac:dyDescent="0.35">
      <c r="CF516" s="57"/>
    </row>
    <row r="517" spans="84:84" x14ac:dyDescent="0.35">
      <c r="CF517" s="57"/>
    </row>
    <row r="518" spans="84:84" x14ac:dyDescent="0.35">
      <c r="CF518" s="57"/>
    </row>
    <row r="519" spans="84:84" x14ac:dyDescent="0.35">
      <c r="CF519" s="57"/>
    </row>
    <row r="520" spans="84:84" x14ac:dyDescent="0.35">
      <c r="CF520" s="57"/>
    </row>
    <row r="521" spans="84:84" x14ac:dyDescent="0.35">
      <c r="CF521" s="57"/>
    </row>
    <row r="522" spans="84:84" x14ac:dyDescent="0.35">
      <c r="CF522" s="57"/>
    </row>
    <row r="523" spans="84:84" x14ac:dyDescent="0.35">
      <c r="CF523" s="57"/>
    </row>
    <row r="524" spans="84:84" x14ac:dyDescent="0.35">
      <c r="CF524" s="57"/>
    </row>
    <row r="525" spans="84:84" x14ac:dyDescent="0.35">
      <c r="CF525" s="57"/>
    </row>
    <row r="526" spans="84:84" x14ac:dyDescent="0.35">
      <c r="CF526" s="57"/>
    </row>
    <row r="527" spans="84:84" x14ac:dyDescent="0.35">
      <c r="CF527" s="57"/>
    </row>
    <row r="528" spans="84:84" x14ac:dyDescent="0.35">
      <c r="CF528" s="57"/>
    </row>
    <row r="529" spans="84:84" x14ac:dyDescent="0.35">
      <c r="CF529" s="57"/>
    </row>
    <row r="530" spans="84:84" x14ac:dyDescent="0.35">
      <c r="CF530" s="57"/>
    </row>
    <row r="531" spans="84:84" x14ac:dyDescent="0.35">
      <c r="CF531" s="57"/>
    </row>
    <row r="532" spans="84:84" x14ac:dyDescent="0.35">
      <c r="CF532" s="57"/>
    </row>
    <row r="533" spans="84:84" x14ac:dyDescent="0.35">
      <c r="CF533" s="57"/>
    </row>
    <row r="534" spans="84:84" x14ac:dyDescent="0.35">
      <c r="CF534" s="57"/>
    </row>
    <row r="535" spans="84:84" x14ac:dyDescent="0.35">
      <c r="CF535" s="57"/>
    </row>
    <row r="536" spans="84:84" x14ac:dyDescent="0.35">
      <c r="CF536" s="57"/>
    </row>
    <row r="537" spans="84:84" x14ac:dyDescent="0.35">
      <c r="CF537" s="57"/>
    </row>
    <row r="538" spans="84:84" x14ac:dyDescent="0.35">
      <c r="CF538" s="57"/>
    </row>
    <row r="539" spans="84:84" x14ac:dyDescent="0.35">
      <c r="CF539" s="57"/>
    </row>
    <row r="540" spans="84:84" x14ac:dyDescent="0.35">
      <c r="CF540" s="57"/>
    </row>
    <row r="541" spans="84:84" x14ac:dyDescent="0.35">
      <c r="CF541" s="57"/>
    </row>
    <row r="542" spans="84:84" x14ac:dyDescent="0.35">
      <c r="CF542" s="57"/>
    </row>
    <row r="543" spans="84:84" x14ac:dyDescent="0.35">
      <c r="CF543" s="57"/>
    </row>
    <row r="544" spans="84:84" x14ac:dyDescent="0.35">
      <c r="CF544" s="57"/>
    </row>
    <row r="545" spans="84:84" x14ac:dyDescent="0.35">
      <c r="CF545" s="57"/>
    </row>
    <row r="546" spans="84:84" x14ac:dyDescent="0.35">
      <c r="CF546" s="57"/>
    </row>
    <row r="547" spans="84:84" x14ac:dyDescent="0.35">
      <c r="CF547" s="57"/>
    </row>
    <row r="548" spans="84:84" x14ac:dyDescent="0.35">
      <c r="CF548" s="57"/>
    </row>
    <row r="549" spans="84:84" x14ac:dyDescent="0.35">
      <c r="CF549" s="57"/>
    </row>
    <row r="550" spans="84:84" x14ac:dyDescent="0.35">
      <c r="CF550" s="57"/>
    </row>
    <row r="551" spans="84:84" x14ac:dyDescent="0.35">
      <c r="CF551" s="57"/>
    </row>
    <row r="552" spans="84:84" x14ac:dyDescent="0.35">
      <c r="CF552" s="57"/>
    </row>
    <row r="553" spans="84:84" x14ac:dyDescent="0.35">
      <c r="CF553" s="57"/>
    </row>
    <row r="554" spans="84:84" x14ac:dyDescent="0.35">
      <c r="CF554" s="57"/>
    </row>
    <row r="555" spans="84:84" x14ac:dyDescent="0.35">
      <c r="CF555" s="57"/>
    </row>
    <row r="556" spans="84:84" x14ac:dyDescent="0.35">
      <c r="CF556" s="57"/>
    </row>
    <row r="557" spans="84:84" x14ac:dyDescent="0.35">
      <c r="CF557" s="57"/>
    </row>
    <row r="558" spans="84:84" x14ac:dyDescent="0.35">
      <c r="CF558" s="57"/>
    </row>
    <row r="559" spans="84:84" x14ac:dyDescent="0.35">
      <c r="CF559" s="57"/>
    </row>
    <row r="560" spans="84:84" x14ac:dyDescent="0.35">
      <c r="CF560" s="57"/>
    </row>
    <row r="561" spans="84:84" x14ac:dyDescent="0.35">
      <c r="CF561" s="57"/>
    </row>
    <row r="562" spans="84:84" x14ac:dyDescent="0.35">
      <c r="CF562" s="57"/>
    </row>
    <row r="563" spans="84:84" x14ac:dyDescent="0.35">
      <c r="CF563" s="57"/>
    </row>
    <row r="564" spans="84:84" x14ac:dyDescent="0.35">
      <c r="CF564" s="57"/>
    </row>
    <row r="565" spans="84:84" x14ac:dyDescent="0.35">
      <c r="CF565" s="57"/>
    </row>
    <row r="566" spans="84:84" x14ac:dyDescent="0.35">
      <c r="CF566" s="57"/>
    </row>
    <row r="567" spans="84:84" x14ac:dyDescent="0.35">
      <c r="CF567" s="57"/>
    </row>
    <row r="568" spans="84:84" x14ac:dyDescent="0.35">
      <c r="CF568" s="57"/>
    </row>
    <row r="569" spans="84:84" x14ac:dyDescent="0.35">
      <c r="CF569" s="57"/>
    </row>
    <row r="570" spans="84:84" x14ac:dyDescent="0.35">
      <c r="CF570" s="57"/>
    </row>
    <row r="571" spans="84:84" x14ac:dyDescent="0.35">
      <c r="CF571" s="57"/>
    </row>
    <row r="572" spans="84:84" x14ac:dyDescent="0.35">
      <c r="CF572" s="57"/>
    </row>
    <row r="573" spans="84:84" x14ac:dyDescent="0.35">
      <c r="CF573" s="57"/>
    </row>
    <row r="574" spans="84:84" x14ac:dyDescent="0.35">
      <c r="CF574" s="57"/>
    </row>
    <row r="575" spans="84:84" x14ac:dyDescent="0.35">
      <c r="CF575" s="57"/>
    </row>
    <row r="576" spans="84:84" x14ac:dyDescent="0.35">
      <c r="CF576" s="57"/>
    </row>
    <row r="577" spans="84:84" x14ac:dyDescent="0.35">
      <c r="CF577" s="57"/>
    </row>
    <row r="578" spans="84:84" x14ac:dyDescent="0.35">
      <c r="CF578" s="57"/>
    </row>
    <row r="579" spans="84:84" x14ac:dyDescent="0.35">
      <c r="CF579" s="57"/>
    </row>
    <row r="580" spans="84:84" x14ac:dyDescent="0.35">
      <c r="CF580" s="57"/>
    </row>
    <row r="581" spans="84:84" x14ac:dyDescent="0.35">
      <c r="CF581" s="57"/>
    </row>
    <row r="582" spans="84:84" x14ac:dyDescent="0.35">
      <c r="CF582" s="57"/>
    </row>
    <row r="583" spans="84:84" x14ac:dyDescent="0.35">
      <c r="CF583" s="57"/>
    </row>
    <row r="584" spans="84:84" x14ac:dyDescent="0.35">
      <c r="CF584" s="57"/>
    </row>
    <row r="585" spans="84:84" x14ac:dyDescent="0.35">
      <c r="CF585" s="57"/>
    </row>
    <row r="586" spans="84:84" x14ac:dyDescent="0.35">
      <c r="CF586" s="57"/>
    </row>
    <row r="587" spans="84:84" x14ac:dyDescent="0.35">
      <c r="CF587" s="57"/>
    </row>
    <row r="588" spans="84:84" x14ac:dyDescent="0.35">
      <c r="CF588" s="57"/>
    </row>
    <row r="589" spans="84:84" x14ac:dyDescent="0.35">
      <c r="CF589" s="57"/>
    </row>
    <row r="590" spans="84:84" x14ac:dyDescent="0.35">
      <c r="CF590" s="57"/>
    </row>
    <row r="591" spans="84:84" x14ac:dyDescent="0.35">
      <c r="CF591" s="57"/>
    </row>
    <row r="592" spans="84:84" x14ac:dyDescent="0.35">
      <c r="CF592" s="57"/>
    </row>
    <row r="593" spans="84:84" x14ac:dyDescent="0.35">
      <c r="CF593" s="57"/>
    </row>
    <row r="594" spans="84:84" x14ac:dyDescent="0.35">
      <c r="CF594" s="57"/>
    </row>
    <row r="595" spans="84:84" x14ac:dyDescent="0.35">
      <c r="CF595" s="57"/>
    </row>
    <row r="596" spans="84:84" x14ac:dyDescent="0.35">
      <c r="CF596" s="57"/>
    </row>
    <row r="597" spans="84:84" x14ac:dyDescent="0.35">
      <c r="CF597" s="57"/>
    </row>
    <row r="598" spans="84:84" x14ac:dyDescent="0.35">
      <c r="CF598" s="57"/>
    </row>
    <row r="599" spans="84:84" x14ac:dyDescent="0.35">
      <c r="CF599" s="57"/>
    </row>
    <row r="600" spans="84:84" x14ac:dyDescent="0.35">
      <c r="CF600" s="57"/>
    </row>
    <row r="601" spans="84:84" x14ac:dyDescent="0.35">
      <c r="CF601" s="57"/>
    </row>
    <row r="602" spans="84:84" x14ac:dyDescent="0.35">
      <c r="CF602" s="57"/>
    </row>
    <row r="603" spans="84:84" x14ac:dyDescent="0.35">
      <c r="CF603" s="57"/>
    </row>
    <row r="604" spans="84:84" x14ac:dyDescent="0.35">
      <c r="CF604" s="57"/>
    </row>
    <row r="605" spans="84:84" x14ac:dyDescent="0.35">
      <c r="CF605" s="57"/>
    </row>
    <row r="606" spans="84:84" x14ac:dyDescent="0.35">
      <c r="CF606" s="57"/>
    </row>
    <row r="607" spans="84:84" x14ac:dyDescent="0.35">
      <c r="CF607" s="57"/>
    </row>
    <row r="608" spans="84:84" x14ac:dyDescent="0.35">
      <c r="CF608" s="57"/>
    </row>
    <row r="609" spans="84:84" x14ac:dyDescent="0.35">
      <c r="CF609" s="57"/>
    </row>
    <row r="610" spans="84:84" x14ac:dyDescent="0.35">
      <c r="CF610" s="57"/>
    </row>
    <row r="611" spans="84:84" x14ac:dyDescent="0.35">
      <c r="CF611" s="57"/>
    </row>
    <row r="612" spans="84:84" x14ac:dyDescent="0.35">
      <c r="CF612" s="57"/>
    </row>
    <row r="613" spans="84:84" x14ac:dyDescent="0.35">
      <c r="CF613" s="57"/>
    </row>
    <row r="614" spans="84:84" x14ac:dyDescent="0.35">
      <c r="CF614" s="57"/>
    </row>
    <row r="615" spans="84:84" x14ac:dyDescent="0.35">
      <c r="CF615" s="57"/>
    </row>
    <row r="616" spans="84:84" x14ac:dyDescent="0.35">
      <c r="CF616" s="57"/>
    </row>
    <row r="617" spans="84:84" x14ac:dyDescent="0.35">
      <c r="CF617" s="57"/>
    </row>
    <row r="618" spans="84:84" x14ac:dyDescent="0.35">
      <c r="CF618" s="57"/>
    </row>
    <row r="619" spans="84:84" x14ac:dyDescent="0.35">
      <c r="CF619" s="57"/>
    </row>
    <row r="620" spans="84:84" x14ac:dyDescent="0.35">
      <c r="CF620" s="57"/>
    </row>
    <row r="621" spans="84:84" x14ac:dyDescent="0.35">
      <c r="CF621" s="57"/>
    </row>
    <row r="622" spans="84:84" x14ac:dyDescent="0.35">
      <c r="CF622" s="57"/>
    </row>
    <row r="623" spans="84:84" x14ac:dyDescent="0.35">
      <c r="CF623" s="57"/>
    </row>
    <row r="624" spans="84:84" x14ac:dyDescent="0.35">
      <c r="CF624" s="57"/>
    </row>
    <row r="625" spans="84:84" x14ac:dyDescent="0.35">
      <c r="CF625" s="57"/>
    </row>
    <row r="626" spans="84:84" x14ac:dyDescent="0.35">
      <c r="CF626" s="57"/>
    </row>
    <row r="627" spans="84:84" x14ac:dyDescent="0.35">
      <c r="CF627" s="57"/>
    </row>
    <row r="628" spans="84:84" x14ac:dyDescent="0.35">
      <c r="CF628" s="57"/>
    </row>
    <row r="629" spans="84:84" x14ac:dyDescent="0.35">
      <c r="CF629" s="57"/>
    </row>
    <row r="630" spans="84:84" x14ac:dyDescent="0.35">
      <c r="CF630" s="57"/>
    </row>
    <row r="631" spans="84:84" x14ac:dyDescent="0.35">
      <c r="CF631" s="57"/>
    </row>
    <row r="632" spans="84:84" x14ac:dyDescent="0.35">
      <c r="CF632" s="57"/>
    </row>
    <row r="633" spans="84:84" x14ac:dyDescent="0.35">
      <c r="CF633" s="57"/>
    </row>
    <row r="634" spans="84:84" x14ac:dyDescent="0.35">
      <c r="CF634" s="57"/>
    </row>
    <row r="635" spans="84:84" x14ac:dyDescent="0.35">
      <c r="CF635" s="57"/>
    </row>
    <row r="636" spans="84:84" x14ac:dyDescent="0.35">
      <c r="CF636" s="57"/>
    </row>
    <row r="637" spans="84:84" x14ac:dyDescent="0.35">
      <c r="CF637" s="57"/>
    </row>
    <row r="638" spans="84:84" x14ac:dyDescent="0.35">
      <c r="CF638" s="57"/>
    </row>
    <row r="639" spans="84:84" x14ac:dyDescent="0.35">
      <c r="CF639" s="57"/>
    </row>
    <row r="640" spans="84:84" x14ac:dyDescent="0.35">
      <c r="CF640" s="57"/>
    </row>
    <row r="641" spans="84:84" x14ac:dyDescent="0.35">
      <c r="CF641" s="57"/>
    </row>
    <row r="642" spans="84:84" x14ac:dyDescent="0.35">
      <c r="CF642" s="57"/>
    </row>
    <row r="643" spans="84:84" x14ac:dyDescent="0.35">
      <c r="CF643" s="57"/>
    </row>
    <row r="644" spans="84:84" x14ac:dyDescent="0.35">
      <c r="CF644" s="57"/>
    </row>
    <row r="645" spans="84:84" x14ac:dyDescent="0.35">
      <c r="CF645" s="57"/>
    </row>
    <row r="646" spans="84:84" x14ac:dyDescent="0.35">
      <c r="CF646" s="57"/>
    </row>
    <row r="647" spans="84:84" x14ac:dyDescent="0.35">
      <c r="CF647" s="57"/>
    </row>
    <row r="648" spans="84:84" x14ac:dyDescent="0.35">
      <c r="CF648" s="57"/>
    </row>
    <row r="649" spans="84:84" x14ac:dyDescent="0.35">
      <c r="CF649" s="57"/>
    </row>
    <row r="650" spans="84:84" x14ac:dyDescent="0.35">
      <c r="CF650" s="57"/>
    </row>
    <row r="651" spans="84:84" x14ac:dyDescent="0.35">
      <c r="CF651" s="57"/>
    </row>
    <row r="652" spans="84:84" x14ac:dyDescent="0.35">
      <c r="CF652" s="57"/>
    </row>
    <row r="653" spans="84:84" x14ac:dyDescent="0.35">
      <c r="CF653" s="57"/>
    </row>
    <row r="654" spans="84:84" x14ac:dyDescent="0.35">
      <c r="CF654" s="57"/>
    </row>
    <row r="655" spans="84:84" x14ac:dyDescent="0.35">
      <c r="CF655" s="57"/>
    </row>
    <row r="656" spans="84:84" x14ac:dyDescent="0.35">
      <c r="CF656" s="57"/>
    </row>
    <row r="657" spans="84:84" x14ac:dyDescent="0.35">
      <c r="CF657" s="57"/>
    </row>
    <row r="658" spans="84:84" x14ac:dyDescent="0.35">
      <c r="CF658" s="57"/>
    </row>
    <row r="659" spans="84:84" x14ac:dyDescent="0.35">
      <c r="CF659" s="57"/>
    </row>
    <row r="660" spans="84:84" x14ac:dyDescent="0.35">
      <c r="CF660" s="57"/>
    </row>
    <row r="661" spans="84:84" x14ac:dyDescent="0.35">
      <c r="CF661" s="57"/>
    </row>
    <row r="662" spans="84:84" x14ac:dyDescent="0.35">
      <c r="CF662" s="57"/>
    </row>
    <row r="663" spans="84:84" x14ac:dyDescent="0.35">
      <c r="CF663" s="57"/>
    </row>
    <row r="664" spans="84:84" x14ac:dyDescent="0.35">
      <c r="CF664" s="57"/>
    </row>
    <row r="665" spans="84:84" x14ac:dyDescent="0.35">
      <c r="CF665" s="57"/>
    </row>
    <row r="666" spans="84:84" x14ac:dyDescent="0.35">
      <c r="CF666" s="57"/>
    </row>
    <row r="667" spans="84:84" x14ac:dyDescent="0.35">
      <c r="CF667" s="57"/>
    </row>
    <row r="668" spans="84:84" x14ac:dyDescent="0.35">
      <c r="CF668" s="57"/>
    </row>
    <row r="669" spans="84:84" x14ac:dyDescent="0.35">
      <c r="CF669" s="57"/>
    </row>
    <row r="670" spans="84:84" x14ac:dyDescent="0.35">
      <c r="CF670" s="57"/>
    </row>
    <row r="671" spans="84:84" x14ac:dyDescent="0.35">
      <c r="CF671" s="57"/>
    </row>
    <row r="672" spans="84:84" x14ac:dyDescent="0.35">
      <c r="CF672" s="57"/>
    </row>
    <row r="673" spans="84:84" x14ac:dyDescent="0.35">
      <c r="CF673" s="57"/>
    </row>
    <row r="674" spans="84:84" x14ac:dyDescent="0.35">
      <c r="CF674" s="57"/>
    </row>
    <row r="675" spans="84:84" x14ac:dyDescent="0.35">
      <c r="CF675" s="57"/>
    </row>
    <row r="676" spans="84:84" x14ac:dyDescent="0.35">
      <c r="CF676" s="57"/>
    </row>
    <row r="677" spans="84:84" x14ac:dyDescent="0.35">
      <c r="CF677" s="57"/>
    </row>
    <row r="678" spans="84:84" x14ac:dyDescent="0.35">
      <c r="CF678" s="57"/>
    </row>
    <row r="679" spans="84:84" x14ac:dyDescent="0.35">
      <c r="CF679" s="57"/>
    </row>
    <row r="680" spans="84:84" x14ac:dyDescent="0.35">
      <c r="CF680" s="57"/>
    </row>
    <row r="681" spans="84:84" x14ac:dyDescent="0.35">
      <c r="CF681" s="57"/>
    </row>
    <row r="682" spans="84:84" x14ac:dyDescent="0.35">
      <c r="CF682" s="57"/>
    </row>
    <row r="683" spans="84:84" x14ac:dyDescent="0.35">
      <c r="CF683" s="57"/>
    </row>
    <row r="684" spans="84:84" x14ac:dyDescent="0.35">
      <c r="CF684" s="57"/>
    </row>
    <row r="685" spans="84:84" x14ac:dyDescent="0.35">
      <c r="CF685" s="57"/>
    </row>
    <row r="686" spans="84:84" x14ac:dyDescent="0.35">
      <c r="CF686" s="57"/>
    </row>
    <row r="687" spans="84:84" x14ac:dyDescent="0.35">
      <c r="CF687" s="57"/>
    </row>
    <row r="688" spans="84:84" x14ac:dyDescent="0.35">
      <c r="CF688" s="57"/>
    </row>
    <row r="689" spans="84:84" x14ac:dyDescent="0.35">
      <c r="CF689" s="57"/>
    </row>
    <row r="690" spans="84:84" x14ac:dyDescent="0.35">
      <c r="CF690" s="57"/>
    </row>
    <row r="691" spans="84:84" x14ac:dyDescent="0.35">
      <c r="CF691" s="57"/>
    </row>
    <row r="692" spans="84:84" x14ac:dyDescent="0.35">
      <c r="CF692" s="57"/>
    </row>
    <row r="693" spans="84:84" x14ac:dyDescent="0.35">
      <c r="CF693" s="57"/>
    </row>
    <row r="694" spans="84:84" x14ac:dyDescent="0.35">
      <c r="CF694" s="57"/>
    </row>
    <row r="695" spans="84:84" x14ac:dyDescent="0.35">
      <c r="CF695" s="57"/>
    </row>
    <row r="696" spans="84:84" x14ac:dyDescent="0.35">
      <c r="CF696" s="57"/>
    </row>
    <row r="697" spans="84:84" x14ac:dyDescent="0.35">
      <c r="CF697" s="57"/>
    </row>
    <row r="698" spans="84:84" x14ac:dyDescent="0.35">
      <c r="CF698" s="57"/>
    </row>
    <row r="699" spans="84:84" x14ac:dyDescent="0.35">
      <c r="CF699" s="57"/>
    </row>
    <row r="700" spans="84:84" x14ac:dyDescent="0.35">
      <c r="CF700" s="57"/>
    </row>
    <row r="701" spans="84:84" x14ac:dyDescent="0.35">
      <c r="CF701" s="57"/>
    </row>
    <row r="702" spans="84:84" x14ac:dyDescent="0.35">
      <c r="CF702" s="57"/>
    </row>
    <row r="703" spans="84:84" x14ac:dyDescent="0.35">
      <c r="CF703" s="57"/>
    </row>
    <row r="704" spans="84:84" x14ac:dyDescent="0.35">
      <c r="CF704" s="57"/>
    </row>
    <row r="705" spans="84:84" x14ac:dyDescent="0.35">
      <c r="CF705" s="57"/>
    </row>
    <row r="706" spans="84:84" x14ac:dyDescent="0.35">
      <c r="CF706" s="57"/>
    </row>
    <row r="707" spans="84:84" x14ac:dyDescent="0.35">
      <c r="CF707" s="57"/>
    </row>
    <row r="708" spans="84:84" x14ac:dyDescent="0.35">
      <c r="CF708" s="57"/>
    </row>
    <row r="709" spans="84:84" x14ac:dyDescent="0.35">
      <c r="CF709" s="57"/>
    </row>
    <row r="710" spans="84:84" x14ac:dyDescent="0.35">
      <c r="CF710" s="57"/>
    </row>
    <row r="711" spans="84:84" x14ac:dyDescent="0.35">
      <c r="CF711" s="57"/>
    </row>
    <row r="712" spans="84:84" x14ac:dyDescent="0.35">
      <c r="CF712" s="57"/>
    </row>
    <row r="713" spans="84:84" x14ac:dyDescent="0.35">
      <c r="CF713" s="57"/>
    </row>
    <row r="714" spans="84:84" x14ac:dyDescent="0.35">
      <c r="CF714" s="57"/>
    </row>
    <row r="715" spans="84:84" x14ac:dyDescent="0.35">
      <c r="CF715" s="57"/>
    </row>
    <row r="716" spans="84:84" x14ac:dyDescent="0.35">
      <c r="CF716" s="57"/>
    </row>
    <row r="717" spans="84:84" x14ac:dyDescent="0.35">
      <c r="CF717" s="57"/>
    </row>
    <row r="718" spans="84:84" x14ac:dyDescent="0.35">
      <c r="CF718" s="57"/>
    </row>
    <row r="719" spans="84:84" x14ac:dyDescent="0.35">
      <c r="CF719" s="57"/>
    </row>
    <row r="720" spans="84:84" x14ac:dyDescent="0.35">
      <c r="CF720" s="57"/>
    </row>
    <row r="721" spans="84:84" x14ac:dyDescent="0.35">
      <c r="CF721" s="57"/>
    </row>
    <row r="722" spans="84:84" x14ac:dyDescent="0.35">
      <c r="CF722" s="57"/>
    </row>
    <row r="723" spans="84:84" x14ac:dyDescent="0.35">
      <c r="CF723" s="57"/>
    </row>
    <row r="724" spans="84:84" x14ac:dyDescent="0.35">
      <c r="CF724" s="57"/>
    </row>
    <row r="725" spans="84:84" x14ac:dyDescent="0.35">
      <c r="CF725" s="57"/>
    </row>
    <row r="726" spans="84:84" x14ac:dyDescent="0.35">
      <c r="CF726" s="57"/>
    </row>
    <row r="727" spans="84:84" x14ac:dyDescent="0.35">
      <c r="CF727" s="57"/>
    </row>
    <row r="728" spans="84:84" x14ac:dyDescent="0.35">
      <c r="CF728" s="57"/>
    </row>
    <row r="729" spans="84:84" x14ac:dyDescent="0.35">
      <c r="CF729" s="57"/>
    </row>
    <row r="730" spans="84:84" x14ac:dyDescent="0.35">
      <c r="CF730" s="57"/>
    </row>
    <row r="731" spans="84:84" x14ac:dyDescent="0.35">
      <c r="CF731" s="57"/>
    </row>
    <row r="732" spans="84:84" x14ac:dyDescent="0.35">
      <c r="CF732" s="57"/>
    </row>
    <row r="733" spans="84:84" x14ac:dyDescent="0.35">
      <c r="CF733" s="57"/>
    </row>
    <row r="734" spans="84:84" x14ac:dyDescent="0.35">
      <c r="CF734" s="57"/>
    </row>
    <row r="735" spans="84:84" x14ac:dyDescent="0.35">
      <c r="CF735" s="57"/>
    </row>
    <row r="736" spans="84:84" x14ac:dyDescent="0.35">
      <c r="CF736" s="57"/>
    </row>
    <row r="737" spans="84:84" x14ac:dyDescent="0.35">
      <c r="CF737" s="57"/>
    </row>
    <row r="738" spans="84:84" x14ac:dyDescent="0.35">
      <c r="CF738" s="57"/>
    </row>
    <row r="739" spans="84:84" x14ac:dyDescent="0.35">
      <c r="CF739" s="57"/>
    </row>
    <row r="740" spans="84:84" x14ac:dyDescent="0.35">
      <c r="CF740" s="57"/>
    </row>
    <row r="741" spans="84:84" x14ac:dyDescent="0.35">
      <c r="CF741" s="57"/>
    </row>
    <row r="742" spans="84:84" x14ac:dyDescent="0.35">
      <c r="CF742" s="57"/>
    </row>
    <row r="743" spans="84:84" x14ac:dyDescent="0.35">
      <c r="CF743" s="57"/>
    </row>
    <row r="744" spans="84:84" x14ac:dyDescent="0.35">
      <c r="CF744" s="57"/>
    </row>
    <row r="745" spans="84:84" x14ac:dyDescent="0.35">
      <c r="CF745" s="57"/>
    </row>
    <row r="746" spans="84:84" x14ac:dyDescent="0.35">
      <c r="CF746" s="57"/>
    </row>
    <row r="747" spans="84:84" x14ac:dyDescent="0.35">
      <c r="CF747" s="57"/>
    </row>
    <row r="748" spans="84:84" x14ac:dyDescent="0.35">
      <c r="CF748" s="57"/>
    </row>
    <row r="749" spans="84:84" x14ac:dyDescent="0.35">
      <c r="CF749" s="57"/>
    </row>
    <row r="750" spans="84:84" x14ac:dyDescent="0.35">
      <c r="CF750" s="57"/>
    </row>
    <row r="751" spans="84:84" x14ac:dyDescent="0.35">
      <c r="CF751" s="57"/>
    </row>
    <row r="752" spans="84:84" x14ac:dyDescent="0.35">
      <c r="CF752" s="57"/>
    </row>
    <row r="753" spans="84:84" x14ac:dyDescent="0.35">
      <c r="CF753" s="57"/>
    </row>
    <row r="754" spans="84:84" x14ac:dyDescent="0.35">
      <c r="CF754" s="57"/>
    </row>
    <row r="755" spans="84:84" x14ac:dyDescent="0.35">
      <c r="CF755" s="57"/>
    </row>
    <row r="756" spans="84:84" x14ac:dyDescent="0.35">
      <c r="CF756" s="57"/>
    </row>
    <row r="757" spans="84:84" x14ac:dyDescent="0.35">
      <c r="CF757" s="57"/>
    </row>
    <row r="758" spans="84:84" x14ac:dyDescent="0.35">
      <c r="CF758" s="57"/>
    </row>
    <row r="759" spans="84:84" x14ac:dyDescent="0.35">
      <c r="CF759" s="57"/>
    </row>
    <row r="760" spans="84:84" x14ac:dyDescent="0.35">
      <c r="CF760" s="57"/>
    </row>
    <row r="761" spans="84:84" x14ac:dyDescent="0.35">
      <c r="CF761" s="57"/>
    </row>
    <row r="762" spans="84:84" x14ac:dyDescent="0.35">
      <c r="CF762" s="57"/>
    </row>
    <row r="763" spans="84:84" x14ac:dyDescent="0.35">
      <c r="CF763" s="57"/>
    </row>
    <row r="764" spans="84:84" x14ac:dyDescent="0.35">
      <c r="CF764" s="57"/>
    </row>
    <row r="765" spans="84:84" x14ac:dyDescent="0.35">
      <c r="CF765" s="57"/>
    </row>
    <row r="766" spans="84:84" x14ac:dyDescent="0.35">
      <c r="CF766" s="57"/>
    </row>
    <row r="767" spans="84:84" x14ac:dyDescent="0.35">
      <c r="CF767" s="57"/>
    </row>
    <row r="768" spans="84:84" x14ac:dyDescent="0.35">
      <c r="CF768" s="57"/>
    </row>
    <row r="769" spans="84:84" x14ac:dyDescent="0.35">
      <c r="CF769" s="57"/>
    </row>
    <row r="770" spans="84:84" x14ac:dyDescent="0.35">
      <c r="CF770" s="57"/>
    </row>
    <row r="771" spans="84:84" x14ac:dyDescent="0.35">
      <c r="CF771" s="57"/>
    </row>
    <row r="772" spans="84:84" x14ac:dyDescent="0.35">
      <c r="CF772" s="57"/>
    </row>
    <row r="773" spans="84:84" x14ac:dyDescent="0.35">
      <c r="CF773" s="57"/>
    </row>
    <row r="774" spans="84:84" x14ac:dyDescent="0.35">
      <c r="CF774" s="57"/>
    </row>
    <row r="775" spans="84:84" x14ac:dyDescent="0.35">
      <c r="CF775" s="57"/>
    </row>
    <row r="776" spans="84:84" x14ac:dyDescent="0.35">
      <c r="CF776" s="57"/>
    </row>
    <row r="777" spans="84:84" x14ac:dyDescent="0.35">
      <c r="CF777" s="57"/>
    </row>
    <row r="778" spans="84:84" x14ac:dyDescent="0.35">
      <c r="CF778" s="57"/>
    </row>
    <row r="779" spans="84:84" x14ac:dyDescent="0.35">
      <c r="CF779" s="57"/>
    </row>
    <row r="780" spans="84:84" x14ac:dyDescent="0.35">
      <c r="CF780" s="57"/>
    </row>
    <row r="781" spans="84:84" x14ac:dyDescent="0.35">
      <c r="CF781" s="57"/>
    </row>
    <row r="782" spans="84:84" x14ac:dyDescent="0.35">
      <c r="CF782" s="57"/>
    </row>
    <row r="783" spans="84:84" x14ac:dyDescent="0.35">
      <c r="CF783" s="57"/>
    </row>
    <row r="784" spans="84:84" x14ac:dyDescent="0.35">
      <c r="CF784" s="57"/>
    </row>
    <row r="785" spans="84:84" x14ac:dyDescent="0.35">
      <c r="CF785" s="57"/>
    </row>
    <row r="786" spans="84:84" x14ac:dyDescent="0.35">
      <c r="CF786" s="57"/>
    </row>
    <row r="787" spans="84:84" x14ac:dyDescent="0.35">
      <c r="CF787" s="57"/>
    </row>
    <row r="788" spans="84:84" x14ac:dyDescent="0.35">
      <c r="CF788" s="57"/>
    </row>
    <row r="789" spans="84:84" x14ac:dyDescent="0.35">
      <c r="CF789" s="57"/>
    </row>
    <row r="790" spans="84:84" x14ac:dyDescent="0.35">
      <c r="CF790" s="57"/>
    </row>
    <row r="791" spans="84:84" x14ac:dyDescent="0.35">
      <c r="CF791" s="57"/>
    </row>
    <row r="792" spans="84:84" x14ac:dyDescent="0.35">
      <c r="CF792" s="57"/>
    </row>
    <row r="793" spans="84:84" x14ac:dyDescent="0.35">
      <c r="CF793" s="57"/>
    </row>
    <row r="794" spans="84:84" x14ac:dyDescent="0.35">
      <c r="CF794" s="57"/>
    </row>
    <row r="795" spans="84:84" x14ac:dyDescent="0.35">
      <c r="CF795" s="57"/>
    </row>
    <row r="796" spans="84:84" x14ac:dyDescent="0.35">
      <c r="CF796" s="57"/>
    </row>
    <row r="797" spans="84:84" x14ac:dyDescent="0.35">
      <c r="CF797" s="57"/>
    </row>
    <row r="798" spans="84:84" x14ac:dyDescent="0.35">
      <c r="CF798" s="57"/>
    </row>
    <row r="799" spans="84:84" x14ac:dyDescent="0.35">
      <c r="CF799" s="57"/>
    </row>
    <row r="800" spans="84:84" x14ac:dyDescent="0.35">
      <c r="CF800" s="57"/>
    </row>
    <row r="801" spans="84:84" x14ac:dyDescent="0.35">
      <c r="CF801" s="57"/>
    </row>
    <row r="802" spans="84:84" x14ac:dyDescent="0.35">
      <c r="CF802" s="57"/>
    </row>
    <row r="803" spans="84:84" x14ac:dyDescent="0.35">
      <c r="CF803" s="57"/>
    </row>
    <row r="804" spans="84:84" x14ac:dyDescent="0.35">
      <c r="CF804" s="57"/>
    </row>
    <row r="805" spans="84:84" x14ac:dyDescent="0.35">
      <c r="CF805" s="57"/>
    </row>
    <row r="806" spans="84:84" x14ac:dyDescent="0.35">
      <c r="CF806" s="57"/>
    </row>
    <row r="807" spans="84:84" x14ac:dyDescent="0.35">
      <c r="CF807" s="57"/>
    </row>
    <row r="808" spans="84:84" x14ac:dyDescent="0.35">
      <c r="CF808" s="57"/>
    </row>
    <row r="809" spans="84:84" x14ac:dyDescent="0.35">
      <c r="CF809" s="57"/>
    </row>
    <row r="810" spans="84:84" x14ac:dyDescent="0.35">
      <c r="CF810" s="57"/>
    </row>
    <row r="811" spans="84:84" x14ac:dyDescent="0.35">
      <c r="CF811" s="57"/>
    </row>
    <row r="812" spans="84:84" x14ac:dyDescent="0.35">
      <c r="CF812" s="57"/>
    </row>
    <row r="813" spans="84:84" x14ac:dyDescent="0.35">
      <c r="CF813" s="57"/>
    </row>
    <row r="814" spans="84:84" x14ac:dyDescent="0.35">
      <c r="CF814" s="57"/>
    </row>
    <row r="815" spans="84:84" x14ac:dyDescent="0.35">
      <c r="CF815" s="57"/>
    </row>
    <row r="816" spans="84:84" x14ac:dyDescent="0.35">
      <c r="CF816" s="57"/>
    </row>
    <row r="817" spans="84:84" x14ac:dyDescent="0.35">
      <c r="CF817" s="57"/>
    </row>
    <row r="818" spans="84:84" x14ac:dyDescent="0.35">
      <c r="CF818" s="57"/>
    </row>
    <row r="819" spans="84:84" x14ac:dyDescent="0.35">
      <c r="CF819" s="57"/>
    </row>
    <row r="820" spans="84:84" x14ac:dyDescent="0.35">
      <c r="CF820" s="57"/>
    </row>
    <row r="821" spans="84:84" x14ac:dyDescent="0.35">
      <c r="CF821" s="57"/>
    </row>
    <row r="822" spans="84:84" x14ac:dyDescent="0.35">
      <c r="CF822" s="57"/>
    </row>
    <row r="823" spans="84:84" x14ac:dyDescent="0.35">
      <c r="CF823" s="57"/>
    </row>
    <row r="824" spans="84:84" x14ac:dyDescent="0.35">
      <c r="CF824" s="57"/>
    </row>
    <row r="825" spans="84:84" x14ac:dyDescent="0.35">
      <c r="CF825" s="57"/>
    </row>
    <row r="826" spans="84:84" x14ac:dyDescent="0.35">
      <c r="CF826" s="57"/>
    </row>
    <row r="827" spans="84:84" x14ac:dyDescent="0.35">
      <c r="CF827" s="57"/>
    </row>
    <row r="828" spans="84:84" x14ac:dyDescent="0.35">
      <c r="CF828" s="57"/>
    </row>
    <row r="829" spans="84:84" x14ac:dyDescent="0.35">
      <c r="CF829" s="57"/>
    </row>
    <row r="830" spans="84:84" x14ac:dyDescent="0.35">
      <c r="CF830" s="57"/>
    </row>
    <row r="831" spans="84:84" x14ac:dyDescent="0.35">
      <c r="CF831" s="57"/>
    </row>
    <row r="832" spans="84:84" x14ac:dyDescent="0.35">
      <c r="CF832" s="57"/>
    </row>
    <row r="833" spans="84:84" x14ac:dyDescent="0.35">
      <c r="CF833" s="57"/>
    </row>
    <row r="834" spans="84:84" x14ac:dyDescent="0.35">
      <c r="CF834" s="57"/>
    </row>
    <row r="835" spans="84:84" x14ac:dyDescent="0.35">
      <c r="CF835" s="57"/>
    </row>
    <row r="836" spans="84:84" x14ac:dyDescent="0.35">
      <c r="CF836" s="57"/>
    </row>
    <row r="837" spans="84:84" x14ac:dyDescent="0.35">
      <c r="CF837" s="57"/>
    </row>
    <row r="838" spans="84:84" x14ac:dyDescent="0.35">
      <c r="CF838" s="57"/>
    </row>
    <row r="839" spans="84:84" x14ac:dyDescent="0.35">
      <c r="CF839" s="57"/>
    </row>
    <row r="840" spans="84:84" x14ac:dyDescent="0.35">
      <c r="CF840" s="57"/>
    </row>
    <row r="841" spans="84:84" x14ac:dyDescent="0.35">
      <c r="CF841" s="57"/>
    </row>
    <row r="842" spans="84:84" x14ac:dyDescent="0.35">
      <c r="CF842" s="57"/>
    </row>
    <row r="843" spans="84:84" x14ac:dyDescent="0.35">
      <c r="CF843" s="57"/>
    </row>
    <row r="844" spans="84:84" x14ac:dyDescent="0.35">
      <c r="CF844" s="57"/>
    </row>
    <row r="845" spans="84:84" x14ac:dyDescent="0.35">
      <c r="CF845" s="57"/>
    </row>
    <row r="846" spans="84:84" x14ac:dyDescent="0.35">
      <c r="CF846" s="57"/>
    </row>
    <row r="847" spans="84:84" x14ac:dyDescent="0.35">
      <c r="CF847" s="57"/>
    </row>
    <row r="848" spans="84:84" x14ac:dyDescent="0.35">
      <c r="CF848" s="57"/>
    </row>
    <row r="849" spans="84:84" x14ac:dyDescent="0.35">
      <c r="CF849" s="57"/>
    </row>
    <row r="850" spans="84:84" x14ac:dyDescent="0.35">
      <c r="CF850" s="57"/>
    </row>
    <row r="851" spans="84:84" x14ac:dyDescent="0.35">
      <c r="CF851" s="57"/>
    </row>
    <row r="852" spans="84:84" x14ac:dyDescent="0.35">
      <c r="CF852" s="57"/>
    </row>
    <row r="853" spans="84:84" x14ac:dyDescent="0.35">
      <c r="CF853" s="57"/>
    </row>
    <row r="854" spans="84:84" x14ac:dyDescent="0.35">
      <c r="CF854" s="57"/>
    </row>
    <row r="855" spans="84:84" x14ac:dyDescent="0.35">
      <c r="CF855" s="57"/>
    </row>
    <row r="856" spans="84:84" x14ac:dyDescent="0.35">
      <c r="CF856" s="57"/>
    </row>
    <row r="857" spans="84:84" x14ac:dyDescent="0.35">
      <c r="CF857" s="57"/>
    </row>
    <row r="858" spans="84:84" x14ac:dyDescent="0.35">
      <c r="CF858" s="57"/>
    </row>
    <row r="859" spans="84:84" x14ac:dyDescent="0.35">
      <c r="CF859" s="57"/>
    </row>
    <row r="860" spans="84:84" x14ac:dyDescent="0.35">
      <c r="CF860" s="57"/>
    </row>
    <row r="861" spans="84:84" x14ac:dyDescent="0.35">
      <c r="CF861" s="57"/>
    </row>
    <row r="862" spans="84:84" x14ac:dyDescent="0.35">
      <c r="CF862" s="57"/>
    </row>
    <row r="863" spans="84:84" x14ac:dyDescent="0.35">
      <c r="CF863" s="57"/>
    </row>
    <row r="864" spans="84:84" x14ac:dyDescent="0.35">
      <c r="CF864" s="57"/>
    </row>
    <row r="865" spans="84:84" x14ac:dyDescent="0.35">
      <c r="CF865" s="57"/>
    </row>
    <row r="866" spans="84:84" x14ac:dyDescent="0.35">
      <c r="CF866" s="57"/>
    </row>
    <row r="867" spans="84:84" x14ac:dyDescent="0.35">
      <c r="CF867" s="57"/>
    </row>
    <row r="868" spans="84:84" x14ac:dyDescent="0.35">
      <c r="CF868" s="57"/>
    </row>
    <row r="869" spans="84:84" x14ac:dyDescent="0.35">
      <c r="CF869" s="57"/>
    </row>
    <row r="870" spans="84:84" x14ac:dyDescent="0.35">
      <c r="CF870" s="57"/>
    </row>
    <row r="871" spans="84:84" x14ac:dyDescent="0.35">
      <c r="CF871" s="57"/>
    </row>
    <row r="872" spans="84:84" x14ac:dyDescent="0.35">
      <c r="CF872" s="57"/>
    </row>
    <row r="873" spans="84:84" x14ac:dyDescent="0.35">
      <c r="CF873" s="57"/>
    </row>
    <row r="874" spans="84:84" x14ac:dyDescent="0.35">
      <c r="CF874" s="57"/>
    </row>
    <row r="875" spans="84:84" x14ac:dyDescent="0.35">
      <c r="CF875" s="57"/>
    </row>
    <row r="876" spans="84:84" x14ac:dyDescent="0.35">
      <c r="CF876" s="57"/>
    </row>
    <row r="877" spans="84:84" x14ac:dyDescent="0.35">
      <c r="CF877" s="57"/>
    </row>
    <row r="878" spans="84:84" x14ac:dyDescent="0.35">
      <c r="CF878" s="57"/>
    </row>
    <row r="879" spans="84:84" x14ac:dyDescent="0.35">
      <c r="CF879" s="57"/>
    </row>
    <row r="880" spans="84:84" x14ac:dyDescent="0.35">
      <c r="CF880" s="57"/>
    </row>
    <row r="881" spans="84:84" x14ac:dyDescent="0.35">
      <c r="CF881" s="57"/>
    </row>
    <row r="882" spans="84:84" x14ac:dyDescent="0.35">
      <c r="CF882" s="57"/>
    </row>
    <row r="883" spans="84:84" x14ac:dyDescent="0.35">
      <c r="CF883" s="57"/>
    </row>
    <row r="884" spans="84:84" x14ac:dyDescent="0.35">
      <c r="CF884" s="57"/>
    </row>
    <row r="885" spans="84:84" x14ac:dyDescent="0.35">
      <c r="CF885" s="57"/>
    </row>
    <row r="886" spans="84:84" x14ac:dyDescent="0.35">
      <c r="CF886" s="57"/>
    </row>
    <row r="887" spans="84:84" x14ac:dyDescent="0.35">
      <c r="CF887" s="57"/>
    </row>
    <row r="888" spans="84:84" x14ac:dyDescent="0.35">
      <c r="CF888" s="57"/>
    </row>
    <row r="889" spans="84:84" x14ac:dyDescent="0.35">
      <c r="CF889" s="57"/>
    </row>
    <row r="890" spans="84:84" x14ac:dyDescent="0.35">
      <c r="CF890" s="57"/>
    </row>
    <row r="891" spans="84:84" x14ac:dyDescent="0.35">
      <c r="CF891" s="57"/>
    </row>
    <row r="892" spans="84:84" x14ac:dyDescent="0.35">
      <c r="CF892" s="57"/>
    </row>
    <row r="893" spans="84:84" x14ac:dyDescent="0.35">
      <c r="CF893" s="57"/>
    </row>
    <row r="894" spans="84:84" x14ac:dyDescent="0.35">
      <c r="CF894" s="57"/>
    </row>
    <row r="895" spans="84:84" x14ac:dyDescent="0.35">
      <c r="CF895" s="57"/>
    </row>
    <row r="896" spans="84:84" x14ac:dyDescent="0.35">
      <c r="CF896" s="57"/>
    </row>
    <row r="897" spans="84:84" x14ac:dyDescent="0.35">
      <c r="CF897" s="57"/>
    </row>
    <row r="898" spans="84:84" x14ac:dyDescent="0.35">
      <c r="CF898" s="57"/>
    </row>
    <row r="899" spans="84:84" x14ac:dyDescent="0.35">
      <c r="CF899" s="57"/>
    </row>
    <row r="900" spans="84:84" x14ac:dyDescent="0.35">
      <c r="CF900" s="57"/>
    </row>
    <row r="901" spans="84:84" x14ac:dyDescent="0.35">
      <c r="CF901" s="57"/>
    </row>
    <row r="902" spans="84:84" x14ac:dyDescent="0.35">
      <c r="CF902" s="57"/>
    </row>
    <row r="903" spans="84:84" x14ac:dyDescent="0.35">
      <c r="CF903" s="57"/>
    </row>
    <row r="904" spans="84:84" x14ac:dyDescent="0.35">
      <c r="CF904" s="57"/>
    </row>
    <row r="905" spans="84:84" x14ac:dyDescent="0.35">
      <c r="CF905" s="57"/>
    </row>
    <row r="906" spans="84:84" x14ac:dyDescent="0.35">
      <c r="CF906" s="57"/>
    </row>
    <row r="907" spans="84:84" x14ac:dyDescent="0.35">
      <c r="CF907" s="57"/>
    </row>
    <row r="908" spans="84:84" x14ac:dyDescent="0.35">
      <c r="CF908" s="57"/>
    </row>
    <row r="909" spans="84:84" x14ac:dyDescent="0.35">
      <c r="CF909" s="57"/>
    </row>
    <row r="910" spans="84:84" x14ac:dyDescent="0.35">
      <c r="CF910" s="57"/>
    </row>
    <row r="911" spans="84:84" x14ac:dyDescent="0.35">
      <c r="CF911" s="57"/>
    </row>
    <row r="912" spans="84:84" x14ac:dyDescent="0.35">
      <c r="CF912" s="57"/>
    </row>
    <row r="913" spans="84:84" x14ac:dyDescent="0.35">
      <c r="CF913" s="57"/>
    </row>
    <row r="914" spans="84:84" x14ac:dyDescent="0.35">
      <c r="CF914" s="57"/>
    </row>
    <row r="915" spans="84:84" x14ac:dyDescent="0.35">
      <c r="CF915" s="57"/>
    </row>
    <row r="916" spans="84:84" x14ac:dyDescent="0.35">
      <c r="CF916" s="57"/>
    </row>
    <row r="917" spans="84:84" x14ac:dyDescent="0.35">
      <c r="CF917" s="57"/>
    </row>
    <row r="918" spans="84:84" x14ac:dyDescent="0.35">
      <c r="CF918" s="57"/>
    </row>
    <row r="919" spans="84:84" x14ac:dyDescent="0.35">
      <c r="CF919" s="57"/>
    </row>
    <row r="920" spans="84:84" x14ac:dyDescent="0.35">
      <c r="CF920" s="57"/>
    </row>
    <row r="921" spans="84:84" x14ac:dyDescent="0.35">
      <c r="CF921" s="57"/>
    </row>
    <row r="922" spans="84:84" x14ac:dyDescent="0.35">
      <c r="CF922" s="57"/>
    </row>
    <row r="923" spans="84:84" x14ac:dyDescent="0.35">
      <c r="CF923" s="57"/>
    </row>
    <row r="924" spans="84:84" x14ac:dyDescent="0.35">
      <c r="CF924" s="57"/>
    </row>
    <row r="925" spans="84:84" x14ac:dyDescent="0.35">
      <c r="CF925" s="57"/>
    </row>
    <row r="926" spans="84:84" x14ac:dyDescent="0.35">
      <c r="CF926" s="57"/>
    </row>
    <row r="927" spans="84:84" x14ac:dyDescent="0.35">
      <c r="CF927" s="57"/>
    </row>
    <row r="928" spans="84:84" x14ac:dyDescent="0.35">
      <c r="CF928" s="57"/>
    </row>
    <row r="929" spans="84:84" x14ac:dyDescent="0.35">
      <c r="CF929" s="57"/>
    </row>
    <row r="930" spans="84:84" x14ac:dyDescent="0.35">
      <c r="CF930" s="57"/>
    </row>
    <row r="931" spans="84:84" x14ac:dyDescent="0.35">
      <c r="CF931" s="57"/>
    </row>
    <row r="932" spans="84:84" x14ac:dyDescent="0.35">
      <c r="CF932" s="57"/>
    </row>
    <row r="933" spans="84:84" x14ac:dyDescent="0.35">
      <c r="CF933" s="57"/>
    </row>
    <row r="934" spans="84:84" x14ac:dyDescent="0.35">
      <c r="CF934" s="57"/>
    </row>
    <row r="935" spans="84:84" x14ac:dyDescent="0.35">
      <c r="CF935" s="57"/>
    </row>
    <row r="936" spans="84:84" x14ac:dyDescent="0.35">
      <c r="CF936" s="57"/>
    </row>
    <row r="937" spans="84:84" x14ac:dyDescent="0.35">
      <c r="CF937" s="57"/>
    </row>
    <row r="938" spans="84:84" x14ac:dyDescent="0.35">
      <c r="CF938" s="57"/>
    </row>
    <row r="939" spans="84:84" x14ac:dyDescent="0.35">
      <c r="CF939" s="57"/>
    </row>
    <row r="940" spans="84:84" x14ac:dyDescent="0.35">
      <c r="CF940" s="57"/>
    </row>
    <row r="941" spans="84:84" x14ac:dyDescent="0.35">
      <c r="CF941" s="57"/>
    </row>
    <row r="942" spans="84:84" x14ac:dyDescent="0.35">
      <c r="CF942" s="57"/>
    </row>
    <row r="943" spans="84:84" x14ac:dyDescent="0.35">
      <c r="CF943" s="57"/>
    </row>
    <row r="944" spans="84:84" x14ac:dyDescent="0.35">
      <c r="CF944" s="57"/>
    </row>
    <row r="945" spans="84:84" x14ac:dyDescent="0.35">
      <c r="CF945" s="57"/>
    </row>
    <row r="946" spans="84:84" x14ac:dyDescent="0.35">
      <c r="CF946" s="57"/>
    </row>
    <row r="947" spans="84:84" x14ac:dyDescent="0.35">
      <c r="CF947" s="57"/>
    </row>
    <row r="948" spans="84:84" x14ac:dyDescent="0.35">
      <c r="CF948" s="57"/>
    </row>
    <row r="949" spans="84:84" x14ac:dyDescent="0.35">
      <c r="CF949" s="57"/>
    </row>
    <row r="950" spans="84:84" x14ac:dyDescent="0.35">
      <c r="CF950" s="57"/>
    </row>
    <row r="951" spans="84:84" x14ac:dyDescent="0.35">
      <c r="CF951" s="57"/>
    </row>
    <row r="952" spans="84:84" x14ac:dyDescent="0.35">
      <c r="CF952" s="57"/>
    </row>
    <row r="953" spans="84:84" x14ac:dyDescent="0.35">
      <c r="CF953" s="57"/>
    </row>
    <row r="954" spans="84:84" x14ac:dyDescent="0.35">
      <c r="CF954" s="57"/>
    </row>
    <row r="955" spans="84:84" x14ac:dyDescent="0.35">
      <c r="CF955" s="57"/>
    </row>
    <row r="956" spans="84:84" x14ac:dyDescent="0.35">
      <c r="CF956" s="57"/>
    </row>
    <row r="957" spans="84:84" x14ac:dyDescent="0.35">
      <c r="CF957" s="57"/>
    </row>
    <row r="958" spans="84:84" x14ac:dyDescent="0.35">
      <c r="CF958" s="57"/>
    </row>
    <row r="959" spans="84:84" x14ac:dyDescent="0.35">
      <c r="CF959" s="57"/>
    </row>
    <row r="960" spans="84:84" x14ac:dyDescent="0.35">
      <c r="CF960" s="57"/>
    </row>
    <row r="961" spans="84:84" x14ac:dyDescent="0.35">
      <c r="CF961" s="57"/>
    </row>
    <row r="962" spans="84:84" x14ac:dyDescent="0.35">
      <c r="CF962" s="57"/>
    </row>
    <row r="963" spans="84:84" x14ac:dyDescent="0.35">
      <c r="CF963" s="57"/>
    </row>
    <row r="964" spans="84:84" x14ac:dyDescent="0.35">
      <c r="CF964" s="57"/>
    </row>
    <row r="965" spans="84:84" x14ac:dyDescent="0.35">
      <c r="CF965" s="57"/>
    </row>
    <row r="966" spans="84:84" x14ac:dyDescent="0.35">
      <c r="CF966" s="57"/>
    </row>
    <row r="967" spans="84:84" x14ac:dyDescent="0.35">
      <c r="CF967" s="57"/>
    </row>
    <row r="968" spans="84:84" x14ac:dyDescent="0.35">
      <c r="CF968" s="57"/>
    </row>
    <row r="969" spans="84:84" x14ac:dyDescent="0.35">
      <c r="CF969" s="57"/>
    </row>
    <row r="970" spans="84:84" x14ac:dyDescent="0.35">
      <c r="CF970" s="57"/>
    </row>
    <row r="971" spans="84:84" x14ac:dyDescent="0.35">
      <c r="CF971" s="57"/>
    </row>
    <row r="972" spans="84:84" x14ac:dyDescent="0.35">
      <c r="CF972" s="57"/>
    </row>
    <row r="973" spans="84:84" x14ac:dyDescent="0.35">
      <c r="CF973" s="57"/>
    </row>
    <row r="974" spans="84:84" x14ac:dyDescent="0.35">
      <c r="CF974" s="57"/>
    </row>
    <row r="975" spans="84:84" x14ac:dyDescent="0.35">
      <c r="CF975" s="57"/>
    </row>
    <row r="976" spans="84:84" x14ac:dyDescent="0.35">
      <c r="CF976" s="57"/>
    </row>
    <row r="977" spans="84:84" x14ac:dyDescent="0.35">
      <c r="CF977" s="57"/>
    </row>
    <row r="978" spans="84:84" x14ac:dyDescent="0.35">
      <c r="CF978" s="57"/>
    </row>
    <row r="979" spans="84:84" x14ac:dyDescent="0.35">
      <c r="CF979" s="57"/>
    </row>
    <row r="980" spans="84:84" x14ac:dyDescent="0.35">
      <c r="CF980" s="57"/>
    </row>
    <row r="981" spans="84:84" x14ac:dyDescent="0.35">
      <c r="CF981" s="57"/>
    </row>
    <row r="982" spans="84:84" x14ac:dyDescent="0.35">
      <c r="CF982" s="57"/>
    </row>
    <row r="983" spans="84:84" x14ac:dyDescent="0.35">
      <c r="CF983" s="57"/>
    </row>
    <row r="984" spans="84:84" x14ac:dyDescent="0.35">
      <c r="CF984" s="57"/>
    </row>
    <row r="985" spans="84:84" x14ac:dyDescent="0.35">
      <c r="CF985" s="57"/>
    </row>
    <row r="986" spans="84:84" x14ac:dyDescent="0.35">
      <c r="CF986" s="57"/>
    </row>
    <row r="987" spans="84:84" x14ac:dyDescent="0.35">
      <c r="CF987" s="57"/>
    </row>
    <row r="988" spans="84:84" x14ac:dyDescent="0.35">
      <c r="CF988" s="57"/>
    </row>
    <row r="989" spans="84:84" x14ac:dyDescent="0.35">
      <c r="CF989" s="57"/>
    </row>
    <row r="990" spans="84:84" x14ac:dyDescent="0.35">
      <c r="CF990" s="57"/>
    </row>
    <row r="991" spans="84:84" x14ac:dyDescent="0.35">
      <c r="CF991" s="57"/>
    </row>
    <row r="992" spans="84:84" x14ac:dyDescent="0.35">
      <c r="CF992" s="57"/>
    </row>
    <row r="993" spans="84:84" x14ac:dyDescent="0.35">
      <c r="CF993" s="57"/>
    </row>
    <row r="994" spans="84:84" x14ac:dyDescent="0.35">
      <c r="CF994" s="57"/>
    </row>
    <row r="995" spans="84:84" x14ac:dyDescent="0.35">
      <c r="CF995" s="57"/>
    </row>
    <row r="996" spans="84:84" x14ac:dyDescent="0.35">
      <c r="CF996" s="57"/>
    </row>
    <row r="997" spans="84:84" x14ac:dyDescent="0.35">
      <c r="CF997" s="57"/>
    </row>
    <row r="998" spans="84:84" x14ac:dyDescent="0.35">
      <c r="CF998" s="57"/>
    </row>
    <row r="999" spans="84:84" x14ac:dyDescent="0.35">
      <c r="CF999" s="57"/>
    </row>
    <row r="1000" spans="84:84" x14ac:dyDescent="0.35">
      <c r="CF1000" s="57"/>
    </row>
    <row r="1001" spans="84:84" x14ac:dyDescent="0.35">
      <c r="CF1001" s="57"/>
    </row>
    <row r="1002" spans="84:84" x14ac:dyDescent="0.35">
      <c r="CF1002" s="57"/>
    </row>
    <row r="1003" spans="84:84" x14ac:dyDescent="0.35">
      <c r="CF1003" s="57"/>
    </row>
    <row r="1004" spans="84:84" x14ac:dyDescent="0.35">
      <c r="CF1004" s="57"/>
    </row>
    <row r="1005" spans="84:84" x14ac:dyDescent="0.35">
      <c r="CF1005" s="57"/>
    </row>
    <row r="1006" spans="84:84" x14ac:dyDescent="0.35">
      <c r="CF1006" s="57"/>
    </row>
    <row r="1007" spans="84:84" x14ac:dyDescent="0.35">
      <c r="CF1007" s="57"/>
    </row>
    <row r="1008" spans="84:84" x14ac:dyDescent="0.35">
      <c r="CF1008" s="57"/>
    </row>
    <row r="1009" spans="84:84" x14ac:dyDescent="0.35">
      <c r="CF1009" s="57"/>
    </row>
    <row r="1010" spans="84:84" x14ac:dyDescent="0.35">
      <c r="CF1010" s="57"/>
    </row>
    <row r="1011" spans="84:84" x14ac:dyDescent="0.35">
      <c r="CF1011" s="57"/>
    </row>
    <row r="1012" spans="84:84" x14ac:dyDescent="0.35">
      <c r="CF1012" s="57"/>
    </row>
    <row r="1013" spans="84:84" x14ac:dyDescent="0.35">
      <c r="CF1013" s="57"/>
    </row>
    <row r="1014" spans="84:84" x14ac:dyDescent="0.35">
      <c r="CF1014" s="57"/>
    </row>
    <row r="1015" spans="84:84" x14ac:dyDescent="0.35">
      <c r="CF1015" s="57"/>
    </row>
    <row r="1016" spans="84:84" x14ac:dyDescent="0.35">
      <c r="CF1016" s="57"/>
    </row>
    <row r="1017" spans="84:84" x14ac:dyDescent="0.35">
      <c r="CF1017" s="57"/>
    </row>
    <row r="1018" spans="84:84" x14ac:dyDescent="0.35">
      <c r="CF1018" s="57"/>
    </row>
    <row r="1019" spans="84:84" x14ac:dyDescent="0.35">
      <c r="CF1019" s="57"/>
    </row>
    <row r="1020" spans="84:84" x14ac:dyDescent="0.35">
      <c r="CF1020" s="57"/>
    </row>
    <row r="1021" spans="84:84" x14ac:dyDescent="0.35">
      <c r="CF1021" s="57"/>
    </row>
    <row r="1022" spans="84:84" x14ac:dyDescent="0.35">
      <c r="CF1022" s="57"/>
    </row>
    <row r="1023" spans="84:84" x14ac:dyDescent="0.35">
      <c r="CF1023" s="57"/>
    </row>
    <row r="1024" spans="84:84" x14ac:dyDescent="0.35">
      <c r="CF1024" s="57"/>
    </row>
    <row r="1025" spans="84:84" x14ac:dyDescent="0.35">
      <c r="CF1025" s="57"/>
    </row>
    <row r="1026" spans="84:84" x14ac:dyDescent="0.35">
      <c r="CF1026" s="57"/>
    </row>
    <row r="1027" spans="84:84" x14ac:dyDescent="0.35">
      <c r="CF1027" s="57"/>
    </row>
    <row r="1028" spans="84:84" x14ac:dyDescent="0.35">
      <c r="CF1028" s="57"/>
    </row>
    <row r="1029" spans="84:84" x14ac:dyDescent="0.35">
      <c r="CF1029" s="57"/>
    </row>
    <row r="1030" spans="84:84" x14ac:dyDescent="0.35">
      <c r="CF1030" s="57"/>
    </row>
    <row r="1031" spans="84:84" x14ac:dyDescent="0.35">
      <c r="CF1031" s="57"/>
    </row>
    <row r="1032" spans="84:84" x14ac:dyDescent="0.35">
      <c r="CF1032" s="57"/>
    </row>
    <row r="1033" spans="84:84" x14ac:dyDescent="0.35">
      <c r="CF1033" s="57"/>
    </row>
    <row r="1034" spans="84:84" x14ac:dyDescent="0.35">
      <c r="CF1034" s="57"/>
    </row>
    <row r="1035" spans="84:84" x14ac:dyDescent="0.35">
      <c r="CF1035" s="57"/>
    </row>
    <row r="1036" spans="84:84" x14ac:dyDescent="0.35">
      <c r="CF1036" s="57"/>
    </row>
    <row r="1037" spans="84:84" x14ac:dyDescent="0.35">
      <c r="CF1037" s="57"/>
    </row>
    <row r="1038" spans="84:84" x14ac:dyDescent="0.35">
      <c r="CF1038" s="57"/>
    </row>
    <row r="1039" spans="84:84" x14ac:dyDescent="0.35">
      <c r="CF1039" s="57"/>
    </row>
    <row r="1040" spans="84:84" x14ac:dyDescent="0.35">
      <c r="CF1040" s="57"/>
    </row>
    <row r="1041" spans="84:84" x14ac:dyDescent="0.35">
      <c r="CF1041" s="57"/>
    </row>
    <row r="1042" spans="84:84" x14ac:dyDescent="0.35">
      <c r="CF1042" s="57"/>
    </row>
    <row r="1043" spans="84:84" x14ac:dyDescent="0.35">
      <c r="CF1043" s="57"/>
    </row>
    <row r="1044" spans="84:84" x14ac:dyDescent="0.35">
      <c r="CF1044" s="57"/>
    </row>
    <row r="1045" spans="84:84" x14ac:dyDescent="0.35">
      <c r="CF1045" s="57"/>
    </row>
    <row r="1046" spans="84:84" x14ac:dyDescent="0.35">
      <c r="CF1046" s="57"/>
    </row>
    <row r="1047" spans="84:84" x14ac:dyDescent="0.35">
      <c r="CF1047" s="57"/>
    </row>
    <row r="1048" spans="84:84" x14ac:dyDescent="0.35">
      <c r="CF1048" s="57"/>
    </row>
    <row r="1049" spans="84:84" x14ac:dyDescent="0.35">
      <c r="CF1049" s="57"/>
    </row>
    <row r="1050" spans="84:84" x14ac:dyDescent="0.35">
      <c r="CF1050" s="57"/>
    </row>
    <row r="1051" spans="84:84" x14ac:dyDescent="0.35">
      <c r="CF1051" s="57"/>
    </row>
    <row r="1052" spans="84:84" x14ac:dyDescent="0.35">
      <c r="CF1052" s="57"/>
    </row>
    <row r="1053" spans="84:84" x14ac:dyDescent="0.35">
      <c r="CF1053" s="57"/>
    </row>
    <row r="1054" spans="84:84" x14ac:dyDescent="0.35">
      <c r="CF1054" s="57"/>
    </row>
    <row r="1055" spans="84:84" x14ac:dyDescent="0.35">
      <c r="CF1055" s="57"/>
    </row>
    <row r="1056" spans="84:84" x14ac:dyDescent="0.35">
      <c r="CF1056" s="57"/>
    </row>
    <row r="1057" spans="84:84" x14ac:dyDescent="0.35">
      <c r="CF1057" s="57"/>
    </row>
    <row r="1058" spans="84:84" x14ac:dyDescent="0.35">
      <c r="CF1058" s="57"/>
    </row>
    <row r="1059" spans="84:84" x14ac:dyDescent="0.35">
      <c r="CF1059" s="57"/>
    </row>
    <row r="1060" spans="84:84" x14ac:dyDescent="0.35">
      <c r="CF1060" s="57"/>
    </row>
    <row r="1061" spans="84:84" x14ac:dyDescent="0.35">
      <c r="CF1061" s="57"/>
    </row>
    <row r="1062" spans="84:84" x14ac:dyDescent="0.35">
      <c r="CF1062" s="57"/>
    </row>
    <row r="1063" spans="84:84" x14ac:dyDescent="0.35">
      <c r="CF1063" s="57"/>
    </row>
    <row r="1064" spans="84:84" x14ac:dyDescent="0.35">
      <c r="CF1064" s="57"/>
    </row>
    <row r="1065" spans="84:84" x14ac:dyDescent="0.35">
      <c r="CF1065" s="57"/>
    </row>
    <row r="1066" spans="84:84" x14ac:dyDescent="0.35">
      <c r="CF1066" s="57"/>
    </row>
    <row r="1067" spans="84:84" x14ac:dyDescent="0.35">
      <c r="CF1067" s="57"/>
    </row>
    <row r="1068" spans="84:84" x14ac:dyDescent="0.35">
      <c r="CF1068" s="57"/>
    </row>
    <row r="1069" spans="84:84" x14ac:dyDescent="0.35">
      <c r="CF1069" s="57"/>
    </row>
    <row r="1070" spans="84:84" x14ac:dyDescent="0.35">
      <c r="CF1070" s="57"/>
    </row>
    <row r="1071" spans="84:84" x14ac:dyDescent="0.35">
      <c r="CF1071" s="57"/>
    </row>
    <row r="1072" spans="84:84" x14ac:dyDescent="0.35">
      <c r="CF1072" s="57"/>
    </row>
    <row r="1073" spans="84:84" x14ac:dyDescent="0.35">
      <c r="CF1073" s="57"/>
    </row>
    <row r="1074" spans="84:84" x14ac:dyDescent="0.35">
      <c r="CF1074" s="57"/>
    </row>
    <row r="1075" spans="84:84" x14ac:dyDescent="0.35">
      <c r="CF1075" s="57"/>
    </row>
    <row r="1076" spans="84:84" x14ac:dyDescent="0.35">
      <c r="CF1076" s="57"/>
    </row>
    <row r="1077" spans="84:84" x14ac:dyDescent="0.35">
      <c r="CF1077" s="57"/>
    </row>
    <row r="1078" spans="84:84" x14ac:dyDescent="0.35">
      <c r="CF1078" s="57"/>
    </row>
    <row r="1079" spans="84:84" x14ac:dyDescent="0.35">
      <c r="CF1079" s="57"/>
    </row>
    <row r="1080" spans="84:84" x14ac:dyDescent="0.35">
      <c r="CF1080" s="57"/>
    </row>
    <row r="1081" spans="84:84" x14ac:dyDescent="0.35">
      <c r="CF1081" s="57"/>
    </row>
    <row r="1082" spans="84:84" x14ac:dyDescent="0.35">
      <c r="CF1082" s="57"/>
    </row>
    <row r="1083" spans="84:84" x14ac:dyDescent="0.35">
      <c r="CF1083" s="57"/>
    </row>
    <row r="1084" spans="84:84" x14ac:dyDescent="0.35">
      <c r="CF1084" s="57"/>
    </row>
    <row r="1085" spans="84:84" x14ac:dyDescent="0.35">
      <c r="CF1085" s="57"/>
    </row>
    <row r="1086" spans="84:84" x14ac:dyDescent="0.35">
      <c r="CF1086" s="57"/>
    </row>
    <row r="1087" spans="84:84" x14ac:dyDescent="0.35">
      <c r="CF1087" s="57"/>
    </row>
    <row r="1088" spans="84:84" x14ac:dyDescent="0.35">
      <c r="CF1088" s="57"/>
    </row>
    <row r="1089" spans="84:84" x14ac:dyDescent="0.35">
      <c r="CF1089" s="57"/>
    </row>
    <row r="1090" spans="84:84" x14ac:dyDescent="0.35">
      <c r="CF1090" s="57"/>
    </row>
    <row r="1091" spans="84:84" x14ac:dyDescent="0.35">
      <c r="CF1091" s="57"/>
    </row>
    <row r="1092" spans="84:84" x14ac:dyDescent="0.35">
      <c r="CF1092" s="57"/>
    </row>
    <row r="1093" spans="84:84" x14ac:dyDescent="0.35">
      <c r="CF1093" s="57"/>
    </row>
    <row r="1094" spans="84:84" x14ac:dyDescent="0.35">
      <c r="CF1094" s="57"/>
    </row>
    <row r="1095" spans="84:84" x14ac:dyDescent="0.35">
      <c r="CF1095" s="57"/>
    </row>
    <row r="1096" spans="84:84" x14ac:dyDescent="0.35">
      <c r="CF1096" s="57"/>
    </row>
    <row r="1097" spans="84:84" x14ac:dyDescent="0.35">
      <c r="CF1097" s="57"/>
    </row>
    <row r="1098" spans="84:84" x14ac:dyDescent="0.35">
      <c r="CF1098" s="57"/>
    </row>
    <row r="1099" spans="84:84" x14ac:dyDescent="0.35">
      <c r="CF1099" s="57"/>
    </row>
    <row r="1100" spans="84:84" x14ac:dyDescent="0.35">
      <c r="CF1100" s="57"/>
    </row>
    <row r="1101" spans="84:84" x14ac:dyDescent="0.35">
      <c r="CF1101" s="57"/>
    </row>
    <row r="1102" spans="84:84" x14ac:dyDescent="0.35">
      <c r="CF1102" s="57"/>
    </row>
    <row r="1103" spans="84:84" x14ac:dyDescent="0.35">
      <c r="CF1103" s="57"/>
    </row>
    <row r="1104" spans="84:84" x14ac:dyDescent="0.35">
      <c r="CF1104" s="57"/>
    </row>
    <row r="1105" spans="84:84" x14ac:dyDescent="0.35">
      <c r="CF1105" s="57"/>
    </row>
    <row r="1106" spans="84:84" x14ac:dyDescent="0.35">
      <c r="CF1106" s="57"/>
    </row>
    <row r="1107" spans="84:84" x14ac:dyDescent="0.35">
      <c r="CF1107" s="57"/>
    </row>
    <row r="1108" spans="84:84" x14ac:dyDescent="0.35">
      <c r="CF1108" s="57"/>
    </row>
    <row r="1109" spans="84:84" x14ac:dyDescent="0.35">
      <c r="CF1109" s="57"/>
    </row>
    <row r="1110" spans="84:84" x14ac:dyDescent="0.35">
      <c r="CF1110" s="57"/>
    </row>
    <row r="1111" spans="84:84" x14ac:dyDescent="0.35">
      <c r="CF1111" s="57"/>
    </row>
    <row r="1112" spans="84:84" x14ac:dyDescent="0.35">
      <c r="CF1112" s="57"/>
    </row>
    <row r="1113" spans="84:84" x14ac:dyDescent="0.35">
      <c r="CF1113" s="57"/>
    </row>
    <row r="1114" spans="84:84" x14ac:dyDescent="0.35">
      <c r="CF1114" s="57"/>
    </row>
    <row r="1115" spans="84:84" x14ac:dyDescent="0.35">
      <c r="CF1115" s="57"/>
    </row>
    <row r="1116" spans="84:84" x14ac:dyDescent="0.35">
      <c r="CF1116" s="57"/>
    </row>
    <row r="1117" spans="84:84" x14ac:dyDescent="0.35">
      <c r="CF1117" s="57"/>
    </row>
    <row r="1118" spans="84:84" x14ac:dyDescent="0.35">
      <c r="CF1118" s="57"/>
    </row>
    <row r="1119" spans="84:84" x14ac:dyDescent="0.35">
      <c r="CF1119" s="57"/>
    </row>
    <row r="1120" spans="84:84" x14ac:dyDescent="0.35">
      <c r="CF1120" s="57"/>
    </row>
    <row r="1121" spans="84:84" x14ac:dyDescent="0.35">
      <c r="CF1121" s="57"/>
    </row>
    <row r="1122" spans="84:84" x14ac:dyDescent="0.35">
      <c r="CF1122" s="57"/>
    </row>
    <row r="1123" spans="84:84" x14ac:dyDescent="0.35">
      <c r="CF1123" s="57"/>
    </row>
    <row r="1124" spans="84:84" x14ac:dyDescent="0.35">
      <c r="CF1124" s="57"/>
    </row>
    <row r="1125" spans="84:84" x14ac:dyDescent="0.35">
      <c r="CF1125" s="57"/>
    </row>
    <row r="1126" spans="84:84" x14ac:dyDescent="0.35">
      <c r="CF1126" s="57"/>
    </row>
    <row r="1127" spans="84:84" x14ac:dyDescent="0.35">
      <c r="CF1127" s="57"/>
    </row>
    <row r="1128" spans="84:84" x14ac:dyDescent="0.35">
      <c r="CF1128" s="57"/>
    </row>
    <row r="1129" spans="84:84" x14ac:dyDescent="0.35">
      <c r="CF1129" s="57"/>
    </row>
    <row r="1130" spans="84:84" x14ac:dyDescent="0.35">
      <c r="CF1130" s="57"/>
    </row>
    <row r="1131" spans="84:84" x14ac:dyDescent="0.35">
      <c r="CF1131" s="57"/>
    </row>
    <row r="1132" spans="84:84" x14ac:dyDescent="0.35">
      <c r="CF1132" s="57"/>
    </row>
    <row r="1133" spans="84:84" x14ac:dyDescent="0.35">
      <c r="CF1133" s="57"/>
    </row>
    <row r="1134" spans="84:84" x14ac:dyDescent="0.35">
      <c r="CF1134" s="57"/>
    </row>
    <row r="1135" spans="84:84" x14ac:dyDescent="0.35">
      <c r="CF1135" s="57"/>
    </row>
    <row r="1136" spans="84:84" x14ac:dyDescent="0.35">
      <c r="CF1136" s="57"/>
    </row>
    <row r="1137" spans="84:84" x14ac:dyDescent="0.35">
      <c r="CF1137" s="57"/>
    </row>
    <row r="1138" spans="84:84" x14ac:dyDescent="0.35">
      <c r="CF1138" s="57"/>
    </row>
    <row r="1139" spans="84:84" x14ac:dyDescent="0.35">
      <c r="CF1139" s="57"/>
    </row>
    <row r="1140" spans="84:84" x14ac:dyDescent="0.35">
      <c r="CF1140" s="57"/>
    </row>
    <row r="1141" spans="84:84" x14ac:dyDescent="0.35">
      <c r="CF1141" s="57"/>
    </row>
    <row r="1142" spans="84:84" x14ac:dyDescent="0.35">
      <c r="CF1142" s="57"/>
    </row>
    <row r="1143" spans="84:84" x14ac:dyDescent="0.35">
      <c r="CF1143" s="57"/>
    </row>
    <row r="1144" spans="84:84" x14ac:dyDescent="0.35">
      <c r="CF1144" s="57"/>
    </row>
    <row r="1145" spans="84:84" x14ac:dyDescent="0.35">
      <c r="CF1145" s="57"/>
    </row>
    <row r="1146" spans="84:84" x14ac:dyDescent="0.35">
      <c r="CF1146" s="57"/>
    </row>
    <row r="1147" spans="84:84" x14ac:dyDescent="0.35">
      <c r="CF1147" s="57"/>
    </row>
    <row r="1148" spans="84:84" x14ac:dyDescent="0.35">
      <c r="CF1148" s="57"/>
    </row>
    <row r="1149" spans="84:84" x14ac:dyDescent="0.35">
      <c r="CF1149" s="57"/>
    </row>
    <row r="1150" spans="84:84" x14ac:dyDescent="0.35">
      <c r="CF1150" s="57"/>
    </row>
    <row r="1151" spans="84:84" x14ac:dyDescent="0.35">
      <c r="CF1151" s="57"/>
    </row>
    <row r="1152" spans="84:84" x14ac:dyDescent="0.35">
      <c r="CF1152" s="57"/>
    </row>
    <row r="1153" spans="84:84" x14ac:dyDescent="0.35">
      <c r="CF1153" s="57"/>
    </row>
    <row r="1154" spans="84:84" x14ac:dyDescent="0.35">
      <c r="CF1154" s="57"/>
    </row>
    <row r="1155" spans="84:84" x14ac:dyDescent="0.35">
      <c r="CF1155" s="57"/>
    </row>
    <row r="1156" spans="84:84" x14ac:dyDescent="0.35">
      <c r="CF1156" s="57"/>
    </row>
    <row r="1157" spans="84:84" x14ac:dyDescent="0.35">
      <c r="CF1157" s="57"/>
    </row>
    <row r="1158" spans="84:84" x14ac:dyDescent="0.35">
      <c r="CF1158" s="57"/>
    </row>
    <row r="1159" spans="84:84" x14ac:dyDescent="0.35">
      <c r="CF1159" s="57"/>
    </row>
    <row r="1160" spans="84:84" x14ac:dyDescent="0.35">
      <c r="CF1160" s="57"/>
    </row>
    <row r="1161" spans="84:84" x14ac:dyDescent="0.35">
      <c r="CF1161" s="57"/>
    </row>
    <row r="1162" spans="84:84" x14ac:dyDescent="0.35">
      <c r="CF1162" s="57"/>
    </row>
    <row r="1163" spans="84:84" x14ac:dyDescent="0.35">
      <c r="CF1163" s="57"/>
    </row>
    <row r="1164" spans="84:84" x14ac:dyDescent="0.35">
      <c r="CF1164" s="57"/>
    </row>
    <row r="1165" spans="84:84" x14ac:dyDescent="0.35">
      <c r="CF1165" s="57"/>
    </row>
    <row r="1166" spans="84:84" x14ac:dyDescent="0.35">
      <c r="CF1166" s="57"/>
    </row>
    <row r="1167" spans="84:84" x14ac:dyDescent="0.35">
      <c r="CF1167" s="57"/>
    </row>
    <row r="1168" spans="84:84" x14ac:dyDescent="0.35">
      <c r="CF1168" s="57"/>
    </row>
    <row r="1169" spans="84:84" x14ac:dyDescent="0.35">
      <c r="CF1169" s="57"/>
    </row>
    <row r="1170" spans="84:84" x14ac:dyDescent="0.35">
      <c r="CF1170" s="57"/>
    </row>
    <row r="1171" spans="84:84" x14ac:dyDescent="0.35">
      <c r="CF1171" s="57"/>
    </row>
    <row r="1172" spans="84:84" x14ac:dyDescent="0.35">
      <c r="CF1172" s="57"/>
    </row>
    <row r="1173" spans="84:84" x14ac:dyDescent="0.35">
      <c r="CF1173" s="57"/>
    </row>
    <row r="1174" spans="84:84" x14ac:dyDescent="0.35">
      <c r="CF1174" s="57"/>
    </row>
    <row r="1175" spans="84:84" x14ac:dyDescent="0.35">
      <c r="CF1175" s="57"/>
    </row>
    <row r="1176" spans="84:84" x14ac:dyDescent="0.35">
      <c r="CF1176" s="57"/>
    </row>
    <row r="1177" spans="84:84" x14ac:dyDescent="0.35">
      <c r="CF1177" s="57"/>
    </row>
    <row r="1178" spans="84:84" x14ac:dyDescent="0.35">
      <c r="CF1178" s="57"/>
    </row>
    <row r="1179" spans="84:84" x14ac:dyDescent="0.35">
      <c r="CF1179" s="57"/>
    </row>
    <row r="1180" spans="84:84" x14ac:dyDescent="0.35">
      <c r="CF1180" s="57"/>
    </row>
    <row r="1181" spans="84:84" x14ac:dyDescent="0.35">
      <c r="CF1181" s="57"/>
    </row>
    <row r="1182" spans="84:84" x14ac:dyDescent="0.35">
      <c r="CF1182" s="57"/>
    </row>
    <row r="1183" spans="84:84" x14ac:dyDescent="0.35">
      <c r="CF1183" s="57"/>
    </row>
    <row r="1184" spans="84:84" x14ac:dyDescent="0.35">
      <c r="CF1184" s="57"/>
    </row>
    <row r="1185" spans="84:84" x14ac:dyDescent="0.35">
      <c r="CF1185" s="57"/>
    </row>
    <row r="1186" spans="84:84" x14ac:dyDescent="0.35">
      <c r="CF1186" s="57"/>
    </row>
    <row r="1187" spans="84:84" x14ac:dyDescent="0.35">
      <c r="CF1187" s="57"/>
    </row>
    <row r="1188" spans="84:84" x14ac:dyDescent="0.35">
      <c r="CF1188" s="57"/>
    </row>
    <row r="1189" spans="84:84" x14ac:dyDescent="0.35">
      <c r="CF1189" s="57"/>
    </row>
    <row r="1190" spans="84:84" x14ac:dyDescent="0.35">
      <c r="CF1190" s="57"/>
    </row>
    <row r="1191" spans="84:84" x14ac:dyDescent="0.35">
      <c r="CF1191" s="57"/>
    </row>
    <row r="1192" spans="84:84" x14ac:dyDescent="0.35">
      <c r="CF1192" s="57"/>
    </row>
    <row r="1193" spans="84:84" x14ac:dyDescent="0.35">
      <c r="CF1193" s="57"/>
    </row>
    <row r="1194" spans="84:84" x14ac:dyDescent="0.35">
      <c r="CF1194" s="57"/>
    </row>
    <row r="1195" spans="84:84" x14ac:dyDescent="0.35">
      <c r="CF1195" s="57"/>
    </row>
    <row r="1196" spans="84:84" x14ac:dyDescent="0.35">
      <c r="CF1196" s="57"/>
    </row>
    <row r="1197" spans="84:84" x14ac:dyDescent="0.35">
      <c r="CF1197" s="57"/>
    </row>
    <row r="1198" spans="84:84" x14ac:dyDescent="0.35">
      <c r="CF1198" s="57"/>
    </row>
    <row r="1199" spans="84:84" x14ac:dyDescent="0.35">
      <c r="CF1199" s="57"/>
    </row>
    <row r="1200" spans="84:84" x14ac:dyDescent="0.35">
      <c r="CF1200" s="57"/>
    </row>
    <row r="1201" spans="84:84" x14ac:dyDescent="0.35">
      <c r="CF1201" s="57"/>
    </row>
    <row r="1202" spans="84:84" x14ac:dyDescent="0.35">
      <c r="CF1202" s="57"/>
    </row>
    <row r="1203" spans="84:84" x14ac:dyDescent="0.35">
      <c r="CF1203" s="57"/>
    </row>
    <row r="1204" spans="84:84" x14ac:dyDescent="0.35">
      <c r="CF1204" s="57"/>
    </row>
    <row r="1205" spans="84:84" x14ac:dyDescent="0.35">
      <c r="CF1205" s="57"/>
    </row>
    <row r="1206" spans="84:84" x14ac:dyDescent="0.35">
      <c r="CF1206" s="57"/>
    </row>
    <row r="1207" spans="84:84" x14ac:dyDescent="0.35">
      <c r="CF1207" s="57"/>
    </row>
    <row r="1208" spans="84:84" x14ac:dyDescent="0.35">
      <c r="CF1208" s="57"/>
    </row>
    <row r="1209" spans="84:84" x14ac:dyDescent="0.35">
      <c r="CF1209" s="57"/>
    </row>
    <row r="1210" spans="84:84" x14ac:dyDescent="0.35">
      <c r="CF1210" s="57"/>
    </row>
    <row r="1211" spans="84:84" x14ac:dyDescent="0.35">
      <c r="CF1211" s="57"/>
    </row>
    <row r="1212" spans="84:84" x14ac:dyDescent="0.35">
      <c r="CF1212" s="57"/>
    </row>
    <row r="1213" spans="84:84" x14ac:dyDescent="0.35">
      <c r="CF1213" s="57"/>
    </row>
    <row r="1214" spans="84:84" x14ac:dyDescent="0.35">
      <c r="CF1214" s="57"/>
    </row>
    <row r="1215" spans="84:84" x14ac:dyDescent="0.35">
      <c r="CF1215" s="57"/>
    </row>
    <row r="1216" spans="84:84" x14ac:dyDescent="0.35">
      <c r="CF1216" s="57"/>
    </row>
    <row r="1217" spans="84:84" x14ac:dyDescent="0.35">
      <c r="CF1217" s="57"/>
    </row>
    <row r="1218" spans="84:84" x14ac:dyDescent="0.35">
      <c r="CF1218" s="57"/>
    </row>
    <row r="1219" spans="84:84" x14ac:dyDescent="0.35">
      <c r="CF1219" s="57"/>
    </row>
    <row r="1220" spans="84:84" x14ac:dyDescent="0.35">
      <c r="CF1220" s="57"/>
    </row>
    <row r="1221" spans="84:84" x14ac:dyDescent="0.35">
      <c r="CF1221" s="57"/>
    </row>
    <row r="1222" spans="84:84" x14ac:dyDescent="0.35">
      <c r="CF1222" s="57"/>
    </row>
    <row r="1223" spans="84:84" x14ac:dyDescent="0.35">
      <c r="CF1223" s="57"/>
    </row>
    <row r="1224" spans="84:84" x14ac:dyDescent="0.35">
      <c r="CF1224" s="57"/>
    </row>
    <row r="1225" spans="84:84" x14ac:dyDescent="0.35">
      <c r="CF1225" s="57"/>
    </row>
    <row r="1226" spans="84:84" x14ac:dyDescent="0.35">
      <c r="CF1226" s="57"/>
    </row>
    <row r="1227" spans="84:84" x14ac:dyDescent="0.35">
      <c r="CF1227" s="57"/>
    </row>
    <row r="1228" spans="84:84" x14ac:dyDescent="0.35">
      <c r="CF1228" s="57"/>
    </row>
    <row r="1229" spans="84:84" x14ac:dyDescent="0.35">
      <c r="CF1229" s="57"/>
    </row>
    <row r="1230" spans="84:84" x14ac:dyDescent="0.35">
      <c r="CF1230" s="57"/>
    </row>
    <row r="1231" spans="84:84" x14ac:dyDescent="0.35">
      <c r="CF1231" s="57"/>
    </row>
    <row r="1232" spans="84:84" x14ac:dyDescent="0.35">
      <c r="CF1232" s="57"/>
    </row>
    <row r="1233" spans="84:84" x14ac:dyDescent="0.35">
      <c r="CF1233" s="57"/>
    </row>
    <row r="1234" spans="84:84" x14ac:dyDescent="0.35">
      <c r="CF1234" s="57"/>
    </row>
    <row r="1235" spans="84:84" x14ac:dyDescent="0.35">
      <c r="CF1235" s="57"/>
    </row>
    <row r="1236" spans="84:84" x14ac:dyDescent="0.35">
      <c r="CF1236" s="57"/>
    </row>
    <row r="1237" spans="84:84" x14ac:dyDescent="0.35">
      <c r="CF1237" s="57"/>
    </row>
    <row r="1238" spans="84:84" x14ac:dyDescent="0.35">
      <c r="CF1238" s="57"/>
    </row>
    <row r="1239" spans="84:84" x14ac:dyDescent="0.35">
      <c r="CF1239" s="57"/>
    </row>
    <row r="1240" spans="84:84" x14ac:dyDescent="0.35">
      <c r="CF1240" s="57"/>
    </row>
    <row r="1241" spans="84:84" x14ac:dyDescent="0.35">
      <c r="CF1241" s="57"/>
    </row>
    <row r="1242" spans="84:84" x14ac:dyDescent="0.35">
      <c r="CF1242" s="57"/>
    </row>
    <row r="1243" spans="84:84" x14ac:dyDescent="0.35">
      <c r="CF1243" s="57"/>
    </row>
    <row r="1244" spans="84:84" x14ac:dyDescent="0.35">
      <c r="CF1244" s="57"/>
    </row>
    <row r="1245" spans="84:84" x14ac:dyDescent="0.35">
      <c r="CF1245" s="57"/>
    </row>
    <row r="1246" spans="84:84" x14ac:dyDescent="0.35">
      <c r="CF1246" s="57"/>
    </row>
    <row r="1247" spans="84:84" x14ac:dyDescent="0.35">
      <c r="CF1247" s="57"/>
    </row>
    <row r="1248" spans="84:84" x14ac:dyDescent="0.35">
      <c r="CF1248" s="57"/>
    </row>
    <row r="1249" spans="84:84" x14ac:dyDescent="0.35">
      <c r="CF1249" s="57"/>
    </row>
    <row r="1250" spans="84:84" x14ac:dyDescent="0.35">
      <c r="CF1250" s="57"/>
    </row>
    <row r="1251" spans="84:84" x14ac:dyDescent="0.35">
      <c r="CF1251" s="57"/>
    </row>
    <row r="1252" spans="84:84" x14ac:dyDescent="0.35">
      <c r="CF1252" s="57"/>
    </row>
    <row r="1253" spans="84:84" x14ac:dyDescent="0.35">
      <c r="CF1253" s="57"/>
    </row>
    <row r="1254" spans="84:84" x14ac:dyDescent="0.35">
      <c r="CF1254" s="57"/>
    </row>
    <row r="1255" spans="84:84" x14ac:dyDescent="0.35">
      <c r="CF1255" s="57"/>
    </row>
    <row r="1256" spans="84:84" x14ac:dyDescent="0.35">
      <c r="CF1256" s="57"/>
    </row>
    <row r="1257" spans="84:84" x14ac:dyDescent="0.35">
      <c r="CF1257" s="57"/>
    </row>
    <row r="1258" spans="84:84" x14ac:dyDescent="0.35">
      <c r="CF1258" s="57"/>
    </row>
    <row r="1259" spans="84:84" x14ac:dyDescent="0.35">
      <c r="CF1259" s="57"/>
    </row>
    <row r="1260" spans="84:84" x14ac:dyDescent="0.35">
      <c r="CF1260" s="57"/>
    </row>
    <row r="1261" spans="84:84" x14ac:dyDescent="0.35">
      <c r="CF1261" s="57"/>
    </row>
    <row r="1262" spans="84:84" x14ac:dyDescent="0.35">
      <c r="CF1262" s="57"/>
    </row>
    <row r="1263" spans="84:84" x14ac:dyDescent="0.35">
      <c r="CF1263" s="57"/>
    </row>
    <row r="1264" spans="84:84" x14ac:dyDescent="0.35">
      <c r="CF1264" s="57"/>
    </row>
    <row r="1265" spans="84:84" x14ac:dyDescent="0.35">
      <c r="CF1265" s="57"/>
    </row>
    <row r="1266" spans="84:84" x14ac:dyDescent="0.35">
      <c r="CF1266" s="57"/>
    </row>
    <row r="1267" spans="84:84" x14ac:dyDescent="0.35">
      <c r="CF1267" s="57"/>
    </row>
    <row r="1268" spans="84:84" x14ac:dyDescent="0.35">
      <c r="CF1268" s="57"/>
    </row>
    <row r="1269" spans="84:84" x14ac:dyDescent="0.35">
      <c r="CF1269" s="57"/>
    </row>
    <row r="1270" spans="84:84" x14ac:dyDescent="0.35">
      <c r="CF1270" s="57"/>
    </row>
    <row r="1271" spans="84:84" x14ac:dyDescent="0.35">
      <c r="CF1271" s="57"/>
    </row>
    <row r="1272" spans="84:84" x14ac:dyDescent="0.35">
      <c r="CF1272" s="57"/>
    </row>
    <row r="1273" spans="84:84" x14ac:dyDescent="0.35">
      <c r="CF1273" s="57"/>
    </row>
    <row r="1274" spans="84:84" x14ac:dyDescent="0.35">
      <c r="CF1274" s="57"/>
    </row>
    <row r="1275" spans="84:84" x14ac:dyDescent="0.35">
      <c r="CF1275" s="57"/>
    </row>
    <row r="1276" spans="84:84" x14ac:dyDescent="0.35">
      <c r="CF1276" s="57"/>
    </row>
    <row r="1277" spans="84:84" x14ac:dyDescent="0.35">
      <c r="CF1277" s="57"/>
    </row>
    <row r="1278" spans="84:84" x14ac:dyDescent="0.35">
      <c r="CF1278" s="57"/>
    </row>
    <row r="1279" spans="84:84" x14ac:dyDescent="0.35">
      <c r="CF1279" s="57"/>
    </row>
    <row r="1280" spans="84:84" x14ac:dyDescent="0.35">
      <c r="CF1280" s="57"/>
    </row>
    <row r="1281" spans="84:84" x14ac:dyDescent="0.35">
      <c r="CF1281" s="57"/>
    </row>
    <row r="1282" spans="84:84" x14ac:dyDescent="0.35">
      <c r="CF1282" s="57"/>
    </row>
    <row r="1283" spans="84:84" x14ac:dyDescent="0.35">
      <c r="CF1283" s="57"/>
    </row>
    <row r="1284" spans="84:84" x14ac:dyDescent="0.35">
      <c r="CF1284" s="57"/>
    </row>
    <row r="1285" spans="84:84" x14ac:dyDescent="0.35">
      <c r="CF1285" s="57"/>
    </row>
    <row r="1286" spans="84:84" x14ac:dyDescent="0.35">
      <c r="CF1286" s="57"/>
    </row>
    <row r="1287" spans="84:84" x14ac:dyDescent="0.35">
      <c r="CF1287" s="57"/>
    </row>
    <row r="1288" spans="84:84" x14ac:dyDescent="0.35">
      <c r="CF1288" s="57"/>
    </row>
    <row r="1289" spans="84:84" x14ac:dyDescent="0.35">
      <c r="CF1289" s="57"/>
    </row>
    <row r="1290" spans="84:84" x14ac:dyDescent="0.35">
      <c r="CF1290" s="57"/>
    </row>
    <row r="1291" spans="84:84" x14ac:dyDescent="0.35">
      <c r="CF1291" s="57"/>
    </row>
    <row r="1292" spans="84:84" x14ac:dyDescent="0.35">
      <c r="CF1292" s="57"/>
    </row>
    <row r="1293" spans="84:84" x14ac:dyDescent="0.35">
      <c r="CF1293" s="57"/>
    </row>
    <row r="1294" spans="84:84" x14ac:dyDescent="0.35">
      <c r="CF1294" s="57"/>
    </row>
    <row r="1295" spans="84:84" x14ac:dyDescent="0.35">
      <c r="CF1295" s="57"/>
    </row>
    <row r="1296" spans="84:84" x14ac:dyDescent="0.35">
      <c r="CF1296" s="57"/>
    </row>
    <row r="1297" spans="84:84" x14ac:dyDescent="0.35">
      <c r="CF1297" s="57"/>
    </row>
    <row r="1298" spans="84:84" x14ac:dyDescent="0.35">
      <c r="CF1298" s="57"/>
    </row>
    <row r="1299" spans="84:84" x14ac:dyDescent="0.35">
      <c r="CF1299" s="57"/>
    </row>
    <row r="1300" spans="84:84" x14ac:dyDescent="0.35">
      <c r="CF1300" s="57"/>
    </row>
    <row r="1301" spans="84:84" x14ac:dyDescent="0.35">
      <c r="CF1301" s="57"/>
    </row>
    <row r="1302" spans="84:84" x14ac:dyDescent="0.35">
      <c r="CF1302" s="57"/>
    </row>
    <row r="1303" spans="84:84" x14ac:dyDescent="0.35">
      <c r="CF1303" s="57"/>
    </row>
    <row r="1304" spans="84:84" x14ac:dyDescent="0.35">
      <c r="CF1304" s="57"/>
    </row>
    <row r="1305" spans="84:84" x14ac:dyDescent="0.35">
      <c r="CF1305" s="57"/>
    </row>
    <row r="1306" spans="84:84" x14ac:dyDescent="0.35">
      <c r="CF1306" s="57"/>
    </row>
    <row r="1307" spans="84:84" x14ac:dyDescent="0.35">
      <c r="CF1307" s="57"/>
    </row>
    <row r="1308" spans="84:84" x14ac:dyDescent="0.35">
      <c r="CF1308" s="57"/>
    </row>
    <row r="1309" spans="84:84" x14ac:dyDescent="0.35">
      <c r="CF1309" s="57"/>
    </row>
    <row r="1310" spans="84:84" x14ac:dyDescent="0.35">
      <c r="CF1310" s="57"/>
    </row>
    <row r="1311" spans="84:84" x14ac:dyDescent="0.35">
      <c r="CF1311" s="57"/>
    </row>
    <row r="1312" spans="84:84" x14ac:dyDescent="0.35">
      <c r="CF1312" s="57"/>
    </row>
    <row r="1313" spans="84:84" x14ac:dyDescent="0.35">
      <c r="CF1313" s="57"/>
    </row>
    <row r="1314" spans="84:84" x14ac:dyDescent="0.35">
      <c r="CF1314" s="57"/>
    </row>
    <row r="1315" spans="84:84" x14ac:dyDescent="0.35">
      <c r="CF1315" s="57"/>
    </row>
    <row r="1316" spans="84:84" x14ac:dyDescent="0.35">
      <c r="CF1316" s="57"/>
    </row>
    <row r="1317" spans="84:84" x14ac:dyDescent="0.35">
      <c r="CF1317" s="57"/>
    </row>
    <row r="1318" spans="84:84" x14ac:dyDescent="0.35">
      <c r="CF1318" s="57"/>
    </row>
    <row r="1319" spans="84:84" x14ac:dyDescent="0.35">
      <c r="CF1319" s="57"/>
    </row>
    <row r="1320" spans="84:84" x14ac:dyDescent="0.35">
      <c r="CF1320" s="57"/>
    </row>
    <row r="1321" spans="84:84" x14ac:dyDescent="0.35">
      <c r="CF1321" s="57"/>
    </row>
    <row r="1322" spans="84:84" x14ac:dyDescent="0.35">
      <c r="CF1322" s="57"/>
    </row>
    <row r="1323" spans="84:84" x14ac:dyDescent="0.35">
      <c r="CF1323" s="57"/>
    </row>
    <row r="1324" spans="84:84" x14ac:dyDescent="0.35">
      <c r="CF1324" s="57"/>
    </row>
    <row r="1325" spans="84:84" x14ac:dyDescent="0.35">
      <c r="CF1325" s="57"/>
    </row>
    <row r="1326" spans="84:84" x14ac:dyDescent="0.35">
      <c r="CF1326" s="57"/>
    </row>
    <row r="1327" spans="84:84" x14ac:dyDescent="0.35">
      <c r="CF1327" s="57"/>
    </row>
    <row r="1328" spans="84:84" x14ac:dyDescent="0.35">
      <c r="CF1328" s="57"/>
    </row>
    <row r="1329" spans="84:84" x14ac:dyDescent="0.35">
      <c r="CF1329" s="57"/>
    </row>
    <row r="1330" spans="84:84" x14ac:dyDescent="0.35">
      <c r="CF1330" s="57"/>
    </row>
    <row r="1331" spans="84:84" x14ac:dyDescent="0.35">
      <c r="CF1331" s="57"/>
    </row>
    <row r="1332" spans="84:84" x14ac:dyDescent="0.35">
      <c r="CF1332" s="57"/>
    </row>
    <row r="1333" spans="84:84" x14ac:dyDescent="0.35">
      <c r="CF1333" s="57"/>
    </row>
    <row r="1334" spans="84:84" x14ac:dyDescent="0.35">
      <c r="CF1334" s="57"/>
    </row>
    <row r="1335" spans="84:84" x14ac:dyDescent="0.35">
      <c r="CF1335" s="57"/>
    </row>
    <row r="1336" spans="84:84" x14ac:dyDescent="0.35">
      <c r="CF1336" s="57"/>
    </row>
    <row r="1337" spans="84:84" x14ac:dyDescent="0.35">
      <c r="CF1337" s="57"/>
    </row>
    <row r="1338" spans="84:84" x14ac:dyDescent="0.35">
      <c r="CF1338" s="57"/>
    </row>
    <row r="1339" spans="84:84" x14ac:dyDescent="0.35">
      <c r="CF1339" s="57"/>
    </row>
    <row r="1340" spans="84:84" x14ac:dyDescent="0.35">
      <c r="CF1340" s="57"/>
    </row>
    <row r="1341" spans="84:84" x14ac:dyDescent="0.35">
      <c r="CF1341" s="57"/>
    </row>
    <row r="1342" spans="84:84" x14ac:dyDescent="0.35">
      <c r="CF1342" s="57"/>
    </row>
    <row r="1343" spans="84:84" x14ac:dyDescent="0.35">
      <c r="CF1343" s="57"/>
    </row>
    <row r="1344" spans="84:84" x14ac:dyDescent="0.35">
      <c r="CF1344" s="57"/>
    </row>
    <row r="1345" spans="84:84" x14ac:dyDescent="0.35">
      <c r="CF1345" s="57"/>
    </row>
    <row r="1346" spans="84:84" x14ac:dyDescent="0.35">
      <c r="CF1346" s="57"/>
    </row>
    <row r="1347" spans="84:84" x14ac:dyDescent="0.35">
      <c r="CF1347" s="57"/>
    </row>
    <row r="1348" spans="84:84" x14ac:dyDescent="0.35">
      <c r="CF1348" s="57"/>
    </row>
    <row r="1349" spans="84:84" x14ac:dyDescent="0.35">
      <c r="CF1349" s="57"/>
    </row>
    <row r="1350" spans="84:84" x14ac:dyDescent="0.35">
      <c r="CF1350" s="57"/>
    </row>
    <row r="1351" spans="84:84" x14ac:dyDescent="0.35">
      <c r="CF1351" s="57"/>
    </row>
    <row r="1352" spans="84:84" x14ac:dyDescent="0.35">
      <c r="CF1352" s="57"/>
    </row>
    <row r="1353" spans="84:84" x14ac:dyDescent="0.35">
      <c r="CF1353" s="57"/>
    </row>
    <row r="1354" spans="84:84" x14ac:dyDescent="0.35">
      <c r="CF1354" s="57"/>
    </row>
    <row r="1355" spans="84:84" x14ac:dyDescent="0.35">
      <c r="CF1355" s="57"/>
    </row>
    <row r="1356" spans="84:84" x14ac:dyDescent="0.35">
      <c r="CF1356" s="57"/>
    </row>
    <row r="1357" spans="84:84" x14ac:dyDescent="0.35">
      <c r="CF1357" s="57"/>
    </row>
    <row r="1358" spans="84:84" x14ac:dyDescent="0.35">
      <c r="CF1358" s="57"/>
    </row>
    <row r="1359" spans="84:84" x14ac:dyDescent="0.35">
      <c r="CF1359" s="57"/>
    </row>
    <row r="1360" spans="84:84" x14ac:dyDescent="0.35">
      <c r="CF1360" s="57"/>
    </row>
    <row r="1361" spans="84:84" x14ac:dyDescent="0.35">
      <c r="CF1361" s="57"/>
    </row>
    <row r="1362" spans="84:84" x14ac:dyDescent="0.35">
      <c r="CF1362" s="57"/>
    </row>
    <row r="1363" spans="84:84" x14ac:dyDescent="0.35">
      <c r="CF1363" s="57"/>
    </row>
    <row r="1364" spans="84:84" x14ac:dyDescent="0.35">
      <c r="CF1364" s="57"/>
    </row>
    <row r="1365" spans="84:84" x14ac:dyDescent="0.35">
      <c r="CF1365" s="57"/>
    </row>
    <row r="1366" spans="84:84" x14ac:dyDescent="0.35">
      <c r="CF1366" s="57"/>
    </row>
    <row r="1367" spans="84:84" x14ac:dyDescent="0.35">
      <c r="CF1367" s="57"/>
    </row>
    <row r="1368" spans="84:84" x14ac:dyDescent="0.35">
      <c r="CF1368" s="57"/>
    </row>
    <row r="1369" spans="84:84" x14ac:dyDescent="0.35">
      <c r="CF1369" s="57"/>
    </row>
    <row r="1370" spans="84:84" x14ac:dyDescent="0.35">
      <c r="CF1370" s="57"/>
    </row>
    <row r="1371" spans="84:84" x14ac:dyDescent="0.35">
      <c r="CF1371" s="57"/>
    </row>
    <row r="1372" spans="84:84" x14ac:dyDescent="0.35">
      <c r="CF1372" s="57"/>
    </row>
    <row r="1373" spans="84:84" x14ac:dyDescent="0.35">
      <c r="CF1373" s="57"/>
    </row>
    <row r="1374" spans="84:84" x14ac:dyDescent="0.35">
      <c r="CF1374" s="57"/>
    </row>
    <row r="1375" spans="84:84" x14ac:dyDescent="0.35">
      <c r="CF1375" s="57"/>
    </row>
    <row r="1376" spans="84:84" x14ac:dyDescent="0.35">
      <c r="CF1376" s="57"/>
    </row>
    <row r="1377" spans="84:84" x14ac:dyDescent="0.35">
      <c r="CF1377" s="57"/>
    </row>
    <row r="1378" spans="84:84" x14ac:dyDescent="0.35">
      <c r="CF1378" s="57"/>
    </row>
    <row r="1379" spans="84:84" x14ac:dyDescent="0.35">
      <c r="CF1379" s="57"/>
    </row>
    <row r="1380" spans="84:84" x14ac:dyDescent="0.35">
      <c r="CF1380" s="57"/>
    </row>
    <row r="1381" spans="84:84" x14ac:dyDescent="0.35">
      <c r="CF1381" s="57"/>
    </row>
    <row r="1382" spans="84:84" x14ac:dyDescent="0.35">
      <c r="CF1382" s="57"/>
    </row>
    <row r="1383" spans="84:84" x14ac:dyDescent="0.35">
      <c r="CF1383" s="57"/>
    </row>
    <row r="1384" spans="84:84" x14ac:dyDescent="0.35">
      <c r="CF1384" s="57"/>
    </row>
    <row r="1385" spans="84:84" x14ac:dyDescent="0.35">
      <c r="CF1385" s="57"/>
    </row>
    <row r="1386" spans="84:84" x14ac:dyDescent="0.35">
      <c r="CF1386" s="57"/>
    </row>
    <row r="1387" spans="84:84" x14ac:dyDescent="0.35">
      <c r="CF1387" s="57"/>
    </row>
    <row r="1388" spans="84:84" x14ac:dyDescent="0.35">
      <c r="CF1388" s="57"/>
    </row>
    <row r="1389" spans="84:84" x14ac:dyDescent="0.35">
      <c r="CF1389" s="57"/>
    </row>
    <row r="1390" spans="84:84" x14ac:dyDescent="0.35">
      <c r="CF1390" s="57"/>
    </row>
    <row r="1391" spans="84:84" x14ac:dyDescent="0.35">
      <c r="CF1391" s="57"/>
    </row>
    <row r="1392" spans="84:84" x14ac:dyDescent="0.35">
      <c r="CF1392" s="57"/>
    </row>
    <row r="1393" spans="84:84" x14ac:dyDescent="0.35">
      <c r="CF1393" s="57"/>
    </row>
    <row r="1394" spans="84:84" x14ac:dyDescent="0.35">
      <c r="CF1394" s="57"/>
    </row>
    <row r="1395" spans="84:84" x14ac:dyDescent="0.35">
      <c r="CF1395" s="57"/>
    </row>
    <row r="1396" spans="84:84" x14ac:dyDescent="0.35">
      <c r="CF1396" s="57"/>
    </row>
    <row r="1397" spans="84:84" x14ac:dyDescent="0.35">
      <c r="CF1397" s="57"/>
    </row>
    <row r="1398" spans="84:84" x14ac:dyDescent="0.35">
      <c r="CF1398" s="57"/>
    </row>
    <row r="1399" spans="84:84" x14ac:dyDescent="0.35">
      <c r="CF1399" s="57"/>
    </row>
    <row r="1400" spans="84:84" x14ac:dyDescent="0.35">
      <c r="CF1400" s="57"/>
    </row>
    <row r="1401" spans="84:84" x14ac:dyDescent="0.35">
      <c r="CF1401" s="57"/>
    </row>
    <row r="1402" spans="84:84" x14ac:dyDescent="0.35">
      <c r="CF1402" s="57"/>
    </row>
    <row r="1403" spans="84:84" x14ac:dyDescent="0.35">
      <c r="CF1403" s="57"/>
    </row>
    <row r="1404" spans="84:84" x14ac:dyDescent="0.35">
      <c r="CF1404" s="57"/>
    </row>
    <row r="1405" spans="84:84" x14ac:dyDescent="0.35">
      <c r="CF1405" s="57"/>
    </row>
    <row r="1406" spans="84:84" x14ac:dyDescent="0.35">
      <c r="CF1406" s="57"/>
    </row>
    <row r="1407" spans="84:84" x14ac:dyDescent="0.35">
      <c r="CF1407" s="57"/>
    </row>
    <row r="1408" spans="84:84" x14ac:dyDescent="0.35">
      <c r="CF1408" s="57"/>
    </row>
    <row r="1409" spans="84:84" x14ac:dyDescent="0.35">
      <c r="CF1409" s="57"/>
    </row>
    <row r="1410" spans="84:84" x14ac:dyDescent="0.35">
      <c r="CF1410" s="57"/>
    </row>
    <row r="1411" spans="84:84" x14ac:dyDescent="0.35">
      <c r="CF1411" s="57"/>
    </row>
    <row r="1412" spans="84:84" x14ac:dyDescent="0.35">
      <c r="CF1412" s="57"/>
    </row>
    <row r="1413" spans="84:84" x14ac:dyDescent="0.35">
      <c r="CF1413" s="57"/>
    </row>
    <row r="1414" spans="84:84" x14ac:dyDescent="0.35">
      <c r="CF1414" s="57"/>
    </row>
    <row r="1415" spans="84:84" x14ac:dyDescent="0.35">
      <c r="CF1415" s="57"/>
    </row>
    <row r="1416" spans="84:84" x14ac:dyDescent="0.35">
      <c r="CF1416" s="57"/>
    </row>
    <row r="1417" spans="84:84" x14ac:dyDescent="0.35">
      <c r="CF1417" s="57"/>
    </row>
    <row r="1418" spans="84:84" x14ac:dyDescent="0.35">
      <c r="CF1418" s="57"/>
    </row>
    <row r="1419" spans="84:84" x14ac:dyDescent="0.35">
      <c r="CF1419" s="57"/>
    </row>
    <row r="1420" spans="84:84" x14ac:dyDescent="0.35">
      <c r="CF1420" s="57"/>
    </row>
    <row r="1421" spans="84:84" x14ac:dyDescent="0.35">
      <c r="CF1421" s="57"/>
    </row>
    <row r="1422" spans="84:84" x14ac:dyDescent="0.35">
      <c r="CF1422" s="57"/>
    </row>
    <row r="1423" spans="84:84" x14ac:dyDescent="0.35">
      <c r="CF1423" s="57"/>
    </row>
    <row r="1424" spans="84:84" x14ac:dyDescent="0.35">
      <c r="CF1424" s="57"/>
    </row>
    <row r="1425" spans="84:84" x14ac:dyDescent="0.35">
      <c r="CF1425" s="57"/>
    </row>
    <row r="1426" spans="84:84" x14ac:dyDescent="0.35">
      <c r="CF1426" s="57"/>
    </row>
    <row r="1427" spans="84:84" x14ac:dyDescent="0.35">
      <c r="CF1427" s="57"/>
    </row>
    <row r="1428" spans="84:84" x14ac:dyDescent="0.35">
      <c r="CF1428" s="57"/>
    </row>
    <row r="1429" spans="84:84" x14ac:dyDescent="0.35">
      <c r="CF1429" s="57"/>
    </row>
    <row r="1430" spans="84:84" x14ac:dyDescent="0.35">
      <c r="CF1430" s="57"/>
    </row>
    <row r="1431" spans="84:84" x14ac:dyDescent="0.35">
      <c r="CF1431" s="57"/>
    </row>
    <row r="1432" spans="84:84" x14ac:dyDescent="0.35">
      <c r="CF1432" s="57"/>
    </row>
    <row r="1433" spans="84:84" x14ac:dyDescent="0.35">
      <c r="CF1433" s="57"/>
    </row>
    <row r="1434" spans="84:84" x14ac:dyDescent="0.35">
      <c r="CF1434" s="57"/>
    </row>
    <row r="1435" spans="84:84" x14ac:dyDescent="0.35">
      <c r="CF1435" s="57"/>
    </row>
  </sheetData>
  <pageMargins left="0.74803149606299213" right="0.74803149606299213" top="0.98425196850393704" bottom="0.98425196850393704" header="0.51181102362204722" footer="0.51181102362204722"/>
  <pageSetup paperSize="9" scale="75" orientation="landscape" r:id="rId1"/>
  <headerFooter alignWithMargins="0"/>
  <ignoredErrors>
    <ignoredError sqref="E6 E7:E99" formula="1"/>
  </ignoredError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20CAB-766F-4913-8579-FA83C86231A2}">
  <dimension ref="A1:P103"/>
  <sheetViews>
    <sheetView showGridLines="0" zoomScaleNormal="100" workbookViewId="0">
      <pane xSplit="1" ySplit="5" topLeftCell="B23" activePane="bottomRight" state="frozen"/>
      <selection pane="topRight"/>
      <selection pane="bottomLeft"/>
      <selection pane="bottomRight" activeCell="A23" sqref="A23"/>
    </sheetView>
  </sheetViews>
  <sheetFormatPr defaultRowHeight="15.5" x14ac:dyDescent="0.35"/>
  <cols>
    <col min="1" max="1" width="22.81640625" style="57" bestFit="1" customWidth="1"/>
    <col min="2" max="2" width="24.81640625" style="57" customWidth="1"/>
    <col min="3" max="3" width="27.1796875" style="57" customWidth="1"/>
    <col min="4" max="4" width="24.7265625" style="57" customWidth="1"/>
    <col min="5" max="5" width="27.1796875" style="57" customWidth="1"/>
    <col min="6" max="6" width="21.26953125" style="57" customWidth="1"/>
    <col min="7" max="7" width="25.81640625" style="57" customWidth="1"/>
    <col min="8" max="8" width="22.81640625" style="57" customWidth="1"/>
    <col min="9" max="9" width="18.54296875" style="57" customWidth="1"/>
    <col min="10" max="10" width="15.26953125" style="57" customWidth="1"/>
    <col min="11" max="11" width="9.1796875" style="57" customWidth="1"/>
    <col min="12" max="12" width="8.81640625" style="57" customWidth="1"/>
    <col min="13" max="13" width="27.1796875" style="57" customWidth="1"/>
    <col min="14" max="14" width="16.1796875" style="57" customWidth="1"/>
    <col min="15" max="15" width="13.81640625" style="57" customWidth="1"/>
    <col min="16" max="16" width="19.54296875" style="57" customWidth="1"/>
    <col min="17" max="235" width="8.7265625" style="57"/>
    <col min="236" max="236" width="27.26953125" style="57" bestFit="1" customWidth="1"/>
    <col min="237" max="237" width="12.54296875" style="57" bestFit="1" customWidth="1"/>
    <col min="238" max="239" width="12.54296875" style="57" customWidth="1"/>
    <col min="240" max="240" width="12.54296875" style="57" bestFit="1" customWidth="1"/>
    <col min="241" max="242" width="12.54296875" style="57" customWidth="1"/>
    <col min="243" max="244" width="12.1796875" style="57" bestFit="1" customWidth="1"/>
    <col min="245" max="245" width="8.7265625" style="57"/>
    <col min="246" max="246" width="22.81640625" style="57" bestFit="1" customWidth="1"/>
    <col min="247" max="247" width="12.54296875" style="57" bestFit="1" customWidth="1"/>
    <col min="248" max="248" width="13.54296875" style="57" customWidth="1"/>
    <col min="249" max="249" width="11.26953125" style="57" bestFit="1" customWidth="1"/>
    <col min="250" max="250" width="12.54296875" style="57" bestFit="1" customWidth="1"/>
    <col min="251" max="252" width="12.54296875" style="57" customWidth="1"/>
    <col min="253" max="253" width="12.1796875" style="57" bestFit="1" customWidth="1"/>
    <col min="254" max="254" width="12.1796875" style="57" customWidth="1"/>
    <col min="255" max="255" width="8.7265625" style="57"/>
    <col min="256" max="256" width="24.54296875" style="57" customWidth="1"/>
    <col min="257" max="257" width="8.1796875" style="57" bestFit="1" customWidth="1"/>
    <col min="258" max="259" width="7.54296875" style="57" bestFit="1" customWidth="1"/>
    <col min="260" max="260" width="15.1796875" style="57" customWidth="1"/>
    <col min="261" max="261" width="8.1796875" style="57" bestFit="1" customWidth="1"/>
    <col min="262" max="262" width="13.453125" style="57" customWidth="1"/>
    <col min="263" max="263" width="12.453125" style="57" customWidth="1"/>
    <col min="264" max="264" width="8.7265625" style="57"/>
    <col min="265" max="265" width="20.54296875" style="57" customWidth="1"/>
    <col min="266" max="266" width="8.1796875" style="57" bestFit="1" customWidth="1"/>
    <col min="267" max="267" width="7.54296875" style="57" bestFit="1" customWidth="1"/>
    <col min="268" max="268" width="8.1796875" style="57" bestFit="1" customWidth="1"/>
    <col min="269" max="269" width="16.26953125" style="57" customWidth="1"/>
    <col min="270" max="270" width="8.1796875" style="57" bestFit="1" customWidth="1"/>
    <col min="271" max="271" width="12.54296875" style="57" customWidth="1"/>
    <col min="272" max="272" width="13.26953125" style="57" customWidth="1"/>
    <col min="273" max="491" width="8.7265625" style="57"/>
    <col min="492" max="492" width="27.26953125" style="57" bestFit="1" customWidth="1"/>
    <col min="493" max="493" width="12.54296875" style="57" bestFit="1" customWidth="1"/>
    <col min="494" max="495" width="12.54296875" style="57" customWidth="1"/>
    <col min="496" max="496" width="12.54296875" style="57" bestFit="1" customWidth="1"/>
    <col min="497" max="498" width="12.54296875" style="57" customWidth="1"/>
    <col min="499" max="500" width="12.1796875" style="57" bestFit="1" customWidth="1"/>
    <col min="501" max="501" width="8.7265625" style="57"/>
    <col min="502" max="502" width="22.81640625" style="57" bestFit="1" customWidth="1"/>
    <col min="503" max="503" width="12.54296875" style="57" bestFit="1" customWidth="1"/>
    <col min="504" max="504" width="13.54296875" style="57" customWidth="1"/>
    <col min="505" max="505" width="11.26953125" style="57" bestFit="1" customWidth="1"/>
    <col min="506" max="506" width="12.54296875" style="57" bestFit="1" customWidth="1"/>
    <col min="507" max="508" width="12.54296875" style="57" customWidth="1"/>
    <col min="509" max="509" width="12.1796875" style="57" bestFit="1" customWidth="1"/>
    <col min="510" max="510" width="12.1796875" style="57" customWidth="1"/>
    <col min="511" max="511" width="8.7265625" style="57"/>
    <col min="512" max="512" width="24.54296875" style="57" customWidth="1"/>
    <col min="513" max="513" width="8.1796875" style="57" bestFit="1" customWidth="1"/>
    <col min="514" max="515" width="7.54296875" style="57" bestFit="1" customWidth="1"/>
    <col min="516" max="516" width="15.1796875" style="57" customWidth="1"/>
    <col min="517" max="517" width="8.1796875" style="57" bestFit="1" customWidth="1"/>
    <col min="518" max="518" width="13.453125" style="57" customWidth="1"/>
    <col min="519" max="519" width="12.453125" style="57" customWidth="1"/>
    <col min="520" max="520" width="8.7265625" style="57"/>
    <col min="521" max="521" width="20.54296875" style="57" customWidth="1"/>
    <col min="522" max="522" width="8.1796875" style="57" bestFit="1" customWidth="1"/>
    <col min="523" max="523" width="7.54296875" style="57" bestFit="1" customWidth="1"/>
    <col min="524" max="524" width="8.1796875" style="57" bestFit="1" customWidth="1"/>
    <col min="525" max="525" width="16.26953125" style="57" customWidth="1"/>
    <col min="526" max="526" width="8.1796875" style="57" bestFit="1" customWidth="1"/>
    <col min="527" max="527" width="12.54296875" style="57" customWidth="1"/>
    <col min="528" max="528" width="13.26953125" style="57" customWidth="1"/>
    <col min="529" max="747" width="8.7265625" style="57"/>
    <col min="748" max="748" width="27.26953125" style="57" bestFit="1" customWidth="1"/>
    <col min="749" max="749" width="12.54296875" style="57" bestFit="1" customWidth="1"/>
    <col min="750" max="751" width="12.54296875" style="57" customWidth="1"/>
    <col min="752" max="752" width="12.54296875" style="57" bestFit="1" customWidth="1"/>
    <col min="753" max="754" width="12.54296875" style="57" customWidth="1"/>
    <col min="755" max="756" width="12.1796875" style="57" bestFit="1" customWidth="1"/>
    <col min="757" max="757" width="8.7265625" style="57"/>
    <col min="758" max="758" width="22.81640625" style="57" bestFit="1" customWidth="1"/>
    <col min="759" max="759" width="12.54296875" style="57" bestFit="1" customWidth="1"/>
    <col min="760" max="760" width="13.54296875" style="57" customWidth="1"/>
    <col min="761" max="761" width="11.26953125" style="57" bestFit="1" customWidth="1"/>
    <col min="762" max="762" width="12.54296875" style="57" bestFit="1" customWidth="1"/>
    <col min="763" max="764" width="12.54296875" style="57" customWidth="1"/>
    <col min="765" max="765" width="12.1796875" style="57" bestFit="1" customWidth="1"/>
    <col min="766" max="766" width="12.1796875" style="57" customWidth="1"/>
    <col min="767" max="767" width="8.7265625" style="57"/>
    <col min="768" max="768" width="24.54296875" style="57" customWidth="1"/>
    <col min="769" max="769" width="8.1796875" style="57" bestFit="1" customWidth="1"/>
    <col min="770" max="771" width="7.54296875" style="57" bestFit="1" customWidth="1"/>
    <col min="772" max="772" width="15.1796875" style="57" customWidth="1"/>
    <col min="773" max="773" width="8.1796875" style="57" bestFit="1" customWidth="1"/>
    <col min="774" max="774" width="13.453125" style="57" customWidth="1"/>
    <col min="775" max="775" width="12.453125" style="57" customWidth="1"/>
    <col min="776" max="776" width="8.7265625" style="57"/>
    <col min="777" max="777" width="20.54296875" style="57" customWidth="1"/>
    <col min="778" max="778" width="8.1796875" style="57" bestFit="1" customWidth="1"/>
    <col min="779" max="779" width="7.54296875" style="57" bestFit="1" customWidth="1"/>
    <col min="780" max="780" width="8.1796875" style="57" bestFit="1" customWidth="1"/>
    <col min="781" max="781" width="16.26953125" style="57" customWidth="1"/>
    <col min="782" max="782" width="8.1796875" style="57" bestFit="1" customWidth="1"/>
    <col min="783" max="783" width="12.54296875" style="57" customWidth="1"/>
    <col min="784" max="784" width="13.26953125" style="57" customWidth="1"/>
    <col min="785" max="1003" width="8.7265625" style="57"/>
    <col min="1004" max="1004" width="27.26953125" style="57" bestFit="1" customWidth="1"/>
    <col min="1005" max="1005" width="12.54296875" style="57" bestFit="1" customWidth="1"/>
    <col min="1006" max="1007" width="12.54296875" style="57" customWidth="1"/>
    <col min="1008" max="1008" width="12.54296875" style="57" bestFit="1" customWidth="1"/>
    <col min="1009" max="1010" width="12.54296875" style="57" customWidth="1"/>
    <col min="1011" max="1012" width="12.1796875" style="57" bestFit="1" customWidth="1"/>
    <col min="1013" max="1013" width="8.7265625" style="57"/>
    <col min="1014" max="1014" width="22.81640625" style="57" bestFit="1" customWidth="1"/>
    <col min="1015" max="1015" width="12.54296875" style="57" bestFit="1" customWidth="1"/>
    <col min="1016" max="1016" width="13.54296875" style="57" customWidth="1"/>
    <col min="1017" max="1017" width="11.26953125" style="57" bestFit="1" customWidth="1"/>
    <col min="1018" max="1018" width="12.54296875" style="57" bestFit="1" customWidth="1"/>
    <col min="1019" max="1020" width="12.54296875" style="57" customWidth="1"/>
    <col min="1021" max="1021" width="12.1796875" style="57" bestFit="1" customWidth="1"/>
    <col min="1022" max="1022" width="12.1796875" style="57" customWidth="1"/>
    <col min="1023" max="1023" width="8.7265625" style="57"/>
    <col min="1024" max="1024" width="24.54296875" style="57" customWidth="1"/>
    <col min="1025" max="1025" width="8.1796875" style="57" bestFit="1" customWidth="1"/>
    <col min="1026" max="1027" width="7.54296875" style="57" bestFit="1" customWidth="1"/>
    <col min="1028" max="1028" width="15.1796875" style="57" customWidth="1"/>
    <col min="1029" max="1029" width="8.1796875" style="57" bestFit="1" customWidth="1"/>
    <col min="1030" max="1030" width="13.453125" style="57" customWidth="1"/>
    <col min="1031" max="1031" width="12.453125" style="57" customWidth="1"/>
    <col min="1032" max="1032" width="8.7265625" style="57"/>
    <col min="1033" max="1033" width="20.54296875" style="57" customWidth="1"/>
    <col min="1034" max="1034" width="8.1796875" style="57" bestFit="1" customWidth="1"/>
    <col min="1035" max="1035" width="7.54296875" style="57" bestFit="1" customWidth="1"/>
    <col min="1036" max="1036" width="8.1796875" style="57" bestFit="1" customWidth="1"/>
    <col min="1037" max="1037" width="16.26953125" style="57" customWidth="1"/>
    <col min="1038" max="1038" width="8.1796875" style="57" bestFit="1" customWidth="1"/>
    <col min="1039" max="1039" width="12.54296875" style="57" customWidth="1"/>
    <col min="1040" max="1040" width="13.26953125" style="57" customWidth="1"/>
    <col min="1041" max="1259" width="8.7265625" style="57"/>
    <col min="1260" max="1260" width="27.26953125" style="57" bestFit="1" customWidth="1"/>
    <col min="1261" max="1261" width="12.54296875" style="57" bestFit="1" customWidth="1"/>
    <col min="1262" max="1263" width="12.54296875" style="57" customWidth="1"/>
    <col min="1264" max="1264" width="12.54296875" style="57" bestFit="1" customWidth="1"/>
    <col min="1265" max="1266" width="12.54296875" style="57" customWidth="1"/>
    <col min="1267" max="1268" width="12.1796875" style="57" bestFit="1" customWidth="1"/>
    <col min="1269" max="1269" width="8.7265625" style="57"/>
    <col min="1270" max="1270" width="22.81640625" style="57" bestFit="1" customWidth="1"/>
    <col min="1271" max="1271" width="12.54296875" style="57" bestFit="1" customWidth="1"/>
    <col min="1272" max="1272" width="13.54296875" style="57" customWidth="1"/>
    <col min="1273" max="1273" width="11.26953125" style="57" bestFit="1" customWidth="1"/>
    <col min="1274" max="1274" width="12.54296875" style="57" bestFit="1" customWidth="1"/>
    <col min="1275" max="1276" width="12.54296875" style="57" customWidth="1"/>
    <col min="1277" max="1277" width="12.1796875" style="57" bestFit="1" customWidth="1"/>
    <col min="1278" max="1278" width="12.1796875" style="57" customWidth="1"/>
    <col min="1279" max="1279" width="8.7265625" style="57"/>
    <col min="1280" max="1280" width="24.54296875" style="57" customWidth="1"/>
    <col min="1281" max="1281" width="8.1796875" style="57" bestFit="1" customWidth="1"/>
    <col min="1282" max="1283" width="7.54296875" style="57" bestFit="1" customWidth="1"/>
    <col min="1284" max="1284" width="15.1796875" style="57" customWidth="1"/>
    <col min="1285" max="1285" width="8.1796875" style="57" bestFit="1" customWidth="1"/>
    <col min="1286" max="1286" width="13.453125" style="57" customWidth="1"/>
    <col min="1287" max="1287" width="12.453125" style="57" customWidth="1"/>
    <col min="1288" max="1288" width="8.7265625" style="57"/>
    <col min="1289" max="1289" width="20.54296875" style="57" customWidth="1"/>
    <col min="1290" max="1290" width="8.1796875" style="57" bestFit="1" customWidth="1"/>
    <col min="1291" max="1291" width="7.54296875" style="57" bestFit="1" customWidth="1"/>
    <col min="1292" max="1292" width="8.1796875" style="57" bestFit="1" customWidth="1"/>
    <col min="1293" max="1293" width="16.26953125" style="57" customWidth="1"/>
    <col min="1294" max="1294" width="8.1796875" style="57" bestFit="1" customWidth="1"/>
    <col min="1295" max="1295" width="12.54296875" style="57" customWidth="1"/>
    <col min="1296" max="1296" width="13.26953125" style="57" customWidth="1"/>
    <col min="1297" max="1515" width="8.7265625" style="57"/>
    <col min="1516" max="1516" width="27.26953125" style="57" bestFit="1" customWidth="1"/>
    <col min="1517" max="1517" width="12.54296875" style="57" bestFit="1" customWidth="1"/>
    <col min="1518" max="1519" width="12.54296875" style="57" customWidth="1"/>
    <col min="1520" max="1520" width="12.54296875" style="57" bestFit="1" customWidth="1"/>
    <col min="1521" max="1522" width="12.54296875" style="57" customWidth="1"/>
    <col min="1523" max="1524" width="12.1796875" style="57" bestFit="1" customWidth="1"/>
    <col min="1525" max="1525" width="8.7265625" style="57"/>
    <col min="1526" max="1526" width="22.81640625" style="57" bestFit="1" customWidth="1"/>
    <col min="1527" max="1527" width="12.54296875" style="57" bestFit="1" customWidth="1"/>
    <col min="1528" max="1528" width="13.54296875" style="57" customWidth="1"/>
    <col min="1529" max="1529" width="11.26953125" style="57" bestFit="1" customWidth="1"/>
    <col min="1530" max="1530" width="12.54296875" style="57" bestFit="1" customWidth="1"/>
    <col min="1531" max="1532" width="12.54296875" style="57" customWidth="1"/>
    <col min="1533" max="1533" width="12.1796875" style="57" bestFit="1" customWidth="1"/>
    <col min="1534" max="1534" width="12.1796875" style="57" customWidth="1"/>
    <col min="1535" max="1535" width="8.7265625" style="57"/>
    <col min="1536" max="1536" width="24.54296875" style="57" customWidth="1"/>
    <col min="1537" max="1537" width="8.1796875" style="57" bestFit="1" customWidth="1"/>
    <col min="1538" max="1539" width="7.54296875" style="57" bestFit="1" customWidth="1"/>
    <col min="1540" max="1540" width="15.1796875" style="57" customWidth="1"/>
    <col min="1541" max="1541" width="8.1796875" style="57" bestFit="1" customWidth="1"/>
    <col min="1542" max="1542" width="13.453125" style="57" customWidth="1"/>
    <col min="1543" max="1543" width="12.453125" style="57" customWidth="1"/>
    <col min="1544" max="1544" width="8.7265625" style="57"/>
    <col min="1545" max="1545" width="20.54296875" style="57" customWidth="1"/>
    <col min="1546" max="1546" width="8.1796875" style="57" bestFit="1" customWidth="1"/>
    <col min="1547" max="1547" width="7.54296875" style="57" bestFit="1" customWidth="1"/>
    <col min="1548" max="1548" width="8.1796875" style="57" bestFit="1" customWidth="1"/>
    <col min="1549" max="1549" width="16.26953125" style="57" customWidth="1"/>
    <col min="1550" max="1550" width="8.1796875" style="57" bestFit="1" customWidth="1"/>
    <col min="1551" max="1551" width="12.54296875" style="57" customWidth="1"/>
    <col min="1552" max="1552" width="13.26953125" style="57" customWidth="1"/>
    <col min="1553" max="1771" width="8.7265625" style="57"/>
    <col min="1772" max="1772" width="27.26953125" style="57" bestFit="1" customWidth="1"/>
    <col min="1773" max="1773" width="12.54296875" style="57" bestFit="1" customWidth="1"/>
    <col min="1774" max="1775" width="12.54296875" style="57" customWidth="1"/>
    <col min="1776" max="1776" width="12.54296875" style="57" bestFit="1" customWidth="1"/>
    <col min="1777" max="1778" width="12.54296875" style="57" customWidth="1"/>
    <col min="1779" max="1780" width="12.1796875" style="57" bestFit="1" customWidth="1"/>
    <col min="1781" max="1781" width="8.7265625" style="57"/>
    <col min="1782" max="1782" width="22.81640625" style="57" bestFit="1" customWidth="1"/>
    <col min="1783" max="1783" width="12.54296875" style="57" bestFit="1" customWidth="1"/>
    <col min="1784" max="1784" width="13.54296875" style="57" customWidth="1"/>
    <col min="1785" max="1785" width="11.26953125" style="57" bestFit="1" customWidth="1"/>
    <col min="1786" max="1786" width="12.54296875" style="57" bestFit="1" customWidth="1"/>
    <col min="1787" max="1788" width="12.54296875" style="57" customWidth="1"/>
    <col min="1789" max="1789" width="12.1796875" style="57" bestFit="1" customWidth="1"/>
    <col min="1790" max="1790" width="12.1796875" style="57" customWidth="1"/>
    <col min="1791" max="1791" width="8.7265625" style="57"/>
    <col min="1792" max="1792" width="24.54296875" style="57" customWidth="1"/>
    <col min="1793" max="1793" width="8.1796875" style="57" bestFit="1" customWidth="1"/>
    <col min="1794" max="1795" width="7.54296875" style="57" bestFit="1" customWidth="1"/>
    <col min="1796" max="1796" width="15.1796875" style="57" customWidth="1"/>
    <col min="1797" max="1797" width="8.1796875" style="57" bestFit="1" customWidth="1"/>
    <col min="1798" max="1798" width="13.453125" style="57" customWidth="1"/>
    <col min="1799" max="1799" width="12.453125" style="57" customWidth="1"/>
    <col min="1800" max="1800" width="8.7265625" style="57"/>
    <col min="1801" max="1801" width="20.54296875" style="57" customWidth="1"/>
    <col min="1802" max="1802" width="8.1796875" style="57" bestFit="1" customWidth="1"/>
    <col min="1803" max="1803" width="7.54296875" style="57" bestFit="1" customWidth="1"/>
    <col min="1804" max="1804" width="8.1796875" style="57" bestFit="1" customWidth="1"/>
    <col min="1805" max="1805" width="16.26953125" style="57" customWidth="1"/>
    <col min="1806" max="1806" width="8.1796875" style="57" bestFit="1" customWidth="1"/>
    <col min="1807" max="1807" width="12.54296875" style="57" customWidth="1"/>
    <col min="1808" max="1808" width="13.26953125" style="57" customWidth="1"/>
    <col min="1809" max="2027" width="8.7265625" style="57"/>
    <col min="2028" max="2028" width="27.26953125" style="57" bestFit="1" customWidth="1"/>
    <col min="2029" max="2029" width="12.54296875" style="57" bestFit="1" customWidth="1"/>
    <col min="2030" max="2031" width="12.54296875" style="57" customWidth="1"/>
    <col min="2032" max="2032" width="12.54296875" style="57" bestFit="1" customWidth="1"/>
    <col min="2033" max="2034" width="12.54296875" style="57" customWidth="1"/>
    <col min="2035" max="2036" width="12.1796875" style="57" bestFit="1" customWidth="1"/>
    <col min="2037" max="2037" width="8.7265625" style="57"/>
    <col min="2038" max="2038" width="22.81640625" style="57" bestFit="1" customWidth="1"/>
    <col min="2039" max="2039" width="12.54296875" style="57" bestFit="1" customWidth="1"/>
    <col min="2040" max="2040" width="13.54296875" style="57" customWidth="1"/>
    <col min="2041" max="2041" width="11.26953125" style="57" bestFit="1" customWidth="1"/>
    <col min="2042" max="2042" width="12.54296875" style="57" bestFit="1" customWidth="1"/>
    <col min="2043" max="2044" width="12.54296875" style="57" customWidth="1"/>
    <col min="2045" max="2045" width="12.1796875" style="57" bestFit="1" customWidth="1"/>
    <col min="2046" max="2046" width="12.1796875" style="57" customWidth="1"/>
    <col min="2047" max="2047" width="8.7265625" style="57"/>
    <col min="2048" max="2048" width="24.54296875" style="57" customWidth="1"/>
    <col min="2049" max="2049" width="8.1796875" style="57" bestFit="1" customWidth="1"/>
    <col min="2050" max="2051" width="7.54296875" style="57" bestFit="1" customWidth="1"/>
    <col min="2052" max="2052" width="15.1796875" style="57" customWidth="1"/>
    <col min="2053" max="2053" width="8.1796875" style="57" bestFit="1" customWidth="1"/>
    <col min="2054" max="2054" width="13.453125" style="57" customWidth="1"/>
    <col min="2055" max="2055" width="12.453125" style="57" customWidth="1"/>
    <col min="2056" max="2056" width="8.7265625" style="57"/>
    <col min="2057" max="2057" width="20.54296875" style="57" customWidth="1"/>
    <col min="2058" max="2058" width="8.1796875" style="57" bestFit="1" customWidth="1"/>
    <col min="2059" max="2059" width="7.54296875" style="57" bestFit="1" customWidth="1"/>
    <col min="2060" max="2060" width="8.1796875" style="57" bestFit="1" customWidth="1"/>
    <col min="2061" max="2061" width="16.26953125" style="57" customWidth="1"/>
    <col min="2062" max="2062" width="8.1796875" style="57" bestFit="1" customWidth="1"/>
    <col min="2063" max="2063" width="12.54296875" style="57" customWidth="1"/>
    <col min="2064" max="2064" width="13.26953125" style="57" customWidth="1"/>
    <col min="2065" max="2283" width="8.7265625" style="57"/>
    <col min="2284" max="2284" width="27.26953125" style="57" bestFit="1" customWidth="1"/>
    <col min="2285" max="2285" width="12.54296875" style="57" bestFit="1" customWidth="1"/>
    <col min="2286" max="2287" width="12.54296875" style="57" customWidth="1"/>
    <col min="2288" max="2288" width="12.54296875" style="57" bestFit="1" customWidth="1"/>
    <col min="2289" max="2290" width="12.54296875" style="57" customWidth="1"/>
    <col min="2291" max="2292" width="12.1796875" style="57" bestFit="1" customWidth="1"/>
    <col min="2293" max="2293" width="8.7265625" style="57"/>
    <col min="2294" max="2294" width="22.81640625" style="57" bestFit="1" customWidth="1"/>
    <col min="2295" max="2295" width="12.54296875" style="57" bestFit="1" customWidth="1"/>
    <col min="2296" max="2296" width="13.54296875" style="57" customWidth="1"/>
    <col min="2297" max="2297" width="11.26953125" style="57" bestFit="1" customWidth="1"/>
    <col min="2298" max="2298" width="12.54296875" style="57" bestFit="1" customWidth="1"/>
    <col min="2299" max="2300" width="12.54296875" style="57" customWidth="1"/>
    <col min="2301" max="2301" width="12.1796875" style="57" bestFit="1" customWidth="1"/>
    <col min="2302" max="2302" width="12.1796875" style="57" customWidth="1"/>
    <col min="2303" max="2303" width="8.7265625" style="57"/>
    <col min="2304" max="2304" width="24.54296875" style="57" customWidth="1"/>
    <col min="2305" max="2305" width="8.1796875" style="57" bestFit="1" customWidth="1"/>
    <col min="2306" max="2307" width="7.54296875" style="57" bestFit="1" customWidth="1"/>
    <col min="2308" max="2308" width="15.1796875" style="57" customWidth="1"/>
    <col min="2309" max="2309" width="8.1796875" style="57" bestFit="1" customWidth="1"/>
    <col min="2310" max="2310" width="13.453125" style="57" customWidth="1"/>
    <col min="2311" max="2311" width="12.453125" style="57" customWidth="1"/>
    <col min="2312" max="2312" width="8.7265625" style="57"/>
    <col min="2313" max="2313" width="20.54296875" style="57" customWidth="1"/>
    <col min="2314" max="2314" width="8.1796875" style="57" bestFit="1" customWidth="1"/>
    <col min="2315" max="2315" width="7.54296875" style="57" bestFit="1" customWidth="1"/>
    <col min="2316" max="2316" width="8.1796875" style="57" bestFit="1" customWidth="1"/>
    <col min="2317" max="2317" width="16.26953125" style="57" customWidth="1"/>
    <col min="2318" max="2318" width="8.1796875" style="57" bestFit="1" customWidth="1"/>
    <col min="2319" max="2319" width="12.54296875" style="57" customWidth="1"/>
    <col min="2320" max="2320" width="13.26953125" style="57" customWidth="1"/>
    <col min="2321" max="2539" width="8.7265625" style="57"/>
    <col min="2540" max="2540" width="27.26953125" style="57" bestFit="1" customWidth="1"/>
    <col min="2541" max="2541" width="12.54296875" style="57" bestFit="1" customWidth="1"/>
    <col min="2542" max="2543" width="12.54296875" style="57" customWidth="1"/>
    <col min="2544" max="2544" width="12.54296875" style="57" bestFit="1" customWidth="1"/>
    <col min="2545" max="2546" width="12.54296875" style="57" customWidth="1"/>
    <col min="2547" max="2548" width="12.1796875" style="57" bestFit="1" customWidth="1"/>
    <col min="2549" max="2549" width="8.7265625" style="57"/>
    <col min="2550" max="2550" width="22.81640625" style="57" bestFit="1" customWidth="1"/>
    <col min="2551" max="2551" width="12.54296875" style="57" bestFit="1" customWidth="1"/>
    <col min="2552" max="2552" width="13.54296875" style="57" customWidth="1"/>
    <col min="2553" max="2553" width="11.26953125" style="57" bestFit="1" customWidth="1"/>
    <col min="2554" max="2554" width="12.54296875" style="57" bestFit="1" customWidth="1"/>
    <col min="2555" max="2556" width="12.54296875" style="57" customWidth="1"/>
    <col min="2557" max="2557" width="12.1796875" style="57" bestFit="1" customWidth="1"/>
    <col min="2558" max="2558" width="12.1796875" style="57" customWidth="1"/>
    <col min="2559" max="2559" width="8.7265625" style="57"/>
    <col min="2560" max="2560" width="24.54296875" style="57" customWidth="1"/>
    <col min="2561" max="2561" width="8.1796875" style="57" bestFit="1" customWidth="1"/>
    <col min="2562" max="2563" width="7.54296875" style="57" bestFit="1" customWidth="1"/>
    <col min="2564" max="2564" width="15.1796875" style="57" customWidth="1"/>
    <col min="2565" max="2565" width="8.1796875" style="57" bestFit="1" customWidth="1"/>
    <col min="2566" max="2566" width="13.453125" style="57" customWidth="1"/>
    <col min="2567" max="2567" width="12.453125" style="57" customWidth="1"/>
    <col min="2568" max="2568" width="8.7265625" style="57"/>
    <col min="2569" max="2569" width="20.54296875" style="57" customWidth="1"/>
    <col min="2570" max="2570" width="8.1796875" style="57" bestFit="1" customWidth="1"/>
    <col min="2571" max="2571" width="7.54296875" style="57" bestFit="1" customWidth="1"/>
    <col min="2572" max="2572" width="8.1796875" style="57" bestFit="1" customWidth="1"/>
    <col min="2573" max="2573" width="16.26953125" style="57" customWidth="1"/>
    <col min="2574" max="2574" width="8.1796875" style="57" bestFit="1" customWidth="1"/>
    <col min="2575" max="2575" width="12.54296875" style="57" customWidth="1"/>
    <col min="2576" max="2576" width="13.26953125" style="57" customWidth="1"/>
    <col min="2577" max="2795" width="8.7265625" style="57"/>
    <col min="2796" max="2796" width="27.26953125" style="57" bestFit="1" customWidth="1"/>
    <col min="2797" max="2797" width="12.54296875" style="57" bestFit="1" customWidth="1"/>
    <col min="2798" max="2799" width="12.54296875" style="57" customWidth="1"/>
    <col min="2800" max="2800" width="12.54296875" style="57" bestFit="1" customWidth="1"/>
    <col min="2801" max="2802" width="12.54296875" style="57" customWidth="1"/>
    <col min="2803" max="2804" width="12.1796875" style="57" bestFit="1" customWidth="1"/>
    <col min="2805" max="2805" width="8.7265625" style="57"/>
    <col min="2806" max="2806" width="22.81640625" style="57" bestFit="1" customWidth="1"/>
    <col min="2807" max="2807" width="12.54296875" style="57" bestFit="1" customWidth="1"/>
    <col min="2808" max="2808" width="13.54296875" style="57" customWidth="1"/>
    <col min="2809" max="2809" width="11.26953125" style="57" bestFit="1" customWidth="1"/>
    <col min="2810" max="2810" width="12.54296875" style="57" bestFit="1" customWidth="1"/>
    <col min="2811" max="2812" width="12.54296875" style="57" customWidth="1"/>
    <col min="2813" max="2813" width="12.1796875" style="57" bestFit="1" customWidth="1"/>
    <col min="2814" max="2814" width="12.1796875" style="57" customWidth="1"/>
    <col min="2815" max="2815" width="8.7265625" style="57"/>
    <col min="2816" max="2816" width="24.54296875" style="57" customWidth="1"/>
    <col min="2817" max="2817" width="8.1796875" style="57" bestFit="1" customWidth="1"/>
    <col min="2818" max="2819" width="7.54296875" style="57" bestFit="1" customWidth="1"/>
    <col min="2820" max="2820" width="15.1796875" style="57" customWidth="1"/>
    <col min="2821" max="2821" width="8.1796875" style="57" bestFit="1" customWidth="1"/>
    <col min="2822" max="2822" width="13.453125" style="57" customWidth="1"/>
    <col min="2823" max="2823" width="12.453125" style="57" customWidth="1"/>
    <col min="2824" max="2824" width="8.7265625" style="57"/>
    <col min="2825" max="2825" width="20.54296875" style="57" customWidth="1"/>
    <col min="2826" max="2826" width="8.1796875" style="57" bestFit="1" customWidth="1"/>
    <col min="2827" max="2827" width="7.54296875" style="57" bestFit="1" customWidth="1"/>
    <col min="2828" max="2828" width="8.1796875" style="57" bestFit="1" customWidth="1"/>
    <col min="2829" max="2829" width="16.26953125" style="57" customWidth="1"/>
    <col min="2830" max="2830" width="8.1796875" style="57" bestFit="1" customWidth="1"/>
    <col min="2831" max="2831" width="12.54296875" style="57" customWidth="1"/>
    <col min="2832" max="2832" width="13.26953125" style="57" customWidth="1"/>
    <col min="2833" max="3051" width="8.7265625" style="57"/>
    <col min="3052" max="3052" width="27.26953125" style="57" bestFit="1" customWidth="1"/>
    <col min="3053" max="3053" width="12.54296875" style="57" bestFit="1" customWidth="1"/>
    <col min="3054" max="3055" width="12.54296875" style="57" customWidth="1"/>
    <col min="3056" max="3056" width="12.54296875" style="57" bestFit="1" customWidth="1"/>
    <col min="3057" max="3058" width="12.54296875" style="57" customWidth="1"/>
    <col min="3059" max="3060" width="12.1796875" style="57" bestFit="1" customWidth="1"/>
    <col min="3061" max="3061" width="8.7265625" style="57"/>
    <col min="3062" max="3062" width="22.81640625" style="57" bestFit="1" customWidth="1"/>
    <col min="3063" max="3063" width="12.54296875" style="57" bestFit="1" customWidth="1"/>
    <col min="3064" max="3064" width="13.54296875" style="57" customWidth="1"/>
    <col min="3065" max="3065" width="11.26953125" style="57" bestFit="1" customWidth="1"/>
    <col min="3066" max="3066" width="12.54296875" style="57" bestFit="1" customWidth="1"/>
    <col min="3067" max="3068" width="12.54296875" style="57" customWidth="1"/>
    <col min="3069" max="3069" width="12.1796875" style="57" bestFit="1" customWidth="1"/>
    <col min="3070" max="3070" width="12.1796875" style="57" customWidth="1"/>
    <col min="3071" max="3071" width="8.7265625" style="57"/>
    <col min="3072" max="3072" width="24.54296875" style="57" customWidth="1"/>
    <col min="3073" max="3073" width="8.1796875" style="57" bestFit="1" customWidth="1"/>
    <col min="3074" max="3075" width="7.54296875" style="57" bestFit="1" customWidth="1"/>
    <col min="3076" max="3076" width="15.1796875" style="57" customWidth="1"/>
    <col min="3077" max="3077" width="8.1796875" style="57" bestFit="1" customWidth="1"/>
    <col min="3078" max="3078" width="13.453125" style="57" customWidth="1"/>
    <col min="3079" max="3079" width="12.453125" style="57" customWidth="1"/>
    <col min="3080" max="3080" width="8.7265625" style="57"/>
    <col min="3081" max="3081" width="20.54296875" style="57" customWidth="1"/>
    <col min="3082" max="3082" width="8.1796875" style="57" bestFit="1" customWidth="1"/>
    <col min="3083" max="3083" width="7.54296875" style="57" bestFit="1" customWidth="1"/>
    <col min="3084" max="3084" width="8.1796875" style="57" bestFit="1" customWidth="1"/>
    <col min="3085" max="3085" width="16.26953125" style="57" customWidth="1"/>
    <col min="3086" max="3086" width="8.1796875" style="57" bestFit="1" customWidth="1"/>
    <col min="3087" max="3087" width="12.54296875" style="57" customWidth="1"/>
    <col min="3088" max="3088" width="13.26953125" style="57" customWidth="1"/>
    <col min="3089" max="3307" width="8.7265625" style="57"/>
    <col min="3308" max="3308" width="27.26953125" style="57" bestFit="1" customWidth="1"/>
    <col min="3309" max="3309" width="12.54296875" style="57" bestFit="1" customWidth="1"/>
    <col min="3310" max="3311" width="12.54296875" style="57" customWidth="1"/>
    <col min="3312" max="3312" width="12.54296875" style="57" bestFit="1" customWidth="1"/>
    <col min="3313" max="3314" width="12.54296875" style="57" customWidth="1"/>
    <col min="3315" max="3316" width="12.1796875" style="57" bestFit="1" customWidth="1"/>
    <col min="3317" max="3317" width="8.7265625" style="57"/>
    <col min="3318" max="3318" width="22.81640625" style="57" bestFit="1" customWidth="1"/>
    <col min="3319" max="3319" width="12.54296875" style="57" bestFit="1" customWidth="1"/>
    <col min="3320" max="3320" width="13.54296875" style="57" customWidth="1"/>
    <col min="3321" max="3321" width="11.26953125" style="57" bestFit="1" customWidth="1"/>
    <col min="3322" max="3322" width="12.54296875" style="57" bestFit="1" customWidth="1"/>
    <col min="3323" max="3324" width="12.54296875" style="57" customWidth="1"/>
    <col min="3325" max="3325" width="12.1796875" style="57" bestFit="1" customWidth="1"/>
    <col min="3326" max="3326" width="12.1796875" style="57" customWidth="1"/>
    <col min="3327" max="3327" width="8.7265625" style="57"/>
    <col min="3328" max="3328" width="24.54296875" style="57" customWidth="1"/>
    <col min="3329" max="3329" width="8.1796875" style="57" bestFit="1" customWidth="1"/>
    <col min="3330" max="3331" width="7.54296875" style="57" bestFit="1" customWidth="1"/>
    <col min="3332" max="3332" width="15.1796875" style="57" customWidth="1"/>
    <col min="3333" max="3333" width="8.1796875" style="57" bestFit="1" customWidth="1"/>
    <col min="3334" max="3334" width="13.453125" style="57" customWidth="1"/>
    <col min="3335" max="3335" width="12.453125" style="57" customWidth="1"/>
    <col min="3336" max="3336" width="8.7265625" style="57"/>
    <col min="3337" max="3337" width="20.54296875" style="57" customWidth="1"/>
    <col min="3338" max="3338" width="8.1796875" style="57" bestFit="1" customWidth="1"/>
    <col min="3339" max="3339" width="7.54296875" style="57" bestFit="1" customWidth="1"/>
    <col min="3340" max="3340" width="8.1796875" style="57" bestFit="1" customWidth="1"/>
    <col min="3341" max="3341" width="16.26953125" style="57" customWidth="1"/>
    <col min="3342" max="3342" width="8.1796875" style="57" bestFit="1" customWidth="1"/>
    <col min="3343" max="3343" width="12.54296875" style="57" customWidth="1"/>
    <col min="3344" max="3344" width="13.26953125" style="57" customWidth="1"/>
    <col min="3345" max="3563" width="8.7265625" style="57"/>
    <col min="3564" max="3564" width="27.26953125" style="57" bestFit="1" customWidth="1"/>
    <col min="3565" max="3565" width="12.54296875" style="57" bestFit="1" customWidth="1"/>
    <col min="3566" max="3567" width="12.54296875" style="57" customWidth="1"/>
    <col min="3568" max="3568" width="12.54296875" style="57" bestFit="1" customWidth="1"/>
    <col min="3569" max="3570" width="12.54296875" style="57" customWidth="1"/>
    <col min="3571" max="3572" width="12.1796875" style="57" bestFit="1" customWidth="1"/>
    <col min="3573" max="3573" width="8.7265625" style="57"/>
    <col min="3574" max="3574" width="22.81640625" style="57" bestFit="1" customWidth="1"/>
    <col min="3575" max="3575" width="12.54296875" style="57" bestFit="1" customWidth="1"/>
    <col min="3576" max="3576" width="13.54296875" style="57" customWidth="1"/>
    <col min="3577" max="3577" width="11.26953125" style="57" bestFit="1" customWidth="1"/>
    <col min="3578" max="3578" width="12.54296875" style="57" bestFit="1" customWidth="1"/>
    <col min="3579" max="3580" width="12.54296875" style="57" customWidth="1"/>
    <col min="3581" max="3581" width="12.1796875" style="57" bestFit="1" customWidth="1"/>
    <col min="3582" max="3582" width="12.1796875" style="57" customWidth="1"/>
    <col min="3583" max="3583" width="8.7265625" style="57"/>
    <col min="3584" max="3584" width="24.54296875" style="57" customWidth="1"/>
    <col min="3585" max="3585" width="8.1796875" style="57" bestFit="1" customWidth="1"/>
    <col min="3586" max="3587" width="7.54296875" style="57" bestFit="1" customWidth="1"/>
    <col min="3588" max="3588" width="15.1796875" style="57" customWidth="1"/>
    <col min="3589" max="3589" width="8.1796875" style="57" bestFit="1" customWidth="1"/>
    <col min="3590" max="3590" width="13.453125" style="57" customWidth="1"/>
    <col min="3591" max="3591" width="12.453125" style="57" customWidth="1"/>
    <col min="3592" max="3592" width="8.7265625" style="57"/>
    <col min="3593" max="3593" width="20.54296875" style="57" customWidth="1"/>
    <col min="3594" max="3594" width="8.1796875" style="57" bestFit="1" customWidth="1"/>
    <col min="3595" max="3595" width="7.54296875" style="57" bestFit="1" customWidth="1"/>
    <col min="3596" max="3596" width="8.1796875" style="57" bestFit="1" customWidth="1"/>
    <col min="3597" max="3597" width="16.26953125" style="57" customWidth="1"/>
    <col min="3598" max="3598" width="8.1796875" style="57" bestFit="1" customWidth="1"/>
    <col min="3599" max="3599" width="12.54296875" style="57" customWidth="1"/>
    <col min="3600" max="3600" width="13.26953125" style="57" customWidth="1"/>
    <col min="3601" max="3819" width="8.7265625" style="57"/>
    <col min="3820" max="3820" width="27.26953125" style="57" bestFit="1" customWidth="1"/>
    <col min="3821" max="3821" width="12.54296875" style="57" bestFit="1" customWidth="1"/>
    <col min="3822" max="3823" width="12.54296875" style="57" customWidth="1"/>
    <col min="3824" max="3824" width="12.54296875" style="57" bestFit="1" customWidth="1"/>
    <col min="3825" max="3826" width="12.54296875" style="57" customWidth="1"/>
    <col min="3827" max="3828" width="12.1796875" style="57" bestFit="1" customWidth="1"/>
    <col min="3829" max="3829" width="8.7265625" style="57"/>
    <col min="3830" max="3830" width="22.81640625" style="57" bestFit="1" customWidth="1"/>
    <col min="3831" max="3831" width="12.54296875" style="57" bestFit="1" customWidth="1"/>
    <col min="3832" max="3832" width="13.54296875" style="57" customWidth="1"/>
    <col min="3833" max="3833" width="11.26953125" style="57" bestFit="1" customWidth="1"/>
    <col min="3834" max="3834" width="12.54296875" style="57" bestFit="1" customWidth="1"/>
    <col min="3835" max="3836" width="12.54296875" style="57" customWidth="1"/>
    <col min="3837" max="3837" width="12.1796875" style="57" bestFit="1" customWidth="1"/>
    <col min="3838" max="3838" width="12.1796875" style="57" customWidth="1"/>
    <col min="3839" max="3839" width="8.7265625" style="57"/>
    <col min="3840" max="3840" width="24.54296875" style="57" customWidth="1"/>
    <col min="3841" max="3841" width="8.1796875" style="57" bestFit="1" customWidth="1"/>
    <col min="3842" max="3843" width="7.54296875" style="57" bestFit="1" customWidth="1"/>
    <col min="3844" max="3844" width="15.1796875" style="57" customWidth="1"/>
    <col min="3845" max="3845" width="8.1796875" style="57" bestFit="1" customWidth="1"/>
    <col min="3846" max="3846" width="13.453125" style="57" customWidth="1"/>
    <col min="3847" max="3847" width="12.453125" style="57" customWidth="1"/>
    <col min="3848" max="3848" width="8.7265625" style="57"/>
    <col min="3849" max="3849" width="20.54296875" style="57" customWidth="1"/>
    <col min="3850" max="3850" width="8.1796875" style="57" bestFit="1" customWidth="1"/>
    <col min="3851" max="3851" width="7.54296875" style="57" bestFit="1" customWidth="1"/>
    <col min="3852" max="3852" width="8.1796875" style="57" bestFit="1" customWidth="1"/>
    <col min="3853" max="3853" width="16.26953125" style="57" customWidth="1"/>
    <col min="3854" max="3854" width="8.1796875" style="57" bestFit="1" customWidth="1"/>
    <col min="3855" max="3855" width="12.54296875" style="57" customWidth="1"/>
    <col min="3856" max="3856" width="13.26953125" style="57" customWidth="1"/>
    <col min="3857" max="4075" width="8.7265625" style="57"/>
    <col min="4076" max="4076" width="27.26953125" style="57" bestFit="1" customWidth="1"/>
    <col min="4077" max="4077" width="12.54296875" style="57" bestFit="1" customWidth="1"/>
    <col min="4078" max="4079" width="12.54296875" style="57" customWidth="1"/>
    <col min="4080" max="4080" width="12.54296875" style="57" bestFit="1" customWidth="1"/>
    <col min="4081" max="4082" width="12.54296875" style="57" customWidth="1"/>
    <col min="4083" max="4084" width="12.1796875" style="57" bestFit="1" customWidth="1"/>
    <col min="4085" max="4085" width="8.7265625" style="57"/>
    <col min="4086" max="4086" width="22.81640625" style="57" bestFit="1" customWidth="1"/>
    <col min="4087" max="4087" width="12.54296875" style="57" bestFit="1" customWidth="1"/>
    <col min="4088" max="4088" width="13.54296875" style="57" customWidth="1"/>
    <col min="4089" max="4089" width="11.26953125" style="57" bestFit="1" customWidth="1"/>
    <col min="4090" max="4090" width="12.54296875" style="57" bestFit="1" customWidth="1"/>
    <col min="4091" max="4092" width="12.54296875" style="57" customWidth="1"/>
    <col min="4093" max="4093" width="12.1796875" style="57" bestFit="1" customWidth="1"/>
    <col min="4094" max="4094" width="12.1796875" style="57" customWidth="1"/>
    <col min="4095" max="4095" width="8.7265625" style="57"/>
    <col min="4096" max="4096" width="24.54296875" style="57" customWidth="1"/>
    <col min="4097" max="4097" width="8.1796875" style="57" bestFit="1" customWidth="1"/>
    <col min="4098" max="4099" width="7.54296875" style="57" bestFit="1" customWidth="1"/>
    <col min="4100" max="4100" width="15.1796875" style="57" customWidth="1"/>
    <col min="4101" max="4101" width="8.1796875" style="57" bestFit="1" customWidth="1"/>
    <col min="4102" max="4102" width="13.453125" style="57" customWidth="1"/>
    <col min="4103" max="4103" width="12.453125" style="57" customWidth="1"/>
    <col min="4104" max="4104" width="8.7265625" style="57"/>
    <col min="4105" max="4105" width="20.54296875" style="57" customWidth="1"/>
    <col min="4106" max="4106" width="8.1796875" style="57" bestFit="1" customWidth="1"/>
    <col min="4107" max="4107" width="7.54296875" style="57" bestFit="1" customWidth="1"/>
    <col min="4108" max="4108" width="8.1796875" style="57" bestFit="1" customWidth="1"/>
    <col min="4109" max="4109" width="16.26953125" style="57" customWidth="1"/>
    <col min="4110" max="4110" width="8.1796875" style="57" bestFit="1" customWidth="1"/>
    <col min="4111" max="4111" width="12.54296875" style="57" customWidth="1"/>
    <col min="4112" max="4112" width="13.26953125" style="57" customWidth="1"/>
    <col min="4113" max="4331" width="8.7265625" style="57"/>
    <col min="4332" max="4332" width="27.26953125" style="57" bestFit="1" customWidth="1"/>
    <col min="4333" max="4333" width="12.54296875" style="57" bestFit="1" customWidth="1"/>
    <col min="4334" max="4335" width="12.54296875" style="57" customWidth="1"/>
    <col min="4336" max="4336" width="12.54296875" style="57" bestFit="1" customWidth="1"/>
    <col min="4337" max="4338" width="12.54296875" style="57" customWidth="1"/>
    <col min="4339" max="4340" width="12.1796875" style="57" bestFit="1" customWidth="1"/>
    <col min="4341" max="4341" width="8.7265625" style="57"/>
    <col min="4342" max="4342" width="22.81640625" style="57" bestFit="1" customWidth="1"/>
    <col min="4343" max="4343" width="12.54296875" style="57" bestFit="1" customWidth="1"/>
    <col min="4344" max="4344" width="13.54296875" style="57" customWidth="1"/>
    <col min="4345" max="4345" width="11.26953125" style="57" bestFit="1" customWidth="1"/>
    <col min="4346" max="4346" width="12.54296875" style="57" bestFit="1" customWidth="1"/>
    <col min="4347" max="4348" width="12.54296875" style="57" customWidth="1"/>
    <col min="4349" max="4349" width="12.1796875" style="57" bestFit="1" customWidth="1"/>
    <col min="4350" max="4350" width="12.1796875" style="57" customWidth="1"/>
    <col min="4351" max="4351" width="8.7265625" style="57"/>
    <col min="4352" max="4352" width="24.54296875" style="57" customWidth="1"/>
    <col min="4353" max="4353" width="8.1796875" style="57" bestFit="1" customWidth="1"/>
    <col min="4354" max="4355" width="7.54296875" style="57" bestFit="1" customWidth="1"/>
    <col min="4356" max="4356" width="15.1796875" style="57" customWidth="1"/>
    <col min="4357" max="4357" width="8.1796875" style="57" bestFit="1" customWidth="1"/>
    <col min="4358" max="4358" width="13.453125" style="57" customWidth="1"/>
    <col min="4359" max="4359" width="12.453125" style="57" customWidth="1"/>
    <col min="4360" max="4360" width="8.7265625" style="57"/>
    <col min="4361" max="4361" width="20.54296875" style="57" customWidth="1"/>
    <col min="4362" max="4362" width="8.1796875" style="57" bestFit="1" customWidth="1"/>
    <col min="4363" max="4363" width="7.54296875" style="57" bestFit="1" customWidth="1"/>
    <col min="4364" max="4364" width="8.1796875" style="57" bestFit="1" customWidth="1"/>
    <col min="4365" max="4365" width="16.26953125" style="57" customWidth="1"/>
    <col min="4366" max="4366" width="8.1796875" style="57" bestFit="1" customWidth="1"/>
    <col min="4367" max="4367" width="12.54296875" style="57" customWidth="1"/>
    <col min="4368" max="4368" width="13.26953125" style="57" customWidth="1"/>
    <col min="4369" max="4587" width="8.7265625" style="57"/>
    <col min="4588" max="4588" width="27.26953125" style="57" bestFit="1" customWidth="1"/>
    <col min="4589" max="4589" width="12.54296875" style="57" bestFit="1" customWidth="1"/>
    <col min="4590" max="4591" width="12.54296875" style="57" customWidth="1"/>
    <col min="4592" max="4592" width="12.54296875" style="57" bestFit="1" customWidth="1"/>
    <col min="4593" max="4594" width="12.54296875" style="57" customWidth="1"/>
    <col min="4595" max="4596" width="12.1796875" style="57" bestFit="1" customWidth="1"/>
    <col min="4597" max="4597" width="8.7265625" style="57"/>
    <col min="4598" max="4598" width="22.81640625" style="57" bestFit="1" customWidth="1"/>
    <col min="4599" max="4599" width="12.54296875" style="57" bestFit="1" customWidth="1"/>
    <col min="4600" max="4600" width="13.54296875" style="57" customWidth="1"/>
    <col min="4601" max="4601" width="11.26953125" style="57" bestFit="1" customWidth="1"/>
    <col min="4602" max="4602" width="12.54296875" style="57" bestFit="1" customWidth="1"/>
    <col min="4603" max="4604" width="12.54296875" style="57" customWidth="1"/>
    <col min="4605" max="4605" width="12.1796875" style="57" bestFit="1" customWidth="1"/>
    <col min="4606" max="4606" width="12.1796875" style="57" customWidth="1"/>
    <col min="4607" max="4607" width="8.7265625" style="57"/>
    <col min="4608" max="4608" width="24.54296875" style="57" customWidth="1"/>
    <col min="4609" max="4609" width="8.1796875" style="57" bestFit="1" customWidth="1"/>
    <col min="4610" max="4611" width="7.54296875" style="57" bestFit="1" customWidth="1"/>
    <col min="4612" max="4612" width="15.1796875" style="57" customWidth="1"/>
    <col min="4613" max="4613" width="8.1796875" style="57" bestFit="1" customWidth="1"/>
    <col min="4614" max="4614" width="13.453125" style="57" customWidth="1"/>
    <col min="4615" max="4615" width="12.453125" style="57" customWidth="1"/>
    <col min="4616" max="4616" width="8.7265625" style="57"/>
    <col min="4617" max="4617" width="20.54296875" style="57" customWidth="1"/>
    <col min="4618" max="4618" width="8.1796875" style="57" bestFit="1" customWidth="1"/>
    <col min="4619" max="4619" width="7.54296875" style="57" bestFit="1" customWidth="1"/>
    <col min="4620" max="4620" width="8.1796875" style="57" bestFit="1" customWidth="1"/>
    <col min="4621" max="4621" width="16.26953125" style="57" customWidth="1"/>
    <col min="4622" max="4622" width="8.1796875" style="57" bestFit="1" customWidth="1"/>
    <col min="4623" max="4623" width="12.54296875" style="57" customWidth="1"/>
    <col min="4624" max="4624" width="13.26953125" style="57" customWidth="1"/>
    <col min="4625" max="4843" width="8.7265625" style="57"/>
    <col min="4844" max="4844" width="27.26953125" style="57" bestFit="1" customWidth="1"/>
    <col min="4845" max="4845" width="12.54296875" style="57" bestFit="1" customWidth="1"/>
    <col min="4846" max="4847" width="12.54296875" style="57" customWidth="1"/>
    <col min="4848" max="4848" width="12.54296875" style="57" bestFit="1" customWidth="1"/>
    <col min="4849" max="4850" width="12.54296875" style="57" customWidth="1"/>
    <col min="4851" max="4852" width="12.1796875" style="57" bestFit="1" customWidth="1"/>
    <col min="4853" max="4853" width="8.7265625" style="57"/>
    <col min="4854" max="4854" width="22.81640625" style="57" bestFit="1" customWidth="1"/>
    <col min="4855" max="4855" width="12.54296875" style="57" bestFit="1" customWidth="1"/>
    <col min="4856" max="4856" width="13.54296875" style="57" customWidth="1"/>
    <col min="4857" max="4857" width="11.26953125" style="57" bestFit="1" customWidth="1"/>
    <col min="4858" max="4858" width="12.54296875" style="57" bestFit="1" customWidth="1"/>
    <col min="4859" max="4860" width="12.54296875" style="57" customWidth="1"/>
    <col min="4861" max="4861" width="12.1796875" style="57" bestFit="1" customWidth="1"/>
    <col min="4862" max="4862" width="12.1796875" style="57" customWidth="1"/>
    <col min="4863" max="4863" width="8.7265625" style="57"/>
    <col min="4864" max="4864" width="24.54296875" style="57" customWidth="1"/>
    <col min="4865" max="4865" width="8.1796875" style="57" bestFit="1" customWidth="1"/>
    <col min="4866" max="4867" width="7.54296875" style="57" bestFit="1" customWidth="1"/>
    <col min="4868" max="4868" width="15.1796875" style="57" customWidth="1"/>
    <col min="4869" max="4869" width="8.1796875" style="57" bestFit="1" customWidth="1"/>
    <col min="4870" max="4870" width="13.453125" style="57" customWidth="1"/>
    <col min="4871" max="4871" width="12.453125" style="57" customWidth="1"/>
    <col min="4872" max="4872" width="8.7265625" style="57"/>
    <col min="4873" max="4873" width="20.54296875" style="57" customWidth="1"/>
    <col min="4874" max="4874" width="8.1796875" style="57" bestFit="1" customWidth="1"/>
    <col min="4875" max="4875" width="7.54296875" style="57" bestFit="1" customWidth="1"/>
    <col min="4876" max="4876" width="8.1796875" style="57" bestFit="1" customWidth="1"/>
    <col min="4877" max="4877" width="16.26953125" style="57" customWidth="1"/>
    <col min="4878" max="4878" width="8.1796875" style="57" bestFit="1" customWidth="1"/>
    <col min="4879" max="4879" width="12.54296875" style="57" customWidth="1"/>
    <col min="4880" max="4880" width="13.26953125" style="57" customWidth="1"/>
    <col min="4881" max="5099" width="8.7265625" style="57"/>
    <col min="5100" max="5100" width="27.26953125" style="57" bestFit="1" customWidth="1"/>
    <col min="5101" max="5101" width="12.54296875" style="57" bestFit="1" customWidth="1"/>
    <col min="5102" max="5103" width="12.54296875" style="57" customWidth="1"/>
    <col min="5104" max="5104" width="12.54296875" style="57" bestFit="1" customWidth="1"/>
    <col min="5105" max="5106" width="12.54296875" style="57" customWidth="1"/>
    <col min="5107" max="5108" width="12.1796875" style="57" bestFit="1" customWidth="1"/>
    <col min="5109" max="5109" width="8.7265625" style="57"/>
    <col min="5110" max="5110" width="22.81640625" style="57" bestFit="1" customWidth="1"/>
    <col min="5111" max="5111" width="12.54296875" style="57" bestFit="1" customWidth="1"/>
    <col min="5112" max="5112" width="13.54296875" style="57" customWidth="1"/>
    <col min="5113" max="5113" width="11.26953125" style="57" bestFit="1" customWidth="1"/>
    <col min="5114" max="5114" width="12.54296875" style="57" bestFit="1" customWidth="1"/>
    <col min="5115" max="5116" width="12.54296875" style="57" customWidth="1"/>
    <col min="5117" max="5117" width="12.1796875" style="57" bestFit="1" customWidth="1"/>
    <col min="5118" max="5118" width="12.1796875" style="57" customWidth="1"/>
    <col min="5119" max="5119" width="8.7265625" style="57"/>
    <col min="5120" max="5120" width="24.54296875" style="57" customWidth="1"/>
    <col min="5121" max="5121" width="8.1796875" style="57" bestFit="1" customWidth="1"/>
    <col min="5122" max="5123" width="7.54296875" style="57" bestFit="1" customWidth="1"/>
    <col min="5124" max="5124" width="15.1796875" style="57" customWidth="1"/>
    <col min="5125" max="5125" width="8.1796875" style="57" bestFit="1" customWidth="1"/>
    <col min="5126" max="5126" width="13.453125" style="57" customWidth="1"/>
    <col min="5127" max="5127" width="12.453125" style="57" customWidth="1"/>
    <col min="5128" max="5128" width="8.7265625" style="57"/>
    <col min="5129" max="5129" width="20.54296875" style="57" customWidth="1"/>
    <col min="5130" max="5130" width="8.1796875" style="57" bestFit="1" customWidth="1"/>
    <col min="5131" max="5131" width="7.54296875" style="57" bestFit="1" customWidth="1"/>
    <col min="5132" max="5132" width="8.1796875" style="57" bestFit="1" customWidth="1"/>
    <col min="5133" max="5133" width="16.26953125" style="57" customWidth="1"/>
    <col min="5134" max="5134" width="8.1796875" style="57" bestFit="1" customWidth="1"/>
    <col min="5135" max="5135" width="12.54296875" style="57" customWidth="1"/>
    <col min="5136" max="5136" width="13.26953125" style="57" customWidth="1"/>
    <col min="5137" max="5355" width="8.7265625" style="57"/>
    <col min="5356" max="5356" width="27.26953125" style="57" bestFit="1" customWidth="1"/>
    <col min="5357" max="5357" width="12.54296875" style="57" bestFit="1" customWidth="1"/>
    <col min="5358" max="5359" width="12.54296875" style="57" customWidth="1"/>
    <col min="5360" max="5360" width="12.54296875" style="57" bestFit="1" customWidth="1"/>
    <col min="5361" max="5362" width="12.54296875" style="57" customWidth="1"/>
    <col min="5363" max="5364" width="12.1796875" style="57" bestFit="1" customWidth="1"/>
    <col min="5365" max="5365" width="8.7265625" style="57"/>
    <col min="5366" max="5366" width="22.81640625" style="57" bestFit="1" customWidth="1"/>
    <col min="5367" max="5367" width="12.54296875" style="57" bestFit="1" customWidth="1"/>
    <col min="5368" max="5368" width="13.54296875" style="57" customWidth="1"/>
    <col min="5369" max="5369" width="11.26953125" style="57" bestFit="1" customWidth="1"/>
    <col min="5370" max="5370" width="12.54296875" style="57" bestFit="1" customWidth="1"/>
    <col min="5371" max="5372" width="12.54296875" style="57" customWidth="1"/>
    <col min="5373" max="5373" width="12.1796875" style="57" bestFit="1" customWidth="1"/>
    <col min="5374" max="5374" width="12.1796875" style="57" customWidth="1"/>
    <col min="5375" max="5375" width="8.7265625" style="57"/>
    <col min="5376" max="5376" width="24.54296875" style="57" customWidth="1"/>
    <col min="5377" max="5377" width="8.1796875" style="57" bestFit="1" customWidth="1"/>
    <col min="5378" max="5379" width="7.54296875" style="57" bestFit="1" customWidth="1"/>
    <col min="5380" max="5380" width="15.1796875" style="57" customWidth="1"/>
    <col min="5381" max="5381" width="8.1796875" style="57" bestFit="1" customWidth="1"/>
    <col min="5382" max="5382" width="13.453125" style="57" customWidth="1"/>
    <col min="5383" max="5383" width="12.453125" style="57" customWidth="1"/>
    <col min="5384" max="5384" width="8.7265625" style="57"/>
    <col min="5385" max="5385" width="20.54296875" style="57" customWidth="1"/>
    <col min="5386" max="5386" width="8.1796875" style="57" bestFit="1" customWidth="1"/>
    <col min="5387" max="5387" width="7.54296875" style="57" bestFit="1" customWidth="1"/>
    <col min="5388" max="5388" width="8.1796875" style="57" bestFit="1" customWidth="1"/>
    <col min="5389" max="5389" width="16.26953125" style="57" customWidth="1"/>
    <col min="5390" max="5390" width="8.1796875" style="57" bestFit="1" customWidth="1"/>
    <col min="5391" max="5391" width="12.54296875" style="57" customWidth="1"/>
    <col min="5392" max="5392" width="13.26953125" style="57" customWidth="1"/>
    <col min="5393" max="5611" width="8.7265625" style="57"/>
    <col min="5612" max="5612" width="27.26953125" style="57" bestFit="1" customWidth="1"/>
    <col min="5613" max="5613" width="12.54296875" style="57" bestFit="1" customWidth="1"/>
    <col min="5614" max="5615" width="12.54296875" style="57" customWidth="1"/>
    <col min="5616" max="5616" width="12.54296875" style="57" bestFit="1" customWidth="1"/>
    <col min="5617" max="5618" width="12.54296875" style="57" customWidth="1"/>
    <col min="5619" max="5620" width="12.1796875" style="57" bestFit="1" customWidth="1"/>
    <col min="5621" max="5621" width="8.7265625" style="57"/>
    <col min="5622" max="5622" width="22.81640625" style="57" bestFit="1" customWidth="1"/>
    <col min="5623" max="5623" width="12.54296875" style="57" bestFit="1" customWidth="1"/>
    <col min="5624" max="5624" width="13.54296875" style="57" customWidth="1"/>
    <col min="5625" max="5625" width="11.26953125" style="57" bestFit="1" customWidth="1"/>
    <col min="5626" max="5626" width="12.54296875" style="57" bestFit="1" customWidth="1"/>
    <col min="5627" max="5628" width="12.54296875" style="57" customWidth="1"/>
    <col min="5629" max="5629" width="12.1796875" style="57" bestFit="1" customWidth="1"/>
    <col min="5630" max="5630" width="12.1796875" style="57" customWidth="1"/>
    <col min="5631" max="5631" width="8.7265625" style="57"/>
    <col min="5632" max="5632" width="24.54296875" style="57" customWidth="1"/>
    <col min="5633" max="5633" width="8.1796875" style="57" bestFit="1" customWidth="1"/>
    <col min="5634" max="5635" width="7.54296875" style="57" bestFit="1" customWidth="1"/>
    <col min="5636" max="5636" width="15.1796875" style="57" customWidth="1"/>
    <col min="5637" max="5637" width="8.1796875" style="57" bestFit="1" customWidth="1"/>
    <col min="5638" max="5638" width="13.453125" style="57" customWidth="1"/>
    <col min="5639" max="5639" width="12.453125" style="57" customWidth="1"/>
    <col min="5640" max="5640" width="8.7265625" style="57"/>
    <col min="5641" max="5641" width="20.54296875" style="57" customWidth="1"/>
    <col min="5642" max="5642" width="8.1796875" style="57" bestFit="1" customWidth="1"/>
    <col min="5643" max="5643" width="7.54296875" style="57" bestFit="1" customWidth="1"/>
    <col min="5644" max="5644" width="8.1796875" style="57" bestFit="1" customWidth="1"/>
    <col min="5645" max="5645" width="16.26953125" style="57" customWidth="1"/>
    <col min="5646" max="5646" width="8.1796875" style="57" bestFit="1" customWidth="1"/>
    <col min="5647" max="5647" width="12.54296875" style="57" customWidth="1"/>
    <col min="5648" max="5648" width="13.26953125" style="57" customWidth="1"/>
    <col min="5649" max="5867" width="8.7265625" style="57"/>
    <col min="5868" max="5868" width="27.26953125" style="57" bestFit="1" customWidth="1"/>
    <col min="5869" max="5869" width="12.54296875" style="57" bestFit="1" customWidth="1"/>
    <col min="5870" max="5871" width="12.54296875" style="57" customWidth="1"/>
    <col min="5872" max="5872" width="12.54296875" style="57" bestFit="1" customWidth="1"/>
    <col min="5873" max="5874" width="12.54296875" style="57" customWidth="1"/>
    <col min="5875" max="5876" width="12.1796875" style="57" bestFit="1" customWidth="1"/>
    <col min="5877" max="5877" width="8.7265625" style="57"/>
    <col min="5878" max="5878" width="22.81640625" style="57" bestFit="1" customWidth="1"/>
    <col min="5879" max="5879" width="12.54296875" style="57" bestFit="1" customWidth="1"/>
    <col min="5880" max="5880" width="13.54296875" style="57" customWidth="1"/>
    <col min="5881" max="5881" width="11.26953125" style="57" bestFit="1" customWidth="1"/>
    <col min="5882" max="5882" width="12.54296875" style="57" bestFit="1" customWidth="1"/>
    <col min="5883" max="5884" width="12.54296875" style="57" customWidth="1"/>
    <col min="5885" max="5885" width="12.1796875" style="57" bestFit="1" customWidth="1"/>
    <col min="5886" max="5886" width="12.1796875" style="57" customWidth="1"/>
    <col min="5887" max="5887" width="8.7265625" style="57"/>
    <col min="5888" max="5888" width="24.54296875" style="57" customWidth="1"/>
    <col min="5889" max="5889" width="8.1796875" style="57" bestFit="1" customWidth="1"/>
    <col min="5890" max="5891" width="7.54296875" style="57" bestFit="1" customWidth="1"/>
    <col min="5892" max="5892" width="15.1796875" style="57" customWidth="1"/>
    <col min="5893" max="5893" width="8.1796875" style="57" bestFit="1" customWidth="1"/>
    <col min="5894" max="5894" width="13.453125" style="57" customWidth="1"/>
    <col min="5895" max="5895" width="12.453125" style="57" customWidth="1"/>
    <col min="5896" max="5896" width="8.7265625" style="57"/>
    <col min="5897" max="5897" width="20.54296875" style="57" customWidth="1"/>
    <col min="5898" max="5898" width="8.1796875" style="57" bestFit="1" customWidth="1"/>
    <col min="5899" max="5899" width="7.54296875" style="57" bestFit="1" customWidth="1"/>
    <col min="5900" max="5900" width="8.1796875" style="57" bestFit="1" customWidth="1"/>
    <col min="5901" max="5901" width="16.26953125" style="57" customWidth="1"/>
    <col min="5902" max="5902" width="8.1796875" style="57" bestFit="1" customWidth="1"/>
    <col min="5903" max="5903" width="12.54296875" style="57" customWidth="1"/>
    <col min="5904" max="5904" width="13.26953125" style="57" customWidth="1"/>
    <col min="5905" max="6123" width="8.7265625" style="57"/>
    <col min="6124" max="6124" width="27.26953125" style="57" bestFit="1" customWidth="1"/>
    <col min="6125" max="6125" width="12.54296875" style="57" bestFit="1" customWidth="1"/>
    <col min="6126" max="6127" width="12.54296875" style="57" customWidth="1"/>
    <col min="6128" max="6128" width="12.54296875" style="57" bestFit="1" customWidth="1"/>
    <col min="6129" max="6130" width="12.54296875" style="57" customWidth="1"/>
    <col min="6131" max="6132" width="12.1796875" style="57" bestFit="1" customWidth="1"/>
    <col min="6133" max="6133" width="8.7265625" style="57"/>
    <col min="6134" max="6134" width="22.81640625" style="57" bestFit="1" customWidth="1"/>
    <col min="6135" max="6135" width="12.54296875" style="57" bestFit="1" customWidth="1"/>
    <col min="6136" max="6136" width="13.54296875" style="57" customWidth="1"/>
    <col min="6137" max="6137" width="11.26953125" style="57" bestFit="1" customWidth="1"/>
    <col min="6138" max="6138" width="12.54296875" style="57" bestFit="1" customWidth="1"/>
    <col min="6139" max="6140" width="12.54296875" style="57" customWidth="1"/>
    <col min="6141" max="6141" width="12.1796875" style="57" bestFit="1" customWidth="1"/>
    <col min="6142" max="6142" width="12.1796875" style="57" customWidth="1"/>
    <col min="6143" max="6143" width="8.7265625" style="57"/>
    <col min="6144" max="6144" width="24.54296875" style="57" customWidth="1"/>
    <col min="6145" max="6145" width="8.1796875" style="57" bestFit="1" customWidth="1"/>
    <col min="6146" max="6147" width="7.54296875" style="57" bestFit="1" customWidth="1"/>
    <col min="6148" max="6148" width="15.1796875" style="57" customWidth="1"/>
    <col min="6149" max="6149" width="8.1796875" style="57" bestFit="1" customWidth="1"/>
    <col min="6150" max="6150" width="13.453125" style="57" customWidth="1"/>
    <col min="6151" max="6151" width="12.453125" style="57" customWidth="1"/>
    <col min="6152" max="6152" width="8.7265625" style="57"/>
    <col min="6153" max="6153" width="20.54296875" style="57" customWidth="1"/>
    <col min="6154" max="6154" width="8.1796875" style="57" bestFit="1" customWidth="1"/>
    <col min="6155" max="6155" width="7.54296875" style="57" bestFit="1" customWidth="1"/>
    <col min="6156" max="6156" width="8.1796875" style="57" bestFit="1" customWidth="1"/>
    <col min="6157" max="6157" width="16.26953125" style="57" customWidth="1"/>
    <col min="6158" max="6158" width="8.1796875" style="57" bestFit="1" customWidth="1"/>
    <col min="6159" max="6159" width="12.54296875" style="57" customWidth="1"/>
    <col min="6160" max="6160" width="13.26953125" style="57" customWidth="1"/>
    <col min="6161" max="6379" width="8.7265625" style="57"/>
    <col min="6380" max="6380" width="27.26953125" style="57" bestFit="1" customWidth="1"/>
    <col min="6381" max="6381" width="12.54296875" style="57" bestFit="1" customWidth="1"/>
    <col min="6382" max="6383" width="12.54296875" style="57" customWidth="1"/>
    <col min="6384" max="6384" width="12.54296875" style="57" bestFit="1" customWidth="1"/>
    <col min="6385" max="6386" width="12.54296875" style="57" customWidth="1"/>
    <col min="6387" max="6388" width="12.1796875" style="57" bestFit="1" customWidth="1"/>
    <col min="6389" max="6389" width="8.7265625" style="57"/>
    <col min="6390" max="6390" width="22.81640625" style="57" bestFit="1" customWidth="1"/>
    <col min="6391" max="6391" width="12.54296875" style="57" bestFit="1" customWidth="1"/>
    <col min="6392" max="6392" width="13.54296875" style="57" customWidth="1"/>
    <col min="6393" max="6393" width="11.26953125" style="57" bestFit="1" customWidth="1"/>
    <col min="6394" max="6394" width="12.54296875" style="57" bestFit="1" customWidth="1"/>
    <col min="6395" max="6396" width="12.54296875" style="57" customWidth="1"/>
    <col min="6397" max="6397" width="12.1796875" style="57" bestFit="1" customWidth="1"/>
    <col min="6398" max="6398" width="12.1796875" style="57" customWidth="1"/>
    <col min="6399" max="6399" width="8.7265625" style="57"/>
    <col min="6400" max="6400" width="24.54296875" style="57" customWidth="1"/>
    <col min="6401" max="6401" width="8.1796875" style="57" bestFit="1" customWidth="1"/>
    <col min="6402" max="6403" width="7.54296875" style="57" bestFit="1" customWidth="1"/>
    <col min="6404" max="6404" width="15.1796875" style="57" customWidth="1"/>
    <col min="6405" max="6405" width="8.1796875" style="57" bestFit="1" customWidth="1"/>
    <col min="6406" max="6406" width="13.453125" style="57" customWidth="1"/>
    <col min="6407" max="6407" width="12.453125" style="57" customWidth="1"/>
    <col min="6408" max="6408" width="8.7265625" style="57"/>
    <col min="6409" max="6409" width="20.54296875" style="57" customWidth="1"/>
    <col min="6410" max="6410" width="8.1796875" style="57" bestFit="1" customWidth="1"/>
    <col min="6411" max="6411" width="7.54296875" style="57" bestFit="1" customWidth="1"/>
    <col min="6412" max="6412" width="8.1796875" style="57" bestFit="1" customWidth="1"/>
    <col min="6413" max="6413" width="16.26953125" style="57" customWidth="1"/>
    <col min="6414" max="6414" width="8.1796875" style="57" bestFit="1" customWidth="1"/>
    <col min="6415" max="6415" width="12.54296875" style="57" customWidth="1"/>
    <col min="6416" max="6416" width="13.26953125" style="57" customWidth="1"/>
    <col min="6417" max="6635" width="8.7265625" style="57"/>
    <col min="6636" max="6636" width="27.26953125" style="57" bestFit="1" customWidth="1"/>
    <col min="6637" max="6637" width="12.54296875" style="57" bestFit="1" customWidth="1"/>
    <col min="6638" max="6639" width="12.54296875" style="57" customWidth="1"/>
    <col min="6640" max="6640" width="12.54296875" style="57" bestFit="1" customWidth="1"/>
    <col min="6641" max="6642" width="12.54296875" style="57" customWidth="1"/>
    <col min="6643" max="6644" width="12.1796875" style="57" bestFit="1" customWidth="1"/>
    <col min="6645" max="6645" width="8.7265625" style="57"/>
    <col min="6646" max="6646" width="22.81640625" style="57" bestFit="1" customWidth="1"/>
    <col min="6647" max="6647" width="12.54296875" style="57" bestFit="1" customWidth="1"/>
    <col min="6648" max="6648" width="13.54296875" style="57" customWidth="1"/>
    <col min="6649" max="6649" width="11.26953125" style="57" bestFit="1" customWidth="1"/>
    <col min="6650" max="6650" width="12.54296875" style="57" bestFit="1" customWidth="1"/>
    <col min="6651" max="6652" width="12.54296875" style="57" customWidth="1"/>
    <col min="6653" max="6653" width="12.1796875" style="57" bestFit="1" customWidth="1"/>
    <col min="6654" max="6654" width="12.1796875" style="57" customWidth="1"/>
    <col min="6655" max="6655" width="8.7265625" style="57"/>
    <col min="6656" max="6656" width="24.54296875" style="57" customWidth="1"/>
    <col min="6657" max="6657" width="8.1796875" style="57" bestFit="1" customWidth="1"/>
    <col min="6658" max="6659" width="7.54296875" style="57" bestFit="1" customWidth="1"/>
    <col min="6660" max="6660" width="15.1796875" style="57" customWidth="1"/>
    <col min="6661" max="6661" width="8.1796875" style="57" bestFit="1" customWidth="1"/>
    <col min="6662" max="6662" width="13.453125" style="57" customWidth="1"/>
    <col min="6663" max="6663" width="12.453125" style="57" customWidth="1"/>
    <col min="6664" max="6664" width="8.7265625" style="57"/>
    <col min="6665" max="6665" width="20.54296875" style="57" customWidth="1"/>
    <col min="6666" max="6666" width="8.1796875" style="57" bestFit="1" customWidth="1"/>
    <col min="6667" max="6667" width="7.54296875" style="57" bestFit="1" customWidth="1"/>
    <col min="6668" max="6668" width="8.1796875" style="57" bestFit="1" customWidth="1"/>
    <col min="6669" max="6669" width="16.26953125" style="57" customWidth="1"/>
    <col min="6670" max="6670" width="8.1796875" style="57" bestFit="1" customWidth="1"/>
    <col min="6671" max="6671" width="12.54296875" style="57" customWidth="1"/>
    <col min="6672" max="6672" width="13.26953125" style="57" customWidth="1"/>
    <col min="6673" max="6891" width="8.7265625" style="57"/>
    <col min="6892" max="6892" width="27.26953125" style="57" bestFit="1" customWidth="1"/>
    <col min="6893" max="6893" width="12.54296875" style="57" bestFit="1" customWidth="1"/>
    <col min="6894" max="6895" width="12.54296875" style="57" customWidth="1"/>
    <col min="6896" max="6896" width="12.54296875" style="57" bestFit="1" customWidth="1"/>
    <col min="6897" max="6898" width="12.54296875" style="57" customWidth="1"/>
    <col min="6899" max="6900" width="12.1796875" style="57" bestFit="1" customWidth="1"/>
    <col min="6901" max="6901" width="8.7265625" style="57"/>
    <col min="6902" max="6902" width="22.81640625" style="57" bestFit="1" customWidth="1"/>
    <col min="6903" max="6903" width="12.54296875" style="57" bestFit="1" customWidth="1"/>
    <col min="6904" max="6904" width="13.54296875" style="57" customWidth="1"/>
    <col min="6905" max="6905" width="11.26953125" style="57" bestFit="1" customWidth="1"/>
    <col min="6906" max="6906" width="12.54296875" style="57" bestFit="1" customWidth="1"/>
    <col min="6907" max="6908" width="12.54296875" style="57" customWidth="1"/>
    <col min="6909" max="6909" width="12.1796875" style="57" bestFit="1" customWidth="1"/>
    <col min="6910" max="6910" width="12.1796875" style="57" customWidth="1"/>
    <col min="6911" max="6911" width="8.7265625" style="57"/>
    <col min="6912" max="6912" width="24.54296875" style="57" customWidth="1"/>
    <col min="6913" max="6913" width="8.1796875" style="57" bestFit="1" customWidth="1"/>
    <col min="6914" max="6915" width="7.54296875" style="57" bestFit="1" customWidth="1"/>
    <col min="6916" max="6916" width="15.1796875" style="57" customWidth="1"/>
    <col min="6917" max="6917" width="8.1796875" style="57" bestFit="1" customWidth="1"/>
    <col min="6918" max="6918" width="13.453125" style="57" customWidth="1"/>
    <col min="6919" max="6919" width="12.453125" style="57" customWidth="1"/>
    <col min="6920" max="6920" width="8.7265625" style="57"/>
    <col min="6921" max="6921" width="20.54296875" style="57" customWidth="1"/>
    <col min="6922" max="6922" width="8.1796875" style="57" bestFit="1" customWidth="1"/>
    <col min="6923" max="6923" width="7.54296875" style="57" bestFit="1" customWidth="1"/>
    <col min="6924" max="6924" width="8.1796875" style="57" bestFit="1" customWidth="1"/>
    <col min="6925" max="6925" width="16.26953125" style="57" customWidth="1"/>
    <col min="6926" max="6926" width="8.1796875" style="57" bestFit="1" customWidth="1"/>
    <col min="6927" max="6927" width="12.54296875" style="57" customWidth="1"/>
    <col min="6928" max="6928" width="13.26953125" style="57" customWidth="1"/>
    <col min="6929" max="7147" width="8.7265625" style="57"/>
    <col min="7148" max="7148" width="27.26953125" style="57" bestFit="1" customWidth="1"/>
    <col min="7149" max="7149" width="12.54296875" style="57" bestFit="1" customWidth="1"/>
    <col min="7150" max="7151" width="12.54296875" style="57" customWidth="1"/>
    <col min="7152" max="7152" width="12.54296875" style="57" bestFit="1" customWidth="1"/>
    <col min="7153" max="7154" width="12.54296875" style="57" customWidth="1"/>
    <col min="7155" max="7156" width="12.1796875" style="57" bestFit="1" customWidth="1"/>
    <col min="7157" max="7157" width="8.7265625" style="57"/>
    <col min="7158" max="7158" width="22.81640625" style="57" bestFit="1" customWidth="1"/>
    <col min="7159" max="7159" width="12.54296875" style="57" bestFit="1" customWidth="1"/>
    <col min="7160" max="7160" width="13.54296875" style="57" customWidth="1"/>
    <col min="7161" max="7161" width="11.26953125" style="57" bestFit="1" customWidth="1"/>
    <col min="7162" max="7162" width="12.54296875" style="57" bestFit="1" customWidth="1"/>
    <col min="7163" max="7164" width="12.54296875" style="57" customWidth="1"/>
    <col min="7165" max="7165" width="12.1796875" style="57" bestFit="1" customWidth="1"/>
    <col min="7166" max="7166" width="12.1796875" style="57" customWidth="1"/>
    <col min="7167" max="7167" width="8.7265625" style="57"/>
    <col min="7168" max="7168" width="24.54296875" style="57" customWidth="1"/>
    <col min="7169" max="7169" width="8.1796875" style="57" bestFit="1" customWidth="1"/>
    <col min="7170" max="7171" width="7.54296875" style="57" bestFit="1" customWidth="1"/>
    <col min="7172" max="7172" width="15.1796875" style="57" customWidth="1"/>
    <col min="7173" max="7173" width="8.1796875" style="57" bestFit="1" customWidth="1"/>
    <col min="7174" max="7174" width="13.453125" style="57" customWidth="1"/>
    <col min="7175" max="7175" width="12.453125" style="57" customWidth="1"/>
    <col min="7176" max="7176" width="8.7265625" style="57"/>
    <col min="7177" max="7177" width="20.54296875" style="57" customWidth="1"/>
    <col min="7178" max="7178" width="8.1796875" style="57" bestFit="1" customWidth="1"/>
    <col min="7179" max="7179" width="7.54296875" style="57" bestFit="1" customWidth="1"/>
    <col min="7180" max="7180" width="8.1796875" style="57" bestFit="1" customWidth="1"/>
    <col min="7181" max="7181" width="16.26953125" style="57" customWidth="1"/>
    <col min="7182" max="7182" width="8.1796875" style="57" bestFit="1" customWidth="1"/>
    <col min="7183" max="7183" width="12.54296875" style="57" customWidth="1"/>
    <col min="7184" max="7184" width="13.26953125" style="57" customWidth="1"/>
    <col min="7185" max="7403" width="8.7265625" style="57"/>
    <col min="7404" max="7404" width="27.26953125" style="57" bestFit="1" customWidth="1"/>
    <col min="7405" max="7405" width="12.54296875" style="57" bestFit="1" customWidth="1"/>
    <col min="7406" max="7407" width="12.54296875" style="57" customWidth="1"/>
    <col min="7408" max="7408" width="12.54296875" style="57" bestFit="1" customWidth="1"/>
    <col min="7409" max="7410" width="12.54296875" style="57" customWidth="1"/>
    <col min="7411" max="7412" width="12.1796875" style="57" bestFit="1" customWidth="1"/>
    <col min="7413" max="7413" width="8.7265625" style="57"/>
    <col min="7414" max="7414" width="22.81640625" style="57" bestFit="1" customWidth="1"/>
    <col min="7415" max="7415" width="12.54296875" style="57" bestFit="1" customWidth="1"/>
    <col min="7416" max="7416" width="13.54296875" style="57" customWidth="1"/>
    <col min="7417" max="7417" width="11.26953125" style="57" bestFit="1" customWidth="1"/>
    <col min="7418" max="7418" width="12.54296875" style="57" bestFit="1" customWidth="1"/>
    <col min="7419" max="7420" width="12.54296875" style="57" customWidth="1"/>
    <col min="7421" max="7421" width="12.1796875" style="57" bestFit="1" customWidth="1"/>
    <col min="7422" max="7422" width="12.1796875" style="57" customWidth="1"/>
    <col min="7423" max="7423" width="8.7265625" style="57"/>
    <col min="7424" max="7424" width="24.54296875" style="57" customWidth="1"/>
    <col min="7425" max="7425" width="8.1796875" style="57" bestFit="1" customWidth="1"/>
    <col min="7426" max="7427" width="7.54296875" style="57" bestFit="1" customWidth="1"/>
    <col min="7428" max="7428" width="15.1796875" style="57" customWidth="1"/>
    <col min="7429" max="7429" width="8.1796875" style="57" bestFit="1" customWidth="1"/>
    <col min="7430" max="7430" width="13.453125" style="57" customWidth="1"/>
    <col min="7431" max="7431" width="12.453125" style="57" customWidth="1"/>
    <col min="7432" max="7432" width="8.7265625" style="57"/>
    <col min="7433" max="7433" width="20.54296875" style="57" customWidth="1"/>
    <col min="7434" max="7434" width="8.1796875" style="57" bestFit="1" customWidth="1"/>
    <col min="7435" max="7435" width="7.54296875" style="57" bestFit="1" customWidth="1"/>
    <col min="7436" max="7436" width="8.1796875" style="57" bestFit="1" customWidth="1"/>
    <col min="7437" max="7437" width="16.26953125" style="57" customWidth="1"/>
    <col min="7438" max="7438" width="8.1796875" style="57" bestFit="1" customWidth="1"/>
    <col min="7439" max="7439" width="12.54296875" style="57" customWidth="1"/>
    <col min="7440" max="7440" width="13.26953125" style="57" customWidth="1"/>
    <col min="7441" max="7659" width="8.7265625" style="57"/>
    <col min="7660" max="7660" width="27.26953125" style="57" bestFit="1" customWidth="1"/>
    <col min="7661" max="7661" width="12.54296875" style="57" bestFit="1" customWidth="1"/>
    <col min="7662" max="7663" width="12.54296875" style="57" customWidth="1"/>
    <col min="7664" max="7664" width="12.54296875" style="57" bestFit="1" customWidth="1"/>
    <col min="7665" max="7666" width="12.54296875" style="57" customWidth="1"/>
    <col min="7667" max="7668" width="12.1796875" style="57" bestFit="1" customWidth="1"/>
    <col min="7669" max="7669" width="8.7265625" style="57"/>
    <col min="7670" max="7670" width="22.81640625" style="57" bestFit="1" customWidth="1"/>
    <col min="7671" max="7671" width="12.54296875" style="57" bestFit="1" customWidth="1"/>
    <col min="7672" max="7672" width="13.54296875" style="57" customWidth="1"/>
    <col min="7673" max="7673" width="11.26953125" style="57" bestFit="1" customWidth="1"/>
    <col min="7674" max="7674" width="12.54296875" style="57" bestFit="1" customWidth="1"/>
    <col min="7675" max="7676" width="12.54296875" style="57" customWidth="1"/>
    <col min="7677" max="7677" width="12.1796875" style="57" bestFit="1" customWidth="1"/>
    <col min="7678" max="7678" width="12.1796875" style="57" customWidth="1"/>
    <col min="7679" max="7679" width="8.7265625" style="57"/>
    <col min="7680" max="7680" width="24.54296875" style="57" customWidth="1"/>
    <col min="7681" max="7681" width="8.1796875" style="57" bestFit="1" customWidth="1"/>
    <col min="7682" max="7683" width="7.54296875" style="57" bestFit="1" customWidth="1"/>
    <col min="7684" max="7684" width="15.1796875" style="57" customWidth="1"/>
    <col min="7685" max="7685" width="8.1796875" style="57" bestFit="1" customWidth="1"/>
    <col min="7686" max="7686" width="13.453125" style="57" customWidth="1"/>
    <col min="7687" max="7687" width="12.453125" style="57" customWidth="1"/>
    <col min="7688" max="7688" width="8.7265625" style="57"/>
    <col min="7689" max="7689" width="20.54296875" style="57" customWidth="1"/>
    <col min="7690" max="7690" width="8.1796875" style="57" bestFit="1" customWidth="1"/>
    <col min="7691" max="7691" width="7.54296875" style="57" bestFit="1" customWidth="1"/>
    <col min="7692" max="7692" width="8.1796875" style="57" bestFit="1" customWidth="1"/>
    <col min="7693" max="7693" width="16.26953125" style="57" customWidth="1"/>
    <col min="7694" max="7694" width="8.1796875" style="57" bestFit="1" customWidth="1"/>
    <col min="7695" max="7695" width="12.54296875" style="57" customWidth="1"/>
    <col min="7696" max="7696" width="13.26953125" style="57" customWidth="1"/>
    <col min="7697" max="7915" width="8.7265625" style="57"/>
    <col min="7916" max="7916" width="27.26953125" style="57" bestFit="1" customWidth="1"/>
    <col min="7917" max="7917" width="12.54296875" style="57" bestFit="1" customWidth="1"/>
    <col min="7918" max="7919" width="12.54296875" style="57" customWidth="1"/>
    <col min="7920" max="7920" width="12.54296875" style="57" bestFit="1" customWidth="1"/>
    <col min="7921" max="7922" width="12.54296875" style="57" customWidth="1"/>
    <col min="7923" max="7924" width="12.1796875" style="57" bestFit="1" customWidth="1"/>
    <col min="7925" max="7925" width="8.7265625" style="57"/>
    <col min="7926" max="7926" width="22.81640625" style="57" bestFit="1" customWidth="1"/>
    <col min="7927" max="7927" width="12.54296875" style="57" bestFit="1" customWidth="1"/>
    <col min="7928" max="7928" width="13.54296875" style="57" customWidth="1"/>
    <col min="7929" max="7929" width="11.26953125" style="57" bestFit="1" customWidth="1"/>
    <col min="7930" max="7930" width="12.54296875" style="57" bestFit="1" customWidth="1"/>
    <col min="7931" max="7932" width="12.54296875" style="57" customWidth="1"/>
    <col min="7933" max="7933" width="12.1796875" style="57" bestFit="1" customWidth="1"/>
    <col min="7934" max="7934" width="12.1796875" style="57" customWidth="1"/>
    <col min="7935" max="7935" width="8.7265625" style="57"/>
    <col min="7936" max="7936" width="24.54296875" style="57" customWidth="1"/>
    <col min="7937" max="7937" width="8.1796875" style="57" bestFit="1" customWidth="1"/>
    <col min="7938" max="7939" width="7.54296875" style="57" bestFit="1" customWidth="1"/>
    <col min="7940" max="7940" width="15.1796875" style="57" customWidth="1"/>
    <col min="7941" max="7941" width="8.1796875" style="57" bestFit="1" customWidth="1"/>
    <col min="7942" max="7942" width="13.453125" style="57" customWidth="1"/>
    <col min="7943" max="7943" width="12.453125" style="57" customWidth="1"/>
    <col min="7944" max="7944" width="8.7265625" style="57"/>
    <col min="7945" max="7945" width="20.54296875" style="57" customWidth="1"/>
    <col min="7946" max="7946" width="8.1796875" style="57" bestFit="1" customWidth="1"/>
    <col min="7947" max="7947" width="7.54296875" style="57" bestFit="1" customWidth="1"/>
    <col min="7948" max="7948" width="8.1796875" style="57" bestFit="1" customWidth="1"/>
    <col min="7949" max="7949" width="16.26953125" style="57" customWidth="1"/>
    <col min="7950" max="7950" width="8.1796875" style="57" bestFit="1" customWidth="1"/>
    <col min="7951" max="7951" width="12.54296875" style="57" customWidth="1"/>
    <col min="7952" max="7952" width="13.26953125" style="57" customWidth="1"/>
    <col min="7953" max="8171" width="8.7265625" style="57"/>
    <col min="8172" max="8172" width="27.26953125" style="57" bestFit="1" customWidth="1"/>
    <col min="8173" max="8173" width="12.54296875" style="57" bestFit="1" customWidth="1"/>
    <col min="8174" max="8175" width="12.54296875" style="57" customWidth="1"/>
    <col min="8176" max="8176" width="12.54296875" style="57" bestFit="1" customWidth="1"/>
    <col min="8177" max="8178" width="12.54296875" style="57" customWidth="1"/>
    <col min="8179" max="8180" width="12.1796875" style="57" bestFit="1" customWidth="1"/>
    <col min="8181" max="8181" width="8.7265625" style="57"/>
    <col min="8182" max="8182" width="22.81640625" style="57" bestFit="1" customWidth="1"/>
    <col min="8183" max="8183" width="12.54296875" style="57" bestFit="1" customWidth="1"/>
    <col min="8184" max="8184" width="13.54296875" style="57" customWidth="1"/>
    <col min="8185" max="8185" width="11.26953125" style="57" bestFit="1" customWidth="1"/>
    <col min="8186" max="8186" width="12.54296875" style="57" bestFit="1" customWidth="1"/>
    <col min="8187" max="8188" width="12.54296875" style="57" customWidth="1"/>
    <col min="8189" max="8189" width="12.1796875" style="57" bestFit="1" customWidth="1"/>
    <col min="8190" max="8190" width="12.1796875" style="57" customWidth="1"/>
    <col min="8191" max="8191" width="8.7265625" style="57"/>
    <col min="8192" max="8192" width="24.54296875" style="57" customWidth="1"/>
    <col min="8193" max="8193" width="8.1796875" style="57" bestFit="1" customWidth="1"/>
    <col min="8194" max="8195" width="7.54296875" style="57" bestFit="1" customWidth="1"/>
    <col min="8196" max="8196" width="15.1796875" style="57" customWidth="1"/>
    <col min="8197" max="8197" width="8.1796875" style="57" bestFit="1" customWidth="1"/>
    <col min="8198" max="8198" width="13.453125" style="57" customWidth="1"/>
    <col min="8199" max="8199" width="12.453125" style="57" customWidth="1"/>
    <col min="8200" max="8200" width="8.7265625" style="57"/>
    <col min="8201" max="8201" width="20.54296875" style="57" customWidth="1"/>
    <col min="8202" max="8202" width="8.1796875" style="57" bestFit="1" customWidth="1"/>
    <col min="8203" max="8203" width="7.54296875" style="57" bestFit="1" customWidth="1"/>
    <col min="8204" max="8204" width="8.1796875" style="57" bestFit="1" customWidth="1"/>
    <col min="8205" max="8205" width="16.26953125" style="57" customWidth="1"/>
    <col min="8206" max="8206" width="8.1796875" style="57" bestFit="1" customWidth="1"/>
    <col min="8207" max="8207" width="12.54296875" style="57" customWidth="1"/>
    <col min="8208" max="8208" width="13.26953125" style="57" customWidth="1"/>
    <col min="8209" max="8427" width="8.7265625" style="57"/>
    <col min="8428" max="8428" width="27.26953125" style="57" bestFit="1" customWidth="1"/>
    <col min="8429" max="8429" width="12.54296875" style="57" bestFit="1" customWidth="1"/>
    <col min="8430" max="8431" width="12.54296875" style="57" customWidth="1"/>
    <col min="8432" max="8432" width="12.54296875" style="57" bestFit="1" customWidth="1"/>
    <col min="8433" max="8434" width="12.54296875" style="57" customWidth="1"/>
    <col min="8435" max="8436" width="12.1796875" style="57" bestFit="1" customWidth="1"/>
    <col min="8437" max="8437" width="8.7265625" style="57"/>
    <col min="8438" max="8438" width="22.81640625" style="57" bestFit="1" customWidth="1"/>
    <col min="8439" max="8439" width="12.54296875" style="57" bestFit="1" customWidth="1"/>
    <col min="8440" max="8440" width="13.54296875" style="57" customWidth="1"/>
    <col min="8441" max="8441" width="11.26953125" style="57" bestFit="1" customWidth="1"/>
    <col min="8442" max="8442" width="12.54296875" style="57" bestFit="1" customWidth="1"/>
    <col min="8443" max="8444" width="12.54296875" style="57" customWidth="1"/>
    <col min="8445" max="8445" width="12.1796875" style="57" bestFit="1" customWidth="1"/>
    <col min="8446" max="8446" width="12.1796875" style="57" customWidth="1"/>
    <col min="8447" max="8447" width="8.7265625" style="57"/>
    <col min="8448" max="8448" width="24.54296875" style="57" customWidth="1"/>
    <col min="8449" max="8449" width="8.1796875" style="57" bestFit="1" customWidth="1"/>
    <col min="8450" max="8451" width="7.54296875" style="57" bestFit="1" customWidth="1"/>
    <col min="8452" max="8452" width="15.1796875" style="57" customWidth="1"/>
    <col min="8453" max="8453" width="8.1796875" style="57" bestFit="1" customWidth="1"/>
    <col min="8454" max="8454" width="13.453125" style="57" customWidth="1"/>
    <col min="8455" max="8455" width="12.453125" style="57" customWidth="1"/>
    <col min="8456" max="8456" width="8.7265625" style="57"/>
    <col min="8457" max="8457" width="20.54296875" style="57" customWidth="1"/>
    <col min="8458" max="8458" width="8.1796875" style="57" bestFit="1" customWidth="1"/>
    <col min="8459" max="8459" width="7.54296875" style="57" bestFit="1" customWidth="1"/>
    <col min="8460" max="8460" width="8.1796875" style="57" bestFit="1" customWidth="1"/>
    <col min="8461" max="8461" width="16.26953125" style="57" customWidth="1"/>
    <col min="8462" max="8462" width="8.1796875" style="57" bestFit="1" customWidth="1"/>
    <col min="8463" max="8463" width="12.54296875" style="57" customWidth="1"/>
    <col min="8464" max="8464" width="13.26953125" style="57" customWidth="1"/>
    <col min="8465" max="8683" width="8.7265625" style="57"/>
    <col min="8684" max="8684" width="27.26953125" style="57" bestFit="1" customWidth="1"/>
    <col min="8685" max="8685" width="12.54296875" style="57" bestFit="1" customWidth="1"/>
    <col min="8686" max="8687" width="12.54296875" style="57" customWidth="1"/>
    <col min="8688" max="8688" width="12.54296875" style="57" bestFit="1" customWidth="1"/>
    <col min="8689" max="8690" width="12.54296875" style="57" customWidth="1"/>
    <col min="8691" max="8692" width="12.1796875" style="57" bestFit="1" customWidth="1"/>
    <col min="8693" max="8693" width="8.7265625" style="57"/>
    <col min="8694" max="8694" width="22.81640625" style="57" bestFit="1" customWidth="1"/>
    <col min="8695" max="8695" width="12.54296875" style="57" bestFit="1" customWidth="1"/>
    <col min="8696" max="8696" width="13.54296875" style="57" customWidth="1"/>
    <col min="8697" max="8697" width="11.26953125" style="57" bestFit="1" customWidth="1"/>
    <col min="8698" max="8698" width="12.54296875" style="57" bestFit="1" customWidth="1"/>
    <col min="8699" max="8700" width="12.54296875" style="57" customWidth="1"/>
    <col min="8701" max="8701" width="12.1796875" style="57" bestFit="1" customWidth="1"/>
    <col min="8702" max="8702" width="12.1796875" style="57" customWidth="1"/>
    <col min="8703" max="8703" width="8.7265625" style="57"/>
    <col min="8704" max="8704" width="24.54296875" style="57" customWidth="1"/>
    <col min="8705" max="8705" width="8.1796875" style="57" bestFit="1" customWidth="1"/>
    <col min="8706" max="8707" width="7.54296875" style="57" bestFit="1" customWidth="1"/>
    <col min="8708" max="8708" width="15.1796875" style="57" customWidth="1"/>
    <col min="8709" max="8709" width="8.1796875" style="57" bestFit="1" customWidth="1"/>
    <col min="8710" max="8710" width="13.453125" style="57" customWidth="1"/>
    <col min="8711" max="8711" width="12.453125" style="57" customWidth="1"/>
    <col min="8712" max="8712" width="8.7265625" style="57"/>
    <col min="8713" max="8713" width="20.54296875" style="57" customWidth="1"/>
    <col min="8714" max="8714" width="8.1796875" style="57" bestFit="1" customWidth="1"/>
    <col min="8715" max="8715" width="7.54296875" style="57" bestFit="1" customWidth="1"/>
    <col min="8716" max="8716" width="8.1796875" style="57" bestFit="1" customWidth="1"/>
    <col min="8717" max="8717" width="16.26953125" style="57" customWidth="1"/>
    <col min="8718" max="8718" width="8.1796875" style="57" bestFit="1" customWidth="1"/>
    <col min="8719" max="8719" width="12.54296875" style="57" customWidth="1"/>
    <col min="8720" max="8720" width="13.26953125" style="57" customWidth="1"/>
    <col min="8721" max="8939" width="8.7265625" style="57"/>
    <col min="8940" max="8940" width="27.26953125" style="57" bestFit="1" customWidth="1"/>
    <col min="8941" max="8941" width="12.54296875" style="57" bestFit="1" customWidth="1"/>
    <col min="8942" max="8943" width="12.54296875" style="57" customWidth="1"/>
    <col min="8944" max="8944" width="12.54296875" style="57" bestFit="1" customWidth="1"/>
    <col min="8945" max="8946" width="12.54296875" style="57" customWidth="1"/>
    <col min="8947" max="8948" width="12.1796875" style="57" bestFit="1" customWidth="1"/>
    <col min="8949" max="8949" width="8.7265625" style="57"/>
    <col min="8950" max="8950" width="22.81640625" style="57" bestFit="1" customWidth="1"/>
    <col min="8951" max="8951" width="12.54296875" style="57" bestFit="1" customWidth="1"/>
    <col min="8952" max="8952" width="13.54296875" style="57" customWidth="1"/>
    <col min="8953" max="8953" width="11.26953125" style="57" bestFit="1" customWidth="1"/>
    <col min="8954" max="8954" width="12.54296875" style="57" bestFit="1" customWidth="1"/>
    <col min="8955" max="8956" width="12.54296875" style="57" customWidth="1"/>
    <col min="8957" max="8957" width="12.1796875" style="57" bestFit="1" customWidth="1"/>
    <col min="8958" max="8958" width="12.1796875" style="57" customWidth="1"/>
    <col min="8959" max="8959" width="8.7265625" style="57"/>
    <col min="8960" max="8960" width="24.54296875" style="57" customWidth="1"/>
    <col min="8961" max="8961" width="8.1796875" style="57" bestFit="1" customWidth="1"/>
    <col min="8962" max="8963" width="7.54296875" style="57" bestFit="1" customWidth="1"/>
    <col min="8964" max="8964" width="15.1796875" style="57" customWidth="1"/>
    <col min="8965" max="8965" width="8.1796875" style="57" bestFit="1" customWidth="1"/>
    <col min="8966" max="8966" width="13.453125" style="57" customWidth="1"/>
    <col min="8967" max="8967" width="12.453125" style="57" customWidth="1"/>
    <col min="8968" max="8968" width="8.7265625" style="57"/>
    <col min="8969" max="8969" width="20.54296875" style="57" customWidth="1"/>
    <col min="8970" max="8970" width="8.1796875" style="57" bestFit="1" customWidth="1"/>
    <col min="8971" max="8971" width="7.54296875" style="57" bestFit="1" customWidth="1"/>
    <col min="8972" max="8972" width="8.1796875" style="57" bestFit="1" customWidth="1"/>
    <col min="8973" max="8973" width="16.26953125" style="57" customWidth="1"/>
    <col min="8974" max="8974" width="8.1796875" style="57" bestFit="1" customWidth="1"/>
    <col min="8975" max="8975" width="12.54296875" style="57" customWidth="1"/>
    <col min="8976" max="8976" width="13.26953125" style="57" customWidth="1"/>
    <col min="8977" max="9195" width="8.7265625" style="57"/>
    <col min="9196" max="9196" width="27.26953125" style="57" bestFit="1" customWidth="1"/>
    <col min="9197" max="9197" width="12.54296875" style="57" bestFit="1" customWidth="1"/>
    <col min="9198" max="9199" width="12.54296875" style="57" customWidth="1"/>
    <col min="9200" max="9200" width="12.54296875" style="57" bestFit="1" customWidth="1"/>
    <col min="9201" max="9202" width="12.54296875" style="57" customWidth="1"/>
    <col min="9203" max="9204" width="12.1796875" style="57" bestFit="1" customWidth="1"/>
    <col min="9205" max="9205" width="8.7265625" style="57"/>
    <col min="9206" max="9206" width="22.81640625" style="57" bestFit="1" customWidth="1"/>
    <col min="9207" max="9207" width="12.54296875" style="57" bestFit="1" customWidth="1"/>
    <col min="9208" max="9208" width="13.54296875" style="57" customWidth="1"/>
    <col min="9209" max="9209" width="11.26953125" style="57" bestFit="1" customWidth="1"/>
    <col min="9210" max="9210" width="12.54296875" style="57" bestFit="1" customWidth="1"/>
    <col min="9211" max="9212" width="12.54296875" style="57" customWidth="1"/>
    <col min="9213" max="9213" width="12.1796875" style="57" bestFit="1" customWidth="1"/>
    <col min="9214" max="9214" width="12.1796875" style="57" customWidth="1"/>
    <col min="9215" max="9215" width="8.7265625" style="57"/>
    <col min="9216" max="9216" width="24.54296875" style="57" customWidth="1"/>
    <col min="9217" max="9217" width="8.1796875" style="57" bestFit="1" customWidth="1"/>
    <col min="9218" max="9219" width="7.54296875" style="57" bestFit="1" customWidth="1"/>
    <col min="9220" max="9220" width="15.1796875" style="57" customWidth="1"/>
    <col min="9221" max="9221" width="8.1796875" style="57" bestFit="1" customWidth="1"/>
    <col min="9222" max="9222" width="13.453125" style="57" customWidth="1"/>
    <col min="9223" max="9223" width="12.453125" style="57" customWidth="1"/>
    <col min="9224" max="9224" width="8.7265625" style="57"/>
    <col min="9225" max="9225" width="20.54296875" style="57" customWidth="1"/>
    <col min="9226" max="9226" width="8.1796875" style="57" bestFit="1" customWidth="1"/>
    <col min="9227" max="9227" width="7.54296875" style="57" bestFit="1" customWidth="1"/>
    <col min="9228" max="9228" width="8.1796875" style="57" bestFit="1" customWidth="1"/>
    <col min="9229" max="9229" width="16.26953125" style="57" customWidth="1"/>
    <col min="9230" max="9230" width="8.1796875" style="57" bestFit="1" customWidth="1"/>
    <col min="9231" max="9231" width="12.54296875" style="57" customWidth="1"/>
    <col min="9232" max="9232" width="13.26953125" style="57" customWidth="1"/>
    <col min="9233" max="9451" width="8.7265625" style="57"/>
    <col min="9452" max="9452" width="27.26953125" style="57" bestFit="1" customWidth="1"/>
    <col min="9453" max="9453" width="12.54296875" style="57" bestFit="1" customWidth="1"/>
    <col min="9454" max="9455" width="12.54296875" style="57" customWidth="1"/>
    <col min="9456" max="9456" width="12.54296875" style="57" bestFit="1" customWidth="1"/>
    <col min="9457" max="9458" width="12.54296875" style="57" customWidth="1"/>
    <col min="9459" max="9460" width="12.1796875" style="57" bestFit="1" customWidth="1"/>
    <col min="9461" max="9461" width="8.7265625" style="57"/>
    <col min="9462" max="9462" width="22.81640625" style="57" bestFit="1" customWidth="1"/>
    <col min="9463" max="9463" width="12.54296875" style="57" bestFit="1" customWidth="1"/>
    <col min="9464" max="9464" width="13.54296875" style="57" customWidth="1"/>
    <col min="9465" max="9465" width="11.26953125" style="57" bestFit="1" customWidth="1"/>
    <col min="9466" max="9466" width="12.54296875" style="57" bestFit="1" customWidth="1"/>
    <col min="9467" max="9468" width="12.54296875" style="57" customWidth="1"/>
    <col min="9469" max="9469" width="12.1796875" style="57" bestFit="1" customWidth="1"/>
    <col min="9470" max="9470" width="12.1796875" style="57" customWidth="1"/>
    <col min="9471" max="9471" width="8.7265625" style="57"/>
    <col min="9472" max="9472" width="24.54296875" style="57" customWidth="1"/>
    <col min="9473" max="9473" width="8.1796875" style="57" bestFit="1" customWidth="1"/>
    <col min="9474" max="9475" width="7.54296875" style="57" bestFit="1" customWidth="1"/>
    <col min="9476" max="9476" width="15.1796875" style="57" customWidth="1"/>
    <col min="9477" max="9477" width="8.1796875" style="57" bestFit="1" customWidth="1"/>
    <col min="9478" max="9478" width="13.453125" style="57" customWidth="1"/>
    <col min="9479" max="9479" width="12.453125" style="57" customWidth="1"/>
    <col min="9480" max="9480" width="8.7265625" style="57"/>
    <col min="9481" max="9481" width="20.54296875" style="57" customWidth="1"/>
    <col min="9482" max="9482" width="8.1796875" style="57" bestFit="1" customWidth="1"/>
    <col min="9483" max="9483" width="7.54296875" style="57" bestFit="1" customWidth="1"/>
    <col min="9484" max="9484" width="8.1796875" style="57" bestFit="1" customWidth="1"/>
    <col min="9485" max="9485" width="16.26953125" style="57" customWidth="1"/>
    <col min="9486" max="9486" width="8.1796875" style="57" bestFit="1" customWidth="1"/>
    <col min="9487" max="9487" width="12.54296875" style="57" customWidth="1"/>
    <col min="9488" max="9488" width="13.26953125" style="57" customWidth="1"/>
    <col min="9489" max="9707" width="8.7265625" style="57"/>
    <col min="9708" max="9708" width="27.26953125" style="57" bestFit="1" customWidth="1"/>
    <col min="9709" max="9709" width="12.54296875" style="57" bestFit="1" customWidth="1"/>
    <col min="9710" max="9711" width="12.54296875" style="57" customWidth="1"/>
    <col min="9712" max="9712" width="12.54296875" style="57" bestFit="1" customWidth="1"/>
    <col min="9713" max="9714" width="12.54296875" style="57" customWidth="1"/>
    <col min="9715" max="9716" width="12.1796875" style="57" bestFit="1" customWidth="1"/>
    <col min="9717" max="9717" width="8.7265625" style="57"/>
    <col min="9718" max="9718" width="22.81640625" style="57" bestFit="1" customWidth="1"/>
    <col min="9719" max="9719" width="12.54296875" style="57" bestFit="1" customWidth="1"/>
    <col min="9720" max="9720" width="13.54296875" style="57" customWidth="1"/>
    <col min="9721" max="9721" width="11.26953125" style="57" bestFit="1" customWidth="1"/>
    <col min="9722" max="9722" width="12.54296875" style="57" bestFit="1" customWidth="1"/>
    <col min="9723" max="9724" width="12.54296875" style="57" customWidth="1"/>
    <col min="9725" max="9725" width="12.1796875" style="57" bestFit="1" customWidth="1"/>
    <col min="9726" max="9726" width="12.1796875" style="57" customWidth="1"/>
    <col min="9727" max="9727" width="8.7265625" style="57"/>
    <col min="9728" max="9728" width="24.54296875" style="57" customWidth="1"/>
    <col min="9729" max="9729" width="8.1796875" style="57" bestFit="1" customWidth="1"/>
    <col min="9730" max="9731" width="7.54296875" style="57" bestFit="1" customWidth="1"/>
    <col min="9732" max="9732" width="15.1796875" style="57" customWidth="1"/>
    <col min="9733" max="9733" width="8.1796875" style="57" bestFit="1" customWidth="1"/>
    <col min="9734" max="9734" width="13.453125" style="57" customWidth="1"/>
    <col min="9735" max="9735" width="12.453125" style="57" customWidth="1"/>
    <col min="9736" max="9736" width="8.7265625" style="57"/>
    <col min="9737" max="9737" width="20.54296875" style="57" customWidth="1"/>
    <col min="9738" max="9738" width="8.1796875" style="57" bestFit="1" customWidth="1"/>
    <col min="9739" max="9739" width="7.54296875" style="57" bestFit="1" customWidth="1"/>
    <col min="9740" max="9740" width="8.1796875" style="57" bestFit="1" customWidth="1"/>
    <col min="9741" max="9741" width="16.26953125" style="57" customWidth="1"/>
    <col min="9742" max="9742" width="8.1796875" style="57" bestFit="1" customWidth="1"/>
    <col min="9743" max="9743" width="12.54296875" style="57" customWidth="1"/>
    <col min="9744" max="9744" width="13.26953125" style="57" customWidth="1"/>
    <col min="9745" max="9963" width="8.7265625" style="57"/>
    <col min="9964" max="9964" width="27.26953125" style="57" bestFit="1" customWidth="1"/>
    <col min="9965" max="9965" width="12.54296875" style="57" bestFit="1" customWidth="1"/>
    <col min="9966" max="9967" width="12.54296875" style="57" customWidth="1"/>
    <col min="9968" max="9968" width="12.54296875" style="57" bestFit="1" customWidth="1"/>
    <col min="9969" max="9970" width="12.54296875" style="57" customWidth="1"/>
    <col min="9971" max="9972" width="12.1796875" style="57" bestFit="1" customWidth="1"/>
    <col min="9973" max="9973" width="8.7265625" style="57"/>
    <col min="9974" max="9974" width="22.81640625" style="57" bestFit="1" customWidth="1"/>
    <col min="9975" max="9975" width="12.54296875" style="57" bestFit="1" customWidth="1"/>
    <col min="9976" max="9976" width="13.54296875" style="57" customWidth="1"/>
    <col min="9977" max="9977" width="11.26953125" style="57" bestFit="1" customWidth="1"/>
    <col min="9978" max="9978" width="12.54296875" style="57" bestFit="1" customWidth="1"/>
    <col min="9979" max="9980" width="12.54296875" style="57" customWidth="1"/>
    <col min="9981" max="9981" width="12.1796875" style="57" bestFit="1" customWidth="1"/>
    <col min="9982" max="9982" width="12.1796875" style="57" customWidth="1"/>
    <col min="9983" max="9983" width="8.7265625" style="57"/>
    <col min="9984" max="9984" width="24.54296875" style="57" customWidth="1"/>
    <col min="9985" max="9985" width="8.1796875" style="57" bestFit="1" customWidth="1"/>
    <col min="9986" max="9987" width="7.54296875" style="57" bestFit="1" customWidth="1"/>
    <col min="9988" max="9988" width="15.1796875" style="57" customWidth="1"/>
    <col min="9989" max="9989" width="8.1796875" style="57" bestFit="1" customWidth="1"/>
    <col min="9990" max="9990" width="13.453125" style="57" customWidth="1"/>
    <col min="9991" max="9991" width="12.453125" style="57" customWidth="1"/>
    <col min="9992" max="9992" width="8.7265625" style="57"/>
    <col min="9993" max="9993" width="20.54296875" style="57" customWidth="1"/>
    <col min="9994" max="9994" width="8.1796875" style="57" bestFit="1" customWidth="1"/>
    <col min="9995" max="9995" width="7.54296875" style="57" bestFit="1" customWidth="1"/>
    <col min="9996" max="9996" width="8.1796875" style="57" bestFit="1" customWidth="1"/>
    <col min="9997" max="9997" width="16.26953125" style="57" customWidth="1"/>
    <col min="9998" max="9998" width="8.1796875" style="57" bestFit="1" customWidth="1"/>
    <col min="9999" max="9999" width="12.54296875" style="57" customWidth="1"/>
    <col min="10000" max="10000" width="13.26953125" style="57" customWidth="1"/>
    <col min="10001" max="10219" width="8.7265625" style="57"/>
    <col min="10220" max="10220" width="27.26953125" style="57" bestFit="1" customWidth="1"/>
    <col min="10221" max="10221" width="12.54296875" style="57" bestFit="1" customWidth="1"/>
    <col min="10222" max="10223" width="12.54296875" style="57" customWidth="1"/>
    <col min="10224" max="10224" width="12.54296875" style="57" bestFit="1" customWidth="1"/>
    <col min="10225" max="10226" width="12.54296875" style="57" customWidth="1"/>
    <col min="10227" max="10228" width="12.1796875" style="57" bestFit="1" customWidth="1"/>
    <col min="10229" max="10229" width="8.7265625" style="57"/>
    <col min="10230" max="10230" width="22.81640625" style="57" bestFit="1" customWidth="1"/>
    <col min="10231" max="10231" width="12.54296875" style="57" bestFit="1" customWidth="1"/>
    <col min="10232" max="10232" width="13.54296875" style="57" customWidth="1"/>
    <col min="10233" max="10233" width="11.26953125" style="57" bestFit="1" customWidth="1"/>
    <col min="10234" max="10234" width="12.54296875" style="57" bestFit="1" customWidth="1"/>
    <col min="10235" max="10236" width="12.54296875" style="57" customWidth="1"/>
    <col min="10237" max="10237" width="12.1796875" style="57" bestFit="1" customWidth="1"/>
    <col min="10238" max="10238" width="12.1796875" style="57" customWidth="1"/>
    <col min="10239" max="10239" width="8.7265625" style="57"/>
    <col min="10240" max="10240" width="24.54296875" style="57" customWidth="1"/>
    <col min="10241" max="10241" width="8.1796875" style="57" bestFit="1" customWidth="1"/>
    <col min="10242" max="10243" width="7.54296875" style="57" bestFit="1" customWidth="1"/>
    <col min="10244" max="10244" width="15.1796875" style="57" customWidth="1"/>
    <col min="10245" max="10245" width="8.1796875" style="57" bestFit="1" customWidth="1"/>
    <col min="10246" max="10246" width="13.453125" style="57" customWidth="1"/>
    <col min="10247" max="10247" width="12.453125" style="57" customWidth="1"/>
    <col min="10248" max="10248" width="8.7265625" style="57"/>
    <col min="10249" max="10249" width="20.54296875" style="57" customWidth="1"/>
    <col min="10250" max="10250" width="8.1796875" style="57" bestFit="1" customWidth="1"/>
    <col min="10251" max="10251" width="7.54296875" style="57" bestFit="1" customWidth="1"/>
    <col min="10252" max="10252" width="8.1796875" style="57" bestFit="1" customWidth="1"/>
    <col min="10253" max="10253" width="16.26953125" style="57" customWidth="1"/>
    <col min="10254" max="10254" width="8.1796875" style="57" bestFit="1" customWidth="1"/>
    <col min="10255" max="10255" width="12.54296875" style="57" customWidth="1"/>
    <col min="10256" max="10256" width="13.26953125" style="57" customWidth="1"/>
    <col min="10257" max="10475" width="8.7265625" style="57"/>
    <col min="10476" max="10476" width="27.26953125" style="57" bestFit="1" customWidth="1"/>
    <col min="10477" max="10477" width="12.54296875" style="57" bestFit="1" customWidth="1"/>
    <col min="10478" max="10479" width="12.54296875" style="57" customWidth="1"/>
    <col min="10480" max="10480" width="12.54296875" style="57" bestFit="1" customWidth="1"/>
    <col min="10481" max="10482" width="12.54296875" style="57" customWidth="1"/>
    <col min="10483" max="10484" width="12.1796875" style="57" bestFit="1" customWidth="1"/>
    <col min="10485" max="10485" width="8.7265625" style="57"/>
    <col min="10486" max="10486" width="22.81640625" style="57" bestFit="1" customWidth="1"/>
    <col min="10487" max="10487" width="12.54296875" style="57" bestFit="1" customWidth="1"/>
    <col min="10488" max="10488" width="13.54296875" style="57" customWidth="1"/>
    <col min="10489" max="10489" width="11.26953125" style="57" bestFit="1" customWidth="1"/>
    <col min="10490" max="10490" width="12.54296875" style="57" bestFit="1" customWidth="1"/>
    <col min="10491" max="10492" width="12.54296875" style="57" customWidth="1"/>
    <col min="10493" max="10493" width="12.1796875" style="57" bestFit="1" customWidth="1"/>
    <col min="10494" max="10494" width="12.1796875" style="57" customWidth="1"/>
    <col min="10495" max="10495" width="8.7265625" style="57"/>
    <col min="10496" max="10496" width="24.54296875" style="57" customWidth="1"/>
    <col min="10497" max="10497" width="8.1796875" style="57" bestFit="1" customWidth="1"/>
    <col min="10498" max="10499" width="7.54296875" style="57" bestFit="1" customWidth="1"/>
    <col min="10500" max="10500" width="15.1796875" style="57" customWidth="1"/>
    <col min="10501" max="10501" width="8.1796875" style="57" bestFit="1" customWidth="1"/>
    <col min="10502" max="10502" width="13.453125" style="57" customWidth="1"/>
    <col min="10503" max="10503" width="12.453125" style="57" customWidth="1"/>
    <col min="10504" max="10504" width="8.7265625" style="57"/>
    <col min="10505" max="10505" width="20.54296875" style="57" customWidth="1"/>
    <col min="10506" max="10506" width="8.1796875" style="57" bestFit="1" customWidth="1"/>
    <col min="10507" max="10507" width="7.54296875" style="57" bestFit="1" customWidth="1"/>
    <col min="10508" max="10508" width="8.1796875" style="57" bestFit="1" customWidth="1"/>
    <col min="10509" max="10509" width="16.26953125" style="57" customWidth="1"/>
    <col min="10510" max="10510" width="8.1796875" style="57" bestFit="1" customWidth="1"/>
    <col min="10511" max="10511" width="12.54296875" style="57" customWidth="1"/>
    <col min="10512" max="10512" width="13.26953125" style="57" customWidth="1"/>
    <col min="10513" max="10731" width="8.7265625" style="57"/>
    <col min="10732" max="10732" width="27.26953125" style="57" bestFit="1" customWidth="1"/>
    <col min="10733" max="10733" width="12.54296875" style="57" bestFit="1" customWidth="1"/>
    <col min="10734" max="10735" width="12.54296875" style="57" customWidth="1"/>
    <col min="10736" max="10736" width="12.54296875" style="57" bestFit="1" customWidth="1"/>
    <col min="10737" max="10738" width="12.54296875" style="57" customWidth="1"/>
    <col min="10739" max="10740" width="12.1796875" style="57" bestFit="1" customWidth="1"/>
    <col min="10741" max="10741" width="8.7265625" style="57"/>
    <col min="10742" max="10742" width="22.81640625" style="57" bestFit="1" customWidth="1"/>
    <col min="10743" max="10743" width="12.54296875" style="57" bestFit="1" customWidth="1"/>
    <col min="10744" max="10744" width="13.54296875" style="57" customWidth="1"/>
    <col min="10745" max="10745" width="11.26953125" style="57" bestFit="1" customWidth="1"/>
    <col min="10746" max="10746" width="12.54296875" style="57" bestFit="1" customWidth="1"/>
    <col min="10747" max="10748" width="12.54296875" style="57" customWidth="1"/>
    <col min="10749" max="10749" width="12.1796875" style="57" bestFit="1" customWidth="1"/>
    <col min="10750" max="10750" width="12.1796875" style="57" customWidth="1"/>
    <col min="10751" max="10751" width="8.7265625" style="57"/>
    <col min="10752" max="10752" width="24.54296875" style="57" customWidth="1"/>
    <col min="10753" max="10753" width="8.1796875" style="57" bestFit="1" customWidth="1"/>
    <col min="10754" max="10755" width="7.54296875" style="57" bestFit="1" customWidth="1"/>
    <col min="10756" max="10756" width="15.1796875" style="57" customWidth="1"/>
    <col min="10757" max="10757" width="8.1796875" style="57" bestFit="1" customWidth="1"/>
    <col min="10758" max="10758" width="13.453125" style="57" customWidth="1"/>
    <col min="10759" max="10759" width="12.453125" style="57" customWidth="1"/>
    <col min="10760" max="10760" width="8.7265625" style="57"/>
    <col min="10761" max="10761" width="20.54296875" style="57" customWidth="1"/>
    <col min="10762" max="10762" width="8.1796875" style="57" bestFit="1" customWidth="1"/>
    <col min="10763" max="10763" width="7.54296875" style="57" bestFit="1" customWidth="1"/>
    <col min="10764" max="10764" width="8.1796875" style="57" bestFit="1" customWidth="1"/>
    <col min="10765" max="10765" width="16.26953125" style="57" customWidth="1"/>
    <col min="10766" max="10766" width="8.1796875" style="57" bestFit="1" customWidth="1"/>
    <col min="10767" max="10767" width="12.54296875" style="57" customWidth="1"/>
    <col min="10768" max="10768" width="13.26953125" style="57" customWidth="1"/>
    <col min="10769" max="10987" width="8.7265625" style="57"/>
    <col min="10988" max="10988" width="27.26953125" style="57" bestFit="1" customWidth="1"/>
    <col min="10989" max="10989" width="12.54296875" style="57" bestFit="1" customWidth="1"/>
    <col min="10990" max="10991" width="12.54296875" style="57" customWidth="1"/>
    <col min="10992" max="10992" width="12.54296875" style="57" bestFit="1" customWidth="1"/>
    <col min="10993" max="10994" width="12.54296875" style="57" customWidth="1"/>
    <col min="10995" max="10996" width="12.1796875" style="57" bestFit="1" customWidth="1"/>
    <col min="10997" max="10997" width="8.7265625" style="57"/>
    <col min="10998" max="10998" width="22.81640625" style="57" bestFit="1" customWidth="1"/>
    <col min="10999" max="10999" width="12.54296875" style="57" bestFit="1" customWidth="1"/>
    <col min="11000" max="11000" width="13.54296875" style="57" customWidth="1"/>
    <col min="11001" max="11001" width="11.26953125" style="57" bestFit="1" customWidth="1"/>
    <col min="11002" max="11002" width="12.54296875" style="57" bestFit="1" customWidth="1"/>
    <col min="11003" max="11004" width="12.54296875" style="57" customWidth="1"/>
    <col min="11005" max="11005" width="12.1796875" style="57" bestFit="1" customWidth="1"/>
    <col min="11006" max="11006" width="12.1796875" style="57" customWidth="1"/>
    <col min="11007" max="11007" width="8.7265625" style="57"/>
    <col min="11008" max="11008" width="24.54296875" style="57" customWidth="1"/>
    <col min="11009" max="11009" width="8.1796875" style="57" bestFit="1" customWidth="1"/>
    <col min="11010" max="11011" width="7.54296875" style="57" bestFit="1" customWidth="1"/>
    <col min="11012" max="11012" width="15.1796875" style="57" customWidth="1"/>
    <col min="11013" max="11013" width="8.1796875" style="57" bestFit="1" customWidth="1"/>
    <col min="11014" max="11014" width="13.453125" style="57" customWidth="1"/>
    <col min="11015" max="11015" width="12.453125" style="57" customWidth="1"/>
    <col min="11016" max="11016" width="8.7265625" style="57"/>
    <col min="11017" max="11017" width="20.54296875" style="57" customWidth="1"/>
    <col min="11018" max="11018" width="8.1796875" style="57" bestFit="1" customWidth="1"/>
    <col min="11019" max="11019" width="7.54296875" style="57" bestFit="1" customWidth="1"/>
    <col min="11020" max="11020" width="8.1796875" style="57" bestFit="1" customWidth="1"/>
    <col min="11021" max="11021" width="16.26953125" style="57" customWidth="1"/>
    <col min="11022" max="11022" width="8.1796875" style="57" bestFit="1" customWidth="1"/>
    <col min="11023" max="11023" width="12.54296875" style="57" customWidth="1"/>
    <col min="11024" max="11024" width="13.26953125" style="57" customWidth="1"/>
    <col min="11025" max="11243" width="8.7265625" style="57"/>
    <col min="11244" max="11244" width="27.26953125" style="57" bestFit="1" customWidth="1"/>
    <col min="11245" max="11245" width="12.54296875" style="57" bestFit="1" customWidth="1"/>
    <col min="11246" max="11247" width="12.54296875" style="57" customWidth="1"/>
    <col min="11248" max="11248" width="12.54296875" style="57" bestFit="1" customWidth="1"/>
    <col min="11249" max="11250" width="12.54296875" style="57" customWidth="1"/>
    <col min="11251" max="11252" width="12.1796875" style="57" bestFit="1" customWidth="1"/>
    <col min="11253" max="11253" width="8.7265625" style="57"/>
    <col min="11254" max="11254" width="22.81640625" style="57" bestFit="1" customWidth="1"/>
    <col min="11255" max="11255" width="12.54296875" style="57" bestFit="1" customWidth="1"/>
    <col min="11256" max="11256" width="13.54296875" style="57" customWidth="1"/>
    <col min="11257" max="11257" width="11.26953125" style="57" bestFit="1" customWidth="1"/>
    <col min="11258" max="11258" width="12.54296875" style="57" bestFit="1" customWidth="1"/>
    <col min="11259" max="11260" width="12.54296875" style="57" customWidth="1"/>
    <col min="11261" max="11261" width="12.1796875" style="57" bestFit="1" customWidth="1"/>
    <col min="11262" max="11262" width="12.1796875" style="57" customWidth="1"/>
    <col min="11263" max="11263" width="8.7265625" style="57"/>
    <col min="11264" max="11264" width="24.54296875" style="57" customWidth="1"/>
    <col min="11265" max="11265" width="8.1796875" style="57" bestFit="1" customWidth="1"/>
    <col min="11266" max="11267" width="7.54296875" style="57" bestFit="1" customWidth="1"/>
    <col min="11268" max="11268" width="15.1796875" style="57" customWidth="1"/>
    <col min="11269" max="11269" width="8.1796875" style="57" bestFit="1" customWidth="1"/>
    <col min="11270" max="11270" width="13.453125" style="57" customWidth="1"/>
    <col min="11271" max="11271" width="12.453125" style="57" customWidth="1"/>
    <col min="11272" max="11272" width="8.7265625" style="57"/>
    <col min="11273" max="11273" width="20.54296875" style="57" customWidth="1"/>
    <col min="11274" max="11274" width="8.1796875" style="57" bestFit="1" customWidth="1"/>
    <col min="11275" max="11275" width="7.54296875" style="57" bestFit="1" customWidth="1"/>
    <col min="11276" max="11276" width="8.1796875" style="57" bestFit="1" customWidth="1"/>
    <col min="11277" max="11277" width="16.26953125" style="57" customWidth="1"/>
    <col min="11278" max="11278" width="8.1796875" style="57" bestFit="1" customWidth="1"/>
    <col min="11279" max="11279" width="12.54296875" style="57" customWidth="1"/>
    <col min="11280" max="11280" width="13.26953125" style="57" customWidth="1"/>
    <col min="11281" max="11499" width="8.7265625" style="57"/>
    <col min="11500" max="11500" width="27.26953125" style="57" bestFit="1" customWidth="1"/>
    <col min="11501" max="11501" width="12.54296875" style="57" bestFit="1" customWidth="1"/>
    <col min="11502" max="11503" width="12.54296875" style="57" customWidth="1"/>
    <col min="11504" max="11504" width="12.54296875" style="57" bestFit="1" customWidth="1"/>
    <col min="11505" max="11506" width="12.54296875" style="57" customWidth="1"/>
    <col min="11507" max="11508" width="12.1796875" style="57" bestFit="1" customWidth="1"/>
    <col min="11509" max="11509" width="8.7265625" style="57"/>
    <col min="11510" max="11510" width="22.81640625" style="57" bestFit="1" customWidth="1"/>
    <col min="11511" max="11511" width="12.54296875" style="57" bestFit="1" customWidth="1"/>
    <col min="11512" max="11512" width="13.54296875" style="57" customWidth="1"/>
    <col min="11513" max="11513" width="11.26953125" style="57" bestFit="1" customWidth="1"/>
    <col min="11514" max="11514" width="12.54296875" style="57" bestFit="1" customWidth="1"/>
    <col min="11515" max="11516" width="12.54296875" style="57" customWidth="1"/>
    <col min="11517" max="11517" width="12.1796875" style="57" bestFit="1" customWidth="1"/>
    <col min="11518" max="11518" width="12.1796875" style="57" customWidth="1"/>
    <col min="11519" max="11519" width="8.7265625" style="57"/>
    <col min="11520" max="11520" width="24.54296875" style="57" customWidth="1"/>
    <col min="11521" max="11521" width="8.1796875" style="57" bestFit="1" customWidth="1"/>
    <col min="11522" max="11523" width="7.54296875" style="57" bestFit="1" customWidth="1"/>
    <col min="11524" max="11524" width="15.1796875" style="57" customWidth="1"/>
    <col min="11525" max="11525" width="8.1796875" style="57" bestFit="1" customWidth="1"/>
    <col min="11526" max="11526" width="13.453125" style="57" customWidth="1"/>
    <col min="11527" max="11527" width="12.453125" style="57" customWidth="1"/>
    <col min="11528" max="11528" width="8.7265625" style="57"/>
    <col min="11529" max="11529" width="20.54296875" style="57" customWidth="1"/>
    <col min="11530" max="11530" width="8.1796875" style="57" bestFit="1" customWidth="1"/>
    <col min="11531" max="11531" width="7.54296875" style="57" bestFit="1" customWidth="1"/>
    <col min="11532" max="11532" width="8.1796875" style="57" bestFit="1" customWidth="1"/>
    <col min="11533" max="11533" width="16.26953125" style="57" customWidth="1"/>
    <col min="11534" max="11534" width="8.1796875" style="57" bestFit="1" customWidth="1"/>
    <col min="11535" max="11535" width="12.54296875" style="57" customWidth="1"/>
    <col min="11536" max="11536" width="13.26953125" style="57" customWidth="1"/>
    <col min="11537" max="11755" width="8.7265625" style="57"/>
    <col min="11756" max="11756" width="27.26953125" style="57" bestFit="1" customWidth="1"/>
    <col min="11757" max="11757" width="12.54296875" style="57" bestFit="1" customWidth="1"/>
    <col min="11758" max="11759" width="12.54296875" style="57" customWidth="1"/>
    <col min="11760" max="11760" width="12.54296875" style="57" bestFit="1" customWidth="1"/>
    <col min="11761" max="11762" width="12.54296875" style="57" customWidth="1"/>
    <col min="11763" max="11764" width="12.1796875" style="57" bestFit="1" customWidth="1"/>
    <col min="11765" max="11765" width="8.7265625" style="57"/>
    <col min="11766" max="11766" width="22.81640625" style="57" bestFit="1" customWidth="1"/>
    <col min="11767" max="11767" width="12.54296875" style="57" bestFit="1" customWidth="1"/>
    <col min="11768" max="11768" width="13.54296875" style="57" customWidth="1"/>
    <col min="11769" max="11769" width="11.26953125" style="57" bestFit="1" customWidth="1"/>
    <col min="11770" max="11770" width="12.54296875" style="57" bestFit="1" customWidth="1"/>
    <col min="11771" max="11772" width="12.54296875" style="57" customWidth="1"/>
    <col min="11773" max="11773" width="12.1796875" style="57" bestFit="1" customWidth="1"/>
    <col min="11774" max="11774" width="12.1796875" style="57" customWidth="1"/>
    <col min="11775" max="11775" width="8.7265625" style="57"/>
    <col min="11776" max="11776" width="24.54296875" style="57" customWidth="1"/>
    <col min="11777" max="11777" width="8.1796875" style="57" bestFit="1" customWidth="1"/>
    <col min="11778" max="11779" width="7.54296875" style="57" bestFit="1" customWidth="1"/>
    <col min="11780" max="11780" width="15.1796875" style="57" customWidth="1"/>
    <col min="11781" max="11781" width="8.1796875" style="57" bestFit="1" customWidth="1"/>
    <col min="11782" max="11782" width="13.453125" style="57" customWidth="1"/>
    <col min="11783" max="11783" width="12.453125" style="57" customWidth="1"/>
    <col min="11784" max="11784" width="8.7265625" style="57"/>
    <col min="11785" max="11785" width="20.54296875" style="57" customWidth="1"/>
    <col min="11786" max="11786" width="8.1796875" style="57" bestFit="1" customWidth="1"/>
    <col min="11787" max="11787" width="7.54296875" style="57" bestFit="1" customWidth="1"/>
    <col min="11788" max="11788" width="8.1796875" style="57" bestFit="1" customWidth="1"/>
    <col min="11789" max="11789" width="16.26953125" style="57" customWidth="1"/>
    <col min="11790" max="11790" width="8.1796875" style="57" bestFit="1" customWidth="1"/>
    <col min="11791" max="11791" width="12.54296875" style="57" customWidth="1"/>
    <col min="11792" max="11792" width="13.26953125" style="57" customWidth="1"/>
    <col min="11793" max="12011" width="8.7265625" style="57"/>
    <col min="12012" max="12012" width="27.26953125" style="57" bestFit="1" customWidth="1"/>
    <col min="12013" max="12013" width="12.54296875" style="57" bestFit="1" customWidth="1"/>
    <col min="12014" max="12015" width="12.54296875" style="57" customWidth="1"/>
    <col min="12016" max="12016" width="12.54296875" style="57" bestFit="1" customWidth="1"/>
    <col min="12017" max="12018" width="12.54296875" style="57" customWidth="1"/>
    <col min="12019" max="12020" width="12.1796875" style="57" bestFit="1" customWidth="1"/>
    <col min="12021" max="12021" width="8.7265625" style="57"/>
    <col min="12022" max="12022" width="22.81640625" style="57" bestFit="1" customWidth="1"/>
    <col min="12023" max="12023" width="12.54296875" style="57" bestFit="1" customWidth="1"/>
    <col min="12024" max="12024" width="13.54296875" style="57" customWidth="1"/>
    <col min="12025" max="12025" width="11.26953125" style="57" bestFit="1" customWidth="1"/>
    <col min="12026" max="12026" width="12.54296875" style="57" bestFit="1" customWidth="1"/>
    <col min="12027" max="12028" width="12.54296875" style="57" customWidth="1"/>
    <col min="12029" max="12029" width="12.1796875" style="57" bestFit="1" customWidth="1"/>
    <col min="12030" max="12030" width="12.1796875" style="57" customWidth="1"/>
    <col min="12031" max="12031" width="8.7265625" style="57"/>
    <col min="12032" max="12032" width="24.54296875" style="57" customWidth="1"/>
    <col min="12033" max="12033" width="8.1796875" style="57" bestFit="1" customWidth="1"/>
    <col min="12034" max="12035" width="7.54296875" style="57" bestFit="1" customWidth="1"/>
    <col min="12036" max="12036" width="15.1796875" style="57" customWidth="1"/>
    <col min="12037" max="12037" width="8.1796875" style="57" bestFit="1" customWidth="1"/>
    <col min="12038" max="12038" width="13.453125" style="57" customWidth="1"/>
    <col min="12039" max="12039" width="12.453125" style="57" customWidth="1"/>
    <col min="12040" max="12040" width="8.7265625" style="57"/>
    <col min="12041" max="12041" width="20.54296875" style="57" customWidth="1"/>
    <col min="12042" max="12042" width="8.1796875" style="57" bestFit="1" customWidth="1"/>
    <col min="12043" max="12043" width="7.54296875" style="57" bestFit="1" customWidth="1"/>
    <col min="12044" max="12044" width="8.1796875" style="57" bestFit="1" customWidth="1"/>
    <col min="12045" max="12045" width="16.26953125" style="57" customWidth="1"/>
    <col min="12046" max="12046" width="8.1796875" style="57" bestFit="1" customWidth="1"/>
    <col min="12047" max="12047" width="12.54296875" style="57" customWidth="1"/>
    <col min="12048" max="12048" width="13.26953125" style="57" customWidth="1"/>
    <col min="12049" max="12267" width="8.7265625" style="57"/>
    <col min="12268" max="12268" width="27.26953125" style="57" bestFit="1" customWidth="1"/>
    <col min="12269" max="12269" width="12.54296875" style="57" bestFit="1" customWidth="1"/>
    <col min="12270" max="12271" width="12.54296875" style="57" customWidth="1"/>
    <col min="12272" max="12272" width="12.54296875" style="57" bestFit="1" customWidth="1"/>
    <col min="12273" max="12274" width="12.54296875" style="57" customWidth="1"/>
    <col min="12275" max="12276" width="12.1796875" style="57" bestFit="1" customWidth="1"/>
    <col min="12277" max="12277" width="8.7265625" style="57"/>
    <col min="12278" max="12278" width="22.81640625" style="57" bestFit="1" customWidth="1"/>
    <col min="12279" max="12279" width="12.54296875" style="57" bestFit="1" customWidth="1"/>
    <col min="12280" max="12280" width="13.54296875" style="57" customWidth="1"/>
    <col min="12281" max="12281" width="11.26953125" style="57" bestFit="1" customWidth="1"/>
    <col min="12282" max="12282" width="12.54296875" style="57" bestFit="1" customWidth="1"/>
    <col min="12283" max="12284" width="12.54296875" style="57" customWidth="1"/>
    <col min="12285" max="12285" width="12.1796875" style="57" bestFit="1" customWidth="1"/>
    <col min="12286" max="12286" width="12.1796875" style="57" customWidth="1"/>
    <col min="12287" max="12287" width="8.7265625" style="57"/>
    <col min="12288" max="12288" width="24.54296875" style="57" customWidth="1"/>
    <col min="12289" max="12289" width="8.1796875" style="57" bestFit="1" customWidth="1"/>
    <col min="12290" max="12291" width="7.54296875" style="57" bestFit="1" customWidth="1"/>
    <col min="12292" max="12292" width="15.1796875" style="57" customWidth="1"/>
    <col min="12293" max="12293" width="8.1796875" style="57" bestFit="1" customWidth="1"/>
    <col min="12294" max="12294" width="13.453125" style="57" customWidth="1"/>
    <col min="12295" max="12295" width="12.453125" style="57" customWidth="1"/>
    <col min="12296" max="12296" width="8.7265625" style="57"/>
    <col min="12297" max="12297" width="20.54296875" style="57" customWidth="1"/>
    <col min="12298" max="12298" width="8.1796875" style="57" bestFit="1" customWidth="1"/>
    <col min="12299" max="12299" width="7.54296875" style="57" bestFit="1" customWidth="1"/>
    <col min="12300" max="12300" width="8.1796875" style="57" bestFit="1" customWidth="1"/>
    <col min="12301" max="12301" width="16.26953125" style="57" customWidth="1"/>
    <col min="12302" max="12302" width="8.1796875" style="57" bestFit="1" customWidth="1"/>
    <col min="12303" max="12303" width="12.54296875" style="57" customWidth="1"/>
    <col min="12304" max="12304" width="13.26953125" style="57" customWidth="1"/>
    <col min="12305" max="12523" width="8.7265625" style="57"/>
    <col min="12524" max="12524" width="27.26953125" style="57" bestFit="1" customWidth="1"/>
    <col min="12525" max="12525" width="12.54296875" style="57" bestFit="1" customWidth="1"/>
    <col min="12526" max="12527" width="12.54296875" style="57" customWidth="1"/>
    <col min="12528" max="12528" width="12.54296875" style="57" bestFit="1" customWidth="1"/>
    <col min="12529" max="12530" width="12.54296875" style="57" customWidth="1"/>
    <col min="12531" max="12532" width="12.1796875" style="57" bestFit="1" customWidth="1"/>
    <col min="12533" max="12533" width="8.7265625" style="57"/>
    <col min="12534" max="12534" width="22.81640625" style="57" bestFit="1" customWidth="1"/>
    <col min="12535" max="12535" width="12.54296875" style="57" bestFit="1" customWidth="1"/>
    <col min="12536" max="12536" width="13.54296875" style="57" customWidth="1"/>
    <col min="12537" max="12537" width="11.26953125" style="57" bestFit="1" customWidth="1"/>
    <col min="12538" max="12538" width="12.54296875" style="57" bestFit="1" customWidth="1"/>
    <col min="12539" max="12540" width="12.54296875" style="57" customWidth="1"/>
    <col min="12541" max="12541" width="12.1796875" style="57" bestFit="1" customWidth="1"/>
    <col min="12542" max="12542" width="12.1796875" style="57" customWidth="1"/>
    <col min="12543" max="12543" width="8.7265625" style="57"/>
    <col min="12544" max="12544" width="24.54296875" style="57" customWidth="1"/>
    <col min="12545" max="12545" width="8.1796875" style="57" bestFit="1" customWidth="1"/>
    <col min="12546" max="12547" width="7.54296875" style="57" bestFit="1" customWidth="1"/>
    <col min="12548" max="12548" width="15.1796875" style="57" customWidth="1"/>
    <col min="12549" max="12549" width="8.1796875" style="57" bestFit="1" customWidth="1"/>
    <col min="12550" max="12550" width="13.453125" style="57" customWidth="1"/>
    <col min="12551" max="12551" width="12.453125" style="57" customWidth="1"/>
    <col min="12552" max="12552" width="8.7265625" style="57"/>
    <col min="12553" max="12553" width="20.54296875" style="57" customWidth="1"/>
    <col min="12554" max="12554" width="8.1796875" style="57" bestFit="1" customWidth="1"/>
    <col min="12555" max="12555" width="7.54296875" style="57" bestFit="1" customWidth="1"/>
    <col min="12556" max="12556" width="8.1796875" style="57" bestFit="1" customWidth="1"/>
    <col min="12557" max="12557" width="16.26953125" style="57" customWidth="1"/>
    <col min="12558" max="12558" width="8.1796875" style="57" bestFit="1" customWidth="1"/>
    <col min="12559" max="12559" width="12.54296875" style="57" customWidth="1"/>
    <col min="12560" max="12560" width="13.26953125" style="57" customWidth="1"/>
    <col min="12561" max="12779" width="8.7265625" style="57"/>
    <col min="12780" max="12780" width="27.26953125" style="57" bestFit="1" customWidth="1"/>
    <col min="12781" max="12781" width="12.54296875" style="57" bestFit="1" customWidth="1"/>
    <col min="12782" max="12783" width="12.54296875" style="57" customWidth="1"/>
    <col min="12784" max="12784" width="12.54296875" style="57" bestFit="1" customWidth="1"/>
    <col min="12785" max="12786" width="12.54296875" style="57" customWidth="1"/>
    <col min="12787" max="12788" width="12.1796875" style="57" bestFit="1" customWidth="1"/>
    <col min="12789" max="12789" width="8.7265625" style="57"/>
    <col min="12790" max="12790" width="22.81640625" style="57" bestFit="1" customWidth="1"/>
    <col min="12791" max="12791" width="12.54296875" style="57" bestFit="1" customWidth="1"/>
    <col min="12792" max="12792" width="13.54296875" style="57" customWidth="1"/>
    <col min="12793" max="12793" width="11.26953125" style="57" bestFit="1" customWidth="1"/>
    <col min="12794" max="12794" width="12.54296875" style="57" bestFit="1" customWidth="1"/>
    <col min="12795" max="12796" width="12.54296875" style="57" customWidth="1"/>
    <col min="12797" max="12797" width="12.1796875" style="57" bestFit="1" customWidth="1"/>
    <col min="12798" max="12798" width="12.1796875" style="57" customWidth="1"/>
    <col min="12799" max="12799" width="8.7265625" style="57"/>
    <col min="12800" max="12800" width="24.54296875" style="57" customWidth="1"/>
    <col min="12801" max="12801" width="8.1796875" style="57" bestFit="1" customWidth="1"/>
    <col min="12802" max="12803" width="7.54296875" style="57" bestFit="1" customWidth="1"/>
    <col min="12804" max="12804" width="15.1796875" style="57" customWidth="1"/>
    <col min="12805" max="12805" width="8.1796875" style="57" bestFit="1" customWidth="1"/>
    <col min="12806" max="12806" width="13.453125" style="57" customWidth="1"/>
    <col min="12807" max="12807" width="12.453125" style="57" customWidth="1"/>
    <col min="12808" max="12808" width="8.7265625" style="57"/>
    <col min="12809" max="12809" width="20.54296875" style="57" customWidth="1"/>
    <col min="12810" max="12810" width="8.1796875" style="57" bestFit="1" customWidth="1"/>
    <col min="12811" max="12811" width="7.54296875" style="57" bestFit="1" customWidth="1"/>
    <col min="12812" max="12812" width="8.1796875" style="57" bestFit="1" customWidth="1"/>
    <col min="12813" max="12813" width="16.26953125" style="57" customWidth="1"/>
    <col min="12814" max="12814" width="8.1796875" style="57" bestFit="1" customWidth="1"/>
    <col min="12815" max="12815" width="12.54296875" style="57" customWidth="1"/>
    <col min="12816" max="12816" width="13.26953125" style="57" customWidth="1"/>
    <col min="12817" max="13035" width="8.7265625" style="57"/>
    <col min="13036" max="13036" width="27.26953125" style="57" bestFit="1" customWidth="1"/>
    <col min="13037" max="13037" width="12.54296875" style="57" bestFit="1" customWidth="1"/>
    <col min="13038" max="13039" width="12.54296875" style="57" customWidth="1"/>
    <col min="13040" max="13040" width="12.54296875" style="57" bestFit="1" customWidth="1"/>
    <col min="13041" max="13042" width="12.54296875" style="57" customWidth="1"/>
    <col min="13043" max="13044" width="12.1796875" style="57" bestFit="1" customWidth="1"/>
    <col min="13045" max="13045" width="8.7265625" style="57"/>
    <col min="13046" max="13046" width="22.81640625" style="57" bestFit="1" customWidth="1"/>
    <col min="13047" max="13047" width="12.54296875" style="57" bestFit="1" customWidth="1"/>
    <col min="13048" max="13048" width="13.54296875" style="57" customWidth="1"/>
    <col min="13049" max="13049" width="11.26953125" style="57" bestFit="1" customWidth="1"/>
    <col min="13050" max="13050" width="12.54296875" style="57" bestFit="1" customWidth="1"/>
    <col min="13051" max="13052" width="12.54296875" style="57" customWidth="1"/>
    <col min="13053" max="13053" width="12.1796875" style="57" bestFit="1" customWidth="1"/>
    <col min="13054" max="13054" width="12.1796875" style="57" customWidth="1"/>
    <col min="13055" max="13055" width="8.7265625" style="57"/>
    <col min="13056" max="13056" width="24.54296875" style="57" customWidth="1"/>
    <col min="13057" max="13057" width="8.1796875" style="57" bestFit="1" customWidth="1"/>
    <col min="13058" max="13059" width="7.54296875" style="57" bestFit="1" customWidth="1"/>
    <col min="13060" max="13060" width="15.1796875" style="57" customWidth="1"/>
    <col min="13061" max="13061" width="8.1796875" style="57" bestFit="1" customWidth="1"/>
    <col min="13062" max="13062" width="13.453125" style="57" customWidth="1"/>
    <col min="13063" max="13063" width="12.453125" style="57" customWidth="1"/>
    <col min="13064" max="13064" width="8.7265625" style="57"/>
    <col min="13065" max="13065" width="20.54296875" style="57" customWidth="1"/>
    <col min="13066" max="13066" width="8.1796875" style="57" bestFit="1" customWidth="1"/>
    <col min="13067" max="13067" width="7.54296875" style="57" bestFit="1" customWidth="1"/>
    <col min="13068" max="13068" width="8.1796875" style="57" bestFit="1" customWidth="1"/>
    <col min="13069" max="13069" width="16.26953125" style="57" customWidth="1"/>
    <col min="13070" max="13070" width="8.1796875" style="57" bestFit="1" customWidth="1"/>
    <col min="13071" max="13071" width="12.54296875" style="57" customWidth="1"/>
    <col min="13072" max="13072" width="13.26953125" style="57" customWidth="1"/>
    <col min="13073" max="13291" width="8.7265625" style="57"/>
    <col min="13292" max="13292" width="27.26953125" style="57" bestFit="1" customWidth="1"/>
    <col min="13293" max="13293" width="12.54296875" style="57" bestFit="1" customWidth="1"/>
    <col min="13294" max="13295" width="12.54296875" style="57" customWidth="1"/>
    <col min="13296" max="13296" width="12.54296875" style="57" bestFit="1" customWidth="1"/>
    <col min="13297" max="13298" width="12.54296875" style="57" customWidth="1"/>
    <col min="13299" max="13300" width="12.1796875" style="57" bestFit="1" customWidth="1"/>
    <col min="13301" max="13301" width="8.7265625" style="57"/>
    <col min="13302" max="13302" width="22.81640625" style="57" bestFit="1" customWidth="1"/>
    <col min="13303" max="13303" width="12.54296875" style="57" bestFit="1" customWidth="1"/>
    <col min="13304" max="13304" width="13.54296875" style="57" customWidth="1"/>
    <col min="13305" max="13305" width="11.26953125" style="57" bestFit="1" customWidth="1"/>
    <col min="13306" max="13306" width="12.54296875" style="57" bestFit="1" customWidth="1"/>
    <col min="13307" max="13308" width="12.54296875" style="57" customWidth="1"/>
    <col min="13309" max="13309" width="12.1796875" style="57" bestFit="1" customWidth="1"/>
    <col min="13310" max="13310" width="12.1796875" style="57" customWidth="1"/>
    <col min="13311" max="13311" width="8.7265625" style="57"/>
    <col min="13312" max="13312" width="24.54296875" style="57" customWidth="1"/>
    <col min="13313" max="13313" width="8.1796875" style="57" bestFit="1" customWidth="1"/>
    <col min="13314" max="13315" width="7.54296875" style="57" bestFit="1" customWidth="1"/>
    <col min="13316" max="13316" width="15.1796875" style="57" customWidth="1"/>
    <col min="13317" max="13317" width="8.1796875" style="57" bestFit="1" customWidth="1"/>
    <col min="13318" max="13318" width="13.453125" style="57" customWidth="1"/>
    <col min="13319" max="13319" width="12.453125" style="57" customWidth="1"/>
    <col min="13320" max="13320" width="8.7265625" style="57"/>
    <col min="13321" max="13321" width="20.54296875" style="57" customWidth="1"/>
    <col min="13322" max="13322" width="8.1796875" style="57" bestFit="1" customWidth="1"/>
    <col min="13323" max="13323" width="7.54296875" style="57" bestFit="1" customWidth="1"/>
    <col min="13324" max="13324" width="8.1796875" style="57" bestFit="1" customWidth="1"/>
    <col min="13325" max="13325" width="16.26953125" style="57" customWidth="1"/>
    <col min="13326" max="13326" width="8.1796875" style="57" bestFit="1" customWidth="1"/>
    <col min="13327" max="13327" width="12.54296875" style="57" customWidth="1"/>
    <col min="13328" max="13328" width="13.26953125" style="57" customWidth="1"/>
    <col min="13329" max="13547" width="8.7265625" style="57"/>
    <col min="13548" max="13548" width="27.26953125" style="57" bestFit="1" customWidth="1"/>
    <col min="13549" max="13549" width="12.54296875" style="57" bestFit="1" customWidth="1"/>
    <col min="13550" max="13551" width="12.54296875" style="57" customWidth="1"/>
    <col min="13552" max="13552" width="12.54296875" style="57" bestFit="1" customWidth="1"/>
    <col min="13553" max="13554" width="12.54296875" style="57" customWidth="1"/>
    <col min="13555" max="13556" width="12.1796875" style="57" bestFit="1" customWidth="1"/>
    <col min="13557" max="13557" width="8.7265625" style="57"/>
    <col min="13558" max="13558" width="22.81640625" style="57" bestFit="1" customWidth="1"/>
    <col min="13559" max="13559" width="12.54296875" style="57" bestFit="1" customWidth="1"/>
    <col min="13560" max="13560" width="13.54296875" style="57" customWidth="1"/>
    <col min="13561" max="13561" width="11.26953125" style="57" bestFit="1" customWidth="1"/>
    <col min="13562" max="13562" width="12.54296875" style="57" bestFit="1" customWidth="1"/>
    <col min="13563" max="13564" width="12.54296875" style="57" customWidth="1"/>
    <col min="13565" max="13565" width="12.1796875" style="57" bestFit="1" customWidth="1"/>
    <col min="13566" max="13566" width="12.1796875" style="57" customWidth="1"/>
    <col min="13567" max="13567" width="8.7265625" style="57"/>
    <col min="13568" max="13568" width="24.54296875" style="57" customWidth="1"/>
    <col min="13569" max="13569" width="8.1796875" style="57" bestFit="1" customWidth="1"/>
    <col min="13570" max="13571" width="7.54296875" style="57" bestFit="1" customWidth="1"/>
    <col min="13572" max="13572" width="15.1796875" style="57" customWidth="1"/>
    <col min="13573" max="13573" width="8.1796875" style="57" bestFit="1" customWidth="1"/>
    <col min="13574" max="13574" width="13.453125" style="57" customWidth="1"/>
    <col min="13575" max="13575" width="12.453125" style="57" customWidth="1"/>
    <col min="13576" max="13576" width="8.7265625" style="57"/>
    <col min="13577" max="13577" width="20.54296875" style="57" customWidth="1"/>
    <col min="13578" max="13578" width="8.1796875" style="57" bestFit="1" customWidth="1"/>
    <col min="13579" max="13579" width="7.54296875" style="57" bestFit="1" customWidth="1"/>
    <col min="13580" max="13580" width="8.1796875" style="57" bestFit="1" customWidth="1"/>
    <col min="13581" max="13581" width="16.26953125" style="57" customWidth="1"/>
    <col min="13582" max="13582" width="8.1796875" style="57" bestFit="1" customWidth="1"/>
    <col min="13583" max="13583" width="12.54296875" style="57" customWidth="1"/>
    <col min="13584" max="13584" width="13.26953125" style="57" customWidth="1"/>
    <col min="13585" max="13803" width="8.7265625" style="57"/>
    <col min="13804" max="13804" width="27.26953125" style="57" bestFit="1" customWidth="1"/>
    <col min="13805" max="13805" width="12.54296875" style="57" bestFit="1" customWidth="1"/>
    <col min="13806" max="13807" width="12.54296875" style="57" customWidth="1"/>
    <col min="13808" max="13808" width="12.54296875" style="57" bestFit="1" customWidth="1"/>
    <col min="13809" max="13810" width="12.54296875" style="57" customWidth="1"/>
    <col min="13811" max="13812" width="12.1796875" style="57" bestFit="1" customWidth="1"/>
    <col min="13813" max="13813" width="8.7265625" style="57"/>
    <col min="13814" max="13814" width="22.81640625" style="57" bestFit="1" customWidth="1"/>
    <col min="13815" max="13815" width="12.54296875" style="57" bestFit="1" customWidth="1"/>
    <col min="13816" max="13816" width="13.54296875" style="57" customWidth="1"/>
    <col min="13817" max="13817" width="11.26953125" style="57" bestFit="1" customWidth="1"/>
    <col min="13818" max="13818" width="12.54296875" style="57" bestFit="1" customWidth="1"/>
    <col min="13819" max="13820" width="12.54296875" style="57" customWidth="1"/>
    <col min="13821" max="13821" width="12.1796875" style="57" bestFit="1" customWidth="1"/>
    <col min="13822" max="13822" width="12.1796875" style="57" customWidth="1"/>
    <col min="13823" max="13823" width="8.7265625" style="57"/>
    <col min="13824" max="13824" width="24.54296875" style="57" customWidth="1"/>
    <col min="13825" max="13825" width="8.1796875" style="57" bestFit="1" customWidth="1"/>
    <col min="13826" max="13827" width="7.54296875" style="57" bestFit="1" customWidth="1"/>
    <col min="13828" max="13828" width="15.1796875" style="57" customWidth="1"/>
    <col min="13829" max="13829" width="8.1796875" style="57" bestFit="1" customWidth="1"/>
    <col min="13830" max="13830" width="13.453125" style="57" customWidth="1"/>
    <col min="13831" max="13831" width="12.453125" style="57" customWidth="1"/>
    <col min="13832" max="13832" width="8.7265625" style="57"/>
    <col min="13833" max="13833" width="20.54296875" style="57" customWidth="1"/>
    <col min="13834" max="13834" width="8.1796875" style="57" bestFit="1" customWidth="1"/>
    <col min="13835" max="13835" width="7.54296875" style="57" bestFit="1" customWidth="1"/>
    <col min="13836" max="13836" width="8.1796875" style="57" bestFit="1" customWidth="1"/>
    <col min="13837" max="13837" width="16.26953125" style="57" customWidth="1"/>
    <col min="13838" max="13838" width="8.1796875" style="57" bestFit="1" customWidth="1"/>
    <col min="13839" max="13839" width="12.54296875" style="57" customWidth="1"/>
    <col min="13840" max="13840" width="13.26953125" style="57" customWidth="1"/>
    <col min="13841" max="14059" width="8.7265625" style="57"/>
    <col min="14060" max="14060" width="27.26953125" style="57" bestFit="1" customWidth="1"/>
    <col min="14061" max="14061" width="12.54296875" style="57" bestFit="1" customWidth="1"/>
    <col min="14062" max="14063" width="12.54296875" style="57" customWidth="1"/>
    <col min="14064" max="14064" width="12.54296875" style="57" bestFit="1" customWidth="1"/>
    <col min="14065" max="14066" width="12.54296875" style="57" customWidth="1"/>
    <col min="14067" max="14068" width="12.1796875" style="57" bestFit="1" customWidth="1"/>
    <col min="14069" max="14069" width="8.7265625" style="57"/>
    <col min="14070" max="14070" width="22.81640625" style="57" bestFit="1" customWidth="1"/>
    <col min="14071" max="14071" width="12.54296875" style="57" bestFit="1" customWidth="1"/>
    <col min="14072" max="14072" width="13.54296875" style="57" customWidth="1"/>
    <col min="14073" max="14073" width="11.26953125" style="57" bestFit="1" customWidth="1"/>
    <col min="14074" max="14074" width="12.54296875" style="57" bestFit="1" customWidth="1"/>
    <col min="14075" max="14076" width="12.54296875" style="57" customWidth="1"/>
    <col min="14077" max="14077" width="12.1796875" style="57" bestFit="1" customWidth="1"/>
    <col min="14078" max="14078" width="12.1796875" style="57" customWidth="1"/>
    <col min="14079" max="14079" width="8.7265625" style="57"/>
    <col min="14080" max="14080" width="24.54296875" style="57" customWidth="1"/>
    <col min="14081" max="14081" width="8.1796875" style="57" bestFit="1" customWidth="1"/>
    <col min="14082" max="14083" width="7.54296875" style="57" bestFit="1" customWidth="1"/>
    <col min="14084" max="14084" width="15.1796875" style="57" customWidth="1"/>
    <col min="14085" max="14085" width="8.1796875" style="57" bestFit="1" customWidth="1"/>
    <col min="14086" max="14086" width="13.453125" style="57" customWidth="1"/>
    <col min="14087" max="14087" width="12.453125" style="57" customWidth="1"/>
    <col min="14088" max="14088" width="8.7265625" style="57"/>
    <col min="14089" max="14089" width="20.54296875" style="57" customWidth="1"/>
    <col min="14090" max="14090" width="8.1796875" style="57" bestFit="1" customWidth="1"/>
    <col min="14091" max="14091" width="7.54296875" style="57" bestFit="1" customWidth="1"/>
    <col min="14092" max="14092" width="8.1796875" style="57" bestFit="1" customWidth="1"/>
    <col min="14093" max="14093" width="16.26953125" style="57" customWidth="1"/>
    <col min="14094" max="14094" width="8.1796875" style="57" bestFit="1" customWidth="1"/>
    <col min="14095" max="14095" width="12.54296875" style="57" customWidth="1"/>
    <col min="14096" max="14096" width="13.26953125" style="57" customWidth="1"/>
    <col min="14097" max="14315" width="8.7265625" style="57"/>
    <col min="14316" max="14316" width="27.26953125" style="57" bestFit="1" customWidth="1"/>
    <col min="14317" max="14317" width="12.54296875" style="57" bestFit="1" customWidth="1"/>
    <col min="14318" max="14319" width="12.54296875" style="57" customWidth="1"/>
    <col min="14320" max="14320" width="12.54296875" style="57" bestFit="1" customWidth="1"/>
    <col min="14321" max="14322" width="12.54296875" style="57" customWidth="1"/>
    <col min="14323" max="14324" width="12.1796875" style="57" bestFit="1" customWidth="1"/>
    <col min="14325" max="14325" width="8.7265625" style="57"/>
    <col min="14326" max="14326" width="22.81640625" style="57" bestFit="1" customWidth="1"/>
    <col min="14327" max="14327" width="12.54296875" style="57" bestFit="1" customWidth="1"/>
    <col min="14328" max="14328" width="13.54296875" style="57" customWidth="1"/>
    <col min="14329" max="14329" width="11.26953125" style="57" bestFit="1" customWidth="1"/>
    <col min="14330" max="14330" width="12.54296875" style="57" bestFit="1" customWidth="1"/>
    <col min="14331" max="14332" width="12.54296875" style="57" customWidth="1"/>
    <col min="14333" max="14333" width="12.1796875" style="57" bestFit="1" customWidth="1"/>
    <col min="14334" max="14334" width="12.1796875" style="57" customWidth="1"/>
    <col min="14335" max="14335" width="8.7265625" style="57"/>
    <col min="14336" max="14336" width="24.54296875" style="57" customWidth="1"/>
    <col min="14337" max="14337" width="8.1796875" style="57" bestFit="1" customWidth="1"/>
    <col min="14338" max="14339" width="7.54296875" style="57" bestFit="1" customWidth="1"/>
    <col min="14340" max="14340" width="15.1796875" style="57" customWidth="1"/>
    <col min="14341" max="14341" width="8.1796875" style="57" bestFit="1" customWidth="1"/>
    <col min="14342" max="14342" width="13.453125" style="57" customWidth="1"/>
    <col min="14343" max="14343" width="12.453125" style="57" customWidth="1"/>
    <col min="14344" max="14344" width="8.7265625" style="57"/>
    <col min="14345" max="14345" width="20.54296875" style="57" customWidth="1"/>
    <col min="14346" max="14346" width="8.1796875" style="57" bestFit="1" customWidth="1"/>
    <col min="14347" max="14347" width="7.54296875" style="57" bestFit="1" customWidth="1"/>
    <col min="14348" max="14348" width="8.1796875" style="57" bestFit="1" customWidth="1"/>
    <col min="14349" max="14349" width="16.26953125" style="57" customWidth="1"/>
    <col min="14350" max="14350" width="8.1796875" style="57" bestFit="1" customWidth="1"/>
    <col min="14351" max="14351" width="12.54296875" style="57" customWidth="1"/>
    <col min="14352" max="14352" width="13.26953125" style="57" customWidth="1"/>
    <col min="14353" max="14571" width="8.7265625" style="57"/>
    <col min="14572" max="14572" width="27.26953125" style="57" bestFit="1" customWidth="1"/>
    <col min="14573" max="14573" width="12.54296875" style="57" bestFit="1" customWidth="1"/>
    <col min="14574" max="14575" width="12.54296875" style="57" customWidth="1"/>
    <col min="14576" max="14576" width="12.54296875" style="57" bestFit="1" customWidth="1"/>
    <col min="14577" max="14578" width="12.54296875" style="57" customWidth="1"/>
    <col min="14579" max="14580" width="12.1796875" style="57" bestFit="1" customWidth="1"/>
    <col min="14581" max="14581" width="8.7265625" style="57"/>
    <col min="14582" max="14582" width="22.81640625" style="57" bestFit="1" customWidth="1"/>
    <col min="14583" max="14583" width="12.54296875" style="57" bestFit="1" customWidth="1"/>
    <col min="14584" max="14584" width="13.54296875" style="57" customWidth="1"/>
    <col min="14585" max="14585" width="11.26953125" style="57" bestFit="1" customWidth="1"/>
    <col min="14586" max="14586" width="12.54296875" style="57" bestFit="1" customWidth="1"/>
    <col min="14587" max="14588" width="12.54296875" style="57" customWidth="1"/>
    <col min="14589" max="14589" width="12.1796875" style="57" bestFit="1" customWidth="1"/>
    <col min="14590" max="14590" width="12.1796875" style="57" customWidth="1"/>
    <col min="14591" max="14591" width="8.7265625" style="57"/>
    <col min="14592" max="14592" width="24.54296875" style="57" customWidth="1"/>
    <col min="14593" max="14593" width="8.1796875" style="57" bestFit="1" customWidth="1"/>
    <col min="14594" max="14595" width="7.54296875" style="57" bestFit="1" customWidth="1"/>
    <col min="14596" max="14596" width="15.1796875" style="57" customWidth="1"/>
    <col min="14597" max="14597" width="8.1796875" style="57" bestFit="1" customWidth="1"/>
    <col min="14598" max="14598" width="13.453125" style="57" customWidth="1"/>
    <col min="14599" max="14599" width="12.453125" style="57" customWidth="1"/>
    <col min="14600" max="14600" width="8.7265625" style="57"/>
    <col min="14601" max="14601" width="20.54296875" style="57" customWidth="1"/>
    <col min="14602" max="14602" width="8.1796875" style="57" bestFit="1" customWidth="1"/>
    <col min="14603" max="14603" width="7.54296875" style="57" bestFit="1" customWidth="1"/>
    <col min="14604" max="14604" width="8.1796875" style="57" bestFit="1" customWidth="1"/>
    <col min="14605" max="14605" width="16.26953125" style="57" customWidth="1"/>
    <col min="14606" max="14606" width="8.1796875" style="57" bestFit="1" customWidth="1"/>
    <col min="14607" max="14607" width="12.54296875" style="57" customWidth="1"/>
    <col min="14608" max="14608" width="13.26953125" style="57" customWidth="1"/>
    <col min="14609" max="14827" width="8.7265625" style="57"/>
    <col min="14828" max="14828" width="27.26953125" style="57" bestFit="1" customWidth="1"/>
    <col min="14829" max="14829" width="12.54296875" style="57" bestFit="1" customWidth="1"/>
    <col min="14830" max="14831" width="12.54296875" style="57" customWidth="1"/>
    <col min="14832" max="14832" width="12.54296875" style="57" bestFit="1" customWidth="1"/>
    <col min="14833" max="14834" width="12.54296875" style="57" customWidth="1"/>
    <col min="14835" max="14836" width="12.1796875" style="57" bestFit="1" customWidth="1"/>
    <col min="14837" max="14837" width="8.7265625" style="57"/>
    <col min="14838" max="14838" width="22.81640625" style="57" bestFit="1" customWidth="1"/>
    <col min="14839" max="14839" width="12.54296875" style="57" bestFit="1" customWidth="1"/>
    <col min="14840" max="14840" width="13.54296875" style="57" customWidth="1"/>
    <col min="14841" max="14841" width="11.26953125" style="57" bestFit="1" customWidth="1"/>
    <col min="14842" max="14842" width="12.54296875" style="57" bestFit="1" customWidth="1"/>
    <col min="14843" max="14844" width="12.54296875" style="57" customWidth="1"/>
    <col min="14845" max="14845" width="12.1796875" style="57" bestFit="1" customWidth="1"/>
    <col min="14846" max="14846" width="12.1796875" style="57" customWidth="1"/>
    <col min="14847" max="14847" width="8.7265625" style="57"/>
    <col min="14848" max="14848" width="24.54296875" style="57" customWidth="1"/>
    <col min="14849" max="14849" width="8.1796875" style="57" bestFit="1" customWidth="1"/>
    <col min="14850" max="14851" width="7.54296875" style="57" bestFit="1" customWidth="1"/>
    <col min="14852" max="14852" width="15.1796875" style="57" customWidth="1"/>
    <col min="14853" max="14853" width="8.1796875" style="57" bestFit="1" customWidth="1"/>
    <col min="14854" max="14854" width="13.453125" style="57" customWidth="1"/>
    <col min="14855" max="14855" width="12.453125" style="57" customWidth="1"/>
    <col min="14856" max="14856" width="8.7265625" style="57"/>
    <col min="14857" max="14857" width="20.54296875" style="57" customWidth="1"/>
    <col min="14858" max="14858" width="8.1796875" style="57" bestFit="1" customWidth="1"/>
    <col min="14859" max="14859" width="7.54296875" style="57" bestFit="1" customWidth="1"/>
    <col min="14860" max="14860" width="8.1796875" style="57" bestFit="1" customWidth="1"/>
    <col min="14861" max="14861" width="16.26953125" style="57" customWidth="1"/>
    <col min="14862" max="14862" width="8.1796875" style="57" bestFit="1" customWidth="1"/>
    <col min="14863" max="14863" width="12.54296875" style="57" customWidth="1"/>
    <col min="14864" max="14864" width="13.26953125" style="57" customWidth="1"/>
    <col min="14865" max="15083" width="8.7265625" style="57"/>
    <col min="15084" max="15084" width="27.26953125" style="57" bestFit="1" customWidth="1"/>
    <col min="15085" max="15085" width="12.54296875" style="57" bestFit="1" customWidth="1"/>
    <col min="15086" max="15087" width="12.54296875" style="57" customWidth="1"/>
    <col min="15088" max="15088" width="12.54296875" style="57" bestFit="1" customWidth="1"/>
    <col min="15089" max="15090" width="12.54296875" style="57" customWidth="1"/>
    <col min="15091" max="15092" width="12.1796875" style="57" bestFit="1" customWidth="1"/>
    <col min="15093" max="15093" width="8.7265625" style="57"/>
    <col min="15094" max="15094" width="22.81640625" style="57" bestFit="1" customWidth="1"/>
    <col min="15095" max="15095" width="12.54296875" style="57" bestFit="1" customWidth="1"/>
    <col min="15096" max="15096" width="13.54296875" style="57" customWidth="1"/>
    <col min="15097" max="15097" width="11.26953125" style="57" bestFit="1" customWidth="1"/>
    <col min="15098" max="15098" width="12.54296875" style="57" bestFit="1" customWidth="1"/>
    <col min="15099" max="15100" width="12.54296875" style="57" customWidth="1"/>
    <col min="15101" max="15101" width="12.1796875" style="57" bestFit="1" customWidth="1"/>
    <col min="15102" max="15102" width="12.1796875" style="57" customWidth="1"/>
    <col min="15103" max="15103" width="8.7265625" style="57"/>
    <col min="15104" max="15104" width="24.54296875" style="57" customWidth="1"/>
    <col min="15105" max="15105" width="8.1796875" style="57" bestFit="1" customWidth="1"/>
    <col min="15106" max="15107" width="7.54296875" style="57" bestFit="1" customWidth="1"/>
    <col min="15108" max="15108" width="15.1796875" style="57" customWidth="1"/>
    <col min="15109" max="15109" width="8.1796875" style="57" bestFit="1" customWidth="1"/>
    <col min="15110" max="15110" width="13.453125" style="57" customWidth="1"/>
    <col min="15111" max="15111" width="12.453125" style="57" customWidth="1"/>
    <col min="15112" max="15112" width="8.7265625" style="57"/>
    <col min="15113" max="15113" width="20.54296875" style="57" customWidth="1"/>
    <col min="15114" max="15114" width="8.1796875" style="57" bestFit="1" customWidth="1"/>
    <col min="15115" max="15115" width="7.54296875" style="57" bestFit="1" customWidth="1"/>
    <col min="15116" max="15116" width="8.1796875" style="57" bestFit="1" customWidth="1"/>
    <col min="15117" max="15117" width="16.26953125" style="57" customWidth="1"/>
    <col min="15118" max="15118" width="8.1796875" style="57" bestFit="1" customWidth="1"/>
    <col min="15119" max="15119" width="12.54296875" style="57" customWidth="1"/>
    <col min="15120" max="15120" width="13.26953125" style="57" customWidth="1"/>
    <col min="15121" max="15339" width="8.7265625" style="57"/>
    <col min="15340" max="15340" width="27.26953125" style="57" bestFit="1" customWidth="1"/>
    <col min="15341" max="15341" width="12.54296875" style="57" bestFit="1" customWidth="1"/>
    <col min="15342" max="15343" width="12.54296875" style="57" customWidth="1"/>
    <col min="15344" max="15344" width="12.54296875" style="57" bestFit="1" customWidth="1"/>
    <col min="15345" max="15346" width="12.54296875" style="57" customWidth="1"/>
    <col min="15347" max="15348" width="12.1796875" style="57" bestFit="1" customWidth="1"/>
    <col min="15349" max="15349" width="8.7265625" style="57"/>
    <col min="15350" max="15350" width="22.81640625" style="57" bestFit="1" customWidth="1"/>
    <col min="15351" max="15351" width="12.54296875" style="57" bestFit="1" customWidth="1"/>
    <col min="15352" max="15352" width="13.54296875" style="57" customWidth="1"/>
    <col min="15353" max="15353" width="11.26953125" style="57" bestFit="1" customWidth="1"/>
    <col min="15354" max="15354" width="12.54296875" style="57" bestFit="1" customWidth="1"/>
    <col min="15355" max="15356" width="12.54296875" style="57" customWidth="1"/>
    <col min="15357" max="15357" width="12.1796875" style="57" bestFit="1" customWidth="1"/>
    <col min="15358" max="15358" width="12.1796875" style="57" customWidth="1"/>
    <col min="15359" max="15359" width="8.7265625" style="57"/>
    <col min="15360" max="15360" width="24.54296875" style="57" customWidth="1"/>
    <col min="15361" max="15361" width="8.1796875" style="57" bestFit="1" customWidth="1"/>
    <col min="15362" max="15363" width="7.54296875" style="57" bestFit="1" customWidth="1"/>
    <col min="15364" max="15364" width="15.1796875" style="57" customWidth="1"/>
    <col min="15365" max="15365" width="8.1796875" style="57" bestFit="1" customWidth="1"/>
    <col min="15366" max="15366" width="13.453125" style="57" customWidth="1"/>
    <col min="15367" max="15367" width="12.453125" style="57" customWidth="1"/>
    <col min="15368" max="15368" width="8.7265625" style="57"/>
    <col min="15369" max="15369" width="20.54296875" style="57" customWidth="1"/>
    <col min="15370" max="15370" width="8.1796875" style="57" bestFit="1" customWidth="1"/>
    <col min="15371" max="15371" width="7.54296875" style="57" bestFit="1" customWidth="1"/>
    <col min="15372" max="15372" width="8.1796875" style="57" bestFit="1" customWidth="1"/>
    <col min="15373" max="15373" width="16.26953125" style="57" customWidth="1"/>
    <col min="15374" max="15374" width="8.1796875" style="57" bestFit="1" customWidth="1"/>
    <col min="15375" max="15375" width="12.54296875" style="57" customWidth="1"/>
    <col min="15376" max="15376" width="13.26953125" style="57" customWidth="1"/>
    <col min="15377" max="15595" width="8.7265625" style="57"/>
    <col min="15596" max="15596" width="27.26953125" style="57" bestFit="1" customWidth="1"/>
    <col min="15597" max="15597" width="12.54296875" style="57" bestFit="1" customWidth="1"/>
    <col min="15598" max="15599" width="12.54296875" style="57" customWidth="1"/>
    <col min="15600" max="15600" width="12.54296875" style="57" bestFit="1" customWidth="1"/>
    <col min="15601" max="15602" width="12.54296875" style="57" customWidth="1"/>
    <col min="15603" max="15604" width="12.1796875" style="57" bestFit="1" customWidth="1"/>
    <col min="15605" max="15605" width="8.7265625" style="57"/>
    <col min="15606" max="15606" width="22.81640625" style="57" bestFit="1" customWidth="1"/>
    <col min="15607" max="15607" width="12.54296875" style="57" bestFit="1" customWidth="1"/>
    <col min="15608" max="15608" width="13.54296875" style="57" customWidth="1"/>
    <col min="15609" max="15609" width="11.26953125" style="57" bestFit="1" customWidth="1"/>
    <col min="15610" max="15610" width="12.54296875" style="57" bestFit="1" customWidth="1"/>
    <col min="15611" max="15612" width="12.54296875" style="57" customWidth="1"/>
    <col min="15613" max="15613" width="12.1796875" style="57" bestFit="1" customWidth="1"/>
    <col min="15614" max="15614" width="12.1796875" style="57" customWidth="1"/>
    <col min="15615" max="15615" width="8.7265625" style="57"/>
    <col min="15616" max="15616" width="24.54296875" style="57" customWidth="1"/>
    <col min="15617" max="15617" width="8.1796875" style="57" bestFit="1" customWidth="1"/>
    <col min="15618" max="15619" width="7.54296875" style="57" bestFit="1" customWidth="1"/>
    <col min="15620" max="15620" width="15.1796875" style="57" customWidth="1"/>
    <col min="15621" max="15621" width="8.1796875" style="57" bestFit="1" customWidth="1"/>
    <col min="15622" max="15622" width="13.453125" style="57" customWidth="1"/>
    <col min="15623" max="15623" width="12.453125" style="57" customWidth="1"/>
    <col min="15624" max="15624" width="8.7265625" style="57"/>
    <col min="15625" max="15625" width="20.54296875" style="57" customWidth="1"/>
    <col min="15626" max="15626" width="8.1796875" style="57" bestFit="1" customWidth="1"/>
    <col min="15627" max="15627" width="7.54296875" style="57" bestFit="1" customWidth="1"/>
    <col min="15628" max="15628" width="8.1796875" style="57" bestFit="1" customWidth="1"/>
    <col min="15629" max="15629" width="16.26953125" style="57" customWidth="1"/>
    <col min="15630" max="15630" width="8.1796875" style="57" bestFit="1" customWidth="1"/>
    <col min="15631" max="15631" width="12.54296875" style="57" customWidth="1"/>
    <col min="15632" max="15632" width="13.26953125" style="57" customWidth="1"/>
    <col min="15633" max="15851" width="8.7265625" style="57"/>
    <col min="15852" max="15852" width="27.26953125" style="57" bestFit="1" customWidth="1"/>
    <col min="15853" max="15853" width="12.54296875" style="57" bestFit="1" customWidth="1"/>
    <col min="15854" max="15855" width="12.54296875" style="57" customWidth="1"/>
    <col min="15856" max="15856" width="12.54296875" style="57" bestFit="1" customWidth="1"/>
    <col min="15857" max="15858" width="12.54296875" style="57" customWidth="1"/>
    <col min="15859" max="15860" width="12.1796875" style="57" bestFit="1" customWidth="1"/>
    <col min="15861" max="15861" width="8.7265625" style="57"/>
    <col min="15862" max="15862" width="22.81640625" style="57" bestFit="1" customWidth="1"/>
    <col min="15863" max="15863" width="12.54296875" style="57" bestFit="1" customWidth="1"/>
    <col min="15864" max="15864" width="13.54296875" style="57" customWidth="1"/>
    <col min="15865" max="15865" width="11.26953125" style="57" bestFit="1" customWidth="1"/>
    <col min="15866" max="15866" width="12.54296875" style="57" bestFit="1" customWidth="1"/>
    <col min="15867" max="15868" width="12.54296875" style="57" customWidth="1"/>
    <col min="15869" max="15869" width="12.1796875" style="57" bestFit="1" customWidth="1"/>
    <col min="15870" max="15870" width="12.1796875" style="57" customWidth="1"/>
    <col min="15871" max="15871" width="8.7265625" style="57"/>
    <col min="15872" max="15872" width="24.54296875" style="57" customWidth="1"/>
    <col min="15873" max="15873" width="8.1796875" style="57" bestFit="1" customWidth="1"/>
    <col min="15874" max="15875" width="7.54296875" style="57" bestFit="1" customWidth="1"/>
    <col min="15876" max="15876" width="15.1796875" style="57" customWidth="1"/>
    <col min="15877" max="15877" width="8.1796875" style="57" bestFit="1" customWidth="1"/>
    <col min="15878" max="15878" width="13.453125" style="57" customWidth="1"/>
    <col min="15879" max="15879" width="12.453125" style="57" customWidth="1"/>
    <col min="15880" max="15880" width="8.7265625" style="57"/>
    <col min="15881" max="15881" width="20.54296875" style="57" customWidth="1"/>
    <col min="15882" max="15882" width="8.1796875" style="57" bestFit="1" customWidth="1"/>
    <col min="15883" max="15883" width="7.54296875" style="57" bestFit="1" customWidth="1"/>
    <col min="15884" max="15884" width="8.1796875" style="57" bestFit="1" customWidth="1"/>
    <col min="15885" max="15885" width="16.26953125" style="57" customWidth="1"/>
    <col min="15886" max="15886" width="8.1796875" style="57" bestFit="1" customWidth="1"/>
    <col min="15887" max="15887" width="12.54296875" style="57" customWidth="1"/>
    <col min="15888" max="15888" width="13.26953125" style="57" customWidth="1"/>
    <col min="15889" max="16107" width="8.7265625" style="57"/>
    <col min="16108" max="16108" width="27.26953125" style="57" bestFit="1" customWidth="1"/>
    <col min="16109" max="16109" width="12.54296875" style="57" bestFit="1" customWidth="1"/>
    <col min="16110" max="16111" width="12.54296875" style="57" customWidth="1"/>
    <col min="16112" max="16112" width="12.54296875" style="57" bestFit="1" customWidth="1"/>
    <col min="16113" max="16114" width="12.54296875" style="57" customWidth="1"/>
    <col min="16115" max="16116" width="12.1796875" style="57" bestFit="1" customWidth="1"/>
    <col min="16117" max="16117" width="8.7265625" style="57"/>
    <col min="16118" max="16118" width="22.81640625" style="57" bestFit="1" customWidth="1"/>
    <col min="16119" max="16119" width="12.54296875" style="57" bestFit="1" customWidth="1"/>
    <col min="16120" max="16120" width="13.54296875" style="57" customWidth="1"/>
    <col min="16121" max="16121" width="11.26953125" style="57" bestFit="1" customWidth="1"/>
    <col min="16122" max="16122" width="12.54296875" style="57" bestFit="1" customWidth="1"/>
    <col min="16123" max="16124" width="12.54296875" style="57" customWidth="1"/>
    <col min="16125" max="16125" width="12.1796875" style="57" bestFit="1" customWidth="1"/>
    <col min="16126" max="16126" width="12.1796875" style="57" customWidth="1"/>
    <col min="16127" max="16127" width="8.7265625" style="57"/>
    <col min="16128" max="16128" width="24.54296875" style="57" customWidth="1"/>
    <col min="16129" max="16129" width="8.1796875" style="57" bestFit="1" customWidth="1"/>
    <col min="16130" max="16131" width="7.54296875" style="57" bestFit="1" customWidth="1"/>
    <col min="16132" max="16132" width="15.1796875" style="57" customWidth="1"/>
    <col min="16133" max="16133" width="8.1796875" style="57" bestFit="1" customWidth="1"/>
    <col min="16134" max="16134" width="13.453125" style="57" customWidth="1"/>
    <col min="16135" max="16135" width="12.453125" style="57" customWidth="1"/>
    <col min="16136" max="16136" width="8.7265625" style="57"/>
    <col min="16137" max="16137" width="20.54296875" style="57" customWidth="1"/>
    <col min="16138" max="16138" width="8.1796875" style="57" bestFit="1" customWidth="1"/>
    <col min="16139" max="16139" width="7.54296875" style="57" bestFit="1" customWidth="1"/>
    <col min="16140" max="16140" width="8.1796875" style="57" bestFit="1" customWidth="1"/>
    <col min="16141" max="16141" width="16.26953125" style="57" customWidth="1"/>
    <col min="16142" max="16142" width="8.1796875" style="57" bestFit="1" customWidth="1"/>
    <col min="16143" max="16143" width="12.54296875" style="57" customWidth="1"/>
    <col min="16144" max="16144" width="13.26953125" style="57" customWidth="1"/>
    <col min="16145" max="16363" width="8.7265625" style="57"/>
    <col min="16364" max="16384" width="8.7265625" style="57" customWidth="1"/>
  </cols>
  <sheetData>
    <row r="1" spans="1:16" ht="28.5" x14ac:dyDescent="0.35">
      <c r="A1" s="56" t="s">
        <v>445</v>
      </c>
    </row>
    <row r="2" spans="1:16" x14ac:dyDescent="0.35">
      <c r="A2" s="3" t="s">
        <v>15</v>
      </c>
    </row>
    <row r="3" spans="1:16" x14ac:dyDescent="0.35">
      <c r="A3" s="62" t="s">
        <v>159</v>
      </c>
    </row>
    <row r="4" spans="1:16" x14ac:dyDescent="0.35">
      <c r="A4" s="3" t="s">
        <v>160</v>
      </c>
    </row>
    <row r="5" spans="1:16" ht="31" x14ac:dyDescent="0.35">
      <c r="A5" s="116" t="s">
        <v>69</v>
      </c>
      <c r="B5" s="111" t="s">
        <v>92</v>
      </c>
      <c r="C5" s="112" t="s">
        <v>93</v>
      </c>
      <c r="D5" s="112" t="s">
        <v>94</v>
      </c>
      <c r="E5" s="112" t="s">
        <v>95</v>
      </c>
      <c r="F5" s="112" t="s">
        <v>96</v>
      </c>
      <c r="G5" s="112" t="s">
        <v>97</v>
      </c>
      <c r="H5" s="112" t="s">
        <v>441</v>
      </c>
      <c r="I5" s="113" t="s">
        <v>442</v>
      </c>
      <c r="J5" s="111" t="s">
        <v>36</v>
      </c>
      <c r="K5" s="112" t="s">
        <v>70</v>
      </c>
      <c r="L5" s="112" t="s">
        <v>71</v>
      </c>
      <c r="M5" s="112" t="s">
        <v>98</v>
      </c>
      <c r="N5" s="112" t="s">
        <v>72</v>
      </c>
      <c r="O5" s="112" t="s">
        <v>99</v>
      </c>
      <c r="P5" s="113" t="s">
        <v>443</v>
      </c>
    </row>
    <row r="6" spans="1:16" x14ac:dyDescent="0.35">
      <c r="A6" s="114">
        <v>1998</v>
      </c>
      <c r="B6" s="105">
        <f>SUM('Quarter dependency &amp; low carbon'!B6:B9)</f>
        <v>230742.51000000004</v>
      </c>
      <c r="C6" s="105">
        <f>SUM('Quarter dependency &amp; low carbon'!C6:C9)</f>
        <v>216380.17000000004</v>
      </c>
      <c r="D6" s="105">
        <f>SUM('Quarter dependency &amp; low carbon'!D6:D9)</f>
        <v>12737.21</v>
      </c>
      <c r="E6" s="105">
        <f>SUM('Quarter dependency &amp; low carbon'!E6:E9)</f>
        <v>203642.96000000002</v>
      </c>
      <c r="F6" s="105">
        <f>SUM('Quarter dependency &amp; low carbon'!F6:F9)</f>
        <v>1072.04</v>
      </c>
      <c r="G6" s="105">
        <f>SUM('Quarter dependency &amp; low carbon'!G6:G9)</f>
        <v>352.4</v>
      </c>
      <c r="H6" s="106">
        <f>SUM(E6/B6)</f>
        <v>0.88255501771216749</v>
      </c>
      <c r="I6" s="109">
        <f>IF((F6+G6)&gt;0,1-(E6+F6+G6)/B6,1-H6)</f>
        <v>0.11127169414946558</v>
      </c>
      <c r="J6" s="105">
        <f>SUM('Quarter dependency &amp; low carbon'!J6:J9)</f>
        <v>243479.72000000003</v>
      </c>
      <c r="K6" s="105">
        <f>SUM('Quarter dependency &amp; low carbon'!K6:K9)</f>
        <v>82060.52</v>
      </c>
      <c r="L6" s="105">
        <f>SUM('Quarter dependency &amp; low carbon'!L6:L9)</f>
        <v>-122555.98</v>
      </c>
      <c r="M6" s="105">
        <f>SUM('Quarter dependency &amp; low carbon'!M6:M9)</f>
        <v>-40495.459999999992</v>
      </c>
      <c r="N6" s="105">
        <f>SUM('Quarter dependency &amp; low carbon'!N6:N9)</f>
        <v>-3257.37</v>
      </c>
      <c r="O6" s="105">
        <f>SUM('Quarter dependency &amp; low carbon'!O6:O9)</f>
        <v>246737.09000000003</v>
      </c>
      <c r="P6" s="109">
        <f>SUM(M6/O6)</f>
        <v>-0.16412392640279574</v>
      </c>
    </row>
    <row r="7" spans="1:16" x14ac:dyDescent="0.35">
      <c r="A7" s="115">
        <v>1999</v>
      </c>
      <c r="B7" s="105">
        <f>SUM('Quarter dependency &amp; low carbon'!B10:B13)</f>
        <v>231328.25999999998</v>
      </c>
      <c r="C7" s="105">
        <f>SUM('Quarter dependency &amp; low carbon'!C10:C13)</f>
        <v>217899.41</v>
      </c>
      <c r="D7" s="105">
        <f>SUM('Quarter dependency &amp; low carbon'!D10:D13)</f>
        <v>12962.869999999999</v>
      </c>
      <c r="E7" s="105">
        <f>SUM('Quarter dependency &amp; low carbon'!E10:E13)</f>
        <v>204936.54</v>
      </c>
      <c r="F7" s="105">
        <f>SUM('Quarter dependency &amp; low carbon'!F10:F13)</f>
        <v>1224.76</v>
      </c>
      <c r="G7" s="105">
        <f>SUM('Quarter dependency &amp; low carbon'!G10:G13)</f>
        <v>321.83999999999997</v>
      </c>
      <c r="H7" s="106">
        <f t="shared" ref="H7:H24" si="0">SUM(E7/B7)</f>
        <v>0.885912253003589</v>
      </c>
      <c r="I7" s="110">
        <f t="shared" ref="I7:I26" si="1">IF((F7+G7)&gt;0,1-(E7+F7+G7)/B7,1-H7)</f>
        <v>0.10740200959450419</v>
      </c>
      <c r="J7" s="105">
        <f>SUM('Quarter dependency &amp; low carbon'!J10:J13)</f>
        <v>244291.13</v>
      </c>
      <c r="K7" s="105">
        <f>SUM('Quarter dependency &amp; low carbon'!K10:K13)</f>
        <v>80476.450000000012</v>
      </c>
      <c r="L7" s="105">
        <f>SUM('Quarter dependency &amp; low carbon'!L10:L13)</f>
        <v>-131976.09</v>
      </c>
      <c r="M7" s="105">
        <f>SUM('Quarter dependency &amp; low carbon'!M10:M13)</f>
        <v>-51499.639999999992</v>
      </c>
      <c r="N7" s="105">
        <f>SUM('Quarter dependency &amp; low carbon'!N10:N13)</f>
        <v>-2470.81</v>
      </c>
      <c r="O7" s="105">
        <f>SUM('Quarter dependency &amp; low carbon'!O10:O13)</f>
        <v>246761.94</v>
      </c>
      <c r="P7" s="110">
        <f t="shared" ref="P7:P26" si="2">SUM(M7/O7)</f>
        <v>-0.20870171469716922</v>
      </c>
    </row>
    <row r="8" spans="1:16" x14ac:dyDescent="0.35">
      <c r="A8" s="115">
        <v>2000</v>
      </c>
      <c r="B8" s="105">
        <f>SUM('Quarter dependency &amp; low carbon'!B14:B17)</f>
        <v>234806.65999999997</v>
      </c>
      <c r="C8" s="105">
        <f>SUM('Quarter dependency &amp; low carbon'!C14:C17)</f>
        <v>223411.91</v>
      </c>
      <c r="D8" s="105">
        <f>SUM('Quarter dependency &amp; low carbon'!D14:D17)</f>
        <v>12283.16</v>
      </c>
      <c r="E8" s="105">
        <f>SUM('Quarter dependency &amp; low carbon'!E14:E17)</f>
        <v>211128.75</v>
      </c>
      <c r="F8" s="105">
        <f>SUM('Quarter dependency &amp; low carbon'!F14:F17)</f>
        <v>1218.76</v>
      </c>
      <c r="G8" s="105">
        <f>SUM('Quarter dependency &amp; low carbon'!G14:G17)</f>
        <v>329.72</v>
      </c>
      <c r="H8" s="106">
        <f t="shared" si="0"/>
        <v>0.89915997271968362</v>
      </c>
      <c r="I8" s="110">
        <f t="shared" si="1"/>
        <v>9.4245325068718078E-2</v>
      </c>
      <c r="J8" s="105">
        <f>SUM('Quarter dependency &amp; low carbon'!J14:J17)</f>
        <v>247089.81999999998</v>
      </c>
      <c r="K8" s="105">
        <f>SUM('Quarter dependency &amp; low carbon'!K14:K17)</f>
        <v>94359</v>
      </c>
      <c r="L8" s="105">
        <f>SUM('Quarter dependency &amp; low carbon'!L14:L17)</f>
        <v>-137330.28</v>
      </c>
      <c r="M8" s="105">
        <f>SUM('Quarter dependency &amp; low carbon'!M14:M17)</f>
        <v>-42971.28</v>
      </c>
      <c r="N8" s="105">
        <f>SUM('Quarter dependency &amp; low carbon'!N14:N17)</f>
        <v>-2207.58</v>
      </c>
      <c r="O8" s="105">
        <f>SUM('Quarter dependency &amp; low carbon'!O14:O17)</f>
        <v>249297.39999999997</v>
      </c>
      <c r="P8" s="110">
        <f t="shared" si="2"/>
        <v>-0.17236954737594537</v>
      </c>
    </row>
    <row r="9" spans="1:16" x14ac:dyDescent="0.35">
      <c r="A9" s="115">
        <v>2001</v>
      </c>
      <c r="B9" s="105">
        <f>SUM('Quarter dependency &amp; low carbon'!B18:B21)</f>
        <v>236854.77000000002</v>
      </c>
      <c r="C9" s="105">
        <f>SUM('Quarter dependency &amp; low carbon'!C18:C21)</f>
        <v>222932.59000000003</v>
      </c>
      <c r="D9" s="105">
        <f>SUM('Quarter dependency &amp; low carbon'!D18:D21)</f>
        <v>10731.67</v>
      </c>
      <c r="E9" s="105">
        <f>SUM('Quarter dependency &amp; low carbon'!E18:E21)</f>
        <v>212200.92</v>
      </c>
      <c r="F9" s="105">
        <f>SUM('Quarter dependency &amp; low carbon'!F18:F21)</f>
        <v>894.15</v>
      </c>
      <c r="G9" s="105">
        <f>SUM('Quarter dependency &amp; low carbon'!G18:G21)</f>
        <v>346.96</v>
      </c>
      <c r="H9" s="106">
        <f t="shared" si="0"/>
        <v>0.89591153262397882</v>
      </c>
      <c r="I9" s="110">
        <f t="shared" si="1"/>
        <v>9.8848505352035043E-2</v>
      </c>
      <c r="J9" s="105">
        <f>SUM('Quarter dependency &amp; low carbon'!J18:J21)</f>
        <v>247586.44</v>
      </c>
      <c r="K9" s="105">
        <f>SUM('Quarter dependency &amp; low carbon'!K18:K21)</f>
        <v>104336.82</v>
      </c>
      <c r="L9" s="105">
        <f>SUM('Quarter dependency &amp; low carbon'!L18:L21)</f>
        <v>-128276.78</v>
      </c>
      <c r="M9" s="105">
        <f>SUM('Quarter dependency &amp; low carbon'!M18:M21)</f>
        <v>-23939.960000000003</v>
      </c>
      <c r="N9" s="105">
        <f>SUM('Quarter dependency &amp; low carbon'!N18:N21)</f>
        <v>-2433.3599999999997</v>
      </c>
      <c r="O9" s="105">
        <f>SUM('Quarter dependency &amp; low carbon'!O18:O21)</f>
        <v>250019.8</v>
      </c>
      <c r="P9" s="110">
        <f t="shared" si="2"/>
        <v>-9.5752256421291454E-2</v>
      </c>
    </row>
    <row r="10" spans="1:16" x14ac:dyDescent="0.35">
      <c r="A10" s="115">
        <v>2002</v>
      </c>
      <c r="B10" s="105">
        <f>SUM('Quarter dependency &amp; low carbon'!B22:B25)</f>
        <v>229604.58000000002</v>
      </c>
      <c r="C10" s="105">
        <f>SUM('Quarter dependency &amp; low carbon'!C22:C25)</f>
        <v>217051.47000000003</v>
      </c>
      <c r="D10" s="105">
        <f>SUM('Quarter dependency &amp; low carbon'!D22:D25)</f>
        <v>11544.160000000002</v>
      </c>
      <c r="E10" s="105">
        <f>SUM('Quarter dependency &amp; low carbon'!E22:E25)</f>
        <v>205507.31</v>
      </c>
      <c r="F10" s="105">
        <f>SUM('Quarter dependency &amp; low carbon'!F22:F25)</f>
        <v>723.46</v>
      </c>
      <c r="G10" s="105">
        <f>SUM('Quarter dependency &amp; low carbon'!G22:G25)</f>
        <v>378.32</v>
      </c>
      <c r="H10" s="106">
        <f t="shared" si="0"/>
        <v>0.89504882698768462</v>
      </c>
      <c r="I10" s="110">
        <f t="shared" si="1"/>
        <v>0.10015257535367983</v>
      </c>
      <c r="J10" s="105">
        <f>SUM('Quarter dependency &amp; low carbon'!J22:J25)</f>
        <v>241148.74000000002</v>
      </c>
      <c r="K10" s="105">
        <f>SUM('Quarter dependency &amp; low carbon'!K22:K25)</f>
        <v>103333.70000000001</v>
      </c>
      <c r="L10" s="105">
        <f>SUM('Quarter dependency &amp; low carbon'!L22:L25)</f>
        <v>-134451.09</v>
      </c>
      <c r="M10" s="105">
        <f>SUM('Quarter dependency &amp; low carbon'!M22:M25)</f>
        <v>-31117.389999999989</v>
      </c>
      <c r="N10" s="105">
        <f>SUM('Quarter dependency &amp; low carbon'!N22:N25)</f>
        <v>-2043.63</v>
      </c>
      <c r="O10" s="105">
        <f>SUM('Quarter dependency &amp; low carbon'!O22:O25)</f>
        <v>243192.37</v>
      </c>
      <c r="P10" s="110">
        <f t="shared" si="2"/>
        <v>-0.12795380874819381</v>
      </c>
    </row>
    <row r="11" spans="1:16" x14ac:dyDescent="0.35">
      <c r="A11" s="115">
        <v>2003</v>
      </c>
      <c r="B11" s="105">
        <f>SUM('Quarter dependency &amp; low carbon'!B26:B29)</f>
        <v>231866.77</v>
      </c>
      <c r="C11" s="105">
        <f>SUM('Quarter dependency &amp; low carbon'!C26:C29)</f>
        <v>220419.5</v>
      </c>
      <c r="D11" s="105">
        <f>SUM('Quarter dependency &amp; low carbon'!D26:D29)</f>
        <v>12285.07</v>
      </c>
      <c r="E11" s="105">
        <f>SUM('Quarter dependency &amp; low carbon'!E26:E29)</f>
        <v>208134.43000000002</v>
      </c>
      <c r="F11" s="105">
        <f>SUM('Quarter dependency &amp; low carbon'!F26:F29)</f>
        <v>185.76</v>
      </c>
      <c r="G11" s="105">
        <f>SUM('Quarter dependency &amp; low carbon'!G26:G29)</f>
        <v>390.88</v>
      </c>
      <c r="H11" s="106">
        <f t="shared" si="0"/>
        <v>0.89764665286017498</v>
      </c>
      <c r="I11" s="110">
        <f t="shared" si="1"/>
        <v>9.98664017271641E-2</v>
      </c>
      <c r="J11" s="105">
        <f>SUM('Quarter dependency &amp; low carbon'!J26:J29)</f>
        <v>244151.84000000003</v>
      </c>
      <c r="K11" s="105">
        <f>SUM('Quarter dependency &amp; low carbon'!K26:K29)</f>
        <v>106429.69</v>
      </c>
      <c r="L11" s="105">
        <f>SUM('Quarter dependency &amp; low carbon'!L26:L29)</f>
        <v>-123207.90000000001</v>
      </c>
      <c r="M11" s="105">
        <f>SUM('Quarter dependency &amp; low carbon'!M26:M29)</f>
        <v>-16778.21</v>
      </c>
      <c r="N11" s="105">
        <f>SUM('Quarter dependency &amp; low carbon'!N26:N29)</f>
        <v>-1879.36</v>
      </c>
      <c r="O11" s="105">
        <f>SUM('Quarter dependency &amp; low carbon'!O26:O29)</f>
        <v>246031.2</v>
      </c>
      <c r="P11" s="110">
        <f t="shared" si="2"/>
        <v>-6.8195456511206703E-2</v>
      </c>
    </row>
    <row r="12" spans="1:16" x14ac:dyDescent="0.35">
      <c r="A12" s="115">
        <v>2004</v>
      </c>
      <c r="B12" s="105">
        <f>SUM('Quarter dependency &amp; low carbon'!B30:B33)</f>
        <v>233633.15999999997</v>
      </c>
      <c r="C12" s="105">
        <f>SUM('Quarter dependency &amp; low carbon'!C30:C33)</f>
        <v>223189.8</v>
      </c>
      <c r="D12" s="105">
        <f>SUM('Quarter dependency &amp; low carbon'!D30:D33)</f>
        <v>12428.529999999999</v>
      </c>
      <c r="E12" s="105">
        <f>SUM('Quarter dependency &amp; low carbon'!E30:E33)</f>
        <v>210761.27</v>
      </c>
      <c r="F12" s="105">
        <f>SUM('Quarter dependency &amp; low carbon'!F30:F33)</f>
        <v>643.99</v>
      </c>
      <c r="G12" s="105">
        <f>SUM('Quarter dependency &amp; low carbon'!G30:G33)</f>
        <v>379.6</v>
      </c>
      <c r="H12" s="106">
        <f t="shared" si="0"/>
        <v>0.90210340860860683</v>
      </c>
      <c r="I12" s="110">
        <f t="shared" si="1"/>
        <v>9.3515406802698653E-2</v>
      </c>
      <c r="J12" s="105">
        <f>SUM('Quarter dependency &amp; low carbon'!J30:J33)</f>
        <v>246061.69</v>
      </c>
      <c r="K12" s="105">
        <f>SUM('Quarter dependency &amp; low carbon'!K30:K33)</f>
        <v>125258.41</v>
      </c>
      <c r="L12" s="105">
        <f>SUM('Quarter dependency &amp; low carbon'!L30:L33)</f>
        <v>-114202.12000000001</v>
      </c>
      <c r="M12" s="105">
        <f>SUM('Quarter dependency &amp; low carbon'!M30:M33)</f>
        <v>11056.289999999983</v>
      </c>
      <c r="N12" s="105">
        <f>SUM('Quarter dependency &amp; low carbon'!N30:N33)</f>
        <v>-2221.0100000000002</v>
      </c>
      <c r="O12" s="105">
        <f>SUM('Quarter dependency &amp; low carbon'!O30:O33)</f>
        <v>248282.7</v>
      </c>
      <c r="P12" s="110">
        <f t="shared" si="2"/>
        <v>4.4531052707256616E-2</v>
      </c>
    </row>
    <row r="13" spans="1:16" x14ac:dyDescent="0.35">
      <c r="A13" s="115">
        <v>2005</v>
      </c>
      <c r="B13" s="105">
        <f>SUM('Quarter dependency &amp; low carbon'!B34:B37)</f>
        <v>236289.71000000005</v>
      </c>
      <c r="C13" s="105">
        <f>SUM('Quarter dependency &amp; low carbon'!C34:C37)</f>
        <v>224507.16</v>
      </c>
      <c r="D13" s="105">
        <f>SUM('Quarter dependency &amp; low carbon'!D34:D37)</f>
        <v>12144.96</v>
      </c>
      <c r="E13" s="105">
        <f>SUM('Quarter dependency &amp; low carbon'!E34:E37)</f>
        <v>212362.2</v>
      </c>
      <c r="F13" s="105">
        <f>SUM('Quarter dependency &amp; low carbon'!F34:F37)</f>
        <v>715.45</v>
      </c>
      <c r="G13" s="105">
        <f>SUM('Quarter dependency &amp; low carbon'!G34:G37)</f>
        <v>389.44</v>
      </c>
      <c r="H13" s="106">
        <f t="shared" si="0"/>
        <v>0.89873655522282359</v>
      </c>
      <c r="I13" s="110">
        <f t="shared" si="1"/>
        <v>9.6587447671758642E-2</v>
      </c>
      <c r="J13" s="105">
        <f>SUM('Quarter dependency &amp; low carbon'!J34:J37)</f>
        <v>248434.67</v>
      </c>
      <c r="K13" s="105">
        <f>SUM('Quarter dependency &amp; low carbon'!K34:K37)</f>
        <v>134312.29999999999</v>
      </c>
      <c r="L13" s="105">
        <f>SUM('Quarter dependency &amp; low carbon'!L34:L37)</f>
        <v>-100526.67</v>
      </c>
      <c r="M13" s="105">
        <f>SUM('Quarter dependency &amp; low carbon'!M34:M37)</f>
        <v>33785.630000000005</v>
      </c>
      <c r="N13" s="105">
        <f>SUM('Quarter dependency &amp; low carbon'!N34:N37)</f>
        <v>-2179.7199999999998</v>
      </c>
      <c r="O13" s="105">
        <f>SUM('Quarter dependency &amp; low carbon'!O34:O37)</f>
        <v>250614.39</v>
      </c>
      <c r="P13" s="110">
        <f t="shared" si="2"/>
        <v>0.13481121335450852</v>
      </c>
    </row>
    <row r="14" spans="1:16" x14ac:dyDescent="0.35">
      <c r="A14" s="115">
        <v>2006</v>
      </c>
      <c r="B14" s="105">
        <f>SUM('Quarter dependency &amp; low carbon'!B38:B41)</f>
        <v>233073.19999999998</v>
      </c>
      <c r="C14" s="105">
        <f>SUM('Quarter dependency &amp; low carbon'!C38:C41)</f>
        <v>221529.64</v>
      </c>
      <c r="D14" s="105">
        <f>SUM('Quarter dependency &amp; low carbon'!D38:D41)</f>
        <v>11414.720000000001</v>
      </c>
      <c r="E14" s="105">
        <f>SUM('Quarter dependency &amp; low carbon'!E38:E41)</f>
        <v>210114.92</v>
      </c>
      <c r="F14" s="105">
        <f>SUM('Quarter dependency &amp; low carbon'!F38:F41)</f>
        <v>646.33000000000004</v>
      </c>
      <c r="G14" s="105">
        <f>SUM('Quarter dependency &amp; low carbon'!G38:G41)</f>
        <v>405.28</v>
      </c>
      <c r="H14" s="106">
        <f t="shared" si="0"/>
        <v>0.90149755527448039</v>
      </c>
      <c r="I14" s="110">
        <f t="shared" si="1"/>
        <v>9.3990514567955374E-2</v>
      </c>
      <c r="J14" s="105">
        <f>SUM('Quarter dependency &amp; low carbon'!J38:J41)</f>
        <v>244487.91999999998</v>
      </c>
      <c r="K14" s="105">
        <f>SUM('Quarter dependency &amp; low carbon'!K38:K41)</f>
        <v>150013.25</v>
      </c>
      <c r="L14" s="105">
        <f>SUM('Quarter dependency &amp; low carbon'!L38:L41)</f>
        <v>-97445.950000000012</v>
      </c>
      <c r="M14" s="105">
        <f>SUM('Quarter dependency &amp; low carbon'!M38:M41)</f>
        <v>52567.3</v>
      </c>
      <c r="N14" s="105">
        <f>SUM('Quarter dependency &amp; low carbon'!N38:N41)</f>
        <v>-2486.38</v>
      </c>
      <c r="O14" s="105">
        <f>SUM('Quarter dependency &amp; low carbon'!O38:O41)</f>
        <v>246974.30000000002</v>
      </c>
      <c r="P14" s="110">
        <f t="shared" si="2"/>
        <v>0.2128452231669449</v>
      </c>
    </row>
    <row r="15" spans="1:16" x14ac:dyDescent="0.35">
      <c r="A15" s="115">
        <v>2007</v>
      </c>
      <c r="B15" s="105">
        <f>SUM('Quarter dependency &amp; low carbon'!B42:B45)</f>
        <v>227492.17000000004</v>
      </c>
      <c r="C15" s="105">
        <f>SUM('Quarter dependency &amp; low carbon'!C42:C45)</f>
        <v>217191.77000000002</v>
      </c>
      <c r="D15" s="105">
        <f>SUM('Quarter dependency &amp; low carbon'!D42:D45)</f>
        <v>9729.23</v>
      </c>
      <c r="E15" s="105">
        <f>SUM('Quarter dependency &amp; low carbon'!E42:E45)</f>
        <v>207462.53999999998</v>
      </c>
      <c r="F15" s="105">
        <f>SUM('Quarter dependency &amp; low carbon'!F42:F45)</f>
        <v>448.37000000000006</v>
      </c>
      <c r="G15" s="105">
        <f>SUM('Quarter dependency &amp; low carbon'!G42:G45)</f>
        <v>435.64</v>
      </c>
      <c r="H15" s="106">
        <f t="shared" si="0"/>
        <v>0.9119546400212365</v>
      </c>
      <c r="I15" s="110">
        <f t="shared" si="1"/>
        <v>8.4159467993997539E-2</v>
      </c>
      <c r="J15" s="105">
        <f>SUM('Quarter dependency &amp; low carbon'!J42:J45)</f>
        <v>237221.40000000002</v>
      </c>
      <c r="K15" s="105">
        <f>SUM('Quarter dependency &amp; low carbon'!K42:K45)</f>
        <v>149340.46000000002</v>
      </c>
      <c r="L15" s="105">
        <f>SUM('Quarter dependency &amp; low carbon'!L42:L45)</f>
        <v>-100010.87999999999</v>
      </c>
      <c r="M15" s="105">
        <f>SUM('Quarter dependency &amp; low carbon'!M42:M45)</f>
        <v>49329.580000000016</v>
      </c>
      <c r="N15" s="105">
        <f>SUM('Quarter dependency &amp; low carbon'!N42:N45)</f>
        <v>-2512.67</v>
      </c>
      <c r="O15" s="105">
        <f>SUM('Quarter dependency &amp; low carbon'!O42:O45)</f>
        <v>239734.07</v>
      </c>
      <c r="P15" s="110">
        <f t="shared" si="2"/>
        <v>0.20576791609135914</v>
      </c>
    </row>
    <row r="16" spans="1:16" x14ac:dyDescent="0.35">
      <c r="A16" s="115">
        <v>2008</v>
      </c>
      <c r="B16" s="105">
        <f>SUM('Quarter dependency &amp; low carbon'!B46:B49)</f>
        <v>225654.15</v>
      </c>
      <c r="C16" s="105">
        <f>SUM('Quarter dependency &amp; low carbon'!C46:C49)</f>
        <v>214807.56999999998</v>
      </c>
      <c r="D16" s="105">
        <f>SUM('Quarter dependency &amp; low carbon'!D46:D49)</f>
        <v>9162.9500000000007</v>
      </c>
      <c r="E16" s="105">
        <f>SUM('Quarter dependency &amp; low carbon'!E46:E49)</f>
        <v>205644.62</v>
      </c>
      <c r="F16" s="105">
        <f>SUM('Quarter dependency &amp; low carbon'!F46:F49)</f>
        <v>947.72</v>
      </c>
      <c r="G16" s="105">
        <f>SUM('Quarter dependency &amp; low carbon'!G46:G49)</f>
        <v>463.76</v>
      </c>
      <c r="H16" s="106">
        <f t="shared" si="0"/>
        <v>0.9113265588069176</v>
      </c>
      <c r="I16" s="110">
        <f t="shared" si="1"/>
        <v>8.241838228988918E-2</v>
      </c>
      <c r="J16" s="105">
        <f>SUM('Quarter dependency &amp; low carbon'!J46:J49)</f>
        <v>234817.1</v>
      </c>
      <c r="K16" s="105">
        <f>SUM('Quarter dependency &amp; low carbon'!K46:K49)</f>
        <v>158236.15999999997</v>
      </c>
      <c r="L16" s="105">
        <f>SUM('Quarter dependency &amp; low carbon'!L46:L49)</f>
        <v>-95381.299999999988</v>
      </c>
      <c r="M16" s="105">
        <f>SUM('Quarter dependency &amp; low carbon'!M46:M49)</f>
        <v>62854.86</v>
      </c>
      <c r="N16" s="105">
        <f>SUM('Quarter dependency &amp; low carbon'!N46:N49)</f>
        <v>-3663.06</v>
      </c>
      <c r="O16" s="105">
        <f>SUM('Quarter dependency &amp; low carbon'!O46:O49)</f>
        <v>238480.15999999997</v>
      </c>
      <c r="P16" s="110">
        <f t="shared" si="2"/>
        <v>0.26356431495181826</v>
      </c>
    </row>
    <row r="17" spans="1:16" x14ac:dyDescent="0.35">
      <c r="A17" s="115">
        <v>2009</v>
      </c>
      <c r="B17" s="105">
        <f>SUM('Quarter dependency &amp; low carbon'!B50:B53)</f>
        <v>211666.49</v>
      </c>
      <c r="C17" s="105">
        <f>SUM('Quarter dependency &amp; low carbon'!C50:C53)</f>
        <v>197209.7</v>
      </c>
      <c r="D17" s="105">
        <f>SUM('Quarter dependency &amp; low carbon'!D50:D53)</f>
        <v>8971.3500000000022</v>
      </c>
      <c r="E17" s="105">
        <f>SUM('Quarter dependency &amp; low carbon'!E50:E53)</f>
        <v>188238.35</v>
      </c>
      <c r="F17" s="105">
        <f>SUM('Quarter dependency &amp; low carbon'!F50:F53)</f>
        <v>245.98999999999998</v>
      </c>
      <c r="G17" s="105">
        <f>SUM('Quarter dependency &amp; low carbon'!G50:G53)</f>
        <v>509.16</v>
      </c>
      <c r="H17" s="106">
        <f t="shared" si="0"/>
        <v>0.88931578163364455</v>
      </c>
      <c r="I17" s="110">
        <f t="shared" si="1"/>
        <v>0.1071165775933639</v>
      </c>
      <c r="J17" s="105">
        <f>SUM('Quarter dependency &amp; low carbon'!J50:J53)</f>
        <v>220637.84000000003</v>
      </c>
      <c r="K17" s="105">
        <f>SUM('Quarter dependency &amp; low carbon'!K50:K53)</f>
        <v>151803.02000000002</v>
      </c>
      <c r="L17" s="105">
        <f>SUM('Quarter dependency &amp; low carbon'!L50:L53)</f>
        <v>-90139.059999999983</v>
      </c>
      <c r="M17" s="105">
        <f>SUM('Quarter dependency &amp; low carbon'!M50:M53)</f>
        <v>61663.960000000006</v>
      </c>
      <c r="N17" s="105">
        <f>SUM('Quarter dependency &amp; low carbon'!N50:N53)</f>
        <v>-3484.54</v>
      </c>
      <c r="O17" s="105">
        <f>SUM('Quarter dependency &amp; low carbon'!O50:O53)</f>
        <v>224122.38</v>
      </c>
      <c r="P17" s="110">
        <f t="shared" si="2"/>
        <v>0.2751352185355162</v>
      </c>
    </row>
    <row r="18" spans="1:16" x14ac:dyDescent="0.35">
      <c r="A18" s="115">
        <v>2010</v>
      </c>
      <c r="B18" s="105">
        <f>SUM('Quarter dependency &amp; low carbon'!B54:B57)</f>
        <v>219302.72999999998</v>
      </c>
      <c r="C18" s="105">
        <f>SUM('Quarter dependency &amp; low carbon'!C54:C57)</f>
        <v>205159.27000000002</v>
      </c>
      <c r="D18" s="105">
        <f>SUM('Quarter dependency &amp; low carbon'!D54:D57)</f>
        <v>8762.4199999999983</v>
      </c>
      <c r="E18" s="105">
        <f>SUM('Quarter dependency &amp; low carbon'!E54:E57)</f>
        <v>196396.84999999998</v>
      </c>
      <c r="F18" s="105">
        <f>SUM('Quarter dependency &amp; low carbon'!F54:F57)</f>
        <v>229.01999999999998</v>
      </c>
      <c r="G18" s="105">
        <f>SUM('Quarter dependency &amp; low carbon'!G54:G57)</f>
        <v>533.72</v>
      </c>
      <c r="H18" s="106">
        <f t="shared" si="0"/>
        <v>0.89555132305010521</v>
      </c>
      <c r="I18" s="110">
        <f t="shared" si="1"/>
        <v>0.10097065367129732</v>
      </c>
      <c r="J18" s="105">
        <f>SUM('Quarter dependency &amp; low carbon'!J54:J57)</f>
        <v>228065.14999999997</v>
      </c>
      <c r="K18" s="105">
        <f>SUM('Quarter dependency &amp; low carbon'!K54:K57)</f>
        <v>159123.1</v>
      </c>
      <c r="L18" s="105">
        <f>SUM('Quarter dependency &amp; low carbon'!L54:L57)</f>
        <v>-91058.74000000002</v>
      </c>
      <c r="M18" s="105">
        <f>SUM('Quarter dependency &amp; low carbon'!M54:M57)</f>
        <v>68064.359999999986</v>
      </c>
      <c r="N18" s="105">
        <f>SUM('Quarter dependency &amp; low carbon'!N54:N57)</f>
        <v>-2956.09</v>
      </c>
      <c r="O18" s="105">
        <f>SUM('Quarter dependency &amp; low carbon'!O54:O57)</f>
        <v>231021.24</v>
      </c>
      <c r="P18" s="110">
        <f t="shared" si="2"/>
        <v>0.29462381900469409</v>
      </c>
    </row>
    <row r="19" spans="1:16" x14ac:dyDescent="0.35">
      <c r="A19" s="115">
        <v>2011</v>
      </c>
      <c r="B19" s="105">
        <f>SUM('Quarter dependency &amp; low carbon'!B58:B61)</f>
        <v>203573.33000000002</v>
      </c>
      <c r="C19" s="105">
        <f>SUM('Quarter dependency &amp; low carbon'!C58:C61)</f>
        <v>186210.58000000002</v>
      </c>
      <c r="D19" s="105">
        <f>SUM('Quarter dependency &amp; low carbon'!D58:D61)</f>
        <v>8497.0499999999993</v>
      </c>
      <c r="E19" s="105">
        <f>SUM('Quarter dependency &amp; low carbon'!E58:E61)</f>
        <v>177713.53</v>
      </c>
      <c r="F19" s="105">
        <f>SUM('Quarter dependency &amp; low carbon'!F58:F61)</f>
        <v>534.99</v>
      </c>
      <c r="G19" s="105">
        <f>SUM('Quarter dependency &amp; low carbon'!G58:G61)</f>
        <v>567.88</v>
      </c>
      <c r="H19" s="106">
        <f t="shared" si="0"/>
        <v>0.8729705900080329</v>
      </c>
      <c r="I19" s="110">
        <f t="shared" si="1"/>
        <v>0.12161185357630111</v>
      </c>
      <c r="J19" s="105">
        <f>SUM('Quarter dependency &amp; low carbon'!J58:J61)</f>
        <v>212070.38</v>
      </c>
      <c r="K19" s="105">
        <f>SUM('Quarter dependency &amp; low carbon'!K58:K61)</f>
        <v>164200.9</v>
      </c>
      <c r="L19" s="105">
        <f>SUM('Quarter dependency &amp; low carbon'!L58:L61)</f>
        <v>-83984.260000000009</v>
      </c>
      <c r="M19" s="105">
        <f>SUM('Quarter dependency &amp; low carbon'!M58:M61)</f>
        <v>80216.639999999985</v>
      </c>
      <c r="N19" s="105">
        <f>SUM('Quarter dependency &amp; low carbon'!N58:N61)</f>
        <v>-3286.6000000000004</v>
      </c>
      <c r="O19" s="105">
        <f>SUM('Quarter dependency &amp; low carbon'!O58:O61)</f>
        <v>215356.98</v>
      </c>
      <c r="P19" s="110">
        <f t="shared" si="2"/>
        <v>0.37248219212583672</v>
      </c>
    </row>
    <row r="20" spans="1:16" x14ac:dyDescent="0.35">
      <c r="A20" s="115">
        <v>2012</v>
      </c>
      <c r="B20" s="105">
        <f>SUM('Quarter dependency &amp; low carbon'!B62:B65)</f>
        <v>207791.84999999998</v>
      </c>
      <c r="C20" s="105">
        <f>SUM('Quarter dependency &amp; low carbon'!C62:C65)</f>
        <v>188634.39</v>
      </c>
      <c r="D20" s="105">
        <f>SUM('Quarter dependency &amp; low carbon'!D62:D65)</f>
        <v>7449.1299999999992</v>
      </c>
      <c r="E20" s="105">
        <f>SUM('Quarter dependency &amp; low carbon'!E62:E65)</f>
        <v>181185.26</v>
      </c>
      <c r="F20" s="105">
        <f>SUM('Quarter dependency &amp; low carbon'!F62:F65)</f>
        <v>1020.11</v>
      </c>
      <c r="G20" s="105">
        <f>SUM('Quarter dependency &amp; low carbon'!G62:G65)</f>
        <v>664.4</v>
      </c>
      <c r="H20" s="106">
        <f t="shared" si="0"/>
        <v>0.87195556514848893</v>
      </c>
      <c r="I20" s="110">
        <f t="shared" si="1"/>
        <v>0.11993771651775553</v>
      </c>
      <c r="J20" s="105">
        <f>SUM('Quarter dependency &amp; low carbon'!J62:J65)</f>
        <v>215240.98</v>
      </c>
      <c r="K20" s="105">
        <f>SUM('Quarter dependency &amp; low carbon'!K62:K65)</f>
        <v>175620.12</v>
      </c>
      <c r="L20" s="105">
        <f>SUM('Quarter dependency &amp; low carbon'!L62:L65)</f>
        <v>-80129.78</v>
      </c>
      <c r="M20" s="105">
        <f>SUM('Quarter dependency &amp; low carbon'!M62:M65)</f>
        <v>95490.34</v>
      </c>
      <c r="N20" s="105">
        <f>SUM('Quarter dependency &amp; low carbon'!N62:N65)</f>
        <v>-2811.9</v>
      </c>
      <c r="O20" s="105">
        <f>SUM('Quarter dependency &amp; low carbon'!O62:O65)</f>
        <v>218052.87999999998</v>
      </c>
      <c r="P20" s="110">
        <f t="shared" si="2"/>
        <v>0.43792285614388587</v>
      </c>
    </row>
    <row r="21" spans="1:16" x14ac:dyDescent="0.35">
      <c r="A21" s="115">
        <v>2013</v>
      </c>
      <c r="B21" s="105">
        <f>SUM('Quarter dependency &amp; low carbon'!B66:B69)</f>
        <v>206250.17999999996</v>
      </c>
      <c r="C21" s="105">
        <f>SUM('Quarter dependency &amp; low carbon'!C66:C69)</f>
        <v>184707.56</v>
      </c>
      <c r="D21" s="105">
        <f>SUM('Quarter dependency &amp; low carbon'!D66:D69)</f>
        <v>7265.12</v>
      </c>
      <c r="E21" s="105">
        <f>SUM('Quarter dependency &amp; low carbon'!E66:E69)</f>
        <v>177442.44</v>
      </c>
      <c r="F21" s="105">
        <f>SUM('Quarter dependency &amp; low carbon'!F66:F69)</f>
        <v>1240.83</v>
      </c>
      <c r="G21" s="105">
        <f>SUM('Quarter dependency &amp; low carbon'!G66:G69)</f>
        <v>667.8</v>
      </c>
      <c r="H21" s="106">
        <f t="shared" si="0"/>
        <v>0.86032623098801675</v>
      </c>
      <c r="I21" s="110">
        <f t="shared" si="1"/>
        <v>0.13041981345179909</v>
      </c>
      <c r="J21" s="105">
        <f>SUM('Quarter dependency &amp; low carbon'!J66:J69)</f>
        <v>213515.3</v>
      </c>
      <c r="K21" s="105">
        <f>SUM('Quarter dependency &amp; low carbon'!K66:K69)</f>
        <v>179958.12</v>
      </c>
      <c r="L21" s="105">
        <f>SUM('Quarter dependency &amp; low carbon'!L66:L69)</f>
        <v>-76130.37</v>
      </c>
      <c r="M21" s="105">
        <f>SUM('Quarter dependency &amp; low carbon'!M66:M69)</f>
        <v>103827.75000000001</v>
      </c>
      <c r="N21" s="105">
        <f>SUM('Quarter dependency &amp; low carbon'!N66:N69)</f>
        <v>-2881.3900000000003</v>
      </c>
      <c r="O21" s="105">
        <f>SUM('Quarter dependency &amp; low carbon'!O66:O69)</f>
        <v>216396.69</v>
      </c>
      <c r="P21" s="110">
        <f t="shared" si="2"/>
        <v>0.47980285650395121</v>
      </c>
    </row>
    <row r="22" spans="1:16" x14ac:dyDescent="0.35">
      <c r="A22" s="115">
        <v>2014</v>
      </c>
      <c r="B22" s="105">
        <f>SUM('Quarter dependency &amp; low carbon'!B70:B73)</f>
        <v>193587.16999999998</v>
      </c>
      <c r="C22" s="105">
        <f>SUM('Quarter dependency &amp; low carbon'!C70:C73)</f>
        <v>170811.56</v>
      </c>
      <c r="D22" s="105">
        <f>SUM('Quarter dependency &amp; low carbon'!D70:D73)</f>
        <v>7153.26</v>
      </c>
      <c r="E22" s="105">
        <f>SUM('Quarter dependency &amp; low carbon'!E70:E73)</f>
        <v>163658.30000000002</v>
      </c>
      <c r="F22" s="105">
        <f>SUM('Quarter dependency &amp; low carbon'!F70:F73)</f>
        <v>1764.3899999999999</v>
      </c>
      <c r="G22" s="105">
        <f>SUM('Quarter dependency &amp; low carbon'!G70:G73)</f>
        <v>846.84</v>
      </c>
      <c r="H22" s="106">
        <f t="shared" si="0"/>
        <v>0.84539848379414828</v>
      </c>
      <c r="I22" s="110">
        <f t="shared" si="1"/>
        <v>0.14111286403949164</v>
      </c>
      <c r="J22" s="105">
        <f>SUM('Quarter dependency &amp; low carbon'!J70:J73)</f>
        <v>200740.43</v>
      </c>
      <c r="K22" s="105">
        <f>SUM('Quarter dependency &amp; low carbon'!K70:K73)</f>
        <v>166316.19</v>
      </c>
      <c r="L22" s="105">
        <f>SUM('Quarter dependency &amp; low carbon'!L70:L73)</f>
        <v>-70613.98</v>
      </c>
      <c r="M22" s="105">
        <f>SUM('Quarter dependency &amp; low carbon'!M70:M73)</f>
        <v>95702.210000000021</v>
      </c>
      <c r="N22" s="105">
        <f>SUM('Quarter dependency &amp; low carbon'!N70:N73)</f>
        <v>-3004.18</v>
      </c>
      <c r="O22" s="105">
        <f>SUM('Quarter dependency &amp; low carbon'!O70:O73)</f>
        <v>203744.61</v>
      </c>
      <c r="P22" s="110">
        <f t="shared" si="2"/>
        <v>0.46971652403467273</v>
      </c>
    </row>
    <row r="23" spans="1:16" x14ac:dyDescent="0.35">
      <c r="A23" s="115">
        <v>2015</v>
      </c>
      <c r="B23" s="105">
        <f>SUM('Quarter dependency &amp; low carbon'!B74:B77)</f>
        <v>195035.57</v>
      </c>
      <c r="C23" s="105">
        <f>SUM('Quarter dependency &amp; low carbon'!C74:C77)</f>
        <v>168509.74000000002</v>
      </c>
      <c r="D23" s="105">
        <f>SUM('Quarter dependency &amp; low carbon'!D74:D77)</f>
        <v>7858.42</v>
      </c>
      <c r="E23" s="105">
        <f>SUM('Quarter dependency &amp; low carbon'!E74:E77)</f>
        <v>160651.32</v>
      </c>
      <c r="F23" s="105">
        <f>SUM('Quarter dependency &amp; low carbon'!F74:F77)</f>
        <v>1814.7399999999998</v>
      </c>
      <c r="G23" s="105">
        <f>SUM('Quarter dependency &amp; low carbon'!G74:G77)</f>
        <v>1048.96</v>
      </c>
      <c r="H23" s="106">
        <f t="shared" si="0"/>
        <v>0.82370267126145247</v>
      </c>
      <c r="I23" s="110">
        <f t="shared" si="1"/>
        <v>0.16161436603589807</v>
      </c>
      <c r="J23" s="105">
        <f>SUM('Quarter dependency &amp; low carbon'!J74:J77)</f>
        <v>202893.99000000002</v>
      </c>
      <c r="K23" s="105">
        <f>SUM('Quarter dependency &amp; low carbon'!K74:K77)</f>
        <v>155319.32</v>
      </c>
      <c r="L23" s="105">
        <f>SUM('Quarter dependency &amp; low carbon'!L74:L77)</f>
        <v>-76650.37000000001</v>
      </c>
      <c r="M23" s="105">
        <f>SUM('Quarter dependency &amp; low carbon'!M74:M77)</f>
        <v>78668.950000000012</v>
      </c>
      <c r="N23" s="105">
        <f>SUM('Quarter dependency &amp; low carbon'!N74:N77)</f>
        <v>-2683.59</v>
      </c>
      <c r="O23" s="105">
        <f>SUM('Quarter dependency &amp; low carbon'!O74:O77)</f>
        <v>205577.58</v>
      </c>
      <c r="P23" s="110">
        <f t="shared" si="2"/>
        <v>0.38267280897070594</v>
      </c>
    </row>
    <row r="24" spans="1:16" x14ac:dyDescent="0.35">
      <c r="A24" s="115">
        <v>2016</v>
      </c>
      <c r="B24" s="105">
        <f>SUM('Quarter dependency &amp; low carbon'!B78:B81)</f>
        <v>191204.83999999997</v>
      </c>
      <c r="C24" s="105">
        <f>SUM('Quarter dependency &amp; low carbon'!C78:C81)</f>
        <v>164646.68000000002</v>
      </c>
      <c r="D24" s="105">
        <f>SUM('Quarter dependency &amp; low carbon'!D78:D81)</f>
        <v>8433.9000000000015</v>
      </c>
      <c r="E24" s="105">
        <f>SUM('Quarter dependency &amp; low carbon'!E78:E81)</f>
        <v>156212.78</v>
      </c>
      <c r="F24" s="105">
        <f>SUM('Quarter dependency &amp; low carbon'!F78:F81)</f>
        <v>1525.8</v>
      </c>
      <c r="G24" s="105">
        <f>SUM('Quarter dependency &amp; low carbon'!G78:G81)</f>
        <v>1267.72</v>
      </c>
      <c r="H24" s="106">
        <f t="shared" si="0"/>
        <v>0.81699176652641237</v>
      </c>
      <c r="I24" s="110">
        <f t="shared" si="1"/>
        <v>0.16839814305955847</v>
      </c>
      <c r="J24" s="105">
        <f>SUM('Quarter dependency &amp; low carbon'!J78:J81)</f>
        <v>199638.74</v>
      </c>
      <c r="K24" s="105">
        <f>SUM('Quarter dependency &amp; low carbon'!K78:K81)</f>
        <v>148913.54999999999</v>
      </c>
      <c r="L24" s="105">
        <f>SUM('Quarter dependency &amp; low carbon'!L78:L81)</f>
        <v>-75875.11</v>
      </c>
      <c r="M24" s="105">
        <f>SUM('Quarter dependency &amp; low carbon'!M78:M81)</f>
        <v>73038.44</v>
      </c>
      <c r="N24" s="105">
        <f>SUM('Quarter dependency &amp; low carbon'!N78:N81)</f>
        <v>-2840.4500000000003</v>
      </c>
      <c r="O24" s="105">
        <f>SUM('Quarter dependency &amp; low carbon'!O78:O81)</f>
        <v>202479.19</v>
      </c>
      <c r="P24" s="110">
        <f t="shared" si="2"/>
        <v>0.36072072394205057</v>
      </c>
    </row>
    <row r="25" spans="1:16" x14ac:dyDescent="0.35">
      <c r="A25" s="115">
        <v>2017</v>
      </c>
      <c r="B25" s="105">
        <f>SUM('Quarter dependency &amp; low carbon'!B82:B85)</f>
        <v>190425.27000000002</v>
      </c>
      <c r="C25" s="105">
        <f>SUM('Quarter dependency &amp; low carbon'!C82:C85)</f>
        <v>162692.47999999998</v>
      </c>
      <c r="D25" s="105">
        <f>SUM('Quarter dependency &amp; low carbon'!D82:D85)</f>
        <v>8647.0600000000013</v>
      </c>
      <c r="E25" s="105">
        <f>SUM('Quarter dependency &amp; low carbon'!E82:E85)</f>
        <v>154045.41999999998</v>
      </c>
      <c r="F25" s="105">
        <f>SUM('Quarter dependency &amp; low carbon'!F82:F85)</f>
        <v>1269.1299999999999</v>
      </c>
      <c r="G25" s="105">
        <f>SUM('Quarter dependency &amp; low carbon'!G82:G85)</f>
        <v>1358.72</v>
      </c>
      <c r="H25" s="106">
        <f t="shared" ref="H25:H31" si="3">SUM(E25/B25)</f>
        <v>0.80895471488631721</v>
      </c>
      <c r="I25" s="110">
        <f t="shared" si="1"/>
        <v>0.17724538345147167</v>
      </c>
      <c r="J25" s="105">
        <f>SUM('Quarter dependency &amp; low carbon'!J82:J85)</f>
        <v>199072.33</v>
      </c>
      <c r="K25" s="105">
        <f>SUM('Quarter dependency &amp; low carbon'!K82:K85)</f>
        <v>152131.82</v>
      </c>
      <c r="L25" s="105">
        <f>SUM('Quarter dependency &amp; low carbon'!L82:L85)</f>
        <v>-79293.929999999993</v>
      </c>
      <c r="M25" s="105">
        <f>SUM('Quarter dependency &amp; low carbon'!M82:M85)</f>
        <v>72837.890000000014</v>
      </c>
      <c r="N25" s="105">
        <f>SUM('Quarter dependency &amp; low carbon'!N82:N85)</f>
        <v>-2618.67</v>
      </c>
      <c r="O25" s="105">
        <f>SUM('Quarter dependency &amp; low carbon'!O82:O85)</f>
        <v>201691</v>
      </c>
      <c r="P25" s="110">
        <f t="shared" si="2"/>
        <v>0.36113604474170891</v>
      </c>
    </row>
    <row r="26" spans="1:16" x14ac:dyDescent="0.35">
      <c r="A26" s="115">
        <v>2018</v>
      </c>
      <c r="B26" s="105">
        <f>SUM('Quarter dependency &amp; low carbon'!B86:B89)</f>
        <v>190540.78000000003</v>
      </c>
      <c r="C26" s="105">
        <f>SUM('Quarter dependency &amp; low carbon'!C86:C89)</f>
        <v>160507.44</v>
      </c>
      <c r="D26" s="105">
        <f>SUM('Quarter dependency &amp; low carbon'!D86:D89)</f>
        <v>8216.85</v>
      </c>
      <c r="E26" s="105">
        <f>SUM('Quarter dependency &amp; low carbon'!E86:E89)</f>
        <v>152290.59000000003</v>
      </c>
      <c r="F26" s="105">
        <f>SUM('Quarter dependency &amp; low carbon'!F86:F89)</f>
        <v>1642.97</v>
      </c>
      <c r="G26" s="105">
        <f>SUM('Quarter dependency &amp; low carbon'!G86:G89)</f>
        <v>1545.24</v>
      </c>
      <c r="H26" s="106">
        <f t="shared" si="3"/>
        <v>0.79925457427013791</v>
      </c>
      <c r="I26" s="110">
        <f t="shared" si="1"/>
        <v>0.1840129971127441</v>
      </c>
      <c r="J26" s="105">
        <f>SUM('Quarter dependency &amp; low carbon'!J86:J89)</f>
        <v>198757.63</v>
      </c>
      <c r="K26" s="105">
        <f>SUM('Quarter dependency &amp; low carbon'!K86:K89)</f>
        <v>153842.92000000001</v>
      </c>
      <c r="L26" s="105">
        <f>SUM('Quarter dependency &amp; low carbon'!L86:L89)</f>
        <v>-81335.72</v>
      </c>
      <c r="M26" s="105">
        <f>SUM('Quarter dependency &amp; low carbon'!M86:M89)</f>
        <v>72507.200000000012</v>
      </c>
      <c r="N26" s="105">
        <f>SUM('Quarter dependency &amp; low carbon'!N86:N89)</f>
        <v>-2615.4499999999998</v>
      </c>
      <c r="O26" s="105">
        <f>SUM('Quarter dependency &amp; low carbon'!O86:O89)</f>
        <v>201373.08</v>
      </c>
      <c r="P26" s="110">
        <f t="shared" si="2"/>
        <v>0.36006401650111336</v>
      </c>
    </row>
    <row r="27" spans="1:16" x14ac:dyDescent="0.35">
      <c r="A27" s="115">
        <v>2019</v>
      </c>
      <c r="B27" s="105">
        <f>SUM('Quarter dependency &amp; low carbon'!B90:B93)</f>
        <v>184807.46000000002</v>
      </c>
      <c r="C27" s="105">
        <f>SUM('Quarter dependency &amp; low carbon'!C90:C93)</f>
        <v>154394.58000000002</v>
      </c>
      <c r="D27" s="105">
        <f>SUM('Quarter dependency &amp; low carbon'!D90:D93)</f>
        <v>7557.74</v>
      </c>
      <c r="E27" s="105">
        <f>SUM('Quarter dependency &amp; low carbon'!E90:E93)</f>
        <v>146836.84</v>
      </c>
      <c r="F27" s="105">
        <f>SUM('Quarter dependency &amp; low carbon'!F90:F93)</f>
        <v>1820.33</v>
      </c>
      <c r="G27" s="105">
        <f>SUM('Quarter dependency &amp; low carbon'!G90:G93)</f>
        <v>1697</v>
      </c>
      <c r="H27" s="106">
        <f t="shared" si="3"/>
        <v>0.79453957107575623</v>
      </c>
      <c r="I27" s="110">
        <f>IF((F27+G27)&gt;0,1-(E27+F27+G27)/B27,1-H27)</f>
        <v>0.18642802622794574</v>
      </c>
      <c r="J27" s="105">
        <f>SUM('Quarter dependency &amp; low carbon'!J90:J93)</f>
        <v>192365.2</v>
      </c>
      <c r="K27" s="105">
        <f>SUM('Quarter dependency &amp; low carbon'!K90:K93)</f>
        <v>148377.88</v>
      </c>
      <c r="L27" s="105">
        <f>SUM('Quarter dependency &amp; low carbon'!L90:L93)</f>
        <v>-80616.070000000007</v>
      </c>
      <c r="M27" s="105">
        <f>SUM('Quarter dependency &amp; low carbon'!M90:M93)</f>
        <v>67761.81</v>
      </c>
      <c r="N27" s="105">
        <f>SUM('Quarter dependency &amp; low carbon'!N90:N93)</f>
        <v>-2436.7800000000002</v>
      </c>
      <c r="O27" s="105">
        <f>SUM('Quarter dependency &amp; low carbon'!O90:O93)</f>
        <v>194801.98000000004</v>
      </c>
      <c r="P27" s="110">
        <f>SUM(M27/O27)</f>
        <v>0.34784969844762348</v>
      </c>
    </row>
    <row r="28" spans="1:16" x14ac:dyDescent="0.35">
      <c r="A28" s="115">
        <v>2020</v>
      </c>
      <c r="B28" s="105">
        <f>SUM('Quarter dependency &amp; low carbon'!B94:B97)</f>
        <v>164111.88</v>
      </c>
      <c r="C28" s="105">
        <f>SUM('Quarter dependency &amp; low carbon'!C94:C97)</f>
        <v>133124.00999999998</v>
      </c>
      <c r="D28" s="105">
        <f>SUM('Quarter dependency &amp; low carbon'!D94:D97)</f>
        <v>7089.27</v>
      </c>
      <c r="E28" s="105">
        <f>SUM('Quarter dependency &amp; low carbon'!E94:E97)</f>
        <v>126034.73999999999</v>
      </c>
      <c r="F28" s="105">
        <f>SUM('Quarter dependency &amp; low carbon'!F94:F97)</f>
        <v>1539.96</v>
      </c>
      <c r="G28" s="105">
        <f>SUM('Quarter dependency &amp; low carbon'!G94:G97)</f>
        <v>1853.16</v>
      </c>
      <c r="H28" s="106">
        <f t="shared" si="3"/>
        <v>0.76798059957633769</v>
      </c>
      <c r="I28" s="110">
        <f>IF((F28+G28)&gt;0,1-(E28+F28+G28)/B28,1-H28)</f>
        <v>0.21134374915454024</v>
      </c>
      <c r="J28" s="105">
        <f>SUM('Quarter dependency &amp; low carbon'!J94:J97)</f>
        <v>171201.14999999997</v>
      </c>
      <c r="K28" s="105">
        <f>SUM('Quarter dependency &amp; low carbon'!K94:K97)</f>
        <v>123323.62</v>
      </c>
      <c r="L28" s="105">
        <f>SUM('Quarter dependency &amp; low carbon'!L94:L97)</f>
        <v>-74765.260000000009</v>
      </c>
      <c r="M28" s="105">
        <f>SUM('Quarter dependency &amp; low carbon'!M94:M97)</f>
        <v>48558.359999999993</v>
      </c>
      <c r="N28" s="105">
        <f>SUM('Quarter dependency &amp; low carbon'!N94:N97)</f>
        <v>-2009.57</v>
      </c>
      <c r="O28" s="105">
        <f>SUM('Quarter dependency &amp; low carbon'!O94:O97)</f>
        <v>173210.71999999997</v>
      </c>
      <c r="P28" s="110">
        <f>SUM(M28/O28)</f>
        <v>0.28034269472466833</v>
      </c>
    </row>
    <row r="29" spans="1:16" x14ac:dyDescent="0.35">
      <c r="A29" s="115">
        <v>2021</v>
      </c>
      <c r="B29" s="105">
        <f>SUM('Quarter dependency &amp; low carbon'!B98:B101)</f>
        <v>170702.49</v>
      </c>
      <c r="C29" s="105">
        <f>SUM('Quarter dependency &amp; low carbon'!C98:C101)</f>
        <v>138923.37</v>
      </c>
      <c r="D29" s="105">
        <f>SUM('Quarter dependency &amp; low carbon'!D98:D101)</f>
        <v>5685.5199999999995</v>
      </c>
      <c r="E29" s="105">
        <f>SUM('Quarter dependency &amp; low carbon'!E98:E101)</f>
        <v>133237.85</v>
      </c>
      <c r="F29" s="105">
        <f>SUM('Quarter dependency &amp; low carbon'!F98:F101)</f>
        <v>2113.2800000000002</v>
      </c>
      <c r="G29" s="105">
        <f>SUM('Quarter dependency &amp; low carbon'!G98:G101)</f>
        <v>1950.56</v>
      </c>
      <c r="H29" s="106">
        <f t="shared" si="3"/>
        <v>0.78052669296153798</v>
      </c>
      <c r="I29" s="110">
        <f>IF((F29+G29)&gt;0,1-(E29+F29+G29)/B29,1-H29)</f>
        <v>0.19566674159234576</v>
      </c>
      <c r="J29" s="105">
        <f>SUM('Quarter dependency &amp; low carbon'!J98:J101)</f>
        <v>176388.01</v>
      </c>
      <c r="K29" s="105">
        <f>SUM('Quarter dependency &amp; low carbon'!K98:K101)</f>
        <v>133469.81</v>
      </c>
      <c r="L29" s="105">
        <f>SUM('Quarter dependency &amp; low carbon'!L98:L101)</f>
        <v>-65793.86</v>
      </c>
      <c r="M29" s="105">
        <f>SUM('Quarter dependency &amp; low carbon'!M98:M101)</f>
        <v>67675.95</v>
      </c>
      <c r="N29" s="105">
        <f>SUM('Quarter dependency &amp; low carbon'!N98:N101)</f>
        <v>-2071.19</v>
      </c>
      <c r="O29" s="105">
        <f>SUM('Quarter dependency &amp; low carbon'!O98:O101)</f>
        <v>178459.2</v>
      </c>
      <c r="P29" s="110">
        <f>SUM(M29/O29)</f>
        <v>0.37922365448236905</v>
      </c>
    </row>
    <row r="30" spans="1:16" x14ac:dyDescent="0.35">
      <c r="A30" s="115">
        <v>2022</v>
      </c>
      <c r="B30" s="105">
        <f>SUM('Quarter dependency &amp; low carbon'!B102:B105)</f>
        <v>168910.37999999998</v>
      </c>
      <c r="C30" s="105">
        <f>SUM('Quarter dependency &amp; low carbon'!C102:C105)</f>
        <v>137544.00999999998</v>
      </c>
      <c r="D30" s="105">
        <f>SUM('Quarter dependency &amp; low carbon'!D102:D105)</f>
        <v>5179.7199999999993</v>
      </c>
      <c r="E30" s="105">
        <f>SUM('Quarter dependency &amp; low carbon'!E102:E105)</f>
        <v>132364.28999999998</v>
      </c>
      <c r="F30" s="105">
        <f>SUM('Quarter dependency &amp; low carbon'!F102:F105)</f>
        <v>-459.36000000000007</v>
      </c>
      <c r="G30" s="105">
        <f>SUM('Quarter dependency &amp; low carbon'!G102:G105)</f>
        <v>1927.92</v>
      </c>
      <c r="H30" s="106">
        <f t="shared" si="3"/>
        <v>0.78363620992386618</v>
      </c>
      <c r="I30" s="110">
        <f>IF((F30+G30)&gt;0,1-(E30+F30+G30)/B30,1-H30)</f>
        <v>0.20766947537504787</v>
      </c>
      <c r="J30" s="105">
        <f>SUM('Quarter dependency &amp; low carbon'!J102:J105)</f>
        <v>174090.09999999998</v>
      </c>
      <c r="K30" s="105">
        <f>SUM('Quarter dependency &amp; low carbon'!K102:K105)</f>
        <v>147521.01</v>
      </c>
      <c r="L30" s="105">
        <f>SUM('Quarter dependency &amp; low carbon'!L102:L105)</f>
        <v>-81884.2</v>
      </c>
      <c r="M30" s="105">
        <f>SUM('Quarter dependency &amp; low carbon'!M102:M105)</f>
        <v>65636.81</v>
      </c>
      <c r="N30" s="105">
        <f>SUM('Quarter dependency &amp; low carbon'!N102:N105)</f>
        <v>-2094.36</v>
      </c>
      <c r="O30" s="105">
        <f>SUM('Quarter dependency &amp; low carbon'!O102:O105)</f>
        <v>176184.46</v>
      </c>
      <c r="P30" s="110">
        <f>SUM(M30/O30)</f>
        <v>0.37254596688039343</v>
      </c>
    </row>
    <row r="31" spans="1:16" x14ac:dyDescent="0.35">
      <c r="A31" s="115" t="s">
        <v>514</v>
      </c>
      <c r="B31" s="105">
        <f>SUM('Quarter dependency &amp; low carbon'!B106:B109)</f>
        <v>163085.60999999999</v>
      </c>
      <c r="C31" s="105">
        <f>SUM('Quarter dependency &amp; low carbon'!C106:C109)</f>
        <v>130531.31</v>
      </c>
      <c r="D31" s="105">
        <f>SUM('Quarter dependency &amp; low carbon'!D106:D109)</f>
        <v>4768.7900000000009</v>
      </c>
      <c r="E31" s="105">
        <f>SUM('Quarter dependency &amp; low carbon'!E106:E109)</f>
        <v>125762.51999999999</v>
      </c>
      <c r="F31" s="105">
        <f>SUM('Quarter dependency &amp; low carbon'!F106:F109)</f>
        <v>2043.2799999999997</v>
      </c>
      <c r="G31" s="105">
        <f>SUM('Quarter dependency &amp; low carbon'!G106:G109)</f>
        <v>1927.92</v>
      </c>
      <c r="H31" s="106">
        <f t="shared" si="3"/>
        <v>0.7711441861731394</v>
      </c>
      <c r="I31" s="110">
        <f>IF((F31+G31)&gt;0,1-(E31+F31+G31)/B31,1-H31)</f>
        <v>0.20450541283194756</v>
      </c>
      <c r="J31" s="105">
        <f>SUM('Quarter dependency &amp; low carbon'!J106:J109)</f>
        <v>167854.4</v>
      </c>
      <c r="K31" s="105">
        <f>SUM('Quarter dependency &amp; low carbon'!K106:K109)</f>
        <v>137656.76999999999</v>
      </c>
      <c r="L31" s="105">
        <f>SUM('Quarter dependency &amp; low carbon'!L106:L109)</f>
        <v>-67877.460000000006</v>
      </c>
      <c r="M31" s="105">
        <f>SUM('Quarter dependency &amp; low carbon'!M106:M109)</f>
        <v>69779.31</v>
      </c>
      <c r="N31" s="105">
        <f>SUM('Quarter dependency &amp; low carbon'!N106:N109)</f>
        <v>-2085.36</v>
      </c>
      <c r="O31" s="105">
        <f>SUM('Quarter dependency &amp; low carbon'!O106:O109)</f>
        <v>169939.76</v>
      </c>
      <c r="P31" s="110">
        <f>SUM(M31/O31)</f>
        <v>0.41061203099262933</v>
      </c>
    </row>
    <row r="32" spans="1:16" x14ac:dyDescent="0.35">
      <c r="J32" s="61"/>
      <c r="K32" s="105"/>
    </row>
    <row r="33" spans="1:16" x14ac:dyDescent="0.35">
      <c r="H33" s="104"/>
      <c r="J33" s="61"/>
      <c r="K33" s="105"/>
      <c r="P33" s="104"/>
    </row>
    <row r="34" spans="1:16" x14ac:dyDescent="0.35">
      <c r="E34" s="61"/>
      <c r="H34" s="104"/>
      <c r="J34" s="61"/>
      <c r="K34" s="105"/>
    </row>
    <row r="35" spans="1:16" x14ac:dyDescent="0.35">
      <c r="J35" s="61"/>
      <c r="K35" s="105"/>
    </row>
    <row r="36" spans="1:16" x14ac:dyDescent="0.35">
      <c r="J36" s="104"/>
      <c r="K36" s="106"/>
    </row>
    <row r="45" spans="1:16" x14ac:dyDescent="0.35">
      <c r="A45" s="105"/>
      <c r="B45" s="105"/>
      <c r="C45" s="105"/>
      <c r="D45" s="105"/>
      <c r="E45" s="105"/>
      <c r="F45" s="105"/>
      <c r="G45" s="106"/>
      <c r="H45" s="106"/>
    </row>
    <row r="46" spans="1:16" x14ac:dyDescent="0.35">
      <c r="A46" s="105"/>
      <c r="B46" s="105"/>
      <c r="C46" s="105"/>
      <c r="D46" s="105"/>
      <c r="E46" s="105"/>
      <c r="F46" s="105"/>
      <c r="G46" s="106"/>
      <c r="H46" s="106"/>
    </row>
    <row r="47" spans="1:16" x14ac:dyDescent="0.35">
      <c r="A47" s="105"/>
      <c r="B47" s="105"/>
      <c r="C47" s="105"/>
      <c r="D47" s="105"/>
      <c r="E47" s="105"/>
      <c r="F47" s="105"/>
      <c r="G47" s="106"/>
      <c r="H47" s="106"/>
    </row>
    <row r="48" spans="1:16" x14ac:dyDescent="0.35">
      <c r="A48" s="105"/>
      <c r="B48" s="105"/>
      <c r="C48" s="105"/>
      <c r="D48" s="105"/>
      <c r="E48" s="105"/>
      <c r="F48" s="105"/>
      <c r="G48" s="106"/>
      <c r="H48" s="106"/>
    </row>
    <row r="49" spans="1:8" x14ac:dyDescent="0.35">
      <c r="A49" s="105"/>
      <c r="B49" s="105"/>
      <c r="C49" s="105"/>
      <c r="D49" s="105"/>
      <c r="E49" s="105"/>
      <c r="F49" s="105"/>
      <c r="G49" s="106"/>
      <c r="H49" s="106"/>
    </row>
    <row r="50" spans="1:8" x14ac:dyDescent="0.35">
      <c r="A50" s="105"/>
      <c r="B50" s="105"/>
      <c r="C50" s="105"/>
      <c r="D50" s="105"/>
      <c r="E50" s="105"/>
      <c r="F50" s="105"/>
      <c r="G50" s="106"/>
      <c r="H50" s="106"/>
    </row>
    <row r="51" spans="1:8" x14ac:dyDescent="0.35">
      <c r="A51" s="105"/>
      <c r="B51" s="105"/>
      <c r="C51" s="105"/>
      <c r="D51" s="105"/>
      <c r="E51" s="105"/>
      <c r="F51" s="105"/>
      <c r="G51" s="106"/>
      <c r="H51" s="106"/>
    </row>
    <row r="52" spans="1:8" x14ac:dyDescent="0.35">
      <c r="A52" s="105"/>
      <c r="B52" s="105"/>
      <c r="C52" s="105"/>
      <c r="D52" s="105"/>
      <c r="E52" s="105"/>
      <c r="F52" s="105"/>
      <c r="G52" s="106"/>
      <c r="H52" s="106"/>
    </row>
    <row r="53" spans="1:8" x14ac:dyDescent="0.35">
      <c r="A53" s="105"/>
      <c r="B53" s="105"/>
      <c r="C53" s="105"/>
      <c r="D53" s="105"/>
      <c r="E53" s="105"/>
      <c r="F53" s="105"/>
      <c r="G53" s="106"/>
      <c r="H53" s="106"/>
    </row>
    <row r="54" spans="1:8" x14ac:dyDescent="0.35">
      <c r="A54" s="105"/>
      <c r="B54" s="105"/>
      <c r="C54" s="105"/>
      <c r="D54" s="105"/>
      <c r="E54" s="105"/>
      <c r="F54" s="105"/>
      <c r="G54" s="106"/>
      <c r="H54" s="106"/>
    </row>
    <row r="55" spans="1:8" x14ac:dyDescent="0.35">
      <c r="A55" s="105"/>
      <c r="B55" s="105"/>
      <c r="C55" s="105"/>
      <c r="D55" s="105"/>
      <c r="E55" s="105"/>
      <c r="F55" s="105"/>
      <c r="G55" s="106"/>
      <c r="H55" s="106"/>
    </row>
    <row r="56" spans="1:8" x14ac:dyDescent="0.35">
      <c r="A56" s="105"/>
      <c r="B56" s="105"/>
      <c r="C56" s="105"/>
      <c r="D56" s="105"/>
      <c r="E56" s="105"/>
      <c r="F56" s="105"/>
      <c r="G56" s="106"/>
      <c r="H56" s="106"/>
    </row>
    <row r="57" spans="1:8" x14ac:dyDescent="0.35">
      <c r="A57" s="105"/>
      <c r="B57" s="105"/>
      <c r="C57" s="105"/>
      <c r="D57" s="105"/>
      <c r="E57" s="105"/>
      <c r="F57" s="105"/>
      <c r="G57" s="106"/>
      <c r="H57" s="106"/>
    </row>
    <row r="58" spans="1:8" x14ac:dyDescent="0.35">
      <c r="A58" s="105"/>
      <c r="B58" s="105"/>
      <c r="C58" s="105"/>
      <c r="D58" s="105"/>
      <c r="E58" s="105"/>
      <c r="F58" s="105"/>
      <c r="G58" s="106"/>
      <c r="H58" s="106"/>
    </row>
    <row r="59" spans="1:8" x14ac:dyDescent="0.35">
      <c r="A59" s="105"/>
      <c r="B59" s="105"/>
      <c r="C59" s="105"/>
      <c r="D59" s="105"/>
      <c r="E59" s="105"/>
      <c r="F59" s="105"/>
      <c r="G59" s="106"/>
      <c r="H59" s="106"/>
    </row>
    <row r="60" spans="1:8" x14ac:dyDescent="0.35">
      <c r="A60" s="105"/>
      <c r="B60" s="105"/>
      <c r="C60" s="105"/>
      <c r="D60" s="105"/>
      <c r="E60" s="105"/>
      <c r="F60" s="105"/>
      <c r="G60" s="106"/>
      <c r="H60" s="106"/>
    </row>
    <row r="61" spans="1:8" x14ac:dyDescent="0.35">
      <c r="A61" s="105"/>
      <c r="B61" s="105"/>
      <c r="C61" s="105"/>
      <c r="D61" s="105"/>
      <c r="E61" s="105"/>
      <c r="F61" s="105"/>
      <c r="G61" s="106"/>
      <c r="H61" s="106"/>
    </row>
    <row r="62" spans="1:8" x14ac:dyDescent="0.35">
      <c r="A62" s="105"/>
      <c r="B62" s="105"/>
      <c r="C62" s="105"/>
      <c r="D62" s="105"/>
      <c r="E62" s="105"/>
      <c r="F62" s="105"/>
      <c r="G62" s="106"/>
      <c r="H62" s="106"/>
    </row>
    <row r="63" spans="1:8" x14ac:dyDescent="0.35">
      <c r="A63" s="105"/>
      <c r="B63" s="105"/>
      <c r="C63" s="105"/>
      <c r="D63" s="105"/>
      <c r="E63" s="105"/>
      <c r="F63" s="105"/>
      <c r="G63" s="106"/>
      <c r="H63" s="106"/>
    </row>
    <row r="64" spans="1:8" x14ac:dyDescent="0.35">
      <c r="A64" s="105"/>
      <c r="B64" s="105"/>
      <c r="C64" s="105"/>
      <c r="D64" s="105"/>
      <c r="E64" s="105"/>
      <c r="F64" s="105"/>
      <c r="G64" s="106"/>
      <c r="H64" s="106"/>
    </row>
    <row r="65" spans="1:8" x14ac:dyDescent="0.35">
      <c r="A65" s="105"/>
      <c r="B65" s="105"/>
      <c r="C65" s="105"/>
      <c r="D65" s="105"/>
      <c r="E65" s="105"/>
      <c r="F65" s="105"/>
      <c r="G65" s="106"/>
      <c r="H65" s="106"/>
    </row>
    <row r="66" spans="1:8" x14ac:dyDescent="0.35">
      <c r="A66" s="105"/>
      <c r="B66" s="105"/>
      <c r="C66" s="105"/>
      <c r="D66" s="105"/>
      <c r="E66" s="105"/>
      <c r="F66" s="105"/>
      <c r="G66" s="106"/>
      <c r="H66" s="106"/>
    </row>
    <row r="67" spans="1:8" x14ac:dyDescent="0.35">
      <c r="A67" s="105"/>
      <c r="B67" s="105"/>
      <c r="C67" s="105"/>
      <c r="D67" s="105"/>
      <c r="E67" s="105"/>
      <c r="F67" s="105"/>
      <c r="G67" s="106"/>
      <c r="H67" s="106"/>
    </row>
    <row r="68" spans="1:8" x14ac:dyDescent="0.35">
      <c r="A68" s="105"/>
      <c r="B68" s="105"/>
      <c r="C68" s="105"/>
      <c r="D68" s="105"/>
      <c r="E68" s="105"/>
      <c r="F68" s="105"/>
      <c r="G68" s="106"/>
      <c r="H68" s="106"/>
    </row>
    <row r="69" spans="1:8" x14ac:dyDescent="0.35">
      <c r="A69" s="105"/>
      <c r="B69" s="105"/>
      <c r="C69" s="105"/>
      <c r="D69" s="105"/>
      <c r="E69" s="105"/>
      <c r="F69" s="105"/>
      <c r="G69" s="106"/>
      <c r="H69" s="106"/>
    </row>
    <row r="70" spans="1:8" x14ac:dyDescent="0.35">
      <c r="A70" s="105"/>
      <c r="B70" s="105"/>
      <c r="C70" s="105"/>
      <c r="D70" s="105"/>
      <c r="E70" s="105"/>
      <c r="F70" s="105"/>
      <c r="G70" s="106"/>
      <c r="H70" s="106"/>
    </row>
    <row r="71" spans="1:8" x14ac:dyDescent="0.35">
      <c r="A71" s="105"/>
      <c r="B71" s="105"/>
      <c r="C71" s="105"/>
      <c r="D71" s="105"/>
      <c r="E71" s="105"/>
      <c r="F71" s="105"/>
      <c r="G71" s="106"/>
      <c r="H71" s="106"/>
    </row>
    <row r="72" spans="1:8" x14ac:dyDescent="0.35">
      <c r="A72" s="105"/>
      <c r="B72" s="105"/>
      <c r="C72" s="105"/>
      <c r="D72" s="105"/>
      <c r="E72" s="105"/>
      <c r="F72" s="105"/>
      <c r="G72" s="106"/>
      <c r="H72" s="106"/>
    </row>
    <row r="73" spans="1:8" x14ac:dyDescent="0.35">
      <c r="A73" s="105"/>
      <c r="B73" s="105"/>
      <c r="C73" s="105"/>
      <c r="D73" s="105"/>
      <c r="E73" s="105"/>
      <c r="F73" s="105"/>
      <c r="G73" s="106"/>
      <c r="H73" s="106"/>
    </row>
    <row r="74" spans="1:8" x14ac:dyDescent="0.35">
      <c r="A74" s="105"/>
      <c r="B74" s="105"/>
      <c r="C74" s="105"/>
      <c r="D74" s="105"/>
      <c r="E74" s="105"/>
      <c r="F74" s="105"/>
      <c r="G74" s="106"/>
      <c r="H74" s="106"/>
    </row>
    <row r="75" spans="1:8" x14ac:dyDescent="0.35">
      <c r="A75" s="105"/>
      <c r="B75" s="105"/>
      <c r="C75" s="105"/>
      <c r="D75" s="105"/>
      <c r="E75" s="105"/>
      <c r="F75" s="105"/>
      <c r="G75" s="106"/>
      <c r="H75" s="106"/>
    </row>
    <row r="76" spans="1:8" x14ac:dyDescent="0.35">
      <c r="A76" s="105"/>
      <c r="B76" s="105"/>
      <c r="C76" s="105"/>
      <c r="D76" s="105"/>
      <c r="E76" s="105"/>
      <c r="F76" s="105"/>
      <c r="G76" s="106"/>
      <c r="H76" s="106"/>
    </row>
    <row r="77" spans="1:8" x14ac:dyDescent="0.35">
      <c r="A77" s="105"/>
      <c r="B77" s="105"/>
      <c r="C77" s="105"/>
      <c r="D77" s="105"/>
      <c r="E77" s="105"/>
      <c r="F77" s="105"/>
      <c r="G77" s="106"/>
      <c r="H77" s="106"/>
    </row>
    <row r="78" spans="1:8" x14ac:dyDescent="0.35">
      <c r="A78" s="105"/>
      <c r="B78" s="105"/>
      <c r="C78" s="105"/>
      <c r="D78" s="105"/>
      <c r="E78" s="105"/>
      <c r="F78" s="105"/>
      <c r="G78" s="106"/>
      <c r="H78" s="106"/>
    </row>
    <row r="79" spans="1:8" x14ac:dyDescent="0.35">
      <c r="A79" s="105"/>
      <c r="B79" s="105"/>
      <c r="C79" s="105"/>
      <c r="D79" s="105"/>
      <c r="E79" s="105"/>
      <c r="F79" s="105"/>
      <c r="G79" s="106"/>
      <c r="H79" s="106"/>
    </row>
    <row r="80" spans="1:8" x14ac:dyDescent="0.35">
      <c r="A80" s="105"/>
      <c r="B80" s="105"/>
      <c r="C80" s="105"/>
      <c r="D80" s="105"/>
      <c r="E80" s="105"/>
      <c r="F80" s="105"/>
      <c r="G80" s="106"/>
      <c r="H80" s="106"/>
    </row>
    <row r="81" spans="1:8" x14ac:dyDescent="0.35">
      <c r="A81" s="105"/>
      <c r="B81" s="105"/>
      <c r="C81" s="105"/>
      <c r="D81" s="105"/>
      <c r="E81" s="105"/>
      <c r="F81" s="105"/>
      <c r="G81" s="106"/>
      <c r="H81" s="106"/>
    </row>
    <row r="82" spans="1:8" x14ac:dyDescent="0.35">
      <c r="A82" s="105"/>
      <c r="B82" s="105"/>
      <c r="C82" s="105"/>
      <c r="D82" s="105"/>
      <c r="E82" s="105"/>
      <c r="F82" s="105"/>
      <c r="G82" s="106"/>
      <c r="H82" s="106"/>
    </row>
    <row r="83" spans="1:8" x14ac:dyDescent="0.35">
      <c r="A83" s="105"/>
      <c r="B83" s="105"/>
      <c r="C83" s="105"/>
      <c r="D83" s="105"/>
      <c r="E83" s="105"/>
      <c r="F83" s="105"/>
      <c r="G83" s="106"/>
      <c r="H83" s="106"/>
    </row>
    <row r="84" spans="1:8" x14ac:dyDescent="0.35">
      <c r="A84" s="105"/>
      <c r="B84" s="105"/>
      <c r="C84" s="105"/>
      <c r="D84" s="105"/>
      <c r="E84" s="105"/>
      <c r="F84" s="105"/>
      <c r="G84" s="106"/>
      <c r="H84" s="106"/>
    </row>
    <row r="85" spans="1:8" x14ac:dyDescent="0.35">
      <c r="A85" s="105"/>
      <c r="B85" s="105"/>
      <c r="C85" s="105"/>
      <c r="D85" s="105"/>
      <c r="E85" s="105"/>
      <c r="F85" s="105"/>
      <c r="G85" s="106"/>
      <c r="H85" s="106"/>
    </row>
    <row r="86" spans="1:8" x14ac:dyDescent="0.35">
      <c r="A86" s="105"/>
      <c r="B86" s="105"/>
      <c r="C86" s="105"/>
      <c r="D86" s="105"/>
      <c r="E86" s="105"/>
      <c r="F86" s="105"/>
      <c r="G86" s="106"/>
      <c r="H86" s="106"/>
    </row>
    <row r="87" spans="1:8" x14ac:dyDescent="0.35">
      <c r="A87" s="105"/>
      <c r="B87" s="105"/>
      <c r="C87" s="105"/>
      <c r="D87" s="105"/>
      <c r="E87" s="105"/>
      <c r="F87" s="105"/>
      <c r="G87" s="106"/>
      <c r="H87" s="106"/>
    </row>
    <row r="88" spans="1:8" x14ac:dyDescent="0.35">
      <c r="A88" s="105"/>
      <c r="B88" s="105"/>
      <c r="C88" s="105"/>
      <c r="D88" s="105"/>
      <c r="E88" s="105"/>
      <c r="F88" s="105"/>
      <c r="G88" s="106"/>
      <c r="H88" s="106"/>
    </row>
    <row r="89" spans="1:8" x14ac:dyDescent="0.35">
      <c r="A89" s="105"/>
      <c r="B89" s="105"/>
      <c r="C89" s="105"/>
      <c r="D89" s="105"/>
      <c r="E89" s="105"/>
      <c r="F89" s="105"/>
      <c r="G89" s="106"/>
      <c r="H89" s="106"/>
    </row>
    <row r="90" spans="1:8" x14ac:dyDescent="0.35">
      <c r="A90" s="105"/>
      <c r="B90" s="105"/>
      <c r="C90" s="105"/>
      <c r="D90" s="105"/>
      <c r="E90" s="105"/>
      <c r="F90" s="105"/>
      <c r="G90" s="106"/>
      <c r="H90" s="106"/>
    </row>
    <row r="91" spans="1:8" x14ac:dyDescent="0.35">
      <c r="A91" s="105"/>
      <c r="B91" s="105"/>
      <c r="C91" s="105"/>
      <c r="D91" s="105"/>
      <c r="E91" s="105"/>
      <c r="F91" s="105"/>
      <c r="G91" s="106"/>
      <c r="H91" s="106"/>
    </row>
    <row r="92" spans="1:8" x14ac:dyDescent="0.35">
      <c r="A92" s="105"/>
      <c r="B92" s="105"/>
      <c r="C92" s="105"/>
      <c r="D92" s="105"/>
      <c r="E92" s="105"/>
      <c r="F92" s="105"/>
      <c r="G92" s="106"/>
      <c r="H92" s="106"/>
    </row>
    <row r="93" spans="1:8" x14ac:dyDescent="0.35">
      <c r="A93" s="105"/>
      <c r="B93" s="105"/>
      <c r="C93" s="105"/>
      <c r="D93" s="105"/>
      <c r="E93" s="105"/>
      <c r="F93" s="105"/>
      <c r="G93" s="106"/>
      <c r="H93" s="106"/>
    </row>
    <row r="94" spans="1:8" x14ac:dyDescent="0.35">
      <c r="A94" s="105"/>
      <c r="B94" s="105"/>
      <c r="C94" s="105"/>
      <c r="D94" s="105"/>
      <c r="E94" s="105"/>
      <c r="F94" s="105"/>
      <c r="G94" s="106"/>
      <c r="H94" s="106"/>
    </row>
    <row r="95" spans="1:8" x14ac:dyDescent="0.35">
      <c r="A95" s="105"/>
      <c r="B95" s="105"/>
      <c r="C95" s="105"/>
      <c r="D95" s="105"/>
      <c r="E95" s="105"/>
      <c r="F95" s="105"/>
      <c r="G95" s="106"/>
      <c r="H95" s="106"/>
    </row>
    <row r="96" spans="1:8" x14ac:dyDescent="0.35">
      <c r="A96" s="105"/>
      <c r="B96" s="105"/>
      <c r="C96" s="105"/>
      <c r="D96" s="105"/>
      <c r="E96" s="105"/>
      <c r="F96" s="105"/>
      <c r="G96" s="106"/>
      <c r="H96" s="106"/>
    </row>
    <row r="97" spans="1:8" x14ac:dyDescent="0.35">
      <c r="A97" s="105"/>
      <c r="B97" s="105"/>
      <c r="C97" s="105"/>
      <c r="D97" s="105"/>
      <c r="E97" s="105"/>
      <c r="F97" s="105"/>
      <c r="G97" s="106"/>
      <c r="H97" s="106"/>
    </row>
    <row r="98" spans="1:8" x14ac:dyDescent="0.35">
      <c r="A98" s="105"/>
      <c r="B98" s="105"/>
      <c r="C98" s="105"/>
      <c r="D98" s="105"/>
      <c r="E98" s="105"/>
      <c r="F98" s="105"/>
      <c r="G98" s="106"/>
      <c r="H98" s="106"/>
    </row>
    <row r="99" spans="1:8" x14ac:dyDescent="0.35">
      <c r="A99" s="105"/>
      <c r="B99" s="105"/>
      <c r="C99" s="105"/>
      <c r="D99" s="105"/>
      <c r="E99" s="105"/>
      <c r="F99" s="105"/>
      <c r="G99" s="106"/>
      <c r="H99" s="106"/>
    </row>
    <row r="100" spans="1:8" x14ac:dyDescent="0.35">
      <c r="A100" s="105"/>
      <c r="B100" s="105"/>
      <c r="C100" s="105"/>
      <c r="D100" s="105"/>
      <c r="E100" s="105"/>
      <c r="F100" s="105"/>
      <c r="G100" s="106"/>
      <c r="H100" s="106"/>
    </row>
    <row r="101" spans="1:8" x14ac:dyDescent="0.35">
      <c r="A101" s="105"/>
      <c r="B101" s="105"/>
      <c r="C101" s="105"/>
      <c r="D101" s="105"/>
      <c r="E101" s="105"/>
      <c r="F101" s="105"/>
      <c r="G101" s="106"/>
      <c r="H101" s="106"/>
    </row>
    <row r="102" spans="1:8" x14ac:dyDescent="0.35">
      <c r="A102" s="105"/>
      <c r="B102" s="105"/>
      <c r="C102" s="105"/>
      <c r="D102" s="105"/>
      <c r="E102" s="105"/>
      <c r="F102" s="105"/>
      <c r="G102" s="106"/>
      <c r="H102" s="106"/>
    </row>
    <row r="103" spans="1:8" x14ac:dyDescent="0.35">
      <c r="A103" s="105"/>
      <c r="B103" s="105"/>
      <c r="C103" s="105"/>
      <c r="D103" s="105"/>
      <c r="E103" s="105"/>
      <c r="F103" s="105"/>
      <c r="G103" s="106"/>
      <c r="H103" s="106"/>
    </row>
  </sheetData>
  <pageMargins left="0.7" right="0.7" top="0.75" bottom="0.75" header="0.3" footer="0.3"/>
  <pageSetup paperSize="9" orientation="portrait" r:id="rId1"/>
  <ignoredErrors>
    <ignoredError sqref="G6:G31" formulaRange="1"/>
  </ignoredError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F5EA3-E57C-47B2-961B-4A2F265D8DD8}">
  <dimension ref="A1:S135"/>
  <sheetViews>
    <sheetView showGridLines="0" zoomScaleNormal="100" workbookViewId="0">
      <pane xSplit="1" ySplit="5" topLeftCell="B102" activePane="bottomRight" state="frozen"/>
      <selection pane="topRight"/>
      <selection pane="bottomLeft"/>
      <selection pane="bottomRight" activeCell="A102" sqref="A102"/>
    </sheetView>
  </sheetViews>
  <sheetFormatPr defaultRowHeight="15.5" x14ac:dyDescent="0.35"/>
  <cols>
    <col min="1" max="1" width="27.26953125" style="57" bestFit="1" customWidth="1"/>
    <col min="2" max="2" width="24.54296875" style="107" bestFit="1" customWidth="1"/>
    <col min="3" max="3" width="27.1796875" style="57" customWidth="1"/>
    <col min="4" max="4" width="24.7265625" style="57" customWidth="1"/>
    <col min="5" max="5" width="27.1796875" style="57" customWidth="1"/>
    <col min="6" max="6" width="20.54296875" style="57" bestFit="1" customWidth="1"/>
    <col min="7" max="7" width="25.81640625" style="57" customWidth="1"/>
    <col min="8" max="8" width="23.7265625" style="57" customWidth="1"/>
    <col min="9" max="9" width="19.54296875" style="57" customWidth="1"/>
    <col min="10" max="10" width="15.26953125" style="57" customWidth="1"/>
    <col min="11" max="11" width="9.1796875" style="57" customWidth="1"/>
    <col min="12" max="12" width="8.81640625" style="57" customWidth="1"/>
    <col min="13" max="13" width="27.1796875" style="57" customWidth="1"/>
    <col min="14" max="14" width="16.1796875" style="57" customWidth="1"/>
    <col min="15" max="15" width="13.81640625" style="57" customWidth="1"/>
    <col min="16" max="16" width="21.1796875" style="57" customWidth="1"/>
    <col min="17" max="236" width="8.81640625" style="57"/>
    <col min="237" max="237" width="27.26953125" style="57" bestFit="1" customWidth="1"/>
    <col min="238" max="238" width="12.54296875" style="57" bestFit="1" customWidth="1"/>
    <col min="239" max="240" width="12.54296875" style="57" customWidth="1"/>
    <col min="241" max="241" width="12.54296875" style="57" bestFit="1" customWidth="1"/>
    <col min="242" max="243" width="12.54296875" style="57" customWidth="1"/>
    <col min="244" max="245" width="12.1796875" style="57" bestFit="1" customWidth="1"/>
    <col min="246" max="246" width="8.81640625" style="57"/>
    <col min="247" max="247" width="22.81640625" style="57" bestFit="1" customWidth="1"/>
    <col min="248" max="248" width="12.54296875" style="57" bestFit="1" customWidth="1"/>
    <col min="249" max="249" width="13.54296875" style="57" customWidth="1"/>
    <col min="250" max="250" width="11.26953125" style="57" bestFit="1" customWidth="1"/>
    <col min="251" max="251" width="12.54296875" style="57" bestFit="1" customWidth="1"/>
    <col min="252" max="253" width="12.54296875" style="57" customWidth="1"/>
    <col min="254" max="254" width="12.1796875" style="57" bestFit="1" customWidth="1"/>
    <col min="255" max="255" width="12.1796875" style="57" customWidth="1"/>
    <col min="256" max="256" width="8.81640625" style="57"/>
    <col min="257" max="257" width="24.54296875" style="57" customWidth="1"/>
    <col min="258" max="258" width="8.1796875" style="57" bestFit="1" customWidth="1"/>
    <col min="259" max="260" width="7.54296875" style="57" bestFit="1" customWidth="1"/>
    <col min="261" max="261" width="15.1796875" style="57" customWidth="1"/>
    <col min="262" max="262" width="8.1796875" style="57" bestFit="1" customWidth="1"/>
    <col min="263" max="263" width="13.453125" style="57" customWidth="1"/>
    <col min="264" max="264" width="12.453125" style="57" customWidth="1"/>
    <col min="265" max="265" width="8.81640625" style="57"/>
    <col min="266" max="266" width="20.54296875" style="57" customWidth="1"/>
    <col min="267" max="267" width="8.1796875" style="57" bestFit="1" customWidth="1"/>
    <col min="268" max="268" width="7.54296875" style="57" bestFit="1" customWidth="1"/>
    <col min="269" max="269" width="8.1796875" style="57" bestFit="1" customWidth="1"/>
    <col min="270" max="270" width="16.26953125" style="57" customWidth="1"/>
    <col min="271" max="271" width="8.1796875" style="57" bestFit="1" customWidth="1"/>
    <col min="272" max="272" width="12.54296875" style="57" customWidth="1"/>
    <col min="273" max="273" width="13.26953125" style="57" customWidth="1"/>
    <col min="274" max="492" width="8.81640625" style="57"/>
    <col min="493" max="493" width="27.26953125" style="57" bestFit="1" customWidth="1"/>
    <col min="494" max="494" width="12.54296875" style="57" bestFit="1" customWidth="1"/>
    <col min="495" max="496" width="12.54296875" style="57" customWidth="1"/>
    <col min="497" max="497" width="12.54296875" style="57" bestFit="1" customWidth="1"/>
    <col min="498" max="499" width="12.54296875" style="57" customWidth="1"/>
    <col min="500" max="501" width="12.1796875" style="57" bestFit="1" customWidth="1"/>
    <col min="502" max="502" width="8.81640625" style="57"/>
    <col min="503" max="503" width="22.81640625" style="57" bestFit="1" customWidth="1"/>
    <col min="504" max="504" width="12.54296875" style="57" bestFit="1" customWidth="1"/>
    <col min="505" max="505" width="13.54296875" style="57" customWidth="1"/>
    <col min="506" max="506" width="11.26953125" style="57" bestFit="1" customWidth="1"/>
    <col min="507" max="507" width="12.54296875" style="57" bestFit="1" customWidth="1"/>
    <col min="508" max="509" width="12.54296875" style="57" customWidth="1"/>
    <col min="510" max="510" width="12.1796875" style="57" bestFit="1" customWidth="1"/>
    <col min="511" max="511" width="12.1796875" style="57" customWidth="1"/>
    <col min="512" max="512" width="8.81640625" style="57"/>
    <col min="513" max="513" width="24.54296875" style="57" customWidth="1"/>
    <col min="514" max="514" width="8.1796875" style="57" bestFit="1" customWidth="1"/>
    <col min="515" max="516" width="7.54296875" style="57" bestFit="1" customWidth="1"/>
    <col min="517" max="517" width="15.1796875" style="57" customWidth="1"/>
    <col min="518" max="518" width="8.1796875" style="57" bestFit="1" customWidth="1"/>
    <col min="519" max="519" width="13.453125" style="57" customWidth="1"/>
    <col min="520" max="520" width="12.453125" style="57" customWidth="1"/>
    <col min="521" max="521" width="8.81640625" style="57"/>
    <col min="522" max="522" width="20.54296875" style="57" customWidth="1"/>
    <col min="523" max="523" width="8.1796875" style="57" bestFit="1" customWidth="1"/>
    <col min="524" max="524" width="7.54296875" style="57" bestFit="1" customWidth="1"/>
    <col min="525" max="525" width="8.1796875" style="57" bestFit="1" customWidth="1"/>
    <col min="526" max="526" width="16.26953125" style="57" customWidth="1"/>
    <col min="527" max="527" width="8.1796875" style="57" bestFit="1" customWidth="1"/>
    <col min="528" max="528" width="12.54296875" style="57" customWidth="1"/>
    <col min="529" max="529" width="13.26953125" style="57" customWidth="1"/>
    <col min="530" max="748" width="8.81640625" style="57"/>
    <col min="749" max="749" width="27.26953125" style="57" bestFit="1" customWidth="1"/>
    <col min="750" max="750" width="12.54296875" style="57" bestFit="1" customWidth="1"/>
    <col min="751" max="752" width="12.54296875" style="57" customWidth="1"/>
    <col min="753" max="753" width="12.54296875" style="57" bestFit="1" customWidth="1"/>
    <col min="754" max="755" width="12.54296875" style="57" customWidth="1"/>
    <col min="756" max="757" width="12.1796875" style="57" bestFit="1" customWidth="1"/>
    <col min="758" max="758" width="8.81640625" style="57"/>
    <col min="759" max="759" width="22.81640625" style="57" bestFit="1" customWidth="1"/>
    <col min="760" max="760" width="12.54296875" style="57" bestFit="1" customWidth="1"/>
    <col min="761" max="761" width="13.54296875" style="57" customWidth="1"/>
    <col min="762" max="762" width="11.26953125" style="57" bestFit="1" customWidth="1"/>
    <col min="763" max="763" width="12.54296875" style="57" bestFit="1" customWidth="1"/>
    <col min="764" max="765" width="12.54296875" style="57" customWidth="1"/>
    <col min="766" max="766" width="12.1796875" style="57" bestFit="1" customWidth="1"/>
    <col min="767" max="767" width="12.1796875" style="57" customWidth="1"/>
    <col min="768" max="768" width="8.81640625" style="57"/>
    <col min="769" max="769" width="24.54296875" style="57" customWidth="1"/>
    <col min="770" max="770" width="8.1796875" style="57" bestFit="1" customWidth="1"/>
    <col min="771" max="772" width="7.54296875" style="57" bestFit="1" customWidth="1"/>
    <col min="773" max="773" width="15.1796875" style="57" customWidth="1"/>
    <col min="774" max="774" width="8.1796875" style="57" bestFit="1" customWidth="1"/>
    <col min="775" max="775" width="13.453125" style="57" customWidth="1"/>
    <col min="776" max="776" width="12.453125" style="57" customWidth="1"/>
    <col min="777" max="777" width="8.81640625" style="57"/>
    <col min="778" max="778" width="20.54296875" style="57" customWidth="1"/>
    <col min="779" max="779" width="8.1796875" style="57" bestFit="1" customWidth="1"/>
    <col min="780" max="780" width="7.54296875" style="57" bestFit="1" customWidth="1"/>
    <col min="781" max="781" width="8.1796875" style="57" bestFit="1" customWidth="1"/>
    <col min="782" max="782" width="16.26953125" style="57" customWidth="1"/>
    <col min="783" max="783" width="8.1796875" style="57" bestFit="1" customWidth="1"/>
    <col min="784" max="784" width="12.54296875" style="57" customWidth="1"/>
    <col min="785" max="785" width="13.26953125" style="57" customWidth="1"/>
    <col min="786" max="1004" width="8.81640625" style="57"/>
    <col min="1005" max="1005" width="27.26953125" style="57" bestFit="1" customWidth="1"/>
    <col min="1006" max="1006" width="12.54296875" style="57" bestFit="1" customWidth="1"/>
    <col min="1007" max="1008" width="12.54296875" style="57" customWidth="1"/>
    <col min="1009" max="1009" width="12.54296875" style="57" bestFit="1" customWidth="1"/>
    <col min="1010" max="1011" width="12.54296875" style="57" customWidth="1"/>
    <col min="1012" max="1013" width="12.1796875" style="57" bestFit="1" customWidth="1"/>
    <col min="1014" max="1014" width="8.81640625" style="57"/>
    <col min="1015" max="1015" width="22.81640625" style="57" bestFit="1" customWidth="1"/>
    <col min="1016" max="1016" width="12.54296875" style="57" bestFit="1" customWidth="1"/>
    <col min="1017" max="1017" width="13.54296875" style="57" customWidth="1"/>
    <col min="1018" max="1018" width="11.26953125" style="57" bestFit="1" customWidth="1"/>
    <col min="1019" max="1019" width="12.54296875" style="57" bestFit="1" customWidth="1"/>
    <col min="1020" max="1021" width="12.54296875" style="57" customWidth="1"/>
    <col min="1022" max="1022" width="12.1796875" style="57" bestFit="1" customWidth="1"/>
    <col min="1023" max="1023" width="12.1796875" style="57" customWidth="1"/>
    <col min="1024" max="1024" width="8.81640625" style="57"/>
    <col min="1025" max="1025" width="24.54296875" style="57" customWidth="1"/>
    <col min="1026" max="1026" width="8.1796875" style="57" bestFit="1" customWidth="1"/>
    <col min="1027" max="1028" width="7.54296875" style="57" bestFit="1" customWidth="1"/>
    <col min="1029" max="1029" width="15.1796875" style="57" customWidth="1"/>
    <col min="1030" max="1030" width="8.1796875" style="57" bestFit="1" customWidth="1"/>
    <col min="1031" max="1031" width="13.453125" style="57" customWidth="1"/>
    <col min="1032" max="1032" width="12.453125" style="57" customWidth="1"/>
    <col min="1033" max="1033" width="8.81640625" style="57"/>
    <col min="1034" max="1034" width="20.54296875" style="57" customWidth="1"/>
    <col min="1035" max="1035" width="8.1796875" style="57" bestFit="1" customWidth="1"/>
    <col min="1036" max="1036" width="7.54296875" style="57" bestFit="1" customWidth="1"/>
    <col min="1037" max="1037" width="8.1796875" style="57" bestFit="1" customWidth="1"/>
    <col min="1038" max="1038" width="16.26953125" style="57" customWidth="1"/>
    <col min="1039" max="1039" width="8.1796875" style="57" bestFit="1" customWidth="1"/>
    <col min="1040" max="1040" width="12.54296875" style="57" customWidth="1"/>
    <col min="1041" max="1041" width="13.26953125" style="57" customWidth="1"/>
    <col min="1042" max="1260" width="8.81640625" style="57"/>
    <col min="1261" max="1261" width="27.26953125" style="57" bestFit="1" customWidth="1"/>
    <col min="1262" max="1262" width="12.54296875" style="57" bestFit="1" customWidth="1"/>
    <col min="1263" max="1264" width="12.54296875" style="57" customWidth="1"/>
    <col min="1265" max="1265" width="12.54296875" style="57" bestFit="1" customWidth="1"/>
    <col min="1266" max="1267" width="12.54296875" style="57" customWidth="1"/>
    <col min="1268" max="1269" width="12.1796875" style="57" bestFit="1" customWidth="1"/>
    <col min="1270" max="1270" width="8.81640625" style="57"/>
    <col min="1271" max="1271" width="22.81640625" style="57" bestFit="1" customWidth="1"/>
    <col min="1272" max="1272" width="12.54296875" style="57" bestFit="1" customWidth="1"/>
    <col min="1273" max="1273" width="13.54296875" style="57" customWidth="1"/>
    <col min="1274" max="1274" width="11.26953125" style="57" bestFit="1" customWidth="1"/>
    <col min="1275" max="1275" width="12.54296875" style="57" bestFit="1" customWidth="1"/>
    <col min="1276" max="1277" width="12.54296875" style="57" customWidth="1"/>
    <col min="1278" max="1278" width="12.1796875" style="57" bestFit="1" customWidth="1"/>
    <col min="1279" max="1279" width="12.1796875" style="57" customWidth="1"/>
    <col min="1280" max="1280" width="8.81640625" style="57"/>
    <col min="1281" max="1281" width="24.54296875" style="57" customWidth="1"/>
    <col min="1282" max="1282" width="8.1796875" style="57" bestFit="1" customWidth="1"/>
    <col min="1283" max="1284" width="7.54296875" style="57" bestFit="1" customWidth="1"/>
    <col min="1285" max="1285" width="15.1796875" style="57" customWidth="1"/>
    <col min="1286" max="1286" width="8.1796875" style="57" bestFit="1" customWidth="1"/>
    <col min="1287" max="1287" width="13.453125" style="57" customWidth="1"/>
    <col min="1288" max="1288" width="12.453125" style="57" customWidth="1"/>
    <col min="1289" max="1289" width="8.81640625" style="57"/>
    <col min="1290" max="1290" width="20.54296875" style="57" customWidth="1"/>
    <col min="1291" max="1291" width="8.1796875" style="57" bestFit="1" customWidth="1"/>
    <col min="1292" max="1292" width="7.54296875" style="57" bestFit="1" customWidth="1"/>
    <col min="1293" max="1293" width="8.1796875" style="57" bestFit="1" customWidth="1"/>
    <col min="1294" max="1294" width="16.26953125" style="57" customWidth="1"/>
    <col min="1295" max="1295" width="8.1796875" style="57" bestFit="1" customWidth="1"/>
    <col min="1296" max="1296" width="12.54296875" style="57" customWidth="1"/>
    <col min="1297" max="1297" width="13.26953125" style="57" customWidth="1"/>
    <col min="1298" max="1516" width="8.81640625" style="57"/>
    <col min="1517" max="1517" width="27.26953125" style="57" bestFit="1" customWidth="1"/>
    <col min="1518" max="1518" width="12.54296875" style="57" bestFit="1" customWidth="1"/>
    <col min="1519" max="1520" width="12.54296875" style="57" customWidth="1"/>
    <col min="1521" max="1521" width="12.54296875" style="57" bestFit="1" customWidth="1"/>
    <col min="1522" max="1523" width="12.54296875" style="57" customWidth="1"/>
    <col min="1524" max="1525" width="12.1796875" style="57" bestFit="1" customWidth="1"/>
    <col min="1526" max="1526" width="8.81640625" style="57"/>
    <col min="1527" max="1527" width="22.81640625" style="57" bestFit="1" customWidth="1"/>
    <col min="1528" max="1528" width="12.54296875" style="57" bestFit="1" customWidth="1"/>
    <col min="1529" max="1529" width="13.54296875" style="57" customWidth="1"/>
    <col min="1530" max="1530" width="11.26953125" style="57" bestFit="1" customWidth="1"/>
    <col min="1531" max="1531" width="12.54296875" style="57" bestFit="1" customWidth="1"/>
    <col min="1532" max="1533" width="12.54296875" style="57" customWidth="1"/>
    <col min="1534" max="1534" width="12.1796875" style="57" bestFit="1" customWidth="1"/>
    <col min="1535" max="1535" width="12.1796875" style="57" customWidth="1"/>
    <col min="1536" max="1536" width="8.81640625" style="57"/>
    <col min="1537" max="1537" width="24.54296875" style="57" customWidth="1"/>
    <col min="1538" max="1538" width="8.1796875" style="57" bestFit="1" customWidth="1"/>
    <col min="1539" max="1540" width="7.54296875" style="57" bestFit="1" customWidth="1"/>
    <col min="1541" max="1541" width="15.1796875" style="57" customWidth="1"/>
    <col min="1542" max="1542" width="8.1796875" style="57" bestFit="1" customWidth="1"/>
    <col min="1543" max="1543" width="13.453125" style="57" customWidth="1"/>
    <col min="1544" max="1544" width="12.453125" style="57" customWidth="1"/>
    <col min="1545" max="1545" width="8.81640625" style="57"/>
    <col min="1546" max="1546" width="20.54296875" style="57" customWidth="1"/>
    <col min="1547" max="1547" width="8.1796875" style="57" bestFit="1" customWidth="1"/>
    <col min="1548" max="1548" width="7.54296875" style="57" bestFit="1" customWidth="1"/>
    <col min="1549" max="1549" width="8.1796875" style="57" bestFit="1" customWidth="1"/>
    <col min="1550" max="1550" width="16.26953125" style="57" customWidth="1"/>
    <col min="1551" max="1551" width="8.1796875" style="57" bestFit="1" customWidth="1"/>
    <col min="1552" max="1552" width="12.54296875" style="57" customWidth="1"/>
    <col min="1553" max="1553" width="13.26953125" style="57" customWidth="1"/>
    <col min="1554" max="1772" width="8.81640625" style="57"/>
    <col min="1773" max="1773" width="27.26953125" style="57" bestFit="1" customWidth="1"/>
    <col min="1774" max="1774" width="12.54296875" style="57" bestFit="1" customWidth="1"/>
    <col min="1775" max="1776" width="12.54296875" style="57" customWidth="1"/>
    <col min="1777" max="1777" width="12.54296875" style="57" bestFit="1" customWidth="1"/>
    <col min="1778" max="1779" width="12.54296875" style="57" customWidth="1"/>
    <col min="1780" max="1781" width="12.1796875" style="57" bestFit="1" customWidth="1"/>
    <col min="1782" max="1782" width="8.81640625" style="57"/>
    <col min="1783" max="1783" width="22.81640625" style="57" bestFit="1" customWidth="1"/>
    <col min="1784" max="1784" width="12.54296875" style="57" bestFit="1" customWidth="1"/>
    <col min="1785" max="1785" width="13.54296875" style="57" customWidth="1"/>
    <col min="1786" max="1786" width="11.26953125" style="57" bestFit="1" customWidth="1"/>
    <col min="1787" max="1787" width="12.54296875" style="57" bestFit="1" customWidth="1"/>
    <col min="1788" max="1789" width="12.54296875" style="57" customWidth="1"/>
    <col min="1790" max="1790" width="12.1796875" style="57" bestFit="1" customWidth="1"/>
    <col min="1791" max="1791" width="12.1796875" style="57" customWidth="1"/>
    <col min="1792" max="1792" width="8.81640625" style="57"/>
    <col min="1793" max="1793" width="24.54296875" style="57" customWidth="1"/>
    <col min="1794" max="1794" width="8.1796875" style="57" bestFit="1" customWidth="1"/>
    <col min="1795" max="1796" width="7.54296875" style="57" bestFit="1" customWidth="1"/>
    <col min="1797" max="1797" width="15.1796875" style="57" customWidth="1"/>
    <col min="1798" max="1798" width="8.1796875" style="57" bestFit="1" customWidth="1"/>
    <col min="1799" max="1799" width="13.453125" style="57" customWidth="1"/>
    <col min="1800" max="1800" width="12.453125" style="57" customWidth="1"/>
    <col min="1801" max="1801" width="8.81640625" style="57"/>
    <col min="1802" max="1802" width="20.54296875" style="57" customWidth="1"/>
    <col min="1803" max="1803" width="8.1796875" style="57" bestFit="1" customWidth="1"/>
    <col min="1804" max="1804" width="7.54296875" style="57" bestFit="1" customWidth="1"/>
    <col min="1805" max="1805" width="8.1796875" style="57" bestFit="1" customWidth="1"/>
    <col min="1806" max="1806" width="16.26953125" style="57" customWidth="1"/>
    <col min="1807" max="1807" width="8.1796875" style="57" bestFit="1" customWidth="1"/>
    <col min="1808" max="1808" width="12.54296875" style="57" customWidth="1"/>
    <col min="1809" max="1809" width="13.26953125" style="57" customWidth="1"/>
    <col min="1810" max="2028" width="8.81640625" style="57"/>
    <col min="2029" max="2029" width="27.26953125" style="57" bestFit="1" customWidth="1"/>
    <col min="2030" max="2030" width="12.54296875" style="57" bestFit="1" customWidth="1"/>
    <col min="2031" max="2032" width="12.54296875" style="57" customWidth="1"/>
    <col min="2033" max="2033" width="12.54296875" style="57" bestFit="1" customWidth="1"/>
    <col min="2034" max="2035" width="12.54296875" style="57" customWidth="1"/>
    <col min="2036" max="2037" width="12.1796875" style="57" bestFit="1" customWidth="1"/>
    <col min="2038" max="2038" width="8.81640625" style="57"/>
    <col min="2039" max="2039" width="22.81640625" style="57" bestFit="1" customWidth="1"/>
    <col min="2040" max="2040" width="12.54296875" style="57" bestFit="1" customWidth="1"/>
    <col min="2041" max="2041" width="13.54296875" style="57" customWidth="1"/>
    <col min="2042" max="2042" width="11.26953125" style="57" bestFit="1" customWidth="1"/>
    <col min="2043" max="2043" width="12.54296875" style="57" bestFit="1" customWidth="1"/>
    <col min="2044" max="2045" width="12.54296875" style="57" customWidth="1"/>
    <col min="2046" max="2046" width="12.1796875" style="57" bestFit="1" customWidth="1"/>
    <col min="2047" max="2047" width="12.1796875" style="57" customWidth="1"/>
    <col min="2048" max="2048" width="8.81640625" style="57"/>
    <col min="2049" max="2049" width="24.54296875" style="57" customWidth="1"/>
    <col min="2050" max="2050" width="8.1796875" style="57" bestFit="1" customWidth="1"/>
    <col min="2051" max="2052" width="7.54296875" style="57" bestFit="1" customWidth="1"/>
    <col min="2053" max="2053" width="15.1796875" style="57" customWidth="1"/>
    <col min="2054" max="2054" width="8.1796875" style="57" bestFit="1" customWidth="1"/>
    <col min="2055" max="2055" width="13.453125" style="57" customWidth="1"/>
    <col min="2056" max="2056" width="12.453125" style="57" customWidth="1"/>
    <col min="2057" max="2057" width="8.81640625" style="57"/>
    <col min="2058" max="2058" width="20.54296875" style="57" customWidth="1"/>
    <col min="2059" max="2059" width="8.1796875" style="57" bestFit="1" customWidth="1"/>
    <col min="2060" max="2060" width="7.54296875" style="57" bestFit="1" customWidth="1"/>
    <col min="2061" max="2061" width="8.1796875" style="57" bestFit="1" customWidth="1"/>
    <col min="2062" max="2062" width="16.26953125" style="57" customWidth="1"/>
    <col min="2063" max="2063" width="8.1796875" style="57" bestFit="1" customWidth="1"/>
    <col min="2064" max="2064" width="12.54296875" style="57" customWidth="1"/>
    <col min="2065" max="2065" width="13.26953125" style="57" customWidth="1"/>
    <col min="2066" max="2284" width="8.81640625" style="57"/>
    <col min="2285" max="2285" width="27.26953125" style="57" bestFit="1" customWidth="1"/>
    <col min="2286" max="2286" width="12.54296875" style="57" bestFit="1" customWidth="1"/>
    <col min="2287" max="2288" width="12.54296875" style="57" customWidth="1"/>
    <col min="2289" max="2289" width="12.54296875" style="57" bestFit="1" customWidth="1"/>
    <col min="2290" max="2291" width="12.54296875" style="57" customWidth="1"/>
    <col min="2292" max="2293" width="12.1796875" style="57" bestFit="1" customWidth="1"/>
    <col min="2294" max="2294" width="8.81640625" style="57"/>
    <col min="2295" max="2295" width="22.81640625" style="57" bestFit="1" customWidth="1"/>
    <col min="2296" max="2296" width="12.54296875" style="57" bestFit="1" customWidth="1"/>
    <col min="2297" max="2297" width="13.54296875" style="57" customWidth="1"/>
    <col min="2298" max="2298" width="11.26953125" style="57" bestFit="1" customWidth="1"/>
    <col min="2299" max="2299" width="12.54296875" style="57" bestFit="1" customWidth="1"/>
    <col min="2300" max="2301" width="12.54296875" style="57" customWidth="1"/>
    <col min="2302" max="2302" width="12.1796875" style="57" bestFit="1" customWidth="1"/>
    <col min="2303" max="2303" width="12.1796875" style="57" customWidth="1"/>
    <col min="2304" max="2304" width="8.81640625" style="57"/>
    <col min="2305" max="2305" width="24.54296875" style="57" customWidth="1"/>
    <col min="2306" max="2306" width="8.1796875" style="57" bestFit="1" customWidth="1"/>
    <col min="2307" max="2308" width="7.54296875" style="57" bestFit="1" customWidth="1"/>
    <col min="2309" max="2309" width="15.1796875" style="57" customWidth="1"/>
    <col min="2310" max="2310" width="8.1796875" style="57" bestFit="1" customWidth="1"/>
    <col min="2311" max="2311" width="13.453125" style="57" customWidth="1"/>
    <col min="2312" max="2312" width="12.453125" style="57" customWidth="1"/>
    <col min="2313" max="2313" width="8.81640625" style="57"/>
    <col min="2314" max="2314" width="20.54296875" style="57" customWidth="1"/>
    <col min="2315" max="2315" width="8.1796875" style="57" bestFit="1" customWidth="1"/>
    <col min="2316" max="2316" width="7.54296875" style="57" bestFit="1" customWidth="1"/>
    <col min="2317" max="2317" width="8.1796875" style="57" bestFit="1" customWidth="1"/>
    <col min="2318" max="2318" width="16.26953125" style="57" customWidth="1"/>
    <col min="2319" max="2319" width="8.1796875" style="57" bestFit="1" customWidth="1"/>
    <col min="2320" max="2320" width="12.54296875" style="57" customWidth="1"/>
    <col min="2321" max="2321" width="13.26953125" style="57" customWidth="1"/>
    <col min="2322" max="2540" width="8.81640625" style="57"/>
    <col min="2541" max="2541" width="27.26953125" style="57" bestFit="1" customWidth="1"/>
    <col min="2542" max="2542" width="12.54296875" style="57" bestFit="1" customWidth="1"/>
    <col min="2543" max="2544" width="12.54296875" style="57" customWidth="1"/>
    <col min="2545" max="2545" width="12.54296875" style="57" bestFit="1" customWidth="1"/>
    <col min="2546" max="2547" width="12.54296875" style="57" customWidth="1"/>
    <col min="2548" max="2549" width="12.1796875" style="57" bestFit="1" customWidth="1"/>
    <col min="2550" max="2550" width="8.81640625" style="57"/>
    <col min="2551" max="2551" width="22.81640625" style="57" bestFit="1" customWidth="1"/>
    <col min="2552" max="2552" width="12.54296875" style="57" bestFit="1" customWidth="1"/>
    <col min="2553" max="2553" width="13.54296875" style="57" customWidth="1"/>
    <col min="2554" max="2554" width="11.26953125" style="57" bestFit="1" customWidth="1"/>
    <col min="2555" max="2555" width="12.54296875" style="57" bestFit="1" customWidth="1"/>
    <col min="2556" max="2557" width="12.54296875" style="57" customWidth="1"/>
    <col min="2558" max="2558" width="12.1796875" style="57" bestFit="1" customWidth="1"/>
    <col min="2559" max="2559" width="12.1796875" style="57" customWidth="1"/>
    <col min="2560" max="2560" width="8.81640625" style="57"/>
    <col min="2561" max="2561" width="24.54296875" style="57" customWidth="1"/>
    <col min="2562" max="2562" width="8.1796875" style="57" bestFit="1" customWidth="1"/>
    <col min="2563" max="2564" width="7.54296875" style="57" bestFit="1" customWidth="1"/>
    <col min="2565" max="2565" width="15.1796875" style="57" customWidth="1"/>
    <col min="2566" max="2566" width="8.1796875" style="57" bestFit="1" customWidth="1"/>
    <col min="2567" max="2567" width="13.453125" style="57" customWidth="1"/>
    <col min="2568" max="2568" width="12.453125" style="57" customWidth="1"/>
    <col min="2569" max="2569" width="8.81640625" style="57"/>
    <col min="2570" max="2570" width="20.54296875" style="57" customWidth="1"/>
    <col min="2571" max="2571" width="8.1796875" style="57" bestFit="1" customWidth="1"/>
    <col min="2572" max="2572" width="7.54296875" style="57" bestFit="1" customWidth="1"/>
    <col min="2573" max="2573" width="8.1796875" style="57" bestFit="1" customWidth="1"/>
    <col min="2574" max="2574" width="16.26953125" style="57" customWidth="1"/>
    <col min="2575" max="2575" width="8.1796875" style="57" bestFit="1" customWidth="1"/>
    <col min="2576" max="2576" width="12.54296875" style="57" customWidth="1"/>
    <col min="2577" max="2577" width="13.26953125" style="57" customWidth="1"/>
    <col min="2578" max="2796" width="8.81640625" style="57"/>
    <col min="2797" max="2797" width="27.26953125" style="57" bestFit="1" customWidth="1"/>
    <col min="2798" max="2798" width="12.54296875" style="57" bestFit="1" customWidth="1"/>
    <col min="2799" max="2800" width="12.54296875" style="57" customWidth="1"/>
    <col min="2801" max="2801" width="12.54296875" style="57" bestFit="1" customWidth="1"/>
    <col min="2802" max="2803" width="12.54296875" style="57" customWidth="1"/>
    <col min="2804" max="2805" width="12.1796875" style="57" bestFit="1" customWidth="1"/>
    <col min="2806" max="2806" width="8.81640625" style="57"/>
    <col min="2807" max="2807" width="22.81640625" style="57" bestFit="1" customWidth="1"/>
    <col min="2808" max="2808" width="12.54296875" style="57" bestFit="1" customWidth="1"/>
    <col min="2809" max="2809" width="13.54296875" style="57" customWidth="1"/>
    <col min="2810" max="2810" width="11.26953125" style="57" bestFit="1" customWidth="1"/>
    <col min="2811" max="2811" width="12.54296875" style="57" bestFit="1" customWidth="1"/>
    <col min="2812" max="2813" width="12.54296875" style="57" customWidth="1"/>
    <col min="2814" max="2814" width="12.1796875" style="57" bestFit="1" customWidth="1"/>
    <col min="2815" max="2815" width="12.1796875" style="57" customWidth="1"/>
    <col min="2816" max="2816" width="8.81640625" style="57"/>
    <col min="2817" max="2817" width="24.54296875" style="57" customWidth="1"/>
    <col min="2818" max="2818" width="8.1796875" style="57" bestFit="1" customWidth="1"/>
    <col min="2819" max="2820" width="7.54296875" style="57" bestFit="1" customWidth="1"/>
    <col min="2821" max="2821" width="15.1796875" style="57" customWidth="1"/>
    <col min="2822" max="2822" width="8.1796875" style="57" bestFit="1" customWidth="1"/>
    <col min="2823" max="2823" width="13.453125" style="57" customWidth="1"/>
    <col min="2824" max="2824" width="12.453125" style="57" customWidth="1"/>
    <col min="2825" max="2825" width="8.81640625" style="57"/>
    <col min="2826" max="2826" width="20.54296875" style="57" customWidth="1"/>
    <col min="2827" max="2827" width="8.1796875" style="57" bestFit="1" customWidth="1"/>
    <col min="2828" max="2828" width="7.54296875" style="57" bestFit="1" customWidth="1"/>
    <col min="2829" max="2829" width="8.1796875" style="57" bestFit="1" customWidth="1"/>
    <col min="2830" max="2830" width="16.26953125" style="57" customWidth="1"/>
    <col min="2831" max="2831" width="8.1796875" style="57" bestFit="1" customWidth="1"/>
    <col min="2832" max="2832" width="12.54296875" style="57" customWidth="1"/>
    <col min="2833" max="2833" width="13.26953125" style="57" customWidth="1"/>
    <col min="2834" max="3052" width="8.81640625" style="57"/>
    <col min="3053" max="3053" width="27.26953125" style="57" bestFit="1" customWidth="1"/>
    <col min="3054" max="3054" width="12.54296875" style="57" bestFit="1" customWidth="1"/>
    <col min="3055" max="3056" width="12.54296875" style="57" customWidth="1"/>
    <col min="3057" max="3057" width="12.54296875" style="57" bestFit="1" customWidth="1"/>
    <col min="3058" max="3059" width="12.54296875" style="57" customWidth="1"/>
    <col min="3060" max="3061" width="12.1796875" style="57" bestFit="1" customWidth="1"/>
    <col min="3062" max="3062" width="8.81640625" style="57"/>
    <col min="3063" max="3063" width="22.81640625" style="57" bestFit="1" customWidth="1"/>
    <col min="3064" max="3064" width="12.54296875" style="57" bestFit="1" customWidth="1"/>
    <col min="3065" max="3065" width="13.54296875" style="57" customWidth="1"/>
    <col min="3066" max="3066" width="11.26953125" style="57" bestFit="1" customWidth="1"/>
    <col min="3067" max="3067" width="12.54296875" style="57" bestFit="1" customWidth="1"/>
    <col min="3068" max="3069" width="12.54296875" style="57" customWidth="1"/>
    <col min="3070" max="3070" width="12.1796875" style="57" bestFit="1" customWidth="1"/>
    <col min="3071" max="3071" width="12.1796875" style="57" customWidth="1"/>
    <col min="3072" max="3072" width="8.81640625" style="57"/>
    <col min="3073" max="3073" width="24.54296875" style="57" customWidth="1"/>
    <col min="3074" max="3074" width="8.1796875" style="57" bestFit="1" customWidth="1"/>
    <col min="3075" max="3076" width="7.54296875" style="57" bestFit="1" customWidth="1"/>
    <col min="3077" max="3077" width="15.1796875" style="57" customWidth="1"/>
    <col min="3078" max="3078" width="8.1796875" style="57" bestFit="1" customWidth="1"/>
    <col min="3079" max="3079" width="13.453125" style="57" customWidth="1"/>
    <col min="3080" max="3080" width="12.453125" style="57" customWidth="1"/>
    <col min="3081" max="3081" width="8.81640625" style="57"/>
    <col min="3082" max="3082" width="20.54296875" style="57" customWidth="1"/>
    <col min="3083" max="3083" width="8.1796875" style="57" bestFit="1" customWidth="1"/>
    <col min="3084" max="3084" width="7.54296875" style="57" bestFit="1" customWidth="1"/>
    <col min="3085" max="3085" width="8.1796875" style="57" bestFit="1" customWidth="1"/>
    <col min="3086" max="3086" width="16.26953125" style="57" customWidth="1"/>
    <col min="3087" max="3087" width="8.1796875" style="57" bestFit="1" customWidth="1"/>
    <col min="3088" max="3088" width="12.54296875" style="57" customWidth="1"/>
    <col min="3089" max="3089" width="13.26953125" style="57" customWidth="1"/>
    <col min="3090" max="3308" width="8.81640625" style="57"/>
    <col min="3309" max="3309" width="27.26953125" style="57" bestFit="1" customWidth="1"/>
    <col min="3310" max="3310" width="12.54296875" style="57" bestFit="1" customWidth="1"/>
    <col min="3311" max="3312" width="12.54296875" style="57" customWidth="1"/>
    <col min="3313" max="3313" width="12.54296875" style="57" bestFit="1" customWidth="1"/>
    <col min="3314" max="3315" width="12.54296875" style="57" customWidth="1"/>
    <col min="3316" max="3317" width="12.1796875" style="57" bestFit="1" customWidth="1"/>
    <col min="3318" max="3318" width="8.81640625" style="57"/>
    <col min="3319" max="3319" width="22.81640625" style="57" bestFit="1" customWidth="1"/>
    <col min="3320" max="3320" width="12.54296875" style="57" bestFit="1" customWidth="1"/>
    <col min="3321" max="3321" width="13.54296875" style="57" customWidth="1"/>
    <col min="3322" max="3322" width="11.26953125" style="57" bestFit="1" customWidth="1"/>
    <col min="3323" max="3323" width="12.54296875" style="57" bestFit="1" customWidth="1"/>
    <col min="3324" max="3325" width="12.54296875" style="57" customWidth="1"/>
    <col min="3326" max="3326" width="12.1796875" style="57" bestFit="1" customWidth="1"/>
    <col min="3327" max="3327" width="12.1796875" style="57" customWidth="1"/>
    <col min="3328" max="3328" width="8.81640625" style="57"/>
    <col min="3329" max="3329" width="24.54296875" style="57" customWidth="1"/>
    <col min="3330" max="3330" width="8.1796875" style="57" bestFit="1" customWidth="1"/>
    <col min="3331" max="3332" width="7.54296875" style="57" bestFit="1" customWidth="1"/>
    <col min="3333" max="3333" width="15.1796875" style="57" customWidth="1"/>
    <col min="3334" max="3334" width="8.1796875" style="57" bestFit="1" customWidth="1"/>
    <col min="3335" max="3335" width="13.453125" style="57" customWidth="1"/>
    <col min="3336" max="3336" width="12.453125" style="57" customWidth="1"/>
    <col min="3337" max="3337" width="8.81640625" style="57"/>
    <col min="3338" max="3338" width="20.54296875" style="57" customWidth="1"/>
    <col min="3339" max="3339" width="8.1796875" style="57" bestFit="1" customWidth="1"/>
    <col min="3340" max="3340" width="7.54296875" style="57" bestFit="1" customWidth="1"/>
    <col min="3341" max="3341" width="8.1796875" style="57" bestFit="1" customWidth="1"/>
    <col min="3342" max="3342" width="16.26953125" style="57" customWidth="1"/>
    <col min="3343" max="3343" width="8.1796875" style="57" bestFit="1" customWidth="1"/>
    <col min="3344" max="3344" width="12.54296875" style="57" customWidth="1"/>
    <col min="3345" max="3345" width="13.26953125" style="57" customWidth="1"/>
    <col min="3346" max="3564" width="8.81640625" style="57"/>
    <col min="3565" max="3565" width="27.26953125" style="57" bestFit="1" customWidth="1"/>
    <col min="3566" max="3566" width="12.54296875" style="57" bestFit="1" customWidth="1"/>
    <col min="3567" max="3568" width="12.54296875" style="57" customWidth="1"/>
    <col min="3569" max="3569" width="12.54296875" style="57" bestFit="1" customWidth="1"/>
    <col min="3570" max="3571" width="12.54296875" style="57" customWidth="1"/>
    <col min="3572" max="3573" width="12.1796875" style="57" bestFit="1" customWidth="1"/>
    <col min="3574" max="3574" width="8.81640625" style="57"/>
    <col min="3575" max="3575" width="22.81640625" style="57" bestFit="1" customWidth="1"/>
    <col min="3576" max="3576" width="12.54296875" style="57" bestFit="1" customWidth="1"/>
    <col min="3577" max="3577" width="13.54296875" style="57" customWidth="1"/>
    <col min="3578" max="3578" width="11.26953125" style="57" bestFit="1" customWidth="1"/>
    <col min="3579" max="3579" width="12.54296875" style="57" bestFit="1" customWidth="1"/>
    <col min="3580" max="3581" width="12.54296875" style="57" customWidth="1"/>
    <col min="3582" max="3582" width="12.1796875" style="57" bestFit="1" customWidth="1"/>
    <col min="3583" max="3583" width="12.1796875" style="57" customWidth="1"/>
    <col min="3584" max="3584" width="8.81640625" style="57"/>
    <col min="3585" max="3585" width="24.54296875" style="57" customWidth="1"/>
    <col min="3586" max="3586" width="8.1796875" style="57" bestFit="1" customWidth="1"/>
    <col min="3587" max="3588" width="7.54296875" style="57" bestFit="1" customWidth="1"/>
    <col min="3589" max="3589" width="15.1796875" style="57" customWidth="1"/>
    <col min="3590" max="3590" width="8.1796875" style="57" bestFit="1" customWidth="1"/>
    <col min="3591" max="3591" width="13.453125" style="57" customWidth="1"/>
    <col min="3592" max="3592" width="12.453125" style="57" customWidth="1"/>
    <col min="3593" max="3593" width="8.81640625" style="57"/>
    <col min="3594" max="3594" width="20.54296875" style="57" customWidth="1"/>
    <col min="3595" max="3595" width="8.1796875" style="57" bestFit="1" customWidth="1"/>
    <col min="3596" max="3596" width="7.54296875" style="57" bestFit="1" customWidth="1"/>
    <col min="3597" max="3597" width="8.1796875" style="57" bestFit="1" customWidth="1"/>
    <col min="3598" max="3598" width="16.26953125" style="57" customWidth="1"/>
    <col min="3599" max="3599" width="8.1796875" style="57" bestFit="1" customWidth="1"/>
    <col min="3600" max="3600" width="12.54296875" style="57" customWidth="1"/>
    <col min="3601" max="3601" width="13.26953125" style="57" customWidth="1"/>
    <col min="3602" max="3820" width="8.81640625" style="57"/>
    <col min="3821" max="3821" width="27.26953125" style="57" bestFit="1" customWidth="1"/>
    <col min="3822" max="3822" width="12.54296875" style="57" bestFit="1" customWidth="1"/>
    <col min="3823" max="3824" width="12.54296875" style="57" customWidth="1"/>
    <col min="3825" max="3825" width="12.54296875" style="57" bestFit="1" customWidth="1"/>
    <col min="3826" max="3827" width="12.54296875" style="57" customWidth="1"/>
    <col min="3828" max="3829" width="12.1796875" style="57" bestFit="1" customWidth="1"/>
    <col min="3830" max="3830" width="8.81640625" style="57"/>
    <col min="3831" max="3831" width="22.81640625" style="57" bestFit="1" customWidth="1"/>
    <col min="3832" max="3832" width="12.54296875" style="57" bestFit="1" customWidth="1"/>
    <col min="3833" max="3833" width="13.54296875" style="57" customWidth="1"/>
    <col min="3834" max="3834" width="11.26953125" style="57" bestFit="1" customWidth="1"/>
    <col min="3835" max="3835" width="12.54296875" style="57" bestFit="1" customWidth="1"/>
    <col min="3836" max="3837" width="12.54296875" style="57" customWidth="1"/>
    <col min="3838" max="3838" width="12.1796875" style="57" bestFit="1" customWidth="1"/>
    <col min="3839" max="3839" width="12.1796875" style="57" customWidth="1"/>
    <col min="3840" max="3840" width="8.81640625" style="57"/>
    <col min="3841" max="3841" width="24.54296875" style="57" customWidth="1"/>
    <col min="3842" max="3842" width="8.1796875" style="57" bestFit="1" customWidth="1"/>
    <col min="3843" max="3844" width="7.54296875" style="57" bestFit="1" customWidth="1"/>
    <col min="3845" max="3845" width="15.1796875" style="57" customWidth="1"/>
    <col min="3846" max="3846" width="8.1796875" style="57" bestFit="1" customWidth="1"/>
    <col min="3847" max="3847" width="13.453125" style="57" customWidth="1"/>
    <col min="3848" max="3848" width="12.453125" style="57" customWidth="1"/>
    <col min="3849" max="3849" width="8.81640625" style="57"/>
    <col min="3850" max="3850" width="20.54296875" style="57" customWidth="1"/>
    <col min="3851" max="3851" width="8.1796875" style="57" bestFit="1" customWidth="1"/>
    <col min="3852" max="3852" width="7.54296875" style="57" bestFit="1" customWidth="1"/>
    <col min="3853" max="3853" width="8.1796875" style="57" bestFit="1" customWidth="1"/>
    <col min="3854" max="3854" width="16.26953125" style="57" customWidth="1"/>
    <col min="3855" max="3855" width="8.1796875" style="57" bestFit="1" customWidth="1"/>
    <col min="3856" max="3856" width="12.54296875" style="57" customWidth="1"/>
    <col min="3857" max="3857" width="13.26953125" style="57" customWidth="1"/>
    <col min="3858" max="4076" width="8.81640625" style="57"/>
    <col min="4077" max="4077" width="27.26953125" style="57" bestFit="1" customWidth="1"/>
    <col min="4078" max="4078" width="12.54296875" style="57" bestFit="1" customWidth="1"/>
    <col min="4079" max="4080" width="12.54296875" style="57" customWidth="1"/>
    <col min="4081" max="4081" width="12.54296875" style="57" bestFit="1" customWidth="1"/>
    <col min="4082" max="4083" width="12.54296875" style="57" customWidth="1"/>
    <col min="4084" max="4085" width="12.1796875" style="57" bestFit="1" customWidth="1"/>
    <col min="4086" max="4086" width="8.81640625" style="57"/>
    <col min="4087" max="4087" width="22.81640625" style="57" bestFit="1" customWidth="1"/>
    <col min="4088" max="4088" width="12.54296875" style="57" bestFit="1" customWidth="1"/>
    <col min="4089" max="4089" width="13.54296875" style="57" customWidth="1"/>
    <col min="4090" max="4090" width="11.26953125" style="57" bestFit="1" customWidth="1"/>
    <col min="4091" max="4091" width="12.54296875" style="57" bestFit="1" customWidth="1"/>
    <col min="4092" max="4093" width="12.54296875" style="57" customWidth="1"/>
    <col min="4094" max="4094" width="12.1796875" style="57" bestFit="1" customWidth="1"/>
    <col min="4095" max="4095" width="12.1796875" style="57" customWidth="1"/>
    <col min="4096" max="4096" width="8.81640625" style="57"/>
    <col min="4097" max="4097" width="24.54296875" style="57" customWidth="1"/>
    <col min="4098" max="4098" width="8.1796875" style="57" bestFit="1" customWidth="1"/>
    <col min="4099" max="4100" width="7.54296875" style="57" bestFit="1" customWidth="1"/>
    <col min="4101" max="4101" width="15.1796875" style="57" customWidth="1"/>
    <col min="4102" max="4102" width="8.1796875" style="57" bestFit="1" customWidth="1"/>
    <col min="4103" max="4103" width="13.453125" style="57" customWidth="1"/>
    <col min="4104" max="4104" width="12.453125" style="57" customWidth="1"/>
    <col min="4105" max="4105" width="8.81640625" style="57"/>
    <col min="4106" max="4106" width="20.54296875" style="57" customWidth="1"/>
    <col min="4107" max="4107" width="8.1796875" style="57" bestFit="1" customWidth="1"/>
    <col min="4108" max="4108" width="7.54296875" style="57" bestFit="1" customWidth="1"/>
    <col min="4109" max="4109" width="8.1796875" style="57" bestFit="1" customWidth="1"/>
    <col min="4110" max="4110" width="16.26953125" style="57" customWidth="1"/>
    <col min="4111" max="4111" width="8.1796875" style="57" bestFit="1" customWidth="1"/>
    <col min="4112" max="4112" width="12.54296875" style="57" customWidth="1"/>
    <col min="4113" max="4113" width="13.26953125" style="57" customWidth="1"/>
    <col min="4114" max="4332" width="8.81640625" style="57"/>
    <col min="4333" max="4333" width="27.26953125" style="57" bestFit="1" customWidth="1"/>
    <col min="4334" max="4334" width="12.54296875" style="57" bestFit="1" customWidth="1"/>
    <col min="4335" max="4336" width="12.54296875" style="57" customWidth="1"/>
    <col min="4337" max="4337" width="12.54296875" style="57" bestFit="1" customWidth="1"/>
    <col min="4338" max="4339" width="12.54296875" style="57" customWidth="1"/>
    <col min="4340" max="4341" width="12.1796875" style="57" bestFit="1" customWidth="1"/>
    <col min="4342" max="4342" width="8.81640625" style="57"/>
    <col min="4343" max="4343" width="22.81640625" style="57" bestFit="1" customWidth="1"/>
    <col min="4344" max="4344" width="12.54296875" style="57" bestFit="1" customWidth="1"/>
    <col min="4345" max="4345" width="13.54296875" style="57" customWidth="1"/>
    <col min="4346" max="4346" width="11.26953125" style="57" bestFit="1" customWidth="1"/>
    <col min="4347" max="4347" width="12.54296875" style="57" bestFit="1" customWidth="1"/>
    <col min="4348" max="4349" width="12.54296875" style="57" customWidth="1"/>
    <col min="4350" max="4350" width="12.1796875" style="57" bestFit="1" customWidth="1"/>
    <col min="4351" max="4351" width="12.1796875" style="57" customWidth="1"/>
    <col min="4352" max="4352" width="8.81640625" style="57"/>
    <col min="4353" max="4353" width="24.54296875" style="57" customWidth="1"/>
    <col min="4354" max="4354" width="8.1796875" style="57" bestFit="1" customWidth="1"/>
    <col min="4355" max="4356" width="7.54296875" style="57" bestFit="1" customWidth="1"/>
    <col min="4357" max="4357" width="15.1796875" style="57" customWidth="1"/>
    <col min="4358" max="4358" width="8.1796875" style="57" bestFit="1" customWidth="1"/>
    <col min="4359" max="4359" width="13.453125" style="57" customWidth="1"/>
    <col min="4360" max="4360" width="12.453125" style="57" customWidth="1"/>
    <col min="4361" max="4361" width="8.81640625" style="57"/>
    <col min="4362" max="4362" width="20.54296875" style="57" customWidth="1"/>
    <col min="4363" max="4363" width="8.1796875" style="57" bestFit="1" customWidth="1"/>
    <col min="4364" max="4364" width="7.54296875" style="57" bestFit="1" customWidth="1"/>
    <col min="4365" max="4365" width="8.1796875" style="57" bestFit="1" customWidth="1"/>
    <col min="4366" max="4366" width="16.26953125" style="57" customWidth="1"/>
    <col min="4367" max="4367" width="8.1796875" style="57" bestFit="1" customWidth="1"/>
    <col min="4368" max="4368" width="12.54296875" style="57" customWidth="1"/>
    <col min="4369" max="4369" width="13.26953125" style="57" customWidth="1"/>
    <col min="4370" max="4588" width="8.81640625" style="57"/>
    <col min="4589" max="4589" width="27.26953125" style="57" bestFit="1" customWidth="1"/>
    <col min="4590" max="4590" width="12.54296875" style="57" bestFit="1" customWidth="1"/>
    <col min="4591" max="4592" width="12.54296875" style="57" customWidth="1"/>
    <col min="4593" max="4593" width="12.54296875" style="57" bestFit="1" customWidth="1"/>
    <col min="4594" max="4595" width="12.54296875" style="57" customWidth="1"/>
    <col min="4596" max="4597" width="12.1796875" style="57" bestFit="1" customWidth="1"/>
    <col min="4598" max="4598" width="8.81640625" style="57"/>
    <col min="4599" max="4599" width="22.81640625" style="57" bestFit="1" customWidth="1"/>
    <col min="4600" max="4600" width="12.54296875" style="57" bestFit="1" customWidth="1"/>
    <col min="4601" max="4601" width="13.54296875" style="57" customWidth="1"/>
    <col min="4602" max="4602" width="11.26953125" style="57" bestFit="1" customWidth="1"/>
    <col min="4603" max="4603" width="12.54296875" style="57" bestFit="1" customWidth="1"/>
    <col min="4604" max="4605" width="12.54296875" style="57" customWidth="1"/>
    <col min="4606" max="4606" width="12.1796875" style="57" bestFit="1" customWidth="1"/>
    <col min="4607" max="4607" width="12.1796875" style="57" customWidth="1"/>
    <col min="4608" max="4608" width="8.81640625" style="57"/>
    <col min="4609" max="4609" width="24.54296875" style="57" customWidth="1"/>
    <col min="4610" max="4610" width="8.1796875" style="57" bestFit="1" customWidth="1"/>
    <col min="4611" max="4612" width="7.54296875" style="57" bestFit="1" customWidth="1"/>
    <col min="4613" max="4613" width="15.1796875" style="57" customWidth="1"/>
    <col min="4614" max="4614" width="8.1796875" style="57" bestFit="1" customWidth="1"/>
    <col min="4615" max="4615" width="13.453125" style="57" customWidth="1"/>
    <col min="4616" max="4616" width="12.453125" style="57" customWidth="1"/>
    <col min="4617" max="4617" width="8.81640625" style="57"/>
    <col min="4618" max="4618" width="20.54296875" style="57" customWidth="1"/>
    <col min="4619" max="4619" width="8.1796875" style="57" bestFit="1" customWidth="1"/>
    <col min="4620" max="4620" width="7.54296875" style="57" bestFit="1" customWidth="1"/>
    <col min="4621" max="4621" width="8.1796875" style="57" bestFit="1" customWidth="1"/>
    <col min="4622" max="4622" width="16.26953125" style="57" customWidth="1"/>
    <col min="4623" max="4623" width="8.1796875" style="57" bestFit="1" customWidth="1"/>
    <col min="4624" max="4624" width="12.54296875" style="57" customWidth="1"/>
    <col min="4625" max="4625" width="13.26953125" style="57" customWidth="1"/>
    <col min="4626" max="4844" width="8.81640625" style="57"/>
    <col min="4845" max="4845" width="27.26953125" style="57" bestFit="1" customWidth="1"/>
    <col min="4846" max="4846" width="12.54296875" style="57" bestFit="1" customWidth="1"/>
    <col min="4847" max="4848" width="12.54296875" style="57" customWidth="1"/>
    <col min="4849" max="4849" width="12.54296875" style="57" bestFit="1" customWidth="1"/>
    <col min="4850" max="4851" width="12.54296875" style="57" customWidth="1"/>
    <col min="4852" max="4853" width="12.1796875" style="57" bestFit="1" customWidth="1"/>
    <col min="4854" max="4854" width="8.81640625" style="57"/>
    <col min="4855" max="4855" width="22.81640625" style="57" bestFit="1" customWidth="1"/>
    <col min="4856" max="4856" width="12.54296875" style="57" bestFit="1" customWidth="1"/>
    <col min="4857" max="4857" width="13.54296875" style="57" customWidth="1"/>
    <col min="4858" max="4858" width="11.26953125" style="57" bestFit="1" customWidth="1"/>
    <col min="4859" max="4859" width="12.54296875" style="57" bestFit="1" customWidth="1"/>
    <col min="4860" max="4861" width="12.54296875" style="57" customWidth="1"/>
    <col min="4862" max="4862" width="12.1796875" style="57" bestFit="1" customWidth="1"/>
    <col min="4863" max="4863" width="12.1796875" style="57" customWidth="1"/>
    <col min="4864" max="4864" width="8.81640625" style="57"/>
    <col min="4865" max="4865" width="24.54296875" style="57" customWidth="1"/>
    <col min="4866" max="4866" width="8.1796875" style="57" bestFit="1" customWidth="1"/>
    <col min="4867" max="4868" width="7.54296875" style="57" bestFit="1" customWidth="1"/>
    <col min="4869" max="4869" width="15.1796875" style="57" customWidth="1"/>
    <col min="4870" max="4870" width="8.1796875" style="57" bestFit="1" customWidth="1"/>
    <col min="4871" max="4871" width="13.453125" style="57" customWidth="1"/>
    <col min="4872" max="4872" width="12.453125" style="57" customWidth="1"/>
    <col min="4873" max="4873" width="8.81640625" style="57"/>
    <col min="4874" max="4874" width="20.54296875" style="57" customWidth="1"/>
    <col min="4875" max="4875" width="8.1796875" style="57" bestFit="1" customWidth="1"/>
    <col min="4876" max="4876" width="7.54296875" style="57" bestFit="1" customWidth="1"/>
    <col min="4877" max="4877" width="8.1796875" style="57" bestFit="1" customWidth="1"/>
    <col min="4878" max="4878" width="16.26953125" style="57" customWidth="1"/>
    <col min="4879" max="4879" width="8.1796875" style="57" bestFit="1" customWidth="1"/>
    <col min="4880" max="4880" width="12.54296875" style="57" customWidth="1"/>
    <col min="4881" max="4881" width="13.26953125" style="57" customWidth="1"/>
    <col min="4882" max="5100" width="8.81640625" style="57"/>
    <col min="5101" max="5101" width="27.26953125" style="57" bestFit="1" customWidth="1"/>
    <col min="5102" max="5102" width="12.54296875" style="57" bestFit="1" customWidth="1"/>
    <col min="5103" max="5104" width="12.54296875" style="57" customWidth="1"/>
    <col min="5105" max="5105" width="12.54296875" style="57" bestFit="1" customWidth="1"/>
    <col min="5106" max="5107" width="12.54296875" style="57" customWidth="1"/>
    <col min="5108" max="5109" width="12.1796875" style="57" bestFit="1" customWidth="1"/>
    <col min="5110" max="5110" width="8.81640625" style="57"/>
    <col min="5111" max="5111" width="22.81640625" style="57" bestFit="1" customWidth="1"/>
    <col min="5112" max="5112" width="12.54296875" style="57" bestFit="1" customWidth="1"/>
    <col min="5113" max="5113" width="13.54296875" style="57" customWidth="1"/>
    <col min="5114" max="5114" width="11.26953125" style="57" bestFit="1" customWidth="1"/>
    <col min="5115" max="5115" width="12.54296875" style="57" bestFit="1" customWidth="1"/>
    <col min="5116" max="5117" width="12.54296875" style="57" customWidth="1"/>
    <col min="5118" max="5118" width="12.1796875" style="57" bestFit="1" customWidth="1"/>
    <col min="5119" max="5119" width="12.1796875" style="57" customWidth="1"/>
    <col min="5120" max="5120" width="8.81640625" style="57"/>
    <col min="5121" max="5121" width="24.54296875" style="57" customWidth="1"/>
    <col min="5122" max="5122" width="8.1796875" style="57" bestFit="1" customWidth="1"/>
    <col min="5123" max="5124" width="7.54296875" style="57" bestFit="1" customWidth="1"/>
    <col min="5125" max="5125" width="15.1796875" style="57" customWidth="1"/>
    <col min="5126" max="5126" width="8.1796875" style="57" bestFit="1" customWidth="1"/>
    <col min="5127" max="5127" width="13.453125" style="57" customWidth="1"/>
    <col min="5128" max="5128" width="12.453125" style="57" customWidth="1"/>
    <col min="5129" max="5129" width="8.81640625" style="57"/>
    <col min="5130" max="5130" width="20.54296875" style="57" customWidth="1"/>
    <col min="5131" max="5131" width="8.1796875" style="57" bestFit="1" customWidth="1"/>
    <col min="5132" max="5132" width="7.54296875" style="57" bestFit="1" customWidth="1"/>
    <col min="5133" max="5133" width="8.1796875" style="57" bestFit="1" customWidth="1"/>
    <col min="5134" max="5134" width="16.26953125" style="57" customWidth="1"/>
    <col min="5135" max="5135" width="8.1796875" style="57" bestFit="1" customWidth="1"/>
    <col min="5136" max="5136" width="12.54296875" style="57" customWidth="1"/>
    <col min="5137" max="5137" width="13.26953125" style="57" customWidth="1"/>
    <col min="5138" max="5356" width="8.81640625" style="57"/>
    <col min="5357" max="5357" width="27.26953125" style="57" bestFit="1" customWidth="1"/>
    <col min="5358" max="5358" width="12.54296875" style="57" bestFit="1" customWidth="1"/>
    <col min="5359" max="5360" width="12.54296875" style="57" customWidth="1"/>
    <col min="5361" max="5361" width="12.54296875" style="57" bestFit="1" customWidth="1"/>
    <col min="5362" max="5363" width="12.54296875" style="57" customWidth="1"/>
    <col min="5364" max="5365" width="12.1796875" style="57" bestFit="1" customWidth="1"/>
    <col min="5366" max="5366" width="8.81640625" style="57"/>
    <col min="5367" max="5367" width="22.81640625" style="57" bestFit="1" customWidth="1"/>
    <col min="5368" max="5368" width="12.54296875" style="57" bestFit="1" customWidth="1"/>
    <col min="5369" max="5369" width="13.54296875" style="57" customWidth="1"/>
    <col min="5370" max="5370" width="11.26953125" style="57" bestFit="1" customWidth="1"/>
    <col min="5371" max="5371" width="12.54296875" style="57" bestFit="1" customWidth="1"/>
    <col min="5372" max="5373" width="12.54296875" style="57" customWidth="1"/>
    <col min="5374" max="5374" width="12.1796875" style="57" bestFit="1" customWidth="1"/>
    <col min="5375" max="5375" width="12.1796875" style="57" customWidth="1"/>
    <col min="5376" max="5376" width="8.81640625" style="57"/>
    <col min="5377" max="5377" width="24.54296875" style="57" customWidth="1"/>
    <col min="5378" max="5378" width="8.1796875" style="57" bestFit="1" customWidth="1"/>
    <col min="5379" max="5380" width="7.54296875" style="57" bestFit="1" customWidth="1"/>
    <col min="5381" max="5381" width="15.1796875" style="57" customWidth="1"/>
    <col min="5382" max="5382" width="8.1796875" style="57" bestFit="1" customWidth="1"/>
    <col min="5383" max="5383" width="13.453125" style="57" customWidth="1"/>
    <col min="5384" max="5384" width="12.453125" style="57" customWidth="1"/>
    <col min="5385" max="5385" width="8.81640625" style="57"/>
    <col min="5386" max="5386" width="20.54296875" style="57" customWidth="1"/>
    <col min="5387" max="5387" width="8.1796875" style="57" bestFit="1" customWidth="1"/>
    <col min="5388" max="5388" width="7.54296875" style="57" bestFit="1" customWidth="1"/>
    <col min="5389" max="5389" width="8.1796875" style="57" bestFit="1" customWidth="1"/>
    <col min="5390" max="5390" width="16.26953125" style="57" customWidth="1"/>
    <col min="5391" max="5391" width="8.1796875" style="57" bestFit="1" customWidth="1"/>
    <col min="5392" max="5392" width="12.54296875" style="57" customWidth="1"/>
    <col min="5393" max="5393" width="13.26953125" style="57" customWidth="1"/>
    <col min="5394" max="5612" width="8.81640625" style="57"/>
    <col min="5613" max="5613" width="27.26953125" style="57" bestFit="1" customWidth="1"/>
    <col min="5614" max="5614" width="12.54296875" style="57" bestFit="1" customWidth="1"/>
    <col min="5615" max="5616" width="12.54296875" style="57" customWidth="1"/>
    <col min="5617" max="5617" width="12.54296875" style="57" bestFit="1" customWidth="1"/>
    <col min="5618" max="5619" width="12.54296875" style="57" customWidth="1"/>
    <col min="5620" max="5621" width="12.1796875" style="57" bestFit="1" customWidth="1"/>
    <col min="5622" max="5622" width="8.81640625" style="57"/>
    <col min="5623" max="5623" width="22.81640625" style="57" bestFit="1" customWidth="1"/>
    <col min="5624" max="5624" width="12.54296875" style="57" bestFit="1" customWidth="1"/>
    <col min="5625" max="5625" width="13.54296875" style="57" customWidth="1"/>
    <col min="5626" max="5626" width="11.26953125" style="57" bestFit="1" customWidth="1"/>
    <col min="5627" max="5627" width="12.54296875" style="57" bestFit="1" customWidth="1"/>
    <col min="5628" max="5629" width="12.54296875" style="57" customWidth="1"/>
    <col min="5630" max="5630" width="12.1796875" style="57" bestFit="1" customWidth="1"/>
    <col min="5631" max="5631" width="12.1796875" style="57" customWidth="1"/>
    <col min="5632" max="5632" width="8.81640625" style="57"/>
    <col min="5633" max="5633" width="24.54296875" style="57" customWidth="1"/>
    <col min="5634" max="5634" width="8.1796875" style="57" bestFit="1" customWidth="1"/>
    <col min="5635" max="5636" width="7.54296875" style="57" bestFit="1" customWidth="1"/>
    <col min="5637" max="5637" width="15.1796875" style="57" customWidth="1"/>
    <col min="5638" max="5638" width="8.1796875" style="57" bestFit="1" customWidth="1"/>
    <col min="5639" max="5639" width="13.453125" style="57" customWidth="1"/>
    <col min="5640" max="5640" width="12.453125" style="57" customWidth="1"/>
    <col min="5641" max="5641" width="8.81640625" style="57"/>
    <col min="5642" max="5642" width="20.54296875" style="57" customWidth="1"/>
    <col min="5643" max="5643" width="8.1796875" style="57" bestFit="1" customWidth="1"/>
    <col min="5644" max="5644" width="7.54296875" style="57" bestFit="1" customWidth="1"/>
    <col min="5645" max="5645" width="8.1796875" style="57" bestFit="1" customWidth="1"/>
    <col min="5646" max="5646" width="16.26953125" style="57" customWidth="1"/>
    <col min="5647" max="5647" width="8.1796875" style="57" bestFit="1" customWidth="1"/>
    <col min="5648" max="5648" width="12.54296875" style="57" customWidth="1"/>
    <col min="5649" max="5649" width="13.26953125" style="57" customWidth="1"/>
    <col min="5650" max="5868" width="8.81640625" style="57"/>
    <col min="5869" max="5869" width="27.26953125" style="57" bestFit="1" customWidth="1"/>
    <col min="5870" max="5870" width="12.54296875" style="57" bestFit="1" customWidth="1"/>
    <col min="5871" max="5872" width="12.54296875" style="57" customWidth="1"/>
    <col min="5873" max="5873" width="12.54296875" style="57" bestFit="1" customWidth="1"/>
    <col min="5874" max="5875" width="12.54296875" style="57" customWidth="1"/>
    <col min="5876" max="5877" width="12.1796875" style="57" bestFit="1" customWidth="1"/>
    <col min="5878" max="5878" width="8.81640625" style="57"/>
    <col min="5879" max="5879" width="22.81640625" style="57" bestFit="1" customWidth="1"/>
    <col min="5880" max="5880" width="12.54296875" style="57" bestFit="1" customWidth="1"/>
    <col min="5881" max="5881" width="13.54296875" style="57" customWidth="1"/>
    <col min="5882" max="5882" width="11.26953125" style="57" bestFit="1" customWidth="1"/>
    <col min="5883" max="5883" width="12.54296875" style="57" bestFit="1" customWidth="1"/>
    <col min="5884" max="5885" width="12.54296875" style="57" customWidth="1"/>
    <col min="5886" max="5886" width="12.1796875" style="57" bestFit="1" customWidth="1"/>
    <col min="5887" max="5887" width="12.1796875" style="57" customWidth="1"/>
    <col min="5888" max="5888" width="8.81640625" style="57"/>
    <col min="5889" max="5889" width="24.54296875" style="57" customWidth="1"/>
    <col min="5890" max="5890" width="8.1796875" style="57" bestFit="1" customWidth="1"/>
    <col min="5891" max="5892" width="7.54296875" style="57" bestFit="1" customWidth="1"/>
    <col min="5893" max="5893" width="15.1796875" style="57" customWidth="1"/>
    <col min="5894" max="5894" width="8.1796875" style="57" bestFit="1" customWidth="1"/>
    <col min="5895" max="5895" width="13.453125" style="57" customWidth="1"/>
    <col min="5896" max="5896" width="12.453125" style="57" customWidth="1"/>
    <col min="5897" max="5897" width="8.81640625" style="57"/>
    <col min="5898" max="5898" width="20.54296875" style="57" customWidth="1"/>
    <col min="5899" max="5899" width="8.1796875" style="57" bestFit="1" customWidth="1"/>
    <col min="5900" max="5900" width="7.54296875" style="57" bestFit="1" customWidth="1"/>
    <col min="5901" max="5901" width="8.1796875" style="57" bestFit="1" customWidth="1"/>
    <col min="5902" max="5902" width="16.26953125" style="57" customWidth="1"/>
    <col min="5903" max="5903" width="8.1796875" style="57" bestFit="1" customWidth="1"/>
    <col min="5904" max="5904" width="12.54296875" style="57" customWidth="1"/>
    <col min="5905" max="5905" width="13.26953125" style="57" customWidth="1"/>
    <col min="5906" max="6124" width="8.81640625" style="57"/>
    <col min="6125" max="6125" width="27.26953125" style="57" bestFit="1" customWidth="1"/>
    <col min="6126" max="6126" width="12.54296875" style="57" bestFit="1" customWidth="1"/>
    <col min="6127" max="6128" width="12.54296875" style="57" customWidth="1"/>
    <col min="6129" max="6129" width="12.54296875" style="57" bestFit="1" customWidth="1"/>
    <col min="6130" max="6131" width="12.54296875" style="57" customWidth="1"/>
    <col min="6132" max="6133" width="12.1796875" style="57" bestFit="1" customWidth="1"/>
    <col min="6134" max="6134" width="8.81640625" style="57"/>
    <col min="6135" max="6135" width="22.81640625" style="57" bestFit="1" customWidth="1"/>
    <col min="6136" max="6136" width="12.54296875" style="57" bestFit="1" customWidth="1"/>
    <col min="6137" max="6137" width="13.54296875" style="57" customWidth="1"/>
    <col min="6138" max="6138" width="11.26953125" style="57" bestFit="1" customWidth="1"/>
    <col min="6139" max="6139" width="12.54296875" style="57" bestFit="1" customWidth="1"/>
    <col min="6140" max="6141" width="12.54296875" style="57" customWidth="1"/>
    <col min="6142" max="6142" width="12.1796875" style="57" bestFit="1" customWidth="1"/>
    <col min="6143" max="6143" width="12.1796875" style="57" customWidth="1"/>
    <col min="6144" max="6144" width="8.81640625" style="57"/>
    <col min="6145" max="6145" width="24.54296875" style="57" customWidth="1"/>
    <col min="6146" max="6146" width="8.1796875" style="57" bestFit="1" customWidth="1"/>
    <col min="6147" max="6148" width="7.54296875" style="57" bestFit="1" customWidth="1"/>
    <col min="6149" max="6149" width="15.1796875" style="57" customWidth="1"/>
    <col min="6150" max="6150" width="8.1796875" style="57" bestFit="1" customWidth="1"/>
    <col min="6151" max="6151" width="13.453125" style="57" customWidth="1"/>
    <col min="6152" max="6152" width="12.453125" style="57" customWidth="1"/>
    <col min="6153" max="6153" width="8.81640625" style="57"/>
    <col min="6154" max="6154" width="20.54296875" style="57" customWidth="1"/>
    <col min="6155" max="6155" width="8.1796875" style="57" bestFit="1" customWidth="1"/>
    <col min="6156" max="6156" width="7.54296875" style="57" bestFit="1" customWidth="1"/>
    <col min="6157" max="6157" width="8.1796875" style="57" bestFit="1" customWidth="1"/>
    <col min="6158" max="6158" width="16.26953125" style="57" customWidth="1"/>
    <col min="6159" max="6159" width="8.1796875" style="57" bestFit="1" customWidth="1"/>
    <col min="6160" max="6160" width="12.54296875" style="57" customWidth="1"/>
    <col min="6161" max="6161" width="13.26953125" style="57" customWidth="1"/>
    <col min="6162" max="6380" width="8.81640625" style="57"/>
    <col min="6381" max="6381" width="27.26953125" style="57" bestFit="1" customWidth="1"/>
    <col min="6382" max="6382" width="12.54296875" style="57" bestFit="1" customWidth="1"/>
    <col min="6383" max="6384" width="12.54296875" style="57" customWidth="1"/>
    <col min="6385" max="6385" width="12.54296875" style="57" bestFit="1" customWidth="1"/>
    <col min="6386" max="6387" width="12.54296875" style="57" customWidth="1"/>
    <col min="6388" max="6389" width="12.1796875" style="57" bestFit="1" customWidth="1"/>
    <col min="6390" max="6390" width="8.81640625" style="57"/>
    <col min="6391" max="6391" width="22.81640625" style="57" bestFit="1" customWidth="1"/>
    <col min="6392" max="6392" width="12.54296875" style="57" bestFit="1" customWidth="1"/>
    <col min="6393" max="6393" width="13.54296875" style="57" customWidth="1"/>
    <col min="6394" max="6394" width="11.26953125" style="57" bestFit="1" customWidth="1"/>
    <col min="6395" max="6395" width="12.54296875" style="57" bestFit="1" customWidth="1"/>
    <col min="6396" max="6397" width="12.54296875" style="57" customWidth="1"/>
    <col min="6398" max="6398" width="12.1796875" style="57" bestFit="1" customWidth="1"/>
    <col min="6399" max="6399" width="12.1796875" style="57" customWidth="1"/>
    <col min="6400" max="6400" width="8.81640625" style="57"/>
    <col min="6401" max="6401" width="24.54296875" style="57" customWidth="1"/>
    <col min="6402" max="6402" width="8.1796875" style="57" bestFit="1" customWidth="1"/>
    <col min="6403" max="6404" width="7.54296875" style="57" bestFit="1" customWidth="1"/>
    <col min="6405" max="6405" width="15.1796875" style="57" customWidth="1"/>
    <col min="6406" max="6406" width="8.1796875" style="57" bestFit="1" customWidth="1"/>
    <col min="6407" max="6407" width="13.453125" style="57" customWidth="1"/>
    <col min="6408" max="6408" width="12.453125" style="57" customWidth="1"/>
    <col min="6409" max="6409" width="8.81640625" style="57"/>
    <col min="6410" max="6410" width="20.54296875" style="57" customWidth="1"/>
    <col min="6411" max="6411" width="8.1796875" style="57" bestFit="1" customWidth="1"/>
    <col min="6412" max="6412" width="7.54296875" style="57" bestFit="1" customWidth="1"/>
    <col min="6413" max="6413" width="8.1796875" style="57" bestFit="1" customWidth="1"/>
    <col min="6414" max="6414" width="16.26953125" style="57" customWidth="1"/>
    <col min="6415" max="6415" width="8.1796875" style="57" bestFit="1" customWidth="1"/>
    <col min="6416" max="6416" width="12.54296875" style="57" customWidth="1"/>
    <col min="6417" max="6417" width="13.26953125" style="57" customWidth="1"/>
    <col min="6418" max="6636" width="8.81640625" style="57"/>
    <col min="6637" max="6637" width="27.26953125" style="57" bestFit="1" customWidth="1"/>
    <col min="6638" max="6638" width="12.54296875" style="57" bestFit="1" customWidth="1"/>
    <col min="6639" max="6640" width="12.54296875" style="57" customWidth="1"/>
    <col min="6641" max="6641" width="12.54296875" style="57" bestFit="1" customWidth="1"/>
    <col min="6642" max="6643" width="12.54296875" style="57" customWidth="1"/>
    <col min="6644" max="6645" width="12.1796875" style="57" bestFit="1" customWidth="1"/>
    <col min="6646" max="6646" width="8.81640625" style="57"/>
    <col min="6647" max="6647" width="22.81640625" style="57" bestFit="1" customWidth="1"/>
    <col min="6648" max="6648" width="12.54296875" style="57" bestFit="1" customWidth="1"/>
    <col min="6649" max="6649" width="13.54296875" style="57" customWidth="1"/>
    <col min="6650" max="6650" width="11.26953125" style="57" bestFit="1" customWidth="1"/>
    <col min="6651" max="6651" width="12.54296875" style="57" bestFit="1" customWidth="1"/>
    <col min="6652" max="6653" width="12.54296875" style="57" customWidth="1"/>
    <col min="6654" max="6654" width="12.1796875" style="57" bestFit="1" customWidth="1"/>
    <col min="6655" max="6655" width="12.1796875" style="57" customWidth="1"/>
    <col min="6656" max="6656" width="8.81640625" style="57"/>
    <col min="6657" max="6657" width="24.54296875" style="57" customWidth="1"/>
    <col min="6658" max="6658" width="8.1796875" style="57" bestFit="1" customWidth="1"/>
    <col min="6659" max="6660" width="7.54296875" style="57" bestFit="1" customWidth="1"/>
    <col min="6661" max="6661" width="15.1796875" style="57" customWidth="1"/>
    <col min="6662" max="6662" width="8.1796875" style="57" bestFit="1" customWidth="1"/>
    <col min="6663" max="6663" width="13.453125" style="57" customWidth="1"/>
    <col min="6664" max="6664" width="12.453125" style="57" customWidth="1"/>
    <col min="6665" max="6665" width="8.81640625" style="57"/>
    <col min="6666" max="6666" width="20.54296875" style="57" customWidth="1"/>
    <col min="6667" max="6667" width="8.1796875" style="57" bestFit="1" customWidth="1"/>
    <col min="6668" max="6668" width="7.54296875" style="57" bestFit="1" customWidth="1"/>
    <col min="6669" max="6669" width="8.1796875" style="57" bestFit="1" customWidth="1"/>
    <col min="6670" max="6670" width="16.26953125" style="57" customWidth="1"/>
    <col min="6671" max="6671" width="8.1796875" style="57" bestFit="1" customWidth="1"/>
    <col min="6672" max="6672" width="12.54296875" style="57" customWidth="1"/>
    <col min="6673" max="6673" width="13.26953125" style="57" customWidth="1"/>
    <col min="6674" max="6892" width="8.81640625" style="57"/>
    <col min="6893" max="6893" width="27.26953125" style="57" bestFit="1" customWidth="1"/>
    <col min="6894" max="6894" width="12.54296875" style="57" bestFit="1" customWidth="1"/>
    <col min="6895" max="6896" width="12.54296875" style="57" customWidth="1"/>
    <col min="6897" max="6897" width="12.54296875" style="57" bestFit="1" customWidth="1"/>
    <col min="6898" max="6899" width="12.54296875" style="57" customWidth="1"/>
    <col min="6900" max="6901" width="12.1796875" style="57" bestFit="1" customWidth="1"/>
    <col min="6902" max="6902" width="8.81640625" style="57"/>
    <col min="6903" max="6903" width="22.81640625" style="57" bestFit="1" customWidth="1"/>
    <col min="6904" max="6904" width="12.54296875" style="57" bestFit="1" customWidth="1"/>
    <col min="6905" max="6905" width="13.54296875" style="57" customWidth="1"/>
    <col min="6906" max="6906" width="11.26953125" style="57" bestFit="1" customWidth="1"/>
    <col min="6907" max="6907" width="12.54296875" style="57" bestFit="1" customWidth="1"/>
    <col min="6908" max="6909" width="12.54296875" style="57" customWidth="1"/>
    <col min="6910" max="6910" width="12.1796875" style="57" bestFit="1" customWidth="1"/>
    <col min="6911" max="6911" width="12.1796875" style="57" customWidth="1"/>
    <col min="6912" max="6912" width="8.81640625" style="57"/>
    <col min="6913" max="6913" width="24.54296875" style="57" customWidth="1"/>
    <col min="6914" max="6914" width="8.1796875" style="57" bestFit="1" customWidth="1"/>
    <col min="6915" max="6916" width="7.54296875" style="57" bestFit="1" customWidth="1"/>
    <col min="6917" max="6917" width="15.1796875" style="57" customWidth="1"/>
    <col min="6918" max="6918" width="8.1796875" style="57" bestFit="1" customWidth="1"/>
    <col min="6919" max="6919" width="13.453125" style="57" customWidth="1"/>
    <col min="6920" max="6920" width="12.453125" style="57" customWidth="1"/>
    <col min="6921" max="6921" width="8.81640625" style="57"/>
    <col min="6922" max="6922" width="20.54296875" style="57" customWidth="1"/>
    <col min="6923" max="6923" width="8.1796875" style="57" bestFit="1" customWidth="1"/>
    <col min="6924" max="6924" width="7.54296875" style="57" bestFit="1" customWidth="1"/>
    <col min="6925" max="6925" width="8.1796875" style="57" bestFit="1" customWidth="1"/>
    <col min="6926" max="6926" width="16.26953125" style="57" customWidth="1"/>
    <col min="6927" max="6927" width="8.1796875" style="57" bestFit="1" customWidth="1"/>
    <col min="6928" max="6928" width="12.54296875" style="57" customWidth="1"/>
    <col min="6929" max="6929" width="13.26953125" style="57" customWidth="1"/>
    <col min="6930" max="7148" width="8.81640625" style="57"/>
    <col min="7149" max="7149" width="27.26953125" style="57" bestFit="1" customWidth="1"/>
    <col min="7150" max="7150" width="12.54296875" style="57" bestFit="1" customWidth="1"/>
    <col min="7151" max="7152" width="12.54296875" style="57" customWidth="1"/>
    <col min="7153" max="7153" width="12.54296875" style="57" bestFit="1" customWidth="1"/>
    <col min="7154" max="7155" width="12.54296875" style="57" customWidth="1"/>
    <col min="7156" max="7157" width="12.1796875" style="57" bestFit="1" customWidth="1"/>
    <col min="7158" max="7158" width="8.81640625" style="57"/>
    <col min="7159" max="7159" width="22.81640625" style="57" bestFit="1" customWidth="1"/>
    <col min="7160" max="7160" width="12.54296875" style="57" bestFit="1" customWidth="1"/>
    <col min="7161" max="7161" width="13.54296875" style="57" customWidth="1"/>
    <col min="7162" max="7162" width="11.26953125" style="57" bestFit="1" customWidth="1"/>
    <col min="7163" max="7163" width="12.54296875" style="57" bestFit="1" customWidth="1"/>
    <col min="7164" max="7165" width="12.54296875" style="57" customWidth="1"/>
    <col min="7166" max="7166" width="12.1796875" style="57" bestFit="1" customWidth="1"/>
    <col min="7167" max="7167" width="12.1796875" style="57" customWidth="1"/>
    <col min="7168" max="7168" width="8.81640625" style="57"/>
    <col min="7169" max="7169" width="24.54296875" style="57" customWidth="1"/>
    <col min="7170" max="7170" width="8.1796875" style="57" bestFit="1" customWidth="1"/>
    <col min="7171" max="7172" width="7.54296875" style="57" bestFit="1" customWidth="1"/>
    <col min="7173" max="7173" width="15.1796875" style="57" customWidth="1"/>
    <col min="7174" max="7174" width="8.1796875" style="57" bestFit="1" customWidth="1"/>
    <col min="7175" max="7175" width="13.453125" style="57" customWidth="1"/>
    <col min="7176" max="7176" width="12.453125" style="57" customWidth="1"/>
    <col min="7177" max="7177" width="8.81640625" style="57"/>
    <col min="7178" max="7178" width="20.54296875" style="57" customWidth="1"/>
    <col min="7179" max="7179" width="8.1796875" style="57" bestFit="1" customWidth="1"/>
    <col min="7180" max="7180" width="7.54296875" style="57" bestFit="1" customWidth="1"/>
    <col min="7181" max="7181" width="8.1796875" style="57" bestFit="1" customWidth="1"/>
    <col min="7182" max="7182" width="16.26953125" style="57" customWidth="1"/>
    <col min="7183" max="7183" width="8.1796875" style="57" bestFit="1" customWidth="1"/>
    <col min="7184" max="7184" width="12.54296875" style="57" customWidth="1"/>
    <col min="7185" max="7185" width="13.26953125" style="57" customWidth="1"/>
    <col min="7186" max="7404" width="8.81640625" style="57"/>
    <col min="7405" max="7405" width="27.26953125" style="57" bestFit="1" customWidth="1"/>
    <col min="7406" max="7406" width="12.54296875" style="57" bestFit="1" customWidth="1"/>
    <col min="7407" max="7408" width="12.54296875" style="57" customWidth="1"/>
    <col min="7409" max="7409" width="12.54296875" style="57" bestFit="1" customWidth="1"/>
    <col min="7410" max="7411" width="12.54296875" style="57" customWidth="1"/>
    <col min="7412" max="7413" width="12.1796875" style="57" bestFit="1" customWidth="1"/>
    <col min="7414" max="7414" width="8.81640625" style="57"/>
    <col min="7415" max="7415" width="22.81640625" style="57" bestFit="1" customWidth="1"/>
    <col min="7416" max="7416" width="12.54296875" style="57" bestFit="1" customWidth="1"/>
    <col min="7417" max="7417" width="13.54296875" style="57" customWidth="1"/>
    <col min="7418" max="7418" width="11.26953125" style="57" bestFit="1" customWidth="1"/>
    <col min="7419" max="7419" width="12.54296875" style="57" bestFit="1" customWidth="1"/>
    <col min="7420" max="7421" width="12.54296875" style="57" customWidth="1"/>
    <col min="7422" max="7422" width="12.1796875" style="57" bestFit="1" customWidth="1"/>
    <col min="7423" max="7423" width="12.1796875" style="57" customWidth="1"/>
    <col min="7424" max="7424" width="8.81640625" style="57"/>
    <col min="7425" max="7425" width="24.54296875" style="57" customWidth="1"/>
    <col min="7426" max="7426" width="8.1796875" style="57" bestFit="1" customWidth="1"/>
    <col min="7427" max="7428" width="7.54296875" style="57" bestFit="1" customWidth="1"/>
    <col min="7429" max="7429" width="15.1796875" style="57" customWidth="1"/>
    <col min="7430" max="7430" width="8.1796875" style="57" bestFit="1" customWidth="1"/>
    <col min="7431" max="7431" width="13.453125" style="57" customWidth="1"/>
    <col min="7432" max="7432" width="12.453125" style="57" customWidth="1"/>
    <col min="7433" max="7433" width="8.81640625" style="57"/>
    <col min="7434" max="7434" width="20.54296875" style="57" customWidth="1"/>
    <col min="7435" max="7435" width="8.1796875" style="57" bestFit="1" customWidth="1"/>
    <col min="7436" max="7436" width="7.54296875" style="57" bestFit="1" customWidth="1"/>
    <col min="7437" max="7437" width="8.1796875" style="57" bestFit="1" customWidth="1"/>
    <col min="7438" max="7438" width="16.26953125" style="57" customWidth="1"/>
    <col min="7439" max="7439" width="8.1796875" style="57" bestFit="1" customWidth="1"/>
    <col min="7440" max="7440" width="12.54296875" style="57" customWidth="1"/>
    <col min="7441" max="7441" width="13.26953125" style="57" customWidth="1"/>
    <col min="7442" max="7660" width="8.81640625" style="57"/>
    <col min="7661" max="7661" width="27.26953125" style="57" bestFit="1" customWidth="1"/>
    <col min="7662" max="7662" width="12.54296875" style="57" bestFit="1" customWidth="1"/>
    <col min="7663" max="7664" width="12.54296875" style="57" customWidth="1"/>
    <col min="7665" max="7665" width="12.54296875" style="57" bestFit="1" customWidth="1"/>
    <col min="7666" max="7667" width="12.54296875" style="57" customWidth="1"/>
    <col min="7668" max="7669" width="12.1796875" style="57" bestFit="1" customWidth="1"/>
    <col min="7670" max="7670" width="8.81640625" style="57"/>
    <col min="7671" max="7671" width="22.81640625" style="57" bestFit="1" customWidth="1"/>
    <col min="7672" max="7672" width="12.54296875" style="57" bestFit="1" customWidth="1"/>
    <col min="7673" max="7673" width="13.54296875" style="57" customWidth="1"/>
    <col min="7674" max="7674" width="11.26953125" style="57" bestFit="1" customWidth="1"/>
    <col min="7675" max="7675" width="12.54296875" style="57" bestFit="1" customWidth="1"/>
    <col min="7676" max="7677" width="12.54296875" style="57" customWidth="1"/>
    <col min="7678" max="7678" width="12.1796875" style="57" bestFit="1" customWidth="1"/>
    <col min="7679" max="7679" width="12.1796875" style="57" customWidth="1"/>
    <col min="7680" max="7680" width="8.81640625" style="57"/>
    <col min="7681" max="7681" width="24.54296875" style="57" customWidth="1"/>
    <col min="7682" max="7682" width="8.1796875" style="57" bestFit="1" customWidth="1"/>
    <col min="7683" max="7684" width="7.54296875" style="57" bestFit="1" customWidth="1"/>
    <col min="7685" max="7685" width="15.1796875" style="57" customWidth="1"/>
    <col min="7686" max="7686" width="8.1796875" style="57" bestFit="1" customWidth="1"/>
    <col min="7687" max="7687" width="13.453125" style="57" customWidth="1"/>
    <col min="7688" max="7688" width="12.453125" style="57" customWidth="1"/>
    <col min="7689" max="7689" width="8.81640625" style="57"/>
    <col min="7690" max="7690" width="20.54296875" style="57" customWidth="1"/>
    <col min="7691" max="7691" width="8.1796875" style="57" bestFit="1" customWidth="1"/>
    <col min="7692" max="7692" width="7.54296875" style="57" bestFit="1" customWidth="1"/>
    <col min="7693" max="7693" width="8.1796875" style="57" bestFit="1" customWidth="1"/>
    <col min="7694" max="7694" width="16.26953125" style="57" customWidth="1"/>
    <col min="7695" max="7695" width="8.1796875" style="57" bestFit="1" customWidth="1"/>
    <col min="7696" max="7696" width="12.54296875" style="57" customWidth="1"/>
    <col min="7697" max="7697" width="13.26953125" style="57" customWidth="1"/>
    <col min="7698" max="7916" width="8.81640625" style="57"/>
    <col min="7917" max="7917" width="27.26953125" style="57" bestFit="1" customWidth="1"/>
    <col min="7918" max="7918" width="12.54296875" style="57" bestFit="1" customWidth="1"/>
    <col min="7919" max="7920" width="12.54296875" style="57" customWidth="1"/>
    <col min="7921" max="7921" width="12.54296875" style="57" bestFit="1" customWidth="1"/>
    <col min="7922" max="7923" width="12.54296875" style="57" customWidth="1"/>
    <col min="7924" max="7925" width="12.1796875" style="57" bestFit="1" customWidth="1"/>
    <col min="7926" max="7926" width="8.81640625" style="57"/>
    <col min="7927" max="7927" width="22.81640625" style="57" bestFit="1" customWidth="1"/>
    <col min="7928" max="7928" width="12.54296875" style="57" bestFit="1" customWidth="1"/>
    <col min="7929" max="7929" width="13.54296875" style="57" customWidth="1"/>
    <col min="7930" max="7930" width="11.26953125" style="57" bestFit="1" customWidth="1"/>
    <col min="7931" max="7931" width="12.54296875" style="57" bestFit="1" customWidth="1"/>
    <col min="7932" max="7933" width="12.54296875" style="57" customWidth="1"/>
    <col min="7934" max="7934" width="12.1796875" style="57" bestFit="1" customWidth="1"/>
    <col min="7935" max="7935" width="12.1796875" style="57" customWidth="1"/>
    <col min="7936" max="7936" width="8.81640625" style="57"/>
    <col min="7937" max="7937" width="24.54296875" style="57" customWidth="1"/>
    <col min="7938" max="7938" width="8.1796875" style="57" bestFit="1" customWidth="1"/>
    <col min="7939" max="7940" width="7.54296875" style="57" bestFit="1" customWidth="1"/>
    <col min="7941" max="7941" width="15.1796875" style="57" customWidth="1"/>
    <col min="7942" max="7942" width="8.1796875" style="57" bestFit="1" customWidth="1"/>
    <col min="7943" max="7943" width="13.453125" style="57" customWidth="1"/>
    <col min="7944" max="7944" width="12.453125" style="57" customWidth="1"/>
    <col min="7945" max="7945" width="8.81640625" style="57"/>
    <col min="7946" max="7946" width="20.54296875" style="57" customWidth="1"/>
    <col min="7947" max="7947" width="8.1796875" style="57" bestFit="1" customWidth="1"/>
    <col min="7948" max="7948" width="7.54296875" style="57" bestFit="1" customWidth="1"/>
    <col min="7949" max="7949" width="8.1796875" style="57" bestFit="1" customWidth="1"/>
    <col min="7950" max="7950" width="16.26953125" style="57" customWidth="1"/>
    <col min="7951" max="7951" width="8.1796875" style="57" bestFit="1" customWidth="1"/>
    <col min="7952" max="7952" width="12.54296875" style="57" customWidth="1"/>
    <col min="7953" max="7953" width="13.26953125" style="57" customWidth="1"/>
    <col min="7954" max="8172" width="8.81640625" style="57"/>
    <col min="8173" max="8173" width="27.26953125" style="57" bestFit="1" customWidth="1"/>
    <col min="8174" max="8174" width="12.54296875" style="57" bestFit="1" customWidth="1"/>
    <col min="8175" max="8176" width="12.54296875" style="57" customWidth="1"/>
    <col min="8177" max="8177" width="12.54296875" style="57" bestFit="1" customWidth="1"/>
    <col min="8178" max="8179" width="12.54296875" style="57" customWidth="1"/>
    <col min="8180" max="8181" width="12.1796875" style="57" bestFit="1" customWidth="1"/>
    <col min="8182" max="8182" width="8.81640625" style="57"/>
    <col min="8183" max="8183" width="22.81640625" style="57" bestFit="1" customWidth="1"/>
    <col min="8184" max="8184" width="12.54296875" style="57" bestFit="1" customWidth="1"/>
    <col min="8185" max="8185" width="13.54296875" style="57" customWidth="1"/>
    <col min="8186" max="8186" width="11.26953125" style="57" bestFit="1" customWidth="1"/>
    <col min="8187" max="8187" width="12.54296875" style="57" bestFit="1" customWidth="1"/>
    <col min="8188" max="8189" width="12.54296875" style="57" customWidth="1"/>
    <col min="8190" max="8190" width="12.1796875" style="57" bestFit="1" customWidth="1"/>
    <col min="8191" max="8191" width="12.1796875" style="57" customWidth="1"/>
    <col min="8192" max="8192" width="8.81640625" style="57"/>
    <col min="8193" max="8193" width="24.54296875" style="57" customWidth="1"/>
    <col min="8194" max="8194" width="8.1796875" style="57" bestFit="1" customWidth="1"/>
    <col min="8195" max="8196" width="7.54296875" style="57" bestFit="1" customWidth="1"/>
    <col min="8197" max="8197" width="15.1796875" style="57" customWidth="1"/>
    <col min="8198" max="8198" width="8.1796875" style="57" bestFit="1" customWidth="1"/>
    <col min="8199" max="8199" width="13.453125" style="57" customWidth="1"/>
    <col min="8200" max="8200" width="12.453125" style="57" customWidth="1"/>
    <col min="8201" max="8201" width="8.81640625" style="57"/>
    <col min="8202" max="8202" width="20.54296875" style="57" customWidth="1"/>
    <col min="8203" max="8203" width="8.1796875" style="57" bestFit="1" customWidth="1"/>
    <col min="8204" max="8204" width="7.54296875" style="57" bestFit="1" customWidth="1"/>
    <col min="8205" max="8205" width="8.1796875" style="57" bestFit="1" customWidth="1"/>
    <col min="8206" max="8206" width="16.26953125" style="57" customWidth="1"/>
    <col min="8207" max="8207" width="8.1796875" style="57" bestFit="1" customWidth="1"/>
    <col min="8208" max="8208" width="12.54296875" style="57" customWidth="1"/>
    <col min="8209" max="8209" width="13.26953125" style="57" customWidth="1"/>
    <col min="8210" max="8428" width="8.81640625" style="57"/>
    <col min="8429" max="8429" width="27.26953125" style="57" bestFit="1" customWidth="1"/>
    <col min="8430" max="8430" width="12.54296875" style="57" bestFit="1" customWidth="1"/>
    <col min="8431" max="8432" width="12.54296875" style="57" customWidth="1"/>
    <col min="8433" max="8433" width="12.54296875" style="57" bestFit="1" customWidth="1"/>
    <col min="8434" max="8435" width="12.54296875" style="57" customWidth="1"/>
    <col min="8436" max="8437" width="12.1796875" style="57" bestFit="1" customWidth="1"/>
    <col min="8438" max="8438" width="8.81640625" style="57"/>
    <col min="8439" max="8439" width="22.81640625" style="57" bestFit="1" customWidth="1"/>
    <col min="8440" max="8440" width="12.54296875" style="57" bestFit="1" customWidth="1"/>
    <col min="8441" max="8441" width="13.54296875" style="57" customWidth="1"/>
    <col min="8442" max="8442" width="11.26953125" style="57" bestFit="1" customWidth="1"/>
    <col min="8443" max="8443" width="12.54296875" style="57" bestFit="1" customWidth="1"/>
    <col min="8444" max="8445" width="12.54296875" style="57" customWidth="1"/>
    <col min="8446" max="8446" width="12.1796875" style="57" bestFit="1" customWidth="1"/>
    <col min="8447" max="8447" width="12.1796875" style="57" customWidth="1"/>
    <col min="8448" max="8448" width="8.81640625" style="57"/>
    <col min="8449" max="8449" width="24.54296875" style="57" customWidth="1"/>
    <col min="8450" max="8450" width="8.1796875" style="57" bestFit="1" customWidth="1"/>
    <col min="8451" max="8452" width="7.54296875" style="57" bestFit="1" customWidth="1"/>
    <col min="8453" max="8453" width="15.1796875" style="57" customWidth="1"/>
    <col min="8454" max="8454" width="8.1796875" style="57" bestFit="1" customWidth="1"/>
    <col min="8455" max="8455" width="13.453125" style="57" customWidth="1"/>
    <col min="8456" max="8456" width="12.453125" style="57" customWidth="1"/>
    <col min="8457" max="8457" width="8.81640625" style="57"/>
    <col min="8458" max="8458" width="20.54296875" style="57" customWidth="1"/>
    <col min="8459" max="8459" width="8.1796875" style="57" bestFit="1" customWidth="1"/>
    <col min="8460" max="8460" width="7.54296875" style="57" bestFit="1" customWidth="1"/>
    <col min="8461" max="8461" width="8.1796875" style="57" bestFit="1" customWidth="1"/>
    <col min="8462" max="8462" width="16.26953125" style="57" customWidth="1"/>
    <col min="8463" max="8463" width="8.1796875" style="57" bestFit="1" customWidth="1"/>
    <col min="8464" max="8464" width="12.54296875" style="57" customWidth="1"/>
    <col min="8465" max="8465" width="13.26953125" style="57" customWidth="1"/>
    <col min="8466" max="8684" width="8.81640625" style="57"/>
    <col min="8685" max="8685" width="27.26953125" style="57" bestFit="1" customWidth="1"/>
    <col min="8686" max="8686" width="12.54296875" style="57" bestFit="1" customWidth="1"/>
    <col min="8687" max="8688" width="12.54296875" style="57" customWidth="1"/>
    <col min="8689" max="8689" width="12.54296875" style="57" bestFit="1" customWidth="1"/>
    <col min="8690" max="8691" width="12.54296875" style="57" customWidth="1"/>
    <col min="8692" max="8693" width="12.1796875" style="57" bestFit="1" customWidth="1"/>
    <col min="8694" max="8694" width="8.81640625" style="57"/>
    <col min="8695" max="8695" width="22.81640625" style="57" bestFit="1" customWidth="1"/>
    <col min="8696" max="8696" width="12.54296875" style="57" bestFit="1" customWidth="1"/>
    <col min="8697" max="8697" width="13.54296875" style="57" customWidth="1"/>
    <col min="8698" max="8698" width="11.26953125" style="57" bestFit="1" customWidth="1"/>
    <col min="8699" max="8699" width="12.54296875" style="57" bestFit="1" customWidth="1"/>
    <col min="8700" max="8701" width="12.54296875" style="57" customWidth="1"/>
    <col min="8702" max="8702" width="12.1796875" style="57" bestFit="1" customWidth="1"/>
    <col min="8703" max="8703" width="12.1796875" style="57" customWidth="1"/>
    <col min="8704" max="8704" width="8.81640625" style="57"/>
    <col min="8705" max="8705" width="24.54296875" style="57" customWidth="1"/>
    <col min="8706" max="8706" width="8.1796875" style="57" bestFit="1" customWidth="1"/>
    <col min="8707" max="8708" width="7.54296875" style="57" bestFit="1" customWidth="1"/>
    <col min="8709" max="8709" width="15.1796875" style="57" customWidth="1"/>
    <col min="8710" max="8710" width="8.1796875" style="57" bestFit="1" customWidth="1"/>
    <col min="8711" max="8711" width="13.453125" style="57" customWidth="1"/>
    <col min="8712" max="8712" width="12.453125" style="57" customWidth="1"/>
    <col min="8713" max="8713" width="8.81640625" style="57"/>
    <col min="8714" max="8714" width="20.54296875" style="57" customWidth="1"/>
    <col min="8715" max="8715" width="8.1796875" style="57" bestFit="1" customWidth="1"/>
    <col min="8716" max="8716" width="7.54296875" style="57" bestFit="1" customWidth="1"/>
    <col min="8717" max="8717" width="8.1796875" style="57" bestFit="1" customWidth="1"/>
    <col min="8718" max="8718" width="16.26953125" style="57" customWidth="1"/>
    <col min="8719" max="8719" width="8.1796875" style="57" bestFit="1" customWidth="1"/>
    <col min="8720" max="8720" width="12.54296875" style="57" customWidth="1"/>
    <col min="8721" max="8721" width="13.26953125" style="57" customWidth="1"/>
    <col min="8722" max="8940" width="8.81640625" style="57"/>
    <col min="8941" max="8941" width="27.26953125" style="57" bestFit="1" customWidth="1"/>
    <col min="8942" max="8942" width="12.54296875" style="57" bestFit="1" customWidth="1"/>
    <col min="8943" max="8944" width="12.54296875" style="57" customWidth="1"/>
    <col min="8945" max="8945" width="12.54296875" style="57" bestFit="1" customWidth="1"/>
    <col min="8946" max="8947" width="12.54296875" style="57" customWidth="1"/>
    <col min="8948" max="8949" width="12.1796875" style="57" bestFit="1" customWidth="1"/>
    <col min="8950" max="8950" width="8.81640625" style="57"/>
    <col min="8951" max="8951" width="22.81640625" style="57" bestFit="1" customWidth="1"/>
    <col min="8952" max="8952" width="12.54296875" style="57" bestFit="1" customWidth="1"/>
    <col min="8953" max="8953" width="13.54296875" style="57" customWidth="1"/>
    <col min="8954" max="8954" width="11.26953125" style="57" bestFit="1" customWidth="1"/>
    <col min="8955" max="8955" width="12.54296875" style="57" bestFit="1" customWidth="1"/>
    <col min="8956" max="8957" width="12.54296875" style="57" customWidth="1"/>
    <col min="8958" max="8958" width="12.1796875" style="57" bestFit="1" customWidth="1"/>
    <col min="8959" max="8959" width="12.1796875" style="57" customWidth="1"/>
    <col min="8960" max="8960" width="8.81640625" style="57"/>
    <col min="8961" max="8961" width="24.54296875" style="57" customWidth="1"/>
    <col min="8962" max="8962" width="8.1796875" style="57" bestFit="1" customWidth="1"/>
    <col min="8963" max="8964" width="7.54296875" style="57" bestFit="1" customWidth="1"/>
    <col min="8965" max="8965" width="15.1796875" style="57" customWidth="1"/>
    <col min="8966" max="8966" width="8.1796875" style="57" bestFit="1" customWidth="1"/>
    <col min="8967" max="8967" width="13.453125" style="57" customWidth="1"/>
    <col min="8968" max="8968" width="12.453125" style="57" customWidth="1"/>
    <col min="8969" max="8969" width="8.81640625" style="57"/>
    <col min="8970" max="8970" width="20.54296875" style="57" customWidth="1"/>
    <col min="8971" max="8971" width="8.1796875" style="57" bestFit="1" customWidth="1"/>
    <col min="8972" max="8972" width="7.54296875" style="57" bestFit="1" customWidth="1"/>
    <col min="8973" max="8973" width="8.1796875" style="57" bestFit="1" customWidth="1"/>
    <col min="8974" max="8974" width="16.26953125" style="57" customWidth="1"/>
    <col min="8975" max="8975" width="8.1796875" style="57" bestFit="1" customWidth="1"/>
    <col min="8976" max="8976" width="12.54296875" style="57" customWidth="1"/>
    <col min="8977" max="8977" width="13.26953125" style="57" customWidth="1"/>
    <col min="8978" max="9196" width="8.81640625" style="57"/>
    <col min="9197" max="9197" width="27.26953125" style="57" bestFit="1" customWidth="1"/>
    <col min="9198" max="9198" width="12.54296875" style="57" bestFit="1" customWidth="1"/>
    <col min="9199" max="9200" width="12.54296875" style="57" customWidth="1"/>
    <col min="9201" max="9201" width="12.54296875" style="57" bestFit="1" customWidth="1"/>
    <col min="9202" max="9203" width="12.54296875" style="57" customWidth="1"/>
    <col min="9204" max="9205" width="12.1796875" style="57" bestFit="1" customWidth="1"/>
    <col min="9206" max="9206" width="8.81640625" style="57"/>
    <col min="9207" max="9207" width="22.81640625" style="57" bestFit="1" customWidth="1"/>
    <col min="9208" max="9208" width="12.54296875" style="57" bestFit="1" customWidth="1"/>
    <col min="9209" max="9209" width="13.54296875" style="57" customWidth="1"/>
    <col min="9210" max="9210" width="11.26953125" style="57" bestFit="1" customWidth="1"/>
    <col min="9211" max="9211" width="12.54296875" style="57" bestFit="1" customWidth="1"/>
    <col min="9212" max="9213" width="12.54296875" style="57" customWidth="1"/>
    <col min="9214" max="9214" width="12.1796875" style="57" bestFit="1" customWidth="1"/>
    <col min="9215" max="9215" width="12.1796875" style="57" customWidth="1"/>
    <col min="9216" max="9216" width="8.81640625" style="57"/>
    <col min="9217" max="9217" width="24.54296875" style="57" customWidth="1"/>
    <col min="9218" max="9218" width="8.1796875" style="57" bestFit="1" customWidth="1"/>
    <col min="9219" max="9220" width="7.54296875" style="57" bestFit="1" customWidth="1"/>
    <col min="9221" max="9221" width="15.1796875" style="57" customWidth="1"/>
    <col min="9222" max="9222" width="8.1796875" style="57" bestFit="1" customWidth="1"/>
    <col min="9223" max="9223" width="13.453125" style="57" customWidth="1"/>
    <col min="9224" max="9224" width="12.453125" style="57" customWidth="1"/>
    <col min="9225" max="9225" width="8.81640625" style="57"/>
    <col min="9226" max="9226" width="20.54296875" style="57" customWidth="1"/>
    <col min="9227" max="9227" width="8.1796875" style="57" bestFit="1" customWidth="1"/>
    <col min="9228" max="9228" width="7.54296875" style="57" bestFit="1" customWidth="1"/>
    <col min="9229" max="9229" width="8.1796875" style="57" bestFit="1" customWidth="1"/>
    <col min="9230" max="9230" width="16.26953125" style="57" customWidth="1"/>
    <col min="9231" max="9231" width="8.1796875" style="57" bestFit="1" customWidth="1"/>
    <col min="9232" max="9232" width="12.54296875" style="57" customWidth="1"/>
    <col min="9233" max="9233" width="13.26953125" style="57" customWidth="1"/>
    <col min="9234" max="9452" width="8.81640625" style="57"/>
    <col min="9453" max="9453" width="27.26953125" style="57" bestFit="1" customWidth="1"/>
    <col min="9454" max="9454" width="12.54296875" style="57" bestFit="1" customWidth="1"/>
    <col min="9455" max="9456" width="12.54296875" style="57" customWidth="1"/>
    <col min="9457" max="9457" width="12.54296875" style="57" bestFit="1" customWidth="1"/>
    <col min="9458" max="9459" width="12.54296875" style="57" customWidth="1"/>
    <col min="9460" max="9461" width="12.1796875" style="57" bestFit="1" customWidth="1"/>
    <col min="9462" max="9462" width="8.81640625" style="57"/>
    <col min="9463" max="9463" width="22.81640625" style="57" bestFit="1" customWidth="1"/>
    <col min="9464" max="9464" width="12.54296875" style="57" bestFit="1" customWidth="1"/>
    <col min="9465" max="9465" width="13.54296875" style="57" customWidth="1"/>
    <col min="9466" max="9466" width="11.26953125" style="57" bestFit="1" customWidth="1"/>
    <col min="9467" max="9467" width="12.54296875" style="57" bestFit="1" customWidth="1"/>
    <col min="9468" max="9469" width="12.54296875" style="57" customWidth="1"/>
    <col min="9470" max="9470" width="12.1796875" style="57" bestFit="1" customWidth="1"/>
    <col min="9471" max="9471" width="12.1796875" style="57" customWidth="1"/>
    <col min="9472" max="9472" width="8.81640625" style="57"/>
    <col min="9473" max="9473" width="24.54296875" style="57" customWidth="1"/>
    <col min="9474" max="9474" width="8.1796875" style="57" bestFit="1" customWidth="1"/>
    <col min="9475" max="9476" width="7.54296875" style="57" bestFit="1" customWidth="1"/>
    <col min="9477" max="9477" width="15.1796875" style="57" customWidth="1"/>
    <col min="9478" max="9478" width="8.1796875" style="57" bestFit="1" customWidth="1"/>
    <col min="9479" max="9479" width="13.453125" style="57" customWidth="1"/>
    <col min="9480" max="9480" width="12.453125" style="57" customWidth="1"/>
    <col min="9481" max="9481" width="8.81640625" style="57"/>
    <col min="9482" max="9482" width="20.54296875" style="57" customWidth="1"/>
    <col min="9483" max="9483" width="8.1796875" style="57" bestFit="1" customWidth="1"/>
    <col min="9484" max="9484" width="7.54296875" style="57" bestFit="1" customWidth="1"/>
    <col min="9485" max="9485" width="8.1796875" style="57" bestFit="1" customWidth="1"/>
    <col min="9486" max="9486" width="16.26953125" style="57" customWidth="1"/>
    <col min="9487" max="9487" width="8.1796875" style="57" bestFit="1" customWidth="1"/>
    <col min="9488" max="9488" width="12.54296875" style="57" customWidth="1"/>
    <col min="9489" max="9489" width="13.26953125" style="57" customWidth="1"/>
    <col min="9490" max="9708" width="8.81640625" style="57"/>
    <col min="9709" max="9709" width="27.26953125" style="57" bestFit="1" customWidth="1"/>
    <col min="9710" max="9710" width="12.54296875" style="57" bestFit="1" customWidth="1"/>
    <col min="9711" max="9712" width="12.54296875" style="57" customWidth="1"/>
    <col min="9713" max="9713" width="12.54296875" style="57" bestFit="1" customWidth="1"/>
    <col min="9714" max="9715" width="12.54296875" style="57" customWidth="1"/>
    <col min="9716" max="9717" width="12.1796875" style="57" bestFit="1" customWidth="1"/>
    <col min="9718" max="9718" width="8.81640625" style="57"/>
    <col min="9719" max="9719" width="22.81640625" style="57" bestFit="1" customWidth="1"/>
    <col min="9720" max="9720" width="12.54296875" style="57" bestFit="1" customWidth="1"/>
    <col min="9721" max="9721" width="13.54296875" style="57" customWidth="1"/>
    <col min="9722" max="9722" width="11.26953125" style="57" bestFit="1" customWidth="1"/>
    <col min="9723" max="9723" width="12.54296875" style="57" bestFit="1" customWidth="1"/>
    <col min="9724" max="9725" width="12.54296875" style="57" customWidth="1"/>
    <col min="9726" max="9726" width="12.1796875" style="57" bestFit="1" customWidth="1"/>
    <col min="9727" max="9727" width="12.1796875" style="57" customWidth="1"/>
    <col min="9728" max="9728" width="8.81640625" style="57"/>
    <col min="9729" max="9729" width="24.54296875" style="57" customWidth="1"/>
    <col min="9730" max="9730" width="8.1796875" style="57" bestFit="1" customWidth="1"/>
    <col min="9731" max="9732" width="7.54296875" style="57" bestFit="1" customWidth="1"/>
    <col min="9733" max="9733" width="15.1796875" style="57" customWidth="1"/>
    <col min="9734" max="9734" width="8.1796875" style="57" bestFit="1" customWidth="1"/>
    <col min="9735" max="9735" width="13.453125" style="57" customWidth="1"/>
    <col min="9736" max="9736" width="12.453125" style="57" customWidth="1"/>
    <col min="9737" max="9737" width="8.81640625" style="57"/>
    <col min="9738" max="9738" width="20.54296875" style="57" customWidth="1"/>
    <col min="9739" max="9739" width="8.1796875" style="57" bestFit="1" customWidth="1"/>
    <col min="9740" max="9740" width="7.54296875" style="57" bestFit="1" customWidth="1"/>
    <col min="9741" max="9741" width="8.1796875" style="57" bestFit="1" customWidth="1"/>
    <col min="9742" max="9742" width="16.26953125" style="57" customWidth="1"/>
    <col min="9743" max="9743" width="8.1796875" style="57" bestFit="1" customWidth="1"/>
    <col min="9744" max="9744" width="12.54296875" style="57" customWidth="1"/>
    <col min="9745" max="9745" width="13.26953125" style="57" customWidth="1"/>
    <col min="9746" max="9964" width="8.81640625" style="57"/>
    <col min="9965" max="9965" width="27.26953125" style="57" bestFit="1" customWidth="1"/>
    <col min="9966" max="9966" width="12.54296875" style="57" bestFit="1" customWidth="1"/>
    <col min="9967" max="9968" width="12.54296875" style="57" customWidth="1"/>
    <col min="9969" max="9969" width="12.54296875" style="57" bestFit="1" customWidth="1"/>
    <col min="9970" max="9971" width="12.54296875" style="57" customWidth="1"/>
    <col min="9972" max="9973" width="12.1796875" style="57" bestFit="1" customWidth="1"/>
    <col min="9974" max="9974" width="8.81640625" style="57"/>
    <col min="9975" max="9975" width="22.81640625" style="57" bestFit="1" customWidth="1"/>
    <col min="9976" max="9976" width="12.54296875" style="57" bestFit="1" customWidth="1"/>
    <col min="9977" max="9977" width="13.54296875" style="57" customWidth="1"/>
    <col min="9978" max="9978" width="11.26953125" style="57" bestFit="1" customWidth="1"/>
    <col min="9979" max="9979" width="12.54296875" style="57" bestFit="1" customWidth="1"/>
    <col min="9980" max="9981" width="12.54296875" style="57" customWidth="1"/>
    <col min="9982" max="9982" width="12.1796875" style="57" bestFit="1" customWidth="1"/>
    <col min="9983" max="9983" width="12.1796875" style="57" customWidth="1"/>
    <col min="9984" max="9984" width="8.81640625" style="57"/>
    <col min="9985" max="9985" width="24.54296875" style="57" customWidth="1"/>
    <col min="9986" max="9986" width="8.1796875" style="57" bestFit="1" customWidth="1"/>
    <col min="9987" max="9988" width="7.54296875" style="57" bestFit="1" customWidth="1"/>
    <col min="9989" max="9989" width="15.1796875" style="57" customWidth="1"/>
    <col min="9990" max="9990" width="8.1796875" style="57" bestFit="1" customWidth="1"/>
    <col min="9991" max="9991" width="13.453125" style="57" customWidth="1"/>
    <col min="9992" max="9992" width="12.453125" style="57" customWidth="1"/>
    <col min="9993" max="9993" width="8.81640625" style="57"/>
    <col min="9994" max="9994" width="20.54296875" style="57" customWidth="1"/>
    <col min="9995" max="9995" width="8.1796875" style="57" bestFit="1" customWidth="1"/>
    <col min="9996" max="9996" width="7.54296875" style="57" bestFit="1" customWidth="1"/>
    <col min="9997" max="9997" width="8.1796875" style="57" bestFit="1" customWidth="1"/>
    <col min="9998" max="9998" width="16.26953125" style="57" customWidth="1"/>
    <col min="9999" max="9999" width="8.1796875" style="57" bestFit="1" customWidth="1"/>
    <col min="10000" max="10000" width="12.54296875" style="57" customWidth="1"/>
    <col min="10001" max="10001" width="13.26953125" style="57" customWidth="1"/>
    <col min="10002" max="10220" width="8.81640625" style="57"/>
    <col min="10221" max="10221" width="27.26953125" style="57" bestFit="1" customWidth="1"/>
    <col min="10222" max="10222" width="12.54296875" style="57" bestFit="1" customWidth="1"/>
    <col min="10223" max="10224" width="12.54296875" style="57" customWidth="1"/>
    <col min="10225" max="10225" width="12.54296875" style="57" bestFit="1" customWidth="1"/>
    <col min="10226" max="10227" width="12.54296875" style="57" customWidth="1"/>
    <col min="10228" max="10229" width="12.1796875" style="57" bestFit="1" customWidth="1"/>
    <col min="10230" max="10230" width="8.81640625" style="57"/>
    <col min="10231" max="10231" width="22.81640625" style="57" bestFit="1" customWidth="1"/>
    <col min="10232" max="10232" width="12.54296875" style="57" bestFit="1" customWidth="1"/>
    <col min="10233" max="10233" width="13.54296875" style="57" customWidth="1"/>
    <col min="10234" max="10234" width="11.26953125" style="57" bestFit="1" customWidth="1"/>
    <col min="10235" max="10235" width="12.54296875" style="57" bestFit="1" customWidth="1"/>
    <col min="10236" max="10237" width="12.54296875" style="57" customWidth="1"/>
    <col min="10238" max="10238" width="12.1796875" style="57" bestFit="1" customWidth="1"/>
    <col min="10239" max="10239" width="12.1796875" style="57" customWidth="1"/>
    <col min="10240" max="10240" width="8.81640625" style="57"/>
    <col min="10241" max="10241" width="24.54296875" style="57" customWidth="1"/>
    <col min="10242" max="10242" width="8.1796875" style="57" bestFit="1" customWidth="1"/>
    <col min="10243" max="10244" width="7.54296875" style="57" bestFit="1" customWidth="1"/>
    <col min="10245" max="10245" width="15.1796875" style="57" customWidth="1"/>
    <col min="10246" max="10246" width="8.1796875" style="57" bestFit="1" customWidth="1"/>
    <col min="10247" max="10247" width="13.453125" style="57" customWidth="1"/>
    <col min="10248" max="10248" width="12.453125" style="57" customWidth="1"/>
    <col min="10249" max="10249" width="8.81640625" style="57"/>
    <col min="10250" max="10250" width="20.54296875" style="57" customWidth="1"/>
    <col min="10251" max="10251" width="8.1796875" style="57" bestFit="1" customWidth="1"/>
    <col min="10252" max="10252" width="7.54296875" style="57" bestFit="1" customWidth="1"/>
    <col min="10253" max="10253" width="8.1796875" style="57" bestFit="1" customWidth="1"/>
    <col min="10254" max="10254" width="16.26953125" style="57" customWidth="1"/>
    <col min="10255" max="10255" width="8.1796875" style="57" bestFit="1" customWidth="1"/>
    <col min="10256" max="10256" width="12.54296875" style="57" customWidth="1"/>
    <col min="10257" max="10257" width="13.26953125" style="57" customWidth="1"/>
    <col min="10258" max="10476" width="8.81640625" style="57"/>
    <col min="10477" max="10477" width="27.26953125" style="57" bestFit="1" customWidth="1"/>
    <col min="10478" max="10478" width="12.54296875" style="57" bestFit="1" customWidth="1"/>
    <col min="10479" max="10480" width="12.54296875" style="57" customWidth="1"/>
    <col min="10481" max="10481" width="12.54296875" style="57" bestFit="1" customWidth="1"/>
    <col min="10482" max="10483" width="12.54296875" style="57" customWidth="1"/>
    <col min="10484" max="10485" width="12.1796875" style="57" bestFit="1" customWidth="1"/>
    <col min="10486" max="10486" width="8.81640625" style="57"/>
    <col min="10487" max="10487" width="22.81640625" style="57" bestFit="1" customWidth="1"/>
    <col min="10488" max="10488" width="12.54296875" style="57" bestFit="1" customWidth="1"/>
    <col min="10489" max="10489" width="13.54296875" style="57" customWidth="1"/>
    <col min="10490" max="10490" width="11.26953125" style="57" bestFit="1" customWidth="1"/>
    <col min="10491" max="10491" width="12.54296875" style="57" bestFit="1" customWidth="1"/>
    <col min="10492" max="10493" width="12.54296875" style="57" customWidth="1"/>
    <col min="10494" max="10494" width="12.1796875" style="57" bestFit="1" customWidth="1"/>
    <col min="10495" max="10495" width="12.1796875" style="57" customWidth="1"/>
    <col min="10496" max="10496" width="8.81640625" style="57"/>
    <col min="10497" max="10497" width="24.54296875" style="57" customWidth="1"/>
    <col min="10498" max="10498" width="8.1796875" style="57" bestFit="1" customWidth="1"/>
    <col min="10499" max="10500" width="7.54296875" style="57" bestFit="1" customWidth="1"/>
    <col min="10501" max="10501" width="15.1796875" style="57" customWidth="1"/>
    <col min="10502" max="10502" width="8.1796875" style="57" bestFit="1" customWidth="1"/>
    <col min="10503" max="10503" width="13.453125" style="57" customWidth="1"/>
    <col min="10504" max="10504" width="12.453125" style="57" customWidth="1"/>
    <col min="10505" max="10505" width="8.81640625" style="57"/>
    <col min="10506" max="10506" width="20.54296875" style="57" customWidth="1"/>
    <col min="10507" max="10507" width="8.1796875" style="57" bestFit="1" customWidth="1"/>
    <col min="10508" max="10508" width="7.54296875" style="57" bestFit="1" customWidth="1"/>
    <col min="10509" max="10509" width="8.1796875" style="57" bestFit="1" customWidth="1"/>
    <col min="10510" max="10510" width="16.26953125" style="57" customWidth="1"/>
    <col min="10511" max="10511" width="8.1796875" style="57" bestFit="1" customWidth="1"/>
    <col min="10512" max="10512" width="12.54296875" style="57" customWidth="1"/>
    <col min="10513" max="10513" width="13.26953125" style="57" customWidth="1"/>
    <col min="10514" max="10732" width="8.81640625" style="57"/>
    <col min="10733" max="10733" width="27.26953125" style="57" bestFit="1" customWidth="1"/>
    <col min="10734" max="10734" width="12.54296875" style="57" bestFit="1" customWidth="1"/>
    <col min="10735" max="10736" width="12.54296875" style="57" customWidth="1"/>
    <col min="10737" max="10737" width="12.54296875" style="57" bestFit="1" customWidth="1"/>
    <col min="10738" max="10739" width="12.54296875" style="57" customWidth="1"/>
    <col min="10740" max="10741" width="12.1796875" style="57" bestFit="1" customWidth="1"/>
    <col min="10742" max="10742" width="8.81640625" style="57"/>
    <col min="10743" max="10743" width="22.81640625" style="57" bestFit="1" customWidth="1"/>
    <col min="10744" max="10744" width="12.54296875" style="57" bestFit="1" customWidth="1"/>
    <col min="10745" max="10745" width="13.54296875" style="57" customWidth="1"/>
    <col min="10746" max="10746" width="11.26953125" style="57" bestFit="1" customWidth="1"/>
    <col min="10747" max="10747" width="12.54296875" style="57" bestFit="1" customWidth="1"/>
    <col min="10748" max="10749" width="12.54296875" style="57" customWidth="1"/>
    <col min="10750" max="10750" width="12.1796875" style="57" bestFit="1" customWidth="1"/>
    <col min="10751" max="10751" width="12.1796875" style="57" customWidth="1"/>
    <col min="10752" max="10752" width="8.81640625" style="57"/>
    <col min="10753" max="10753" width="24.54296875" style="57" customWidth="1"/>
    <col min="10754" max="10754" width="8.1796875" style="57" bestFit="1" customWidth="1"/>
    <col min="10755" max="10756" width="7.54296875" style="57" bestFit="1" customWidth="1"/>
    <col min="10757" max="10757" width="15.1796875" style="57" customWidth="1"/>
    <col min="10758" max="10758" width="8.1796875" style="57" bestFit="1" customWidth="1"/>
    <col min="10759" max="10759" width="13.453125" style="57" customWidth="1"/>
    <col min="10760" max="10760" width="12.453125" style="57" customWidth="1"/>
    <col min="10761" max="10761" width="8.81640625" style="57"/>
    <col min="10762" max="10762" width="20.54296875" style="57" customWidth="1"/>
    <col min="10763" max="10763" width="8.1796875" style="57" bestFit="1" customWidth="1"/>
    <col min="10764" max="10764" width="7.54296875" style="57" bestFit="1" customWidth="1"/>
    <col min="10765" max="10765" width="8.1796875" style="57" bestFit="1" customWidth="1"/>
    <col min="10766" max="10766" width="16.26953125" style="57" customWidth="1"/>
    <col min="10767" max="10767" width="8.1796875" style="57" bestFit="1" customWidth="1"/>
    <col min="10768" max="10768" width="12.54296875" style="57" customWidth="1"/>
    <col min="10769" max="10769" width="13.26953125" style="57" customWidth="1"/>
    <col min="10770" max="10988" width="8.81640625" style="57"/>
    <col min="10989" max="10989" width="27.26953125" style="57" bestFit="1" customWidth="1"/>
    <col min="10990" max="10990" width="12.54296875" style="57" bestFit="1" customWidth="1"/>
    <col min="10991" max="10992" width="12.54296875" style="57" customWidth="1"/>
    <col min="10993" max="10993" width="12.54296875" style="57" bestFit="1" customWidth="1"/>
    <col min="10994" max="10995" width="12.54296875" style="57" customWidth="1"/>
    <col min="10996" max="10997" width="12.1796875" style="57" bestFit="1" customWidth="1"/>
    <col min="10998" max="10998" width="8.81640625" style="57"/>
    <col min="10999" max="10999" width="22.81640625" style="57" bestFit="1" customWidth="1"/>
    <col min="11000" max="11000" width="12.54296875" style="57" bestFit="1" customWidth="1"/>
    <col min="11001" max="11001" width="13.54296875" style="57" customWidth="1"/>
    <col min="11002" max="11002" width="11.26953125" style="57" bestFit="1" customWidth="1"/>
    <col min="11003" max="11003" width="12.54296875" style="57" bestFit="1" customWidth="1"/>
    <col min="11004" max="11005" width="12.54296875" style="57" customWidth="1"/>
    <col min="11006" max="11006" width="12.1796875" style="57" bestFit="1" customWidth="1"/>
    <col min="11007" max="11007" width="12.1796875" style="57" customWidth="1"/>
    <col min="11008" max="11008" width="8.81640625" style="57"/>
    <col min="11009" max="11009" width="24.54296875" style="57" customWidth="1"/>
    <col min="11010" max="11010" width="8.1796875" style="57" bestFit="1" customWidth="1"/>
    <col min="11011" max="11012" width="7.54296875" style="57" bestFit="1" customWidth="1"/>
    <col min="11013" max="11013" width="15.1796875" style="57" customWidth="1"/>
    <col min="11014" max="11014" width="8.1796875" style="57" bestFit="1" customWidth="1"/>
    <col min="11015" max="11015" width="13.453125" style="57" customWidth="1"/>
    <col min="11016" max="11016" width="12.453125" style="57" customWidth="1"/>
    <col min="11017" max="11017" width="8.81640625" style="57"/>
    <col min="11018" max="11018" width="20.54296875" style="57" customWidth="1"/>
    <col min="11019" max="11019" width="8.1796875" style="57" bestFit="1" customWidth="1"/>
    <col min="11020" max="11020" width="7.54296875" style="57" bestFit="1" customWidth="1"/>
    <col min="11021" max="11021" width="8.1796875" style="57" bestFit="1" customWidth="1"/>
    <col min="11022" max="11022" width="16.26953125" style="57" customWidth="1"/>
    <col min="11023" max="11023" width="8.1796875" style="57" bestFit="1" customWidth="1"/>
    <col min="11024" max="11024" width="12.54296875" style="57" customWidth="1"/>
    <col min="11025" max="11025" width="13.26953125" style="57" customWidth="1"/>
    <col min="11026" max="11244" width="8.81640625" style="57"/>
    <col min="11245" max="11245" width="27.26953125" style="57" bestFit="1" customWidth="1"/>
    <col min="11246" max="11246" width="12.54296875" style="57" bestFit="1" customWidth="1"/>
    <col min="11247" max="11248" width="12.54296875" style="57" customWidth="1"/>
    <col min="11249" max="11249" width="12.54296875" style="57" bestFit="1" customWidth="1"/>
    <col min="11250" max="11251" width="12.54296875" style="57" customWidth="1"/>
    <col min="11252" max="11253" width="12.1796875" style="57" bestFit="1" customWidth="1"/>
    <col min="11254" max="11254" width="8.81640625" style="57"/>
    <col min="11255" max="11255" width="22.81640625" style="57" bestFit="1" customWidth="1"/>
    <col min="11256" max="11256" width="12.54296875" style="57" bestFit="1" customWidth="1"/>
    <col min="11257" max="11257" width="13.54296875" style="57" customWidth="1"/>
    <col min="11258" max="11258" width="11.26953125" style="57" bestFit="1" customWidth="1"/>
    <col min="11259" max="11259" width="12.54296875" style="57" bestFit="1" customWidth="1"/>
    <col min="11260" max="11261" width="12.54296875" style="57" customWidth="1"/>
    <col min="11262" max="11262" width="12.1796875" style="57" bestFit="1" customWidth="1"/>
    <col min="11263" max="11263" width="12.1796875" style="57" customWidth="1"/>
    <col min="11264" max="11264" width="8.81640625" style="57"/>
    <col min="11265" max="11265" width="24.54296875" style="57" customWidth="1"/>
    <col min="11266" max="11266" width="8.1796875" style="57" bestFit="1" customWidth="1"/>
    <col min="11267" max="11268" width="7.54296875" style="57" bestFit="1" customWidth="1"/>
    <col min="11269" max="11269" width="15.1796875" style="57" customWidth="1"/>
    <col min="11270" max="11270" width="8.1796875" style="57" bestFit="1" customWidth="1"/>
    <col min="11271" max="11271" width="13.453125" style="57" customWidth="1"/>
    <col min="11272" max="11272" width="12.453125" style="57" customWidth="1"/>
    <col min="11273" max="11273" width="8.81640625" style="57"/>
    <col min="11274" max="11274" width="20.54296875" style="57" customWidth="1"/>
    <col min="11275" max="11275" width="8.1796875" style="57" bestFit="1" customWidth="1"/>
    <col min="11276" max="11276" width="7.54296875" style="57" bestFit="1" customWidth="1"/>
    <col min="11277" max="11277" width="8.1796875" style="57" bestFit="1" customWidth="1"/>
    <col min="11278" max="11278" width="16.26953125" style="57" customWidth="1"/>
    <col min="11279" max="11279" width="8.1796875" style="57" bestFit="1" customWidth="1"/>
    <col min="11280" max="11280" width="12.54296875" style="57" customWidth="1"/>
    <col min="11281" max="11281" width="13.26953125" style="57" customWidth="1"/>
    <col min="11282" max="11500" width="8.81640625" style="57"/>
    <col min="11501" max="11501" width="27.26953125" style="57" bestFit="1" customWidth="1"/>
    <col min="11502" max="11502" width="12.54296875" style="57" bestFit="1" customWidth="1"/>
    <col min="11503" max="11504" width="12.54296875" style="57" customWidth="1"/>
    <col min="11505" max="11505" width="12.54296875" style="57" bestFit="1" customWidth="1"/>
    <col min="11506" max="11507" width="12.54296875" style="57" customWidth="1"/>
    <col min="11508" max="11509" width="12.1796875" style="57" bestFit="1" customWidth="1"/>
    <col min="11510" max="11510" width="8.81640625" style="57"/>
    <col min="11511" max="11511" width="22.81640625" style="57" bestFit="1" customWidth="1"/>
    <col min="11512" max="11512" width="12.54296875" style="57" bestFit="1" customWidth="1"/>
    <col min="11513" max="11513" width="13.54296875" style="57" customWidth="1"/>
    <col min="11514" max="11514" width="11.26953125" style="57" bestFit="1" customWidth="1"/>
    <col min="11515" max="11515" width="12.54296875" style="57" bestFit="1" customWidth="1"/>
    <col min="11516" max="11517" width="12.54296875" style="57" customWidth="1"/>
    <col min="11518" max="11518" width="12.1796875" style="57" bestFit="1" customWidth="1"/>
    <col min="11519" max="11519" width="12.1796875" style="57" customWidth="1"/>
    <col min="11520" max="11520" width="8.81640625" style="57"/>
    <col min="11521" max="11521" width="24.54296875" style="57" customWidth="1"/>
    <col min="11522" max="11522" width="8.1796875" style="57" bestFit="1" customWidth="1"/>
    <col min="11523" max="11524" width="7.54296875" style="57" bestFit="1" customWidth="1"/>
    <col min="11525" max="11525" width="15.1796875" style="57" customWidth="1"/>
    <col min="11526" max="11526" width="8.1796875" style="57" bestFit="1" customWidth="1"/>
    <col min="11527" max="11527" width="13.453125" style="57" customWidth="1"/>
    <col min="11528" max="11528" width="12.453125" style="57" customWidth="1"/>
    <col min="11529" max="11529" width="8.81640625" style="57"/>
    <col min="11530" max="11530" width="20.54296875" style="57" customWidth="1"/>
    <col min="11531" max="11531" width="8.1796875" style="57" bestFit="1" customWidth="1"/>
    <col min="11532" max="11532" width="7.54296875" style="57" bestFit="1" customWidth="1"/>
    <col min="11533" max="11533" width="8.1796875" style="57" bestFit="1" customWidth="1"/>
    <col min="11534" max="11534" width="16.26953125" style="57" customWidth="1"/>
    <col min="11535" max="11535" width="8.1796875" style="57" bestFit="1" customWidth="1"/>
    <col min="11536" max="11536" width="12.54296875" style="57" customWidth="1"/>
    <col min="11537" max="11537" width="13.26953125" style="57" customWidth="1"/>
    <col min="11538" max="11756" width="8.81640625" style="57"/>
    <col min="11757" max="11757" width="27.26953125" style="57" bestFit="1" customWidth="1"/>
    <col min="11758" max="11758" width="12.54296875" style="57" bestFit="1" customWidth="1"/>
    <col min="11759" max="11760" width="12.54296875" style="57" customWidth="1"/>
    <col min="11761" max="11761" width="12.54296875" style="57" bestFit="1" customWidth="1"/>
    <col min="11762" max="11763" width="12.54296875" style="57" customWidth="1"/>
    <col min="11764" max="11765" width="12.1796875" style="57" bestFit="1" customWidth="1"/>
    <col min="11766" max="11766" width="8.81640625" style="57"/>
    <col min="11767" max="11767" width="22.81640625" style="57" bestFit="1" customWidth="1"/>
    <col min="11768" max="11768" width="12.54296875" style="57" bestFit="1" customWidth="1"/>
    <col min="11769" max="11769" width="13.54296875" style="57" customWidth="1"/>
    <col min="11770" max="11770" width="11.26953125" style="57" bestFit="1" customWidth="1"/>
    <col min="11771" max="11771" width="12.54296875" style="57" bestFit="1" customWidth="1"/>
    <col min="11772" max="11773" width="12.54296875" style="57" customWidth="1"/>
    <col min="11774" max="11774" width="12.1796875" style="57" bestFit="1" customWidth="1"/>
    <col min="11775" max="11775" width="12.1796875" style="57" customWidth="1"/>
    <col min="11776" max="11776" width="8.81640625" style="57"/>
    <col min="11777" max="11777" width="24.54296875" style="57" customWidth="1"/>
    <col min="11778" max="11778" width="8.1796875" style="57" bestFit="1" customWidth="1"/>
    <col min="11779" max="11780" width="7.54296875" style="57" bestFit="1" customWidth="1"/>
    <col min="11781" max="11781" width="15.1796875" style="57" customWidth="1"/>
    <col min="11782" max="11782" width="8.1796875" style="57" bestFit="1" customWidth="1"/>
    <col min="11783" max="11783" width="13.453125" style="57" customWidth="1"/>
    <col min="11784" max="11784" width="12.453125" style="57" customWidth="1"/>
    <col min="11785" max="11785" width="8.81640625" style="57"/>
    <col min="11786" max="11786" width="20.54296875" style="57" customWidth="1"/>
    <col min="11787" max="11787" width="8.1796875" style="57" bestFit="1" customWidth="1"/>
    <col min="11788" max="11788" width="7.54296875" style="57" bestFit="1" customWidth="1"/>
    <col min="11789" max="11789" width="8.1796875" style="57" bestFit="1" customWidth="1"/>
    <col min="11790" max="11790" width="16.26953125" style="57" customWidth="1"/>
    <col min="11791" max="11791" width="8.1796875" style="57" bestFit="1" customWidth="1"/>
    <col min="11792" max="11792" width="12.54296875" style="57" customWidth="1"/>
    <col min="11793" max="11793" width="13.26953125" style="57" customWidth="1"/>
    <col min="11794" max="12012" width="8.81640625" style="57"/>
    <col min="12013" max="12013" width="27.26953125" style="57" bestFit="1" customWidth="1"/>
    <col min="12014" max="12014" width="12.54296875" style="57" bestFit="1" customWidth="1"/>
    <col min="12015" max="12016" width="12.54296875" style="57" customWidth="1"/>
    <col min="12017" max="12017" width="12.54296875" style="57" bestFit="1" customWidth="1"/>
    <col min="12018" max="12019" width="12.54296875" style="57" customWidth="1"/>
    <col min="12020" max="12021" width="12.1796875" style="57" bestFit="1" customWidth="1"/>
    <col min="12022" max="12022" width="8.81640625" style="57"/>
    <col min="12023" max="12023" width="22.81640625" style="57" bestFit="1" customWidth="1"/>
    <col min="12024" max="12024" width="12.54296875" style="57" bestFit="1" customWidth="1"/>
    <col min="12025" max="12025" width="13.54296875" style="57" customWidth="1"/>
    <col min="12026" max="12026" width="11.26953125" style="57" bestFit="1" customWidth="1"/>
    <col min="12027" max="12027" width="12.54296875" style="57" bestFit="1" customWidth="1"/>
    <col min="12028" max="12029" width="12.54296875" style="57" customWidth="1"/>
    <col min="12030" max="12030" width="12.1796875" style="57" bestFit="1" customWidth="1"/>
    <col min="12031" max="12031" width="12.1796875" style="57" customWidth="1"/>
    <col min="12032" max="12032" width="8.81640625" style="57"/>
    <col min="12033" max="12033" width="24.54296875" style="57" customWidth="1"/>
    <col min="12034" max="12034" width="8.1796875" style="57" bestFit="1" customWidth="1"/>
    <col min="12035" max="12036" width="7.54296875" style="57" bestFit="1" customWidth="1"/>
    <col min="12037" max="12037" width="15.1796875" style="57" customWidth="1"/>
    <col min="12038" max="12038" width="8.1796875" style="57" bestFit="1" customWidth="1"/>
    <col min="12039" max="12039" width="13.453125" style="57" customWidth="1"/>
    <col min="12040" max="12040" width="12.453125" style="57" customWidth="1"/>
    <col min="12041" max="12041" width="8.81640625" style="57"/>
    <col min="12042" max="12042" width="20.54296875" style="57" customWidth="1"/>
    <col min="12043" max="12043" width="8.1796875" style="57" bestFit="1" customWidth="1"/>
    <col min="12044" max="12044" width="7.54296875" style="57" bestFit="1" customWidth="1"/>
    <col min="12045" max="12045" width="8.1796875" style="57" bestFit="1" customWidth="1"/>
    <col min="12046" max="12046" width="16.26953125" style="57" customWidth="1"/>
    <col min="12047" max="12047" width="8.1796875" style="57" bestFit="1" customWidth="1"/>
    <col min="12048" max="12048" width="12.54296875" style="57" customWidth="1"/>
    <col min="12049" max="12049" width="13.26953125" style="57" customWidth="1"/>
    <col min="12050" max="12268" width="8.81640625" style="57"/>
    <col min="12269" max="12269" width="27.26953125" style="57" bestFit="1" customWidth="1"/>
    <col min="12270" max="12270" width="12.54296875" style="57" bestFit="1" customWidth="1"/>
    <col min="12271" max="12272" width="12.54296875" style="57" customWidth="1"/>
    <col min="12273" max="12273" width="12.54296875" style="57" bestFit="1" customWidth="1"/>
    <col min="12274" max="12275" width="12.54296875" style="57" customWidth="1"/>
    <col min="12276" max="12277" width="12.1796875" style="57" bestFit="1" customWidth="1"/>
    <col min="12278" max="12278" width="8.81640625" style="57"/>
    <col min="12279" max="12279" width="22.81640625" style="57" bestFit="1" customWidth="1"/>
    <col min="12280" max="12280" width="12.54296875" style="57" bestFit="1" customWidth="1"/>
    <col min="12281" max="12281" width="13.54296875" style="57" customWidth="1"/>
    <col min="12282" max="12282" width="11.26953125" style="57" bestFit="1" customWidth="1"/>
    <col min="12283" max="12283" width="12.54296875" style="57" bestFit="1" customWidth="1"/>
    <col min="12284" max="12285" width="12.54296875" style="57" customWidth="1"/>
    <col min="12286" max="12286" width="12.1796875" style="57" bestFit="1" customWidth="1"/>
    <col min="12287" max="12287" width="12.1796875" style="57" customWidth="1"/>
    <col min="12288" max="12288" width="8.81640625" style="57"/>
    <col min="12289" max="12289" width="24.54296875" style="57" customWidth="1"/>
    <col min="12290" max="12290" width="8.1796875" style="57" bestFit="1" customWidth="1"/>
    <col min="12291" max="12292" width="7.54296875" style="57" bestFit="1" customWidth="1"/>
    <col min="12293" max="12293" width="15.1796875" style="57" customWidth="1"/>
    <col min="12294" max="12294" width="8.1796875" style="57" bestFit="1" customWidth="1"/>
    <col min="12295" max="12295" width="13.453125" style="57" customWidth="1"/>
    <col min="12296" max="12296" width="12.453125" style="57" customWidth="1"/>
    <col min="12297" max="12297" width="8.81640625" style="57"/>
    <col min="12298" max="12298" width="20.54296875" style="57" customWidth="1"/>
    <col min="12299" max="12299" width="8.1796875" style="57" bestFit="1" customWidth="1"/>
    <col min="12300" max="12300" width="7.54296875" style="57" bestFit="1" customWidth="1"/>
    <col min="12301" max="12301" width="8.1796875" style="57" bestFit="1" customWidth="1"/>
    <col min="12302" max="12302" width="16.26953125" style="57" customWidth="1"/>
    <col min="12303" max="12303" width="8.1796875" style="57" bestFit="1" customWidth="1"/>
    <col min="12304" max="12304" width="12.54296875" style="57" customWidth="1"/>
    <col min="12305" max="12305" width="13.26953125" style="57" customWidth="1"/>
    <col min="12306" max="12524" width="8.81640625" style="57"/>
    <col min="12525" max="12525" width="27.26953125" style="57" bestFit="1" customWidth="1"/>
    <col min="12526" max="12526" width="12.54296875" style="57" bestFit="1" customWidth="1"/>
    <col min="12527" max="12528" width="12.54296875" style="57" customWidth="1"/>
    <col min="12529" max="12529" width="12.54296875" style="57" bestFit="1" customWidth="1"/>
    <col min="12530" max="12531" width="12.54296875" style="57" customWidth="1"/>
    <col min="12532" max="12533" width="12.1796875" style="57" bestFit="1" customWidth="1"/>
    <col min="12534" max="12534" width="8.81640625" style="57"/>
    <col min="12535" max="12535" width="22.81640625" style="57" bestFit="1" customWidth="1"/>
    <col min="12536" max="12536" width="12.54296875" style="57" bestFit="1" customWidth="1"/>
    <col min="12537" max="12537" width="13.54296875" style="57" customWidth="1"/>
    <col min="12538" max="12538" width="11.26953125" style="57" bestFit="1" customWidth="1"/>
    <col min="12539" max="12539" width="12.54296875" style="57" bestFit="1" customWidth="1"/>
    <col min="12540" max="12541" width="12.54296875" style="57" customWidth="1"/>
    <col min="12542" max="12542" width="12.1796875" style="57" bestFit="1" customWidth="1"/>
    <col min="12543" max="12543" width="12.1796875" style="57" customWidth="1"/>
    <col min="12544" max="12544" width="8.81640625" style="57"/>
    <col min="12545" max="12545" width="24.54296875" style="57" customWidth="1"/>
    <col min="12546" max="12546" width="8.1796875" style="57" bestFit="1" customWidth="1"/>
    <col min="12547" max="12548" width="7.54296875" style="57" bestFit="1" customWidth="1"/>
    <col min="12549" max="12549" width="15.1796875" style="57" customWidth="1"/>
    <col min="12550" max="12550" width="8.1796875" style="57" bestFit="1" customWidth="1"/>
    <col min="12551" max="12551" width="13.453125" style="57" customWidth="1"/>
    <col min="12552" max="12552" width="12.453125" style="57" customWidth="1"/>
    <col min="12553" max="12553" width="8.81640625" style="57"/>
    <col min="12554" max="12554" width="20.54296875" style="57" customWidth="1"/>
    <col min="12555" max="12555" width="8.1796875" style="57" bestFit="1" customWidth="1"/>
    <col min="12556" max="12556" width="7.54296875" style="57" bestFit="1" customWidth="1"/>
    <col min="12557" max="12557" width="8.1796875" style="57" bestFit="1" customWidth="1"/>
    <col min="12558" max="12558" width="16.26953125" style="57" customWidth="1"/>
    <col min="12559" max="12559" width="8.1796875" style="57" bestFit="1" customWidth="1"/>
    <col min="12560" max="12560" width="12.54296875" style="57" customWidth="1"/>
    <col min="12561" max="12561" width="13.26953125" style="57" customWidth="1"/>
    <col min="12562" max="12780" width="8.81640625" style="57"/>
    <col min="12781" max="12781" width="27.26953125" style="57" bestFit="1" customWidth="1"/>
    <col min="12782" max="12782" width="12.54296875" style="57" bestFit="1" customWidth="1"/>
    <col min="12783" max="12784" width="12.54296875" style="57" customWidth="1"/>
    <col min="12785" max="12785" width="12.54296875" style="57" bestFit="1" customWidth="1"/>
    <col min="12786" max="12787" width="12.54296875" style="57" customWidth="1"/>
    <col min="12788" max="12789" width="12.1796875" style="57" bestFit="1" customWidth="1"/>
    <col min="12790" max="12790" width="8.81640625" style="57"/>
    <col min="12791" max="12791" width="22.81640625" style="57" bestFit="1" customWidth="1"/>
    <col min="12792" max="12792" width="12.54296875" style="57" bestFit="1" customWidth="1"/>
    <col min="12793" max="12793" width="13.54296875" style="57" customWidth="1"/>
    <col min="12794" max="12794" width="11.26953125" style="57" bestFit="1" customWidth="1"/>
    <col min="12795" max="12795" width="12.54296875" style="57" bestFit="1" customWidth="1"/>
    <col min="12796" max="12797" width="12.54296875" style="57" customWidth="1"/>
    <col min="12798" max="12798" width="12.1796875" style="57" bestFit="1" customWidth="1"/>
    <col min="12799" max="12799" width="12.1796875" style="57" customWidth="1"/>
    <col min="12800" max="12800" width="8.81640625" style="57"/>
    <col min="12801" max="12801" width="24.54296875" style="57" customWidth="1"/>
    <col min="12802" max="12802" width="8.1796875" style="57" bestFit="1" customWidth="1"/>
    <col min="12803" max="12804" width="7.54296875" style="57" bestFit="1" customWidth="1"/>
    <col min="12805" max="12805" width="15.1796875" style="57" customWidth="1"/>
    <col min="12806" max="12806" width="8.1796875" style="57" bestFit="1" customWidth="1"/>
    <col min="12807" max="12807" width="13.453125" style="57" customWidth="1"/>
    <col min="12808" max="12808" width="12.453125" style="57" customWidth="1"/>
    <col min="12809" max="12809" width="8.81640625" style="57"/>
    <col min="12810" max="12810" width="20.54296875" style="57" customWidth="1"/>
    <col min="12811" max="12811" width="8.1796875" style="57" bestFit="1" customWidth="1"/>
    <col min="12812" max="12812" width="7.54296875" style="57" bestFit="1" customWidth="1"/>
    <col min="12813" max="12813" width="8.1796875" style="57" bestFit="1" customWidth="1"/>
    <col min="12814" max="12814" width="16.26953125" style="57" customWidth="1"/>
    <col min="12815" max="12815" width="8.1796875" style="57" bestFit="1" customWidth="1"/>
    <col min="12816" max="12816" width="12.54296875" style="57" customWidth="1"/>
    <col min="12817" max="12817" width="13.26953125" style="57" customWidth="1"/>
    <col min="12818" max="13036" width="8.81640625" style="57"/>
    <col min="13037" max="13037" width="27.26953125" style="57" bestFit="1" customWidth="1"/>
    <col min="13038" max="13038" width="12.54296875" style="57" bestFit="1" customWidth="1"/>
    <col min="13039" max="13040" width="12.54296875" style="57" customWidth="1"/>
    <col min="13041" max="13041" width="12.54296875" style="57" bestFit="1" customWidth="1"/>
    <col min="13042" max="13043" width="12.54296875" style="57" customWidth="1"/>
    <col min="13044" max="13045" width="12.1796875" style="57" bestFit="1" customWidth="1"/>
    <col min="13046" max="13046" width="8.81640625" style="57"/>
    <col min="13047" max="13047" width="22.81640625" style="57" bestFit="1" customWidth="1"/>
    <col min="13048" max="13048" width="12.54296875" style="57" bestFit="1" customWidth="1"/>
    <col min="13049" max="13049" width="13.54296875" style="57" customWidth="1"/>
    <col min="13050" max="13050" width="11.26953125" style="57" bestFit="1" customWidth="1"/>
    <col min="13051" max="13051" width="12.54296875" style="57" bestFit="1" customWidth="1"/>
    <col min="13052" max="13053" width="12.54296875" style="57" customWidth="1"/>
    <col min="13054" max="13054" width="12.1796875" style="57" bestFit="1" customWidth="1"/>
    <col min="13055" max="13055" width="12.1796875" style="57" customWidth="1"/>
    <col min="13056" max="13056" width="8.81640625" style="57"/>
    <col min="13057" max="13057" width="24.54296875" style="57" customWidth="1"/>
    <col min="13058" max="13058" width="8.1796875" style="57" bestFit="1" customWidth="1"/>
    <col min="13059" max="13060" width="7.54296875" style="57" bestFit="1" customWidth="1"/>
    <col min="13061" max="13061" width="15.1796875" style="57" customWidth="1"/>
    <col min="13062" max="13062" width="8.1796875" style="57" bestFit="1" customWidth="1"/>
    <col min="13063" max="13063" width="13.453125" style="57" customWidth="1"/>
    <col min="13064" max="13064" width="12.453125" style="57" customWidth="1"/>
    <col min="13065" max="13065" width="8.81640625" style="57"/>
    <col min="13066" max="13066" width="20.54296875" style="57" customWidth="1"/>
    <col min="13067" max="13067" width="8.1796875" style="57" bestFit="1" customWidth="1"/>
    <col min="13068" max="13068" width="7.54296875" style="57" bestFit="1" customWidth="1"/>
    <col min="13069" max="13069" width="8.1796875" style="57" bestFit="1" customWidth="1"/>
    <col min="13070" max="13070" width="16.26953125" style="57" customWidth="1"/>
    <col min="13071" max="13071" width="8.1796875" style="57" bestFit="1" customWidth="1"/>
    <col min="13072" max="13072" width="12.54296875" style="57" customWidth="1"/>
    <col min="13073" max="13073" width="13.26953125" style="57" customWidth="1"/>
    <col min="13074" max="13292" width="8.81640625" style="57"/>
    <col min="13293" max="13293" width="27.26953125" style="57" bestFit="1" customWidth="1"/>
    <col min="13294" max="13294" width="12.54296875" style="57" bestFit="1" customWidth="1"/>
    <col min="13295" max="13296" width="12.54296875" style="57" customWidth="1"/>
    <col min="13297" max="13297" width="12.54296875" style="57" bestFit="1" customWidth="1"/>
    <col min="13298" max="13299" width="12.54296875" style="57" customWidth="1"/>
    <col min="13300" max="13301" width="12.1796875" style="57" bestFit="1" customWidth="1"/>
    <col min="13302" max="13302" width="8.81640625" style="57"/>
    <col min="13303" max="13303" width="22.81640625" style="57" bestFit="1" customWidth="1"/>
    <col min="13304" max="13304" width="12.54296875" style="57" bestFit="1" customWidth="1"/>
    <col min="13305" max="13305" width="13.54296875" style="57" customWidth="1"/>
    <col min="13306" max="13306" width="11.26953125" style="57" bestFit="1" customWidth="1"/>
    <col min="13307" max="13307" width="12.54296875" style="57" bestFit="1" customWidth="1"/>
    <col min="13308" max="13309" width="12.54296875" style="57" customWidth="1"/>
    <col min="13310" max="13310" width="12.1796875" style="57" bestFit="1" customWidth="1"/>
    <col min="13311" max="13311" width="12.1796875" style="57" customWidth="1"/>
    <col min="13312" max="13312" width="8.81640625" style="57"/>
    <col min="13313" max="13313" width="24.54296875" style="57" customWidth="1"/>
    <col min="13314" max="13314" width="8.1796875" style="57" bestFit="1" customWidth="1"/>
    <col min="13315" max="13316" width="7.54296875" style="57" bestFit="1" customWidth="1"/>
    <col min="13317" max="13317" width="15.1796875" style="57" customWidth="1"/>
    <col min="13318" max="13318" width="8.1796875" style="57" bestFit="1" customWidth="1"/>
    <col min="13319" max="13319" width="13.453125" style="57" customWidth="1"/>
    <col min="13320" max="13320" width="12.453125" style="57" customWidth="1"/>
    <col min="13321" max="13321" width="8.81640625" style="57"/>
    <col min="13322" max="13322" width="20.54296875" style="57" customWidth="1"/>
    <col min="13323" max="13323" width="8.1796875" style="57" bestFit="1" customWidth="1"/>
    <col min="13324" max="13324" width="7.54296875" style="57" bestFit="1" customWidth="1"/>
    <col min="13325" max="13325" width="8.1796875" style="57" bestFit="1" customWidth="1"/>
    <col min="13326" max="13326" width="16.26953125" style="57" customWidth="1"/>
    <col min="13327" max="13327" width="8.1796875" style="57" bestFit="1" customWidth="1"/>
    <col min="13328" max="13328" width="12.54296875" style="57" customWidth="1"/>
    <col min="13329" max="13329" width="13.26953125" style="57" customWidth="1"/>
    <col min="13330" max="13548" width="8.81640625" style="57"/>
    <col min="13549" max="13549" width="27.26953125" style="57" bestFit="1" customWidth="1"/>
    <col min="13550" max="13550" width="12.54296875" style="57" bestFit="1" customWidth="1"/>
    <col min="13551" max="13552" width="12.54296875" style="57" customWidth="1"/>
    <col min="13553" max="13553" width="12.54296875" style="57" bestFit="1" customWidth="1"/>
    <col min="13554" max="13555" width="12.54296875" style="57" customWidth="1"/>
    <col min="13556" max="13557" width="12.1796875" style="57" bestFit="1" customWidth="1"/>
    <col min="13558" max="13558" width="8.81640625" style="57"/>
    <col min="13559" max="13559" width="22.81640625" style="57" bestFit="1" customWidth="1"/>
    <col min="13560" max="13560" width="12.54296875" style="57" bestFit="1" customWidth="1"/>
    <col min="13561" max="13561" width="13.54296875" style="57" customWidth="1"/>
    <col min="13562" max="13562" width="11.26953125" style="57" bestFit="1" customWidth="1"/>
    <col min="13563" max="13563" width="12.54296875" style="57" bestFit="1" customWidth="1"/>
    <col min="13564" max="13565" width="12.54296875" style="57" customWidth="1"/>
    <col min="13566" max="13566" width="12.1796875" style="57" bestFit="1" customWidth="1"/>
    <col min="13567" max="13567" width="12.1796875" style="57" customWidth="1"/>
    <col min="13568" max="13568" width="8.81640625" style="57"/>
    <col min="13569" max="13569" width="24.54296875" style="57" customWidth="1"/>
    <col min="13570" max="13570" width="8.1796875" style="57" bestFit="1" customWidth="1"/>
    <col min="13571" max="13572" width="7.54296875" style="57" bestFit="1" customWidth="1"/>
    <col min="13573" max="13573" width="15.1796875" style="57" customWidth="1"/>
    <col min="13574" max="13574" width="8.1796875" style="57" bestFit="1" customWidth="1"/>
    <col min="13575" max="13575" width="13.453125" style="57" customWidth="1"/>
    <col min="13576" max="13576" width="12.453125" style="57" customWidth="1"/>
    <col min="13577" max="13577" width="8.81640625" style="57"/>
    <col min="13578" max="13578" width="20.54296875" style="57" customWidth="1"/>
    <col min="13579" max="13579" width="8.1796875" style="57" bestFit="1" customWidth="1"/>
    <col min="13580" max="13580" width="7.54296875" style="57" bestFit="1" customWidth="1"/>
    <col min="13581" max="13581" width="8.1796875" style="57" bestFit="1" customWidth="1"/>
    <col min="13582" max="13582" width="16.26953125" style="57" customWidth="1"/>
    <col min="13583" max="13583" width="8.1796875" style="57" bestFit="1" customWidth="1"/>
    <col min="13584" max="13584" width="12.54296875" style="57" customWidth="1"/>
    <col min="13585" max="13585" width="13.26953125" style="57" customWidth="1"/>
    <col min="13586" max="13804" width="8.81640625" style="57"/>
    <col min="13805" max="13805" width="27.26953125" style="57" bestFit="1" customWidth="1"/>
    <col min="13806" max="13806" width="12.54296875" style="57" bestFit="1" customWidth="1"/>
    <col min="13807" max="13808" width="12.54296875" style="57" customWidth="1"/>
    <col min="13809" max="13809" width="12.54296875" style="57" bestFit="1" customWidth="1"/>
    <col min="13810" max="13811" width="12.54296875" style="57" customWidth="1"/>
    <col min="13812" max="13813" width="12.1796875" style="57" bestFit="1" customWidth="1"/>
    <col min="13814" max="13814" width="8.81640625" style="57"/>
    <col min="13815" max="13815" width="22.81640625" style="57" bestFit="1" customWidth="1"/>
    <col min="13816" max="13816" width="12.54296875" style="57" bestFit="1" customWidth="1"/>
    <col min="13817" max="13817" width="13.54296875" style="57" customWidth="1"/>
    <col min="13818" max="13818" width="11.26953125" style="57" bestFit="1" customWidth="1"/>
    <col min="13819" max="13819" width="12.54296875" style="57" bestFit="1" customWidth="1"/>
    <col min="13820" max="13821" width="12.54296875" style="57" customWidth="1"/>
    <col min="13822" max="13822" width="12.1796875" style="57" bestFit="1" customWidth="1"/>
    <col min="13823" max="13823" width="12.1796875" style="57" customWidth="1"/>
    <col min="13824" max="13824" width="8.81640625" style="57"/>
    <col min="13825" max="13825" width="24.54296875" style="57" customWidth="1"/>
    <col min="13826" max="13826" width="8.1796875" style="57" bestFit="1" customWidth="1"/>
    <col min="13827" max="13828" width="7.54296875" style="57" bestFit="1" customWidth="1"/>
    <col min="13829" max="13829" width="15.1796875" style="57" customWidth="1"/>
    <col min="13830" max="13830" width="8.1796875" style="57" bestFit="1" customWidth="1"/>
    <col min="13831" max="13831" width="13.453125" style="57" customWidth="1"/>
    <col min="13832" max="13832" width="12.453125" style="57" customWidth="1"/>
    <col min="13833" max="13833" width="8.81640625" style="57"/>
    <col min="13834" max="13834" width="20.54296875" style="57" customWidth="1"/>
    <col min="13835" max="13835" width="8.1796875" style="57" bestFit="1" customWidth="1"/>
    <col min="13836" max="13836" width="7.54296875" style="57" bestFit="1" customWidth="1"/>
    <col min="13837" max="13837" width="8.1796875" style="57" bestFit="1" customWidth="1"/>
    <col min="13838" max="13838" width="16.26953125" style="57" customWidth="1"/>
    <col min="13839" max="13839" width="8.1796875" style="57" bestFit="1" customWidth="1"/>
    <col min="13840" max="13840" width="12.54296875" style="57" customWidth="1"/>
    <col min="13841" max="13841" width="13.26953125" style="57" customWidth="1"/>
    <col min="13842" max="14060" width="8.81640625" style="57"/>
    <col min="14061" max="14061" width="27.26953125" style="57" bestFit="1" customWidth="1"/>
    <col min="14062" max="14062" width="12.54296875" style="57" bestFit="1" customWidth="1"/>
    <col min="14063" max="14064" width="12.54296875" style="57" customWidth="1"/>
    <col min="14065" max="14065" width="12.54296875" style="57" bestFit="1" customWidth="1"/>
    <col min="14066" max="14067" width="12.54296875" style="57" customWidth="1"/>
    <col min="14068" max="14069" width="12.1796875" style="57" bestFit="1" customWidth="1"/>
    <col min="14070" max="14070" width="8.81640625" style="57"/>
    <col min="14071" max="14071" width="22.81640625" style="57" bestFit="1" customWidth="1"/>
    <col min="14072" max="14072" width="12.54296875" style="57" bestFit="1" customWidth="1"/>
    <col min="14073" max="14073" width="13.54296875" style="57" customWidth="1"/>
    <col min="14074" max="14074" width="11.26953125" style="57" bestFit="1" customWidth="1"/>
    <col min="14075" max="14075" width="12.54296875" style="57" bestFit="1" customWidth="1"/>
    <col min="14076" max="14077" width="12.54296875" style="57" customWidth="1"/>
    <col min="14078" max="14078" width="12.1796875" style="57" bestFit="1" customWidth="1"/>
    <col min="14079" max="14079" width="12.1796875" style="57" customWidth="1"/>
    <col min="14080" max="14080" width="8.81640625" style="57"/>
    <col min="14081" max="14081" width="24.54296875" style="57" customWidth="1"/>
    <col min="14082" max="14082" width="8.1796875" style="57" bestFit="1" customWidth="1"/>
    <col min="14083" max="14084" width="7.54296875" style="57" bestFit="1" customWidth="1"/>
    <col min="14085" max="14085" width="15.1796875" style="57" customWidth="1"/>
    <col min="14086" max="14086" width="8.1796875" style="57" bestFit="1" customWidth="1"/>
    <col min="14087" max="14087" width="13.453125" style="57" customWidth="1"/>
    <col min="14088" max="14088" width="12.453125" style="57" customWidth="1"/>
    <col min="14089" max="14089" width="8.81640625" style="57"/>
    <col min="14090" max="14090" width="20.54296875" style="57" customWidth="1"/>
    <col min="14091" max="14091" width="8.1796875" style="57" bestFit="1" customWidth="1"/>
    <col min="14092" max="14092" width="7.54296875" style="57" bestFit="1" customWidth="1"/>
    <col min="14093" max="14093" width="8.1796875" style="57" bestFit="1" customWidth="1"/>
    <col min="14094" max="14094" width="16.26953125" style="57" customWidth="1"/>
    <col min="14095" max="14095" width="8.1796875" style="57" bestFit="1" customWidth="1"/>
    <col min="14096" max="14096" width="12.54296875" style="57" customWidth="1"/>
    <col min="14097" max="14097" width="13.26953125" style="57" customWidth="1"/>
    <col min="14098" max="14316" width="8.81640625" style="57"/>
    <col min="14317" max="14317" width="27.26953125" style="57" bestFit="1" customWidth="1"/>
    <col min="14318" max="14318" width="12.54296875" style="57" bestFit="1" customWidth="1"/>
    <col min="14319" max="14320" width="12.54296875" style="57" customWidth="1"/>
    <col min="14321" max="14321" width="12.54296875" style="57" bestFit="1" customWidth="1"/>
    <col min="14322" max="14323" width="12.54296875" style="57" customWidth="1"/>
    <col min="14324" max="14325" width="12.1796875" style="57" bestFit="1" customWidth="1"/>
    <col min="14326" max="14326" width="8.81640625" style="57"/>
    <col min="14327" max="14327" width="22.81640625" style="57" bestFit="1" customWidth="1"/>
    <col min="14328" max="14328" width="12.54296875" style="57" bestFit="1" customWidth="1"/>
    <col min="14329" max="14329" width="13.54296875" style="57" customWidth="1"/>
    <col min="14330" max="14330" width="11.26953125" style="57" bestFit="1" customWidth="1"/>
    <col min="14331" max="14331" width="12.54296875" style="57" bestFit="1" customWidth="1"/>
    <col min="14332" max="14333" width="12.54296875" style="57" customWidth="1"/>
    <col min="14334" max="14334" width="12.1796875" style="57" bestFit="1" customWidth="1"/>
    <col min="14335" max="14335" width="12.1796875" style="57" customWidth="1"/>
    <col min="14336" max="14336" width="8.81640625" style="57"/>
    <col min="14337" max="14337" width="24.54296875" style="57" customWidth="1"/>
    <col min="14338" max="14338" width="8.1796875" style="57" bestFit="1" customWidth="1"/>
    <col min="14339" max="14340" width="7.54296875" style="57" bestFit="1" customWidth="1"/>
    <col min="14341" max="14341" width="15.1796875" style="57" customWidth="1"/>
    <col min="14342" max="14342" width="8.1796875" style="57" bestFit="1" customWidth="1"/>
    <col min="14343" max="14343" width="13.453125" style="57" customWidth="1"/>
    <col min="14344" max="14344" width="12.453125" style="57" customWidth="1"/>
    <col min="14345" max="14345" width="8.81640625" style="57"/>
    <col min="14346" max="14346" width="20.54296875" style="57" customWidth="1"/>
    <col min="14347" max="14347" width="8.1796875" style="57" bestFit="1" customWidth="1"/>
    <col min="14348" max="14348" width="7.54296875" style="57" bestFit="1" customWidth="1"/>
    <col min="14349" max="14349" width="8.1796875" style="57" bestFit="1" customWidth="1"/>
    <col min="14350" max="14350" width="16.26953125" style="57" customWidth="1"/>
    <col min="14351" max="14351" width="8.1796875" style="57" bestFit="1" customWidth="1"/>
    <col min="14352" max="14352" width="12.54296875" style="57" customWidth="1"/>
    <col min="14353" max="14353" width="13.26953125" style="57" customWidth="1"/>
    <col min="14354" max="14572" width="8.81640625" style="57"/>
    <col min="14573" max="14573" width="27.26953125" style="57" bestFit="1" customWidth="1"/>
    <col min="14574" max="14574" width="12.54296875" style="57" bestFit="1" customWidth="1"/>
    <col min="14575" max="14576" width="12.54296875" style="57" customWidth="1"/>
    <col min="14577" max="14577" width="12.54296875" style="57" bestFit="1" customWidth="1"/>
    <col min="14578" max="14579" width="12.54296875" style="57" customWidth="1"/>
    <col min="14580" max="14581" width="12.1796875" style="57" bestFit="1" customWidth="1"/>
    <col min="14582" max="14582" width="8.81640625" style="57"/>
    <col min="14583" max="14583" width="22.81640625" style="57" bestFit="1" customWidth="1"/>
    <col min="14584" max="14584" width="12.54296875" style="57" bestFit="1" customWidth="1"/>
    <col min="14585" max="14585" width="13.54296875" style="57" customWidth="1"/>
    <col min="14586" max="14586" width="11.26953125" style="57" bestFit="1" customWidth="1"/>
    <col min="14587" max="14587" width="12.54296875" style="57" bestFit="1" customWidth="1"/>
    <col min="14588" max="14589" width="12.54296875" style="57" customWidth="1"/>
    <col min="14590" max="14590" width="12.1796875" style="57" bestFit="1" customWidth="1"/>
    <col min="14591" max="14591" width="12.1796875" style="57" customWidth="1"/>
    <col min="14592" max="14592" width="8.81640625" style="57"/>
    <col min="14593" max="14593" width="24.54296875" style="57" customWidth="1"/>
    <col min="14594" max="14594" width="8.1796875" style="57" bestFit="1" customWidth="1"/>
    <col min="14595" max="14596" width="7.54296875" style="57" bestFit="1" customWidth="1"/>
    <col min="14597" max="14597" width="15.1796875" style="57" customWidth="1"/>
    <col min="14598" max="14598" width="8.1796875" style="57" bestFit="1" customWidth="1"/>
    <col min="14599" max="14599" width="13.453125" style="57" customWidth="1"/>
    <col min="14600" max="14600" width="12.453125" style="57" customWidth="1"/>
    <col min="14601" max="14601" width="8.81640625" style="57"/>
    <col min="14602" max="14602" width="20.54296875" style="57" customWidth="1"/>
    <col min="14603" max="14603" width="8.1796875" style="57" bestFit="1" customWidth="1"/>
    <col min="14604" max="14604" width="7.54296875" style="57" bestFit="1" customWidth="1"/>
    <col min="14605" max="14605" width="8.1796875" style="57" bestFit="1" customWidth="1"/>
    <col min="14606" max="14606" width="16.26953125" style="57" customWidth="1"/>
    <col min="14607" max="14607" width="8.1796875" style="57" bestFit="1" customWidth="1"/>
    <col min="14608" max="14608" width="12.54296875" style="57" customWidth="1"/>
    <col min="14609" max="14609" width="13.26953125" style="57" customWidth="1"/>
    <col min="14610" max="14828" width="8.81640625" style="57"/>
    <col min="14829" max="14829" width="27.26953125" style="57" bestFit="1" customWidth="1"/>
    <col min="14830" max="14830" width="12.54296875" style="57" bestFit="1" customWidth="1"/>
    <col min="14831" max="14832" width="12.54296875" style="57" customWidth="1"/>
    <col min="14833" max="14833" width="12.54296875" style="57" bestFit="1" customWidth="1"/>
    <col min="14834" max="14835" width="12.54296875" style="57" customWidth="1"/>
    <col min="14836" max="14837" width="12.1796875" style="57" bestFit="1" customWidth="1"/>
    <col min="14838" max="14838" width="8.81640625" style="57"/>
    <col min="14839" max="14839" width="22.81640625" style="57" bestFit="1" customWidth="1"/>
    <col min="14840" max="14840" width="12.54296875" style="57" bestFit="1" customWidth="1"/>
    <col min="14841" max="14841" width="13.54296875" style="57" customWidth="1"/>
    <col min="14842" max="14842" width="11.26953125" style="57" bestFit="1" customWidth="1"/>
    <col min="14843" max="14843" width="12.54296875" style="57" bestFit="1" customWidth="1"/>
    <col min="14844" max="14845" width="12.54296875" style="57" customWidth="1"/>
    <col min="14846" max="14846" width="12.1796875" style="57" bestFit="1" customWidth="1"/>
    <col min="14847" max="14847" width="12.1796875" style="57" customWidth="1"/>
    <col min="14848" max="14848" width="8.81640625" style="57"/>
    <col min="14849" max="14849" width="24.54296875" style="57" customWidth="1"/>
    <col min="14850" max="14850" width="8.1796875" style="57" bestFit="1" customWidth="1"/>
    <col min="14851" max="14852" width="7.54296875" style="57" bestFit="1" customWidth="1"/>
    <col min="14853" max="14853" width="15.1796875" style="57" customWidth="1"/>
    <col min="14854" max="14854" width="8.1796875" style="57" bestFit="1" customWidth="1"/>
    <col min="14855" max="14855" width="13.453125" style="57" customWidth="1"/>
    <col min="14856" max="14856" width="12.453125" style="57" customWidth="1"/>
    <col min="14857" max="14857" width="8.81640625" style="57"/>
    <col min="14858" max="14858" width="20.54296875" style="57" customWidth="1"/>
    <col min="14859" max="14859" width="8.1796875" style="57" bestFit="1" customWidth="1"/>
    <col min="14860" max="14860" width="7.54296875" style="57" bestFit="1" customWidth="1"/>
    <col min="14861" max="14861" width="8.1796875" style="57" bestFit="1" customWidth="1"/>
    <col min="14862" max="14862" width="16.26953125" style="57" customWidth="1"/>
    <col min="14863" max="14863" width="8.1796875" style="57" bestFit="1" customWidth="1"/>
    <col min="14864" max="14864" width="12.54296875" style="57" customWidth="1"/>
    <col min="14865" max="14865" width="13.26953125" style="57" customWidth="1"/>
    <col min="14866" max="15084" width="8.81640625" style="57"/>
    <col min="15085" max="15085" width="27.26953125" style="57" bestFit="1" customWidth="1"/>
    <col min="15086" max="15086" width="12.54296875" style="57" bestFit="1" customWidth="1"/>
    <col min="15087" max="15088" width="12.54296875" style="57" customWidth="1"/>
    <col min="15089" max="15089" width="12.54296875" style="57" bestFit="1" customWidth="1"/>
    <col min="15090" max="15091" width="12.54296875" style="57" customWidth="1"/>
    <col min="15092" max="15093" width="12.1796875" style="57" bestFit="1" customWidth="1"/>
    <col min="15094" max="15094" width="8.81640625" style="57"/>
    <col min="15095" max="15095" width="22.81640625" style="57" bestFit="1" customWidth="1"/>
    <col min="15096" max="15096" width="12.54296875" style="57" bestFit="1" customWidth="1"/>
    <col min="15097" max="15097" width="13.54296875" style="57" customWidth="1"/>
    <col min="15098" max="15098" width="11.26953125" style="57" bestFit="1" customWidth="1"/>
    <col min="15099" max="15099" width="12.54296875" style="57" bestFit="1" customWidth="1"/>
    <col min="15100" max="15101" width="12.54296875" style="57" customWidth="1"/>
    <col min="15102" max="15102" width="12.1796875" style="57" bestFit="1" customWidth="1"/>
    <col min="15103" max="15103" width="12.1796875" style="57" customWidth="1"/>
    <col min="15104" max="15104" width="8.81640625" style="57"/>
    <col min="15105" max="15105" width="24.54296875" style="57" customWidth="1"/>
    <col min="15106" max="15106" width="8.1796875" style="57" bestFit="1" customWidth="1"/>
    <col min="15107" max="15108" width="7.54296875" style="57" bestFit="1" customWidth="1"/>
    <col min="15109" max="15109" width="15.1796875" style="57" customWidth="1"/>
    <col min="15110" max="15110" width="8.1796875" style="57" bestFit="1" customWidth="1"/>
    <col min="15111" max="15111" width="13.453125" style="57" customWidth="1"/>
    <col min="15112" max="15112" width="12.453125" style="57" customWidth="1"/>
    <col min="15113" max="15113" width="8.81640625" style="57"/>
    <col min="15114" max="15114" width="20.54296875" style="57" customWidth="1"/>
    <col min="15115" max="15115" width="8.1796875" style="57" bestFit="1" customWidth="1"/>
    <col min="15116" max="15116" width="7.54296875" style="57" bestFit="1" customWidth="1"/>
    <col min="15117" max="15117" width="8.1796875" style="57" bestFit="1" customWidth="1"/>
    <col min="15118" max="15118" width="16.26953125" style="57" customWidth="1"/>
    <col min="15119" max="15119" width="8.1796875" style="57" bestFit="1" customWidth="1"/>
    <col min="15120" max="15120" width="12.54296875" style="57" customWidth="1"/>
    <col min="15121" max="15121" width="13.26953125" style="57" customWidth="1"/>
    <col min="15122" max="15340" width="8.81640625" style="57"/>
    <col min="15341" max="15341" width="27.26953125" style="57" bestFit="1" customWidth="1"/>
    <col min="15342" max="15342" width="12.54296875" style="57" bestFit="1" customWidth="1"/>
    <col min="15343" max="15344" width="12.54296875" style="57" customWidth="1"/>
    <col min="15345" max="15345" width="12.54296875" style="57" bestFit="1" customWidth="1"/>
    <col min="15346" max="15347" width="12.54296875" style="57" customWidth="1"/>
    <col min="15348" max="15349" width="12.1796875" style="57" bestFit="1" customWidth="1"/>
    <col min="15350" max="15350" width="8.81640625" style="57"/>
    <col min="15351" max="15351" width="22.81640625" style="57" bestFit="1" customWidth="1"/>
    <col min="15352" max="15352" width="12.54296875" style="57" bestFit="1" customWidth="1"/>
    <col min="15353" max="15353" width="13.54296875" style="57" customWidth="1"/>
    <col min="15354" max="15354" width="11.26953125" style="57" bestFit="1" customWidth="1"/>
    <col min="15355" max="15355" width="12.54296875" style="57" bestFit="1" customWidth="1"/>
    <col min="15356" max="15357" width="12.54296875" style="57" customWidth="1"/>
    <col min="15358" max="15358" width="12.1796875" style="57" bestFit="1" customWidth="1"/>
    <col min="15359" max="15359" width="12.1796875" style="57" customWidth="1"/>
    <col min="15360" max="15360" width="8.81640625" style="57"/>
    <col min="15361" max="15361" width="24.54296875" style="57" customWidth="1"/>
    <col min="15362" max="15362" width="8.1796875" style="57" bestFit="1" customWidth="1"/>
    <col min="15363" max="15364" width="7.54296875" style="57" bestFit="1" customWidth="1"/>
    <col min="15365" max="15365" width="15.1796875" style="57" customWidth="1"/>
    <col min="15366" max="15366" width="8.1796875" style="57" bestFit="1" customWidth="1"/>
    <col min="15367" max="15367" width="13.453125" style="57" customWidth="1"/>
    <col min="15368" max="15368" width="12.453125" style="57" customWidth="1"/>
    <col min="15369" max="15369" width="8.81640625" style="57"/>
    <col min="15370" max="15370" width="20.54296875" style="57" customWidth="1"/>
    <col min="15371" max="15371" width="8.1796875" style="57" bestFit="1" customWidth="1"/>
    <col min="15372" max="15372" width="7.54296875" style="57" bestFit="1" customWidth="1"/>
    <col min="15373" max="15373" width="8.1796875" style="57" bestFit="1" customWidth="1"/>
    <col min="15374" max="15374" width="16.26953125" style="57" customWidth="1"/>
    <col min="15375" max="15375" width="8.1796875" style="57" bestFit="1" customWidth="1"/>
    <col min="15376" max="15376" width="12.54296875" style="57" customWidth="1"/>
    <col min="15377" max="15377" width="13.26953125" style="57" customWidth="1"/>
    <col min="15378" max="15596" width="8.81640625" style="57"/>
    <col min="15597" max="15597" width="27.26953125" style="57" bestFit="1" customWidth="1"/>
    <col min="15598" max="15598" width="12.54296875" style="57" bestFit="1" customWidth="1"/>
    <col min="15599" max="15600" width="12.54296875" style="57" customWidth="1"/>
    <col min="15601" max="15601" width="12.54296875" style="57" bestFit="1" customWidth="1"/>
    <col min="15602" max="15603" width="12.54296875" style="57" customWidth="1"/>
    <col min="15604" max="15605" width="12.1796875" style="57" bestFit="1" customWidth="1"/>
    <col min="15606" max="15606" width="8.81640625" style="57"/>
    <col min="15607" max="15607" width="22.81640625" style="57" bestFit="1" customWidth="1"/>
    <col min="15608" max="15608" width="12.54296875" style="57" bestFit="1" customWidth="1"/>
    <col min="15609" max="15609" width="13.54296875" style="57" customWidth="1"/>
    <col min="15610" max="15610" width="11.26953125" style="57" bestFit="1" customWidth="1"/>
    <col min="15611" max="15611" width="12.54296875" style="57" bestFit="1" customWidth="1"/>
    <col min="15612" max="15613" width="12.54296875" style="57" customWidth="1"/>
    <col min="15614" max="15614" width="12.1796875" style="57" bestFit="1" customWidth="1"/>
    <col min="15615" max="15615" width="12.1796875" style="57" customWidth="1"/>
    <col min="15616" max="15616" width="8.81640625" style="57"/>
    <col min="15617" max="15617" width="24.54296875" style="57" customWidth="1"/>
    <col min="15618" max="15618" width="8.1796875" style="57" bestFit="1" customWidth="1"/>
    <col min="15619" max="15620" width="7.54296875" style="57" bestFit="1" customWidth="1"/>
    <col min="15621" max="15621" width="15.1796875" style="57" customWidth="1"/>
    <col min="15622" max="15622" width="8.1796875" style="57" bestFit="1" customWidth="1"/>
    <col min="15623" max="15623" width="13.453125" style="57" customWidth="1"/>
    <col min="15624" max="15624" width="12.453125" style="57" customWidth="1"/>
    <col min="15625" max="15625" width="8.81640625" style="57"/>
    <col min="15626" max="15626" width="20.54296875" style="57" customWidth="1"/>
    <col min="15627" max="15627" width="8.1796875" style="57" bestFit="1" customWidth="1"/>
    <col min="15628" max="15628" width="7.54296875" style="57" bestFit="1" customWidth="1"/>
    <col min="15629" max="15629" width="8.1796875" style="57" bestFit="1" customWidth="1"/>
    <col min="15630" max="15630" width="16.26953125" style="57" customWidth="1"/>
    <col min="15631" max="15631" width="8.1796875" style="57" bestFit="1" customWidth="1"/>
    <col min="15632" max="15632" width="12.54296875" style="57" customWidth="1"/>
    <col min="15633" max="15633" width="13.26953125" style="57" customWidth="1"/>
    <col min="15634" max="15852" width="8.81640625" style="57"/>
    <col min="15853" max="15853" width="27.26953125" style="57" bestFit="1" customWidth="1"/>
    <col min="15854" max="15854" width="12.54296875" style="57" bestFit="1" customWidth="1"/>
    <col min="15855" max="15856" width="12.54296875" style="57" customWidth="1"/>
    <col min="15857" max="15857" width="12.54296875" style="57" bestFit="1" customWidth="1"/>
    <col min="15858" max="15859" width="12.54296875" style="57" customWidth="1"/>
    <col min="15860" max="15861" width="12.1796875" style="57" bestFit="1" customWidth="1"/>
    <col min="15862" max="15862" width="8.81640625" style="57"/>
    <col min="15863" max="15863" width="22.81640625" style="57" bestFit="1" customWidth="1"/>
    <col min="15864" max="15864" width="12.54296875" style="57" bestFit="1" customWidth="1"/>
    <col min="15865" max="15865" width="13.54296875" style="57" customWidth="1"/>
    <col min="15866" max="15866" width="11.26953125" style="57" bestFit="1" customWidth="1"/>
    <col min="15867" max="15867" width="12.54296875" style="57" bestFit="1" customWidth="1"/>
    <col min="15868" max="15869" width="12.54296875" style="57" customWidth="1"/>
    <col min="15870" max="15870" width="12.1796875" style="57" bestFit="1" customWidth="1"/>
    <col min="15871" max="15871" width="12.1796875" style="57" customWidth="1"/>
    <col min="15872" max="15872" width="8.81640625" style="57"/>
    <col min="15873" max="15873" width="24.54296875" style="57" customWidth="1"/>
    <col min="15874" max="15874" width="8.1796875" style="57" bestFit="1" customWidth="1"/>
    <col min="15875" max="15876" width="7.54296875" style="57" bestFit="1" customWidth="1"/>
    <col min="15877" max="15877" width="15.1796875" style="57" customWidth="1"/>
    <col min="15878" max="15878" width="8.1796875" style="57" bestFit="1" customWidth="1"/>
    <col min="15879" max="15879" width="13.453125" style="57" customWidth="1"/>
    <col min="15880" max="15880" width="12.453125" style="57" customWidth="1"/>
    <col min="15881" max="15881" width="8.81640625" style="57"/>
    <col min="15882" max="15882" width="20.54296875" style="57" customWidth="1"/>
    <col min="15883" max="15883" width="8.1796875" style="57" bestFit="1" customWidth="1"/>
    <col min="15884" max="15884" width="7.54296875" style="57" bestFit="1" customWidth="1"/>
    <col min="15885" max="15885" width="8.1796875" style="57" bestFit="1" customWidth="1"/>
    <col min="15886" max="15886" width="16.26953125" style="57" customWidth="1"/>
    <col min="15887" max="15887" width="8.1796875" style="57" bestFit="1" customWidth="1"/>
    <col min="15888" max="15888" width="12.54296875" style="57" customWidth="1"/>
    <col min="15889" max="15889" width="13.26953125" style="57" customWidth="1"/>
    <col min="15890" max="16108" width="8.81640625" style="57"/>
    <col min="16109" max="16109" width="27.26953125" style="57" bestFit="1" customWidth="1"/>
    <col min="16110" max="16110" width="12.54296875" style="57" bestFit="1" customWidth="1"/>
    <col min="16111" max="16112" width="12.54296875" style="57" customWidth="1"/>
    <col min="16113" max="16113" width="12.54296875" style="57" bestFit="1" customWidth="1"/>
    <col min="16114" max="16115" width="12.54296875" style="57" customWidth="1"/>
    <col min="16116" max="16117" width="12.1796875" style="57" bestFit="1" customWidth="1"/>
    <col min="16118" max="16118" width="8.81640625" style="57"/>
    <col min="16119" max="16119" width="22.81640625" style="57" bestFit="1" customWidth="1"/>
    <col min="16120" max="16120" width="12.54296875" style="57" bestFit="1" customWidth="1"/>
    <col min="16121" max="16121" width="13.54296875" style="57" customWidth="1"/>
    <col min="16122" max="16122" width="11.26953125" style="57" bestFit="1" customWidth="1"/>
    <col min="16123" max="16123" width="12.54296875" style="57" bestFit="1" customWidth="1"/>
    <col min="16124" max="16125" width="12.54296875" style="57" customWidth="1"/>
    <col min="16126" max="16126" width="12.1796875" style="57" bestFit="1" customWidth="1"/>
    <col min="16127" max="16127" width="12.1796875" style="57" customWidth="1"/>
    <col min="16128" max="16128" width="8.81640625" style="57"/>
    <col min="16129" max="16129" width="24.54296875" style="57" customWidth="1"/>
    <col min="16130" max="16130" width="8.1796875" style="57" bestFit="1" customWidth="1"/>
    <col min="16131" max="16132" width="7.54296875" style="57" bestFit="1" customWidth="1"/>
    <col min="16133" max="16133" width="15.1796875" style="57" customWidth="1"/>
    <col min="16134" max="16134" width="8.1796875" style="57" bestFit="1" customWidth="1"/>
    <col min="16135" max="16135" width="13.453125" style="57" customWidth="1"/>
    <col min="16136" max="16136" width="12.453125" style="57" customWidth="1"/>
    <col min="16137" max="16137" width="8.81640625" style="57"/>
    <col min="16138" max="16138" width="20.54296875" style="57" customWidth="1"/>
    <col min="16139" max="16139" width="8.1796875" style="57" bestFit="1" customWidth="1"/>
    <col min="16140" max="16140" width="7.54296875" style="57" bestFit="1" customWidth="1"/>
    <col min="16141" max="16141" width="8.1796875" style="57" bestFit="1" customWidth="1"/>
    <col min="16142" max="16142" width="16.26953125" style="57" customWidth="1"/>
    <col min="16143" max="16143" width="8.1796875" style="57" bestFit="1" customWidth="1"/>
    <col min="16144" max="16144" width="12.54296875" style="57" customWidth="1"/>
    <col min="16145" max="16145" width="13.26953125" style="57" customWidth="1"/>
    <col min="16146" max="16384" width="8.81640625" style="57"/>
  </cols>
  <sheetData>
    <row r="1" spans="1:19" ht="28.5" x14ac:dyDescent="0.35">
      <c r="A1" s="56" t="s">
        <v>444</v>
      </c>
    </row>
    <row r="2" spans="1:19" x14ac:dyDescent="0.35">
      <c r="A2" s="3" t="s">
        <v>15</v>
      </c>
    </row>
    <row r="3" spans="1:19" x14ac:dyDescent="0.35">
      <c r="A3" s="62" t="s">
        <v>159</v>
      </c>
    </row>
    <row r="4" spans="1:19" x14ac:dyDescent="0.35">
      <c r="A4" s="3" t="s">
        <v>160</v>
      </c>
    </row>
    <row r="5" spans="1:19" ht="31" x14ac:dyDescent="0.35">
      <c r="A5" s="79" t="s">
        <v>88</v>
      </c>
      <c r="B5" s="111" t="s">
        <v>92</v>
      </c>
      <c r="C5" s="112" t="s">
        <v>93</v>
      </c>
      <c r="D5" s="112" t="s">
        <v>94</v>
      </c>
      <c r="E5" s="112" t="s">
        <v>95</v>
      </c>
      <c r="F5" s="112" t="s">
        <v>96</v>
      </c>
      <c r="G5" s="112" t="s">
        <v>97</v>
      </c>
      <c r="H5" s="112" t="s">
        <v>441</v>
      </c>
      <c r="I5" s="113" t="s">
        <v>442</v>
      </c>
      <c r="J5" s="112" t="s">
        <v>36</v>
      </c>
      <c r="K5" s="112" t="s">
        <v>70</v>
      </c>
      <c r="L5" s="112" t="s">
        <v>71</v>
      </c>
      <c r="M5" s="112" t="s">
        <v>98</v>
      </c>
      <c r="N5" s="112" t="s">
        <v>72</v>
      </c>
      <c r="O5" s="112" t="s">
        <v>99</v>
      </c>
      <c r="P5" s="113" t="s">
        <v>443</v>
      </c>
      <c r="Q5" s="104"/>
    </row>
    <row r="6" spans="1:19" x14ac:dyDescent="0.35">
      <c r="A6" s="82" t="s">
        <v>172</v>
      </c>
      <c r="B6" s="105">
        <f>SUM('Quarter supply'!AG6-'Quarter final consumption'!CB6)</f>
        <v>63706.850000000013</v>
      </c>
      <c r="C6" s="105">
        <f>SUM('Quarter supply'!AH6:AL6)</f>
        <v>59732.58</v>
      </c>
      <c r="D6" s="105">
        <f>SUM('Quarter final consumption'!CB6)</f>
        <v>3240.76</v>
      </c>
      <c r="E6" s="105">
        <f>SUM(C6-D6)</f>
        <v>56491.82</v>
      </c>
      <c r="F6" s="105">
        <f>'Quarter supply'!O6+'Quarter supply'!W6</f>
        <v>362.35</v>
      </c>
      <c r="G6" s="105">
        <v>88.1</v>
      </c>
      <c r="H6" s="106">
        <f>SUM(E6/B6)</f>
        <v>0.88674640168207952</v>
      </c>
      <c r="I6" s="109">
        <f>IF((F6+G6)&gt;0,1-(E6+F6+G6)/B6,1-H6)</f>
        <v>0.106182930093075</v>
      </c>
      <c r="J6" s="105">
        <f>SUM('Quarter supply'!AG6)</f>
        <v>66947.610000000015</v>
      </c>
      <c r="K6" s="105">
        <f>SUM('Quarter supply'!H6)</f>
        <v>19918.400000000001</v>
      </c>
      <c r="L6" s="105">
        <f>SUM('Quarter supply'!P6)</f>
        <v>-30606.929999999997</v>
      </c>
      <c r="M6" s="108">
        <f>SUM(L6+K6)</f>
        <v>-10688.529999999995</v>
      </c>
      <c r="N6" s="105">
        <f>SUM('Quarter supply'!X6)</f>
        <v>-768.76</v>
      </c>
      <c r="O6" s="105">
        <f>SUM(J6-N6)</f>
        <v>67716.37000000001</v>
      </c>
      <c r="P6" s="109">
        <f>SUM(M6/O6)</f>
        <v>-0.15784263096205531</v>
      </c>
      <c r="Q6" s="61"/>
      <c r="S6" s="61"/>
    </row>
    <row r="7" spans="1:19" x14ac:dyDescent="0.35">
      <c r="A7" s="68" t="s">
        <v>173</v>
      </c>
      <c r="B7" s="105">
        <f>SUM('Quarter supply'!AG7-'Quarter final consumption'!CB7)</f>
        <v>54524.330000000009</v>
      </c>
      <c r="C7" s="105">
        <f>SUM('Quarter supply'!AH7:AL7)</f>
        <v>51137.250000000007</v>
      </c>
      <c r="D7" s="105">
        <f>SUM('Quarter final consumption'!CB7)</f>
        <v>3107.39</v>
      </c>
      <c r="E7" s="105">
        <f t="shared" ref="E7:E71" si="0">SUM(C7-D7)</f>
        <v>48029.860000000008</v>
      </c>
      <c r="F7" s="105">
        <f>'Quarter supply'!O7+'Quarter supply'!W7</f>
        <v>342.08</v>
      </c>
      <c r="G7" s="105">
        <v>88.1</v>
      </c>
      <c r="H7" s="106">
        <f t="shared" ref="H7:H71" si="1">SUM(E7/B7)</f>
        <v>0.88088858680152515</v>
      </c>
      <c r="I7" s="110">
        <f t="shared" ref="I7:I71" si="2">IF((F7+G7)&gt;0,1-(E7+F7+G7)/B7,1-H7)</f>
        <v>0.11122172432013377</v>
      </c>
      <c r="J7" s="105">
        <f>SUM('Quarter supply'!AG7)</f>
        <v>57631.720000000008</v>
      </c>
      <c r="K7" s="105">
        <f>SUM('Quarter supply'!H7)</f>
        <v>22100.43</v>
      </c>
      <c r="L7" s="105">
        <f>SUM('Quarter supply'!P7)</f>
        <v>-30763.66</v>
      </c>
      <c r="M7" s="108">
        <f t="shared" ref="M7:M71" si="3">SUM(L7+K7)</f>
        <v>-8663.23</v>
      </c>
      <c r="N7" s="105">
        <f>SUM('Quarter supply'!X7)</f>
        <v>-861.8</v>
      </c>
      <c r="O7" s="105">
        <f t="shared" ref="O7:O71" si="4">SUM(J7-N7)</f>
        <v>58493.520000000011</v>
      </c>
      <c r="P7" s="110">
        <f t="shared" ref="P7:P71" si="5">SUM(M7/O7)</f>
        <v>-0.14810580727574607</v>
      </c>
      <c r="Q7" s="61"/>
      <c r="S7" s="61"/>
    </row>
    <row r="8" spans="1:19" x14ac:dyDescent="0.35">
      <c r="A8" s="68" t="s">
        <v>174</v>
      </c>
      <c r="B8" s="105">
        <f>SUM('Quarter supply'!AG8-'Quarter final consumption'!CB8)</f>
        <v>48762.640000000014</v>
      </c>
      <c r="C8" s="105">
        <f>SUM('Quarter supply'!AH8:AL8)</f>
        <v>45916.73000000001</v>
      </c>
      <c r="D8" s="105">
        <f>SUM('Quarter final consumption'!CB8)</f>
        <v>3187.45</v>
      </c>
      <c r="E8" s="105">
        <f t="shared" si="0"/>
        <v>42729.280000000013</v>
      </c>
      <c r="F8" s="105">
        <f>'Quarter supply'!O8+'Quarter supply'!W8</f>
        <v>72.81</v>
      </c>
      <c r="G8" s="105">
        <v>88.1</v>
      </c>
      <c r="H8" s="106">
        <f t="shared" si="1"/>
        <v>0.87627084997859017</v>
      </c>
      <c r="I8" s="110">
        <f t="shared" si="2"/>
        <v>0.12042928766777194</v>
      </c>
      <c r="J8" s="105">
        <f>SUM('Quarter supply'!AG8)</f>
        <v>51950.090000000011</v>
      </c>
      <c r="K8" s="105">
        <f>SUM('Quarter supply'!H8)</f>
        <v>19663.82</v>
      </c>
      <c r="L8" s="105">
        <f>SUM('Quarter supply'!P8)</f>
        <v>-29405.169999999995</v>
      </c>
      <c r="M8" s="108">
        <f t="shared" si="3"/>
        <v>-9741.3499999999949</v>
      </c>
      <c r="N8" s="105">
        <f>SUM('Quarter supply'!X8)</f>
        <v>-815.16</v>
      </c>
      <c r="O8" s="105">
        <f t="shared" si="4"/>
        <v>52765.250000000015</v>
      </c>
      <c r="P8" s="110">
        <f t="shared" si="5"/>
        <v>-0.18461676955951109</v>
      </c>
      <c r="Q8" s="61"/>
      <c r="S8" s="61"/>
    </row>
    <row r="9" spans="1:19" x14ac:dyDescent="0.35">
      <c r="A9" s="68" t="s">
        <v>175</v>
      </c>
      <c r="B9" s="105">
        <f>SUM('Quarter supply'!AG9-'Quarter final consumption'!CB9)</f>
        <v>63748.69</v>
      </c>
      <c r="C9" s="105">
        <f>SUM('Quarter supply'!AH9:AL9)</f>
        <v>59593.61</v>
      </c>
      <c r="D9" s="105">
        <f>SUM('Quarter final consumption'!CB9)</f>
        <v>3201.61</v>
      </c>
      <c r="E9" s="105">
        <f t="shared" si="0"/>
        <v>56392</v>
      </c>
      <c r="F9" s="105">
        <f>'Quarter supply'!O9+'Quarter supply'!W9</f>
        <v>294.8</v>
      </c>
      <c r="G9" s="105">
        <v>88.1</v>
      </c>
      <c r="H9" s="106">
        <f t="shared" si="1"/>
        <v>0.88459856979021845</v>
      </c>
      <c r="I9" s="110">
        <f t="shared" si="2"/>
        <v>0.10939503227438874</v>
      </c>
      <c r="J9" s="105">
        <f>SUM('Quarter supply'!AG9)</f>
        <v>66950.3</v>
      </c>
      <c r="K9" s="105">
        <f>SUM('Quarter supply'!H9)</f>
        <v>20377.87</v>
      </c>
      <c r="L9" s="105">
        <f>SUM('Quarter supply'!P9)</f>
        <v>-31780.22</v>
      </c>
      <c r="M9" s="108">
        <f t="shared" si="3"/>
        <v>-11402.350000000002</v>
      </c>
      <c r="N9" s="105">
        <f>SUM('Quarter supply'!X9)</f>
        <v>-811.65</v>
      </c>
      <c r="O9" s="105">
        <f t="shared" si="4"/>
        <v>67761.95</v>
      </c>
      <c r="P9" s="110">
        <f t="shared" si="5"/>
        <v>-0.16827068878625839</v>
      </c>
      <c r="Q9" s="61"/>
      <c r="S9" s="61"/>
    </row>
    <row r="10" spans="1:19" x14ac:dyDescent="0.35">
      <c r="A10" s="68" t="s">
        <v>176</v>
      </c>
      <c r="B10" s="105">
        <f>SUM('Quarter supply'!AG10-'Quarter final consumption'!CB10)</f>
        <v>67315.240000000005</v>
      </c>
      <c r="C10" s="105">
        <f>SUM('Quarter supply'!AH10:AL10)</f>
        <v>63315.89</v>
      </c>
      <c r="D10" s="105">
        <f>SUM('Quarter final consumption'!CB10)</f>
        <v>3272.9</v>
      </c>
      <c r="E10" s="105">
        <f t="shared" si="0"/>
        <v>60042.99</v>
      </c>
      <c r="F10" s="105">
        <f>'Quarter supply'!O10+'Quarter supply'!W10</f>
        <v>311.39000000000004</v>
      </c>
      <c r="G10" s="105">
        <v>80.459999999999994</v>
      </c>
      <c r="H10" s="106">
        <f t="shared" si="1"/>
        <v>0.89196725734023963</v>
      </c>
      <c r="I10" s="110">
        <f t="shared" si="2"/>
        <v>0.10221162399480432</v>
      </c>
      <c r="J10" s="105">
        <f>SUM('Quarter supply'!AG10)</f>
        <v>70588.14</v>
      </c>
      <c r="K10" s="105">
        <f>SUM('Quarter supply'!H10)</f>
        <v>19628.32</v>
      </c>
      <c r="L10" s="105">
        <f>SUM('Quarter supply'!P10)</f>
        <v>-30087.93</v>
      </c>
      <c r="M10" s="108">
        <f t="shared" si="3"/>
        <v>-10459.61</v>
      </c>
      <c r="N10" s="105">
        <f>SUM('Quarter supply'!X10)</f>
        <v>-670.73</v>
      </c>
      <c r="O10" s="105">
        <f t="shared" si="4"/>
        <v>71258.87</v>
      </c>
      <c r="P10" s="110">
        <f t="shared" si="5"/>
        <v>-0.14678327063002825</v>
      </c>
      <c r="Q10" s="61"/>
      <c r="S10" s="61"/>
    </row>
    <row r="11" spans="1:19" x14ac:dyDescent="0.35">
      <c r="A11" s="68" t="s">
        <v>177</v>
      </c>
      <c r="B11" s="105">
        <f>SUM('Quarter supply'!AG11-'Quarter final consumption'!CB11)</f>
        <v>52611.149999999987</v>
      </c>
      <c r="C11" s="105">
        <f>SUM('Quarter supply'!AH11:AL11)</f>
        <v>48950.919999999991</v>
      </c>
      <c r="D11" s="105">
        <f>SUM('Quarter final consumption'!CB11)</f>
        <v>3107.58</v>
      </c>
      <c r="E11" s="105">
        <f t="shared" si="0"/>
        <v>45843.339999999989</v>
      </c>
      <c r="F11" s="105">
        <f>'Quarter supply'!O11+'Quarter supply'!W11</f>
        <v>318.85999999999996</v>
      </c>
      <c r="G11" s="105">
        <v>80.459999999999994</v>
      </c>
      <c r="H11" s="106">
        <f t="shared" si="1"/>
        <v>0.87136167903571771</v>
      </c>
      <c r="I11" s="110">
        <f t="shared" si="2"/>
        <v>0.12104829489566371</v>
      </c>
      <c r="J11" s="105">
        <f>SUM('Quarter supply'!AG11)</f>
        <v>55718.729999999989</v>
      </c>
      <c r="K11" s="105">
        <f>SUM('Quarter supply'!H11)</f>
        <v>19009.95</v>
      </c>
      <c r="L11" s="105">
        <f>SUM('Quarter supply'!P11)</f>
        <v>-32278.849999999995</v>
      </c>
      <c r="M11" s="108">
        <f t="shared" si="3"/>
        <v>-13268.899999999994</v>
      </c>
      <c r="N11" s="105">
        <f>SUM('Quarter supply'!X11)</f>
        <v>-599.72</v>
      </c>
      <c r="O11" s="105">
        <f t="shared" si="4"/>
        <v>56318.44999999999</v>
      </c>
      <c r="P11" s="110">
        <f t="shared" si="5"/>
        <v>-0.23560485063065473</v>
      </c>
      <c r="Q11" s="61"/>
      <c r="S11" s="61"/>
    </row>
    <row r="12" spans="1:19" x14ac:dyDescent="0.35">
      <c r="A12" s="68" t="s">
        <v>178</v>
      </c>
      <c r="B12" s="105">
        <f>SUM('Quarter supply'!AG12-'Quarter final consumption'!CB12)</f>
        <v>47354.810000000005</v>
      </c>
      <c r="C12" s="105">
        <f>SUM('Quarter supply'!AH12:AL12)</f>
        <v>44750.130000000005</v>
      </c>
      <c r="D12" s="105">
        <f>SUM('Quarter final consumption'!CB12)</f>
        <v>3331.39</v>
      </c>
      <c r="E12" s="105">
        <f t="shared" si="0"/>
        <v>41418.740000000005</v>
      </c>
      <c r="F12" s="105">
        <f>'Quarter supply'!O12+'Quarter supply'!W12</f>
        <v>283.26</v>
      </c>
      <c r="G12" s="105">
        <v>80.459999999999994</v>
      </c>
      <c r="H12" s="106">
        <f t="shared" si="1"/>
        <v>0.87464694716333991</v>
      </c>
      <c r="I12" s="110">
        <f t="shared" si="2"/>
        <v>0.11767231248525756</v>
      </c>
      <c r="J12" s="105">
        <f>SUM('Quarter supply'!AG12)</f>
        <v>50686.200000000004</v>
      </c>
      <c r="K12" s="105">
        <f>SUM('Quarter supply'!H12)</f>
        <v>20655.46</v>
      </c>
      <c r="L12" s="105">
        <f>SUM('Quarter supply'!P12)</f>
        <v>-34199.35</v>
      </c>
      <c r="M12" s="108">
        <f t="shared" si="3"/>
        <v>-13543.89</v>
      </c>
      <c r="N12" s="105">
        <f>SUM('Quarter supply'!X12)</f>
        <v>-647</v>
      </c>
      <c r="O12" s="105">
        <f t="shared" si="4"/>
        <v>51333.200000000004</v>
      </c>
      <c r="P12" s="110">
        <f t="shared" si="5"/>
        <v>-0.26384269829272278</v>
      </c>
      <c r="Q12" s="104"/>
      <c r="S12" s="61"/>
    </row>
    <row r="13" spans="1:19" x14ac:dyDescent="0.35">
      <c r="A13" s="68" t="s">
        <v>179</v>
      </c>
      <c r="B13" s="105">
        <f>SUM('Quarter supply'!AG13-'Quarter final consumption'!CB13)</f>
        <v>64047.06</v>
      </c>
      <c r="C13" s="105">
        <f>SUM('Quarter supply'!AH13:AL13)</f>
        <v>60882.47</v>
      </c>
      <c r="D13" s="105">
        <f>SUM('Quarter final consumption'!CB13)</f>
        <v>3251</v>
      </c>
      <c r="E13" s="105">
        <f t="shared" si="0"/>
        <v>57631.47</v>
      </c>
      <c r="F13" s="105">
        <f>'Quarter supply'!O13+'Quarter supply'!W13</f>
        <v>311.25</v>
      </c>
      <c r="G13" s="105">
        <v>80.459999999999994</v>
      </c>
      <c r="H13" s="106">
        <f t="shared" si="1"/>
        <v>0.89983006245719954</v>
      </c>
      <c r="I13" s="110">
        <f t="shared" si="2"/>
        <v>9.4053965943167395E-2</v>
      </c>
      <c r="J13" s="105">
        <f>SUM('Quarter supply'!AG13)</f>
        <v>67298.06</v>
      </c>
      <c r="K13" s="105">
        <f>SUM('Quarter supply'!H13)</f>
        <v>21182.720000000001</v>
      </c>
      <c r="L13" s="105">
        <f>SUM('Quarter supply'!P13)</f>
        <v>-35409.96</v>
      </c>
      <c r="M13" s="108">
        <f t="shared" si="3"/>
        <v>-14227.239999999998</v>
      </c>
      <c r="N13" s="105">
        <f>SUM('Quarter supply'!X13)</f>
        <v>-553.36</v>
      </c>
      <c r="O13" s="105">
        <f t="shared" si="4"/>
        <v>67851.42</v>
      </c>
      <c r="P13" s="110">
        <f t="shared" si="5"/>
        <v>-0.20968227341446941</v>
      </c>
      <c r="S13" s="61"/>
    </row>
    <row r="14" spans="1:19" x14ac:dyDescent="0.35">
      <c r="A14" s="68" t="s">
        <v>180</v>
      </c>
      <c r="B14" s="105">
        <f>SUM('Quarter supply'!AG14-'Quarter final consumption'!CB14)</f>
        <v>67985.229999999981</v>
      </c>
      <c r="C14" s="105">
        <f>SUM('Quarter supply'!AH14:AL14)</f>
        <v>64892.45</v>
      </c>
      <c r="D14" s="105">
        <f>SUM('Quarter final consumption'!CB14)</f>
        <v>3307.41</v>
      </c>
      <c r="E14" s="105">
        <f t="shared" si="0"/>
        <v>61585.039999999994</v>
      </c>
      <c r="F14" s="105">
        <f>'Quarter supply'!O14+'Quarter supply'!W14</f>
        <v>278.34000000000003</v>
      </c>
      <c r="G14" s="105">
        <v>82.43</v>
      </c>
      <c r="H14" s="106">
        <f t="shared" si="1"/>
        <v>0.90585911086864035</v>
      </c>
      <c r="I14" s="110">
        <f t="shared" si="2"/>
        <v>8.8834295331500557E-2</v>
      </c>
      <c r="J14" s="105">
        <f>SUM('Quarter supply'!AG14)</f>
        <v>71292.639999999985</v>
      </c>
      <c r="K14" s="105">
        <f>SUM('Quarter supply'!H14)</f>
        <v>22703.490000000005</v>
      </c>
      <c r="L14" s="105">
        <f>SUM('Quarter supply'!P14)</f>
        <v>-35336.92</v>
      </c>
      <c r="M14" s="108">
        <f t="shared" si="3"/>
        <v>-12633.429999999993</v>
      </c>
      <c r="N14" s="105">
        <f>SUM('Quarter supply'!X14)</f>
        <v>-541.11</v>
      </c>
      <c r="O14" s="105">
        <f t="shared" si="4"/>
        <v>71833.749999999985</v>
      </c>
      <c r="P14" s="110">
        <f t="shared" si="5"/>
        <v>-0.17587039518332254</v>
      </c>
      <c r="S14" s="61"/>
    </row>
    <row r="15" spans="1:19" x14ac:dyDescent="0.35">
      <c r="A15" s="68" t="s">
        <v>181</v>
      </c>
      <c r="B15" s="105">
        <f>SUM('Quarter supply'!AG15-'Quarter final consumption'!CB15)</f>
        <v>53350.91</v>
      </c>
      <c r="C15" s="105">
        <f>SUM('Quarter supply'!AH15:AL15)</f>
        <v>50415.97</v>
      </c>
      <c r="D15" s="105">
        <f>SUM('Quarter final consumption'!CB15)</f>
        <v>2882.41</v>
      </c>
      <c r="E15" s="105">
        <f t="shared" si="0"/>
        <v>47533.56</v>
      </c>
      <c r="F15" s="105">
        <f>'Quarter supply'!O15+'Quarter supply'!W15</f>
        <v>324.98</v>
      </c>
      <c r="G15" s="105">
        <v>82.43</v>
      </c>
      <c r="H15" s="106">
        <f t="shared" si="1"/>
        <v>0.89096062278975174</v>
      </c>
      <c r="I15" s="110">
        <f t="shared" si="2"/>
        <v>0.10140295638818531</v>
      </c>
      <c r="J15" s="105">
        <f>SUM('Quarter supply'!AG15)</f>
        <v>56233.320000000007</v>
      </c>
      <c r="K15" s="105">
        <f>SUM('Quarter supply'!H15)</f>
        <v>23148.74</v>
      </c>
      <c r="L15" s="105">
        <f>SUM('Quarter supply'!P15)</f>
        <v>-35987.440000000002</v>
      </c>
      <c r="M15" s="108">
        <f t="shared" si="3"/>
        <v>-12838.7</v>
      </c>
      <c r="N15" s="105">
        <f>SUM('Quarter supply'!X15)</f>
        <v>-693.97</v>
      </c>
      <c r="O15" s="105">
        <f t="shared" si="4"/>
        <v>56927.290000000008</v>
      </c>
      <c r="P15" s="110">
        <f t="shared" si="5"/>
        <v>-0.22552803760727058</v>
      </c>
      <c r="S15" s="61"/>
    </row>
    <row r="16" spans="1:19" x14ac:dyDescent="0.35">
      <c r="A16" s="68" t="s">
        <v>182</v>
      </c>
      <c r="B16" s="105">
        <f>SUM('Quarter supply'!AG16-'Quarter final consumption'!CB16)</f>
        <v>48803.98</v>
      </c>
      <c r="C16" s="105">
        <f>SUM('Quarter supply'!AH16:AL16)</f>
        <v>46190.220000000008</v>
      </c>
      <c r="D16" s="105">
        <f>SUM('Quarter final consumption'!CB16)</f>
        <v>2856.08</v>
      </c>
      <c r="E16" s="105">
        <f t="shared" si="0"/>
        <v>43334.140000000007</v>
      </c>
      <c r="F16" s="105">
        <f>'Quarter supply'!O16+'Quarter supply'!W16</f>
        <v>319.93</v>
      </c>
      <c r="G16" s="105">
        <v>82.43</v>
      </c>
      <c r="H16" s="106">
        <f t="shared" si="1"/>
        <v>0.88792225552096371</v>
      </c>
      <c r="I16" s="110">
        <f t="shared" si="2"/>
        <v>0.1038333349042434</v>
      </c>
      <c r="J16" s="105">
        <f>SUM('Quarter supply'!AG16)</f>
        <v>51660.060000000005</v>
      </c>
      <c r="K16" s="105">
        <f>SUM('Quarter supply'!H16)</f>
        <v>23841.21</v>
      </c>
      <c r="L16" s="105">
        <f>SUM('Quarter supply'!P16)</f>
        <v>-33882.14</v>
      </c>
      <c r="M16" s="108">
        <f t="shared" si="3"/>
        <v>-10040.93</v>
      </c>
      <c r="N16" s="105">
        <f>SUM('Quarter supply'!X16)</f>
        <v>-588.71</v>
      </c>
      <c r="O16" s="105">
        <f t="shared" si="4"/>
        <v>52248.770000000004</v>
      </c>
      <c r="P16" s="110">
        <f t="shared" si="5"/>
        <v>-0.19217543302933254</v>
      </c>
      <c r="S16" s="61"/>
    </row>
    <row r="17" spans="1:19" x14ac:dyDescent="0.35">
      <c r="A17" s="68" t="s">
        <v>183</v>
      </c>
      <c r="B17" s="105">
        <f>SUM('Quarter supply'!AG17-'Quarter final consumption'!CB17)</f>
        <v>64666.539999999986</v>
      </c>
      <c r="C17" s="105">
        <f>SUM('Quarter supply'!AH17:AL17)</f>
        <v>61913.27</v>
      </c>
      <c r="D17" s="105">
        <f>SUM('Quarter final consumption'!CB17)</f>
        <v>3237.26</v>
      </c>
      <c r="E17" s="105">
        <f t="shared" si="0"/>
        <v>58676.009999999995</v>
      </c>
      <c r="F17" s="105">
        <f>'Quarter supply'!O17+'Quarter supply'!W17</f>
        <v>295.51</v>
      </c>
      <c r="G17" s="105">
        <v>82.43</v>
      </c>
      <c r="H17" s="106">
        <f t="shared" si="1"/>
        <v>0.90736275668993593</v>
      </c>
      <c r="I17" s="110">
        <f t="shared" si="2"/>
        <v>8.6792798872492471E-2</v>
      </c>
      <c r="J17" s="105">
        <f>SUM('Quarter supply'!AG17)</f>
        <v>67903.799999999988</v>
      </c>
      <c r="K17" s="105">
        <f>SUM('Quarter supply'!H17)</f>
        <v>24665.559999999998</v>
      </c>
      <c r="L17" s="105">
        <f>SUM('Quarter supply'!P17)</f>
        <v>-32123.779999999995</v>
      </c>
      <c r="M17" s="108">
        <f t="shared" si="3"/>
        <v>-7458.2199999999975</v>
      </c>
      <c r="N17" s="105">
        <f>SUM('Quarter supply'!X17)</f>
        <v>-383.79</v>
      </c>
      <c r="O17" s="105">
        <f t="shared" si="4"/>
        <v>68287.589999999982</v>
      </c>
      <c r="P17" s="110">
        <f t="shared" si="5"/>
        <v>-0.10921779491705594</v>
      </c>
      <c r="S17" s="61"/>
    </row>
    <row r="18" spans="1:19" x14ac:dyDescent="0.35">
      <c r="A18" s="68" t="s">
        <v>184</v>
      </c>
      <c r="B18" s="105">
        <f>SUM('Quarter supply'!AG18-'Quarter final consumption'!CB18)</f>
        <v>69373.310000000012</v>
      </c>
      <c r="C18" s="105">
        <f>SUM('Quarter supply'!AH18:AL18)</f>
        <v>65735.47</v>
      </c>
      <c r="D18" s="105">
        <f>SUM('Quarter final consumption'!CB18)</f>
        <v>2688.98</v>
      </c>
      <c r="E18" s="105">
        <f t="shared" si="0"/>
        <v>63046.49</v>
      </c>
      <c r="F18" s="105">
        <f>'Quarter supply'!O18+'Quarter supply'!W18</f>
        <v>278.44</v>
      </c>
      <c r="G18" s="105">
        <v>86.74</v>
      </c>
      <c r="H18" s="106">
        <f t="shared" si="1"/>
        <v>0.90880037293881444</v>
      </c>
      <c r="I18" s="110">
        <f t="shared" si="2"/>
        <v>8.5935642972780335E-2</v>
      </c>
      <c r="J18" s="105">
        <f>SUM('Quarter supply'!AG18)</f>
        <v>72062.290000000008</v>
      </c>
      <c r="K18" s="105">
        <f>SUM('Quarter supply'!H18)</f>
        <v>25368.77</v>
      </c>
      <c r="L18" s="105">
        <f>SUM('Quarter supply'!P18)</f>
        <v>-29743.7</v>
      </c>
      <c r="M18" s="108">
        <f t="shared" si="3"/>
        <v>-4374.93</v>
      </c>
      <c r="N18" s="105">
        <f>SUM('Quarter supply'!X18)</f>
        <v>-520.32000000000005</v>
      </c>
      <c r="O18" s="105">
        <f t="shared" si="4"/>
        <v>72582.610000000015</v>
      </c>
      <c r="P18" s="110">
        <f t="shared" si="5"/>
        <v>-6.0275181617194522E-2</v>
      </c>
      <c r="S18" s="61"/>
    </row>
    <row r="19" spans="1:19" x14ac:dyDescent="0.35">
      <c r="A19" s="68" t="s">
        <v>185</v>
      </c>
      <c r="B19" s="105">
        <f>SUM('Quarter supply'!AG19-'Quarter final consumption'!CB19)</f>
        <v>54121.859999999993</v>
      </c>
      <c r="C19" s="105">
        <f>SUM('Quarter supply'!AH19:AL19)</f>
        <v>51320.89</v>
      </c>
      <c r="D19" s="105">
        <f>SUM('Quarter final consumption'!CB19)</f>
        <v>2755.22</v>
      </c>
      <c r="E19" s="105">
        <f t="shared" si="0"/>
        <v>48565.67</v>
      </c>
      <c r="F19" s="105">
        <f>'Quarter supply'!O19+'Quarter supply'!W19</f>
        <v>226.07</v>
      </c>
      <c r="G19" s="105">
        <v>86.74</v>
      </c>
      <c r="H19" s="106">
        <f t="shared" si="1"/>
        <v>0.89733926365427952</v>
      </c>
      <c r="I19" s="110">
        <f t="shared" si="2"/>
        <v>9.6881001502904684E-2</v>
      </c>
      <c r="J19" s="105">
        <f>SUM('Quarter supply'!AG19)</f>
        <v>56877.079999999994</v>
      </c>
      <c r="K19" s="105">
        <f>SUM('Quarter supply'!H19)</f>
        <v>25402.220000000005</v>
      </c>
      <c r="L19" s="105">
        <f>SUM('Quarter supply'!P19)</f>
        <v>-32162.550000000003</v>
      </c>
      <c r="M19" s="108">
        <f t="shared" si="3"/>
        <v>-6760.3299999999981</v>
      </c>
      <c r="N19" s="105">
        <f>SUM('Quarter supply'!X19)</f>
        <v>-678.8</v>
      </c>
      <c r="O19" s="105">
        <f t="shared" si="4"/>
        <v>57555.88</v>
      </c>
      <c r="P19" s="110">
        <f t="shared" si="5"/>
        <v>-0.11745680893072956</v>
      </c>
      <c r="S19" s="61"/>
    </row>
    <row r="20" spans="1:19" x14ac:dyDescent="0.35">
      <c r="A20" s="68" t="s">
        <v>186</v>
      </c>
      <c r="B20" s="105">
        <f>SUM('Quarter supply'!AG20-'Quarter final consumption'!CB20)</f>
        <v>50220.289999999994</v>
      </c>
      <c r="C20" s="105">
        <f>SUM('Quarter supply'!AH20:AL20)</f>
        <v>46865.09</v>
      </c>
      <c r="D20" s="105">
        <f>SUM('Quarter final consumption'!CB20)</f>
        <v>2687.86</v>
      </c>
      <c r="E20" s="105">
        <f t="shared" si="0"/>
        <v>44177.229999999996</v>
      </c>
      <c r="F20" s="105">
        <f>'Quarter supply'!O20+'Quarter supply'!W20</f>
        <v>227.13</v>
      </c>
      <c r="G20" s="105">
        <v>86.74</v>
      </c>
      <c r="H20" s="106">
        <f t="shared" si="1"/>
        <v>0.87966895452017502</v>
      </c>
      <c r="I20" s="110">
        <f t="shared" si="2"/>
        <v>0.11408118113216792</v>
      </c>
      <c r="J20" s="105">
        <f>SUM('Quarter supply'!AG20)</f>
        <v>52908.149999999994</v>
      </c>
      <c r="K20" s="105">
        <f>SUM('Quarter supply'!H20)</f>
        <v>26318.179999999997</v>
      </c>
      <c r="L20" s="105">
        <f>SUM('Quarter supply'!P20)</f>
        <v>-32731.77</v>
      </c>
      <c r="M20" s="108">
        <f t="shared" si="3"/>
        <v>-6413.5900000000038</v>
      </c>
      <c r="N20" s="105">
        <f>SUM('Quarter supply'!X20)</f>
        <v>-677.87</v>
      </c>
      <c r="O20" s="105">
        <f t="shared" si="4"/>
        <v>53586.02</v>
      </c>
      <c r="P20" s="110">
        <f t="shared" si="5"/>
        <v>-0.11968774691608006</v>
      </c>
      <c r="S20" s="61"/>
    </row>
    <row r="21" spans="1:19" x14ac:dyDescent="0.35">
      <c r="A21" s="68" t="s">
        <v>187</v>
      </c>
      <c r="B21" s="105">
        <f>SUM('Quarter supply'!AG21-'Quarter final consumption'!CB21)</f>
        <v>63139.31</v>
      </c>
      <c r="C21" s="105">
        <f>SUM('Quarter supply'!AH21:AL21)</f>
        <v>59011.14</v>
      </c>
      <c r="D21" s="105">
        <f>SUM('Quarter final consumption'!CB21)</f>
        <v>2599.61</v>
      </c>
      <c r="E21" s="105">
        <f t="shared" si="0"/>
        <v>56411.53</v>
      </c>
      <c r="F21" s="105">
        <f>'Quarter supply'!O21+'Quarter supply'!W21</f>
        <v>162.51</v>
      </c>
      <c r="G21" s="105">
        <v>86.74</v>
      </c>
      <c r="H21" s="106">
        <f t="shared" si="1"/>
        <v>0.89344546210593689</v>
      </c>
      <c r="I21" s="110">
        <f t="shared" si="2"/>
        <v>0.10260691794066168</v>
      </c>
      <c r="J21" s="105">
        <f>SUM('Quarter supply'!AG21)</f>
        <v>65738.92</v>
      </c>
      <c r="K21" s="105">
        <f>SUM('Quarter supply'!H21)</f>
        <v>27247.65</v>
      </c>
      <c r="L21" s="105">
        <f>SUM('Quarter supply'!P21)</f>
        <v>-33638.76</v>
      </c>
      <c r="M21" s="108">
        <f t="shared" si="3"/>
        <v>-6391.1100000000006</v>
      </c>
      <c r="N21" s="105">
        <f>SUM('Quarter supply'!X21)</f>
        <v>-556.37</v>
      </c>
      <c r="O21" s="105">
        <f t="shared" si="4"/>
        <v>66295.289999999994</v>
      </c>
      <c r="P21" s="110">
        <f t="shared" si="5"/>
        <v>-9.6403681166490132E-2</v>
      </c>
      <c r="S21" s="61"/>
    </row>
    <row r="22" spans="1:19" x14ac:dyDescent="0.35">
      <c r="A22" s="68" t="s">
        <v>188</v>
      </c>
      <c r="B22" s="105">
        <f>SUM('Quarter supply'!AG22-'Quarter final consumption'!CB22)</f>
        <v>66661.290000000008</v>
      </c>
      <c r="C22" s="105">
        <f>SUM('Quarter supply'!AH22:AL22)</f>
        <v>62750.260000000009</v>
      </c>
      <c r="D22" s="105">
        <f>SUM('Quarter final consumption'!CB22)</f>
        <v>2798.47</v>
      </c>
      <c r="E22" s="105">
        <f t="shared" si="0"/>
        <v>59951.790000000008</v>
      </c>
      <c r="F22" s="105">
        <f>'Quarter supply'!O22+'Quarter supply'!W22</f>
        <v>156.75</v>
      </c>
      <c r="G22" s="105">
        <v>94.58</v>
      </c>
      <c r="H22" s="106">
        <f t="shared" si="1"/>
        <v>0.89934938252770091</v>
      </c>
      <c r="I22" s="110">
        <f t="shared" si="2"/>
        <v>9.6880363401308234E-2</v>
      </c>
      <c r="J22" s="105">
        <f>SUM('Quarter supply'!AG22)</f>
        <v>69459.760000000009</v>
      </c>
      <c r="K22" s="105">
        <f>SUM('Quarter supply'!H22)</f>
        <v>25775.829999999998</v>
      </c>
      <c r="L22" s="105">
        <f>SUM('Quarter supply'!P22)</f>
        <v>-32180.899999999998</v>
      </c>
      <c r="M22" s="108">
        <f t="shared" si="3"/>
        <v>-6405.07</v>
      </c>
      <c r="N22" s="105">
        <f>SUM('Quarter supply'!X22)</f>
        <v>-502.68</v>
      </c>
      <c r="O22" s="105">
        <f t="shared" si="4"/>
        <v>69962.44</v>
      </c>
      <c r="P22" s="110">
        <f t="shared" si="5"/>
        <v>-9.1550123180380777E-2</v>
      </c>
      <c r="S22" s="61"/>
    </row>
    <row r="23" spans="1:19" x14ac:dyDescent="0.35">
      <c r="A23" s="68" t="s">
        <v>189</v>
      </c>
      <c r="B23" s="105">
        <f>SUM('Quarter supply'!AG23-'Quarter final consumption'!CB23)</f>
        <v>52166.2</v>
      </c>
      <c r="C23" s="105">
        <f>SUM('Quarter supply'!AH23:AL23)</f>
        <v>48678.11</v>
      </c>
      <c r="D23" s="105">
        <f>SUM('Quarter final consumption'!CB23)</f>
        <v>2454.0500000000002</v>
      </c>
      <c r="E23" s="105">
        <f t="shared" si="0"/>
        <v>46224.06</v>
      </c>
      <c r="F23" s="105">
        <f>'Quarter supply'!O23+'Quarter supply'!W23</f>
        <v>238.7</v>
      </c>
      <c r="G23" s="105">
        <v>94.58</v>
      </c>
      <c r="H23" s="106">
        <f t="shared" si="1"/>
        <v>0.88609214395528135</v>
      </c>
      <c r="I23" s="110">
        <f t="shared" si="2"/>
        <v>0.10751904489880426</v>
      </c>
      <c r="J23" s="105">
        <f>SUM('Quarter supply'!AG23)</f>
        <v>54620.25</v>
      </c>
      <c r="K23" s="105">
        <f>SUM('Quarter supply'!H23)</f>
        <v>28632.140000000003</v>
      </c>
      <c r="L23" s="105">
        <f>SUM('Quarter supply'!P23)</f>
        <v>-37722.65</v>
      </c>
      <c r="M23" s="108">
        <f t="shared" si="3"/>
        <v>-9090.5099999999984</v>
      </c>
      <c r="N23" s="105">
        <f>SUM('Quarter supply'!X23)</f>
        <v>-585.95000000000005</v>
      </c>
      <c r="O23" s="105">
        <f t="shared" si="4"/>
        <v>55206.2</v>
      </c>
      <c r="P23" s="110">
        <f t="shared" si="5"/>
        <v>-0.16466465723052842</v>
      </c>
      <c r="S23" s="61"/>
    </row>
    <row r="24" spans="1:19" x14ac:dyDescent="0.35">
      <c r="A24" s="68" t="s">
        <v>190</v>
      </c>
      <c r="B24" s="105">
        <f>SUM('Quarter supply'!AG24-'Quarter final consumption'!CB24)</f>
        <v>48198.280000000006</v>
      </c>
      <c r="C24" s="105">
        <f>SUM('Quarter supply'!AH24:AL24)</f>
        <v>45842.520000000004</v>
      </c>
      <c r="D24" s="105">
        <f>SUM('Quarter final consumption'!CB24)</f>
        <v>3120.45</v>
      </c>
      <c r="E24" s="105">
        <f t="shared" si="0"/>
        <v>42722.070000000007</v>
      </c>
      <c r="F24" s="105">
        <f>'Quarter supply'!O24+'Quarter supply'!W24</f>
        <v>55.529999999999994</v>
      </c>
      <c r="G24" s="105">
        <v>94.58</v>
      </c>
      <c r="H24" s="106">
        <f t="shared" si="1"/>
        <v>0.88638163021585004</v>
      </c>
      <c r="I24" s="110">
        <f t="shared" si="2"/>
        <v>0.11050394329424196</v>
      </c>
      <c r="J24" s="105">
        <f>SUM('Quarter supply'!AG24)</f>
        <v>51318.73</v>
      </c>
      <c r="K24" s="105">
        <f>SUM('Quarter supply'!H24)</f>
        <v>24422.41</v>
      </c>
      <c r="L24" s="105">
        <f>SUM('Quarter supply'!P24)</f>
        <v>-30447.829999999998</v>
      </c>
      <c r="M24" s="108">
        <f t="shared" si="3"/>
        <v>-6025.4199999999983</v>
      </c>
      <c r="N24" s="105">
        <f>SUM('Quarter supply'!X24)</f>
        <v>-444</v>
      </c>
      <c r="O24" s="105">
        <f t="shared" si="4"/>
        <v>51762.73</v>
      </c>
      <c r="P24" s="110">
        <f t="shared" si="5"/>
        <v>-0.11640460230749031</v>
      </c>
      <c r="S24" s="61"/>
    </row>
    <row r="25" spans="1:19" x14ac:dyDescent="0.35">
      <c r="A25" s="68" t="s">
        <v>191</v>
      </c>
      <c r="B25" s="105">
        <f>SUM('Quarter supply'!AG25-'Quarter final consumption'!CB25)</f>
        <v>62578.81</v>
      </c>
      <c r="C25" s="105">
        <f>SUM('Quarter supply'!AH25:AL25)</f>
        <v>59780.58</v>
      </c>
      <c r="D25" s="105">
        <f>SUM('Quarter final consumption'!CB25)</f>
        <v>3171.19</v>
      </c>
      <c r="E25" s="105">
        <f t="shared" si="0"/>
        <v>56609.39</v>
      </c>
      <c r="F25" s="105">
        <f>'Quarter supply'!O25+'Quarter supply'!W25</f>
        <v>272.48</v>
      </c>
      <c r="G25" s="105">
        <v>94.58</v>
      </c>
      <c r="H25" s="106">
        <f t="shared" si="1"/>
        <v>0.90460956352477784</v>
      </c>
      <c r="I25" s="110">
        <f t="shared" si="2"/>
        <v>8.9524872716499337E-2</v>
      </c>
      <c r="J25" s="105">
        <f>SUM('Quarter supply'!AG25)</f>
        <v>65750</v>
      </c>
      <c r="K25" s="105">
        <f>SUM('Quarter supply'!H25)</f>
        <v>24503.32</v>
      </c>
      <c r="L25" s="105">
        <f>SUM('Quarter supply'!P25)</f>
        <v>-34099.709999999992</v>
      </c>
      <c r="M25" s="108">
        <f t="shared" si="3"/>
        <v>-9596.3899999999921</v>
      </c>
      <c r="N25" s="105">
        <f>SUM('Quarter supply'!X25)</f>
        <v>-511</v>
      </c>
      <c r="O25" s="105">
        <f t="shared" si="4"/>
        <v>66261</v>
      </c>
      <c r="P25" s="110">
        <f t="shared" si="5"/>
        <v>-0.14482712304372092</v>
      </c>
      <c r="S25" s="61"/>
    </row>
    <row r="26" spans="1:19" x14ac:dyDescent="0.35">
      <c r="A26" s="68" t="s">
        <v>192</v>
      </c>
      <c r="B26" s="105">
        <f>SUM('Quarter supply'!AG26-'Quarter final consumption'!CB26)</f>
        <v>67308.530000000013</v>
      </c>
      <c r="C26" s="105">
        <f>SUM('Quarter supply'!AH26:AL26)</f>
        <v>64251.12000000001</v>
      </c>
      <c r="D26" s="105">
        <f>SUM('Quarter final consumption'!CB26)</f>
        <v>3503.37</v>
      </c>
      <c r="E26" s="105">
        <f t="shared" si="0"/>
        <v>60747.750000000007</v>
      </c>
      <c r="F26" s="105">
        <f>'Quarter supply'!O26+'Quarter supply'!W26</f>
        <v>68.72999999999999</v>
      </c>
      <c r="G26" s="105">
        <v>97.72</v>
      </c>
      <c r="H26" s="106">
        <f t="shared" si="1"/>
        <v>0.90252676740971749</v>
      </c>
      <c r="I26" s="110">
        <f t="shared" si="2"/>
        <v>9.5000291939223769E-2</v>
      </c>
      <c r="J26" s="105">
        <f>SUM('Quarter supply'!AG26)</f>
        <v>70811.900000000009</v>
      </c>
      <c r="K26" s="105">
        <f>SUM('Quarter supply'!H26)</f>
        <v>26213.119999999999</v>
      </c>
      <c r="L26" s="105">
        <f>SUM('Quarter supply'!P26)</f>
        <v>-32228.43</v>
      </c>
      <c r="M26" s="108">
        <f t="shared" si="3"/>
        <v>-6015.3100000000013</v>
      </c>
      <c r="N26" s="105">
        <f>SUM('Quarter supply'!X26)</f>
        <v>-486.58</v>
      </c>
      <c r="O26" s="105">
        <f t="shared" si="4"/>
        <v>71298.48000000001</v>
      </c>
      <c r="P26" s="110">
        <f t="shared" si="5"/>
        <v>-8.4367997746936541E-2</v>
      </c>
      <c r="S26" s="61"/>
    </row>
    <row r="27" spans="1:19" x14ac:dyDescent="0.35">
      <c r="A27" s="68" t="s">
        <v>193</v>
      </c>
      <c r="B27" s="105">
        <f>SUM('Quarter supply'!AG27-'Quarter final consumption'!CB27)</f>
        <v>52783.869999999995</v>
      </c>
      <c r="C27" s="105">
        <f>SUM('Quarter supply'!AH27:AL27)</f>
        <v>49440.619999999995</v>
      </c>
      <c r="D27" s="105">
        <f>SUM('Quarter final consumption'!CB27)</f>
        <v>2548.21</v>
      </c>
      <c r="E27" s="105">
        <f t="shared" si="0"/>
        <v>46892.409999999996</v>
      </c>
      <c r="F27" s="105">
        <f>'Quarter supply'!O27+'Quarter supply'!W27</f>
        <v>26.36</v>
      </c>
      <c r="G27" s="105">
        <v>97.72</v>
      </c>
      <c r="H27" s="106">
        <f t="shared" si="1"/>
        <v>0.8883852207123123</v>
      </c>
      <c r="I27" s="110">
        <f t="shared" si="2"/>
        <v>0.10926406116110843</v>
      </c>
      <c r="J27" s="105">
        <f>SUM('Quarter supply'!AG27)</f>
        <v>55332.079999999994</v>
      </c>
      <c r="K27" s="105">
        <f>SUM('Quarter supply'!H27)</f>
        <v>24893.309999999998</v>
      </c>
      <c r="L27" s="105">
        <f>SUM('Quarter supply'!P27)</f>
        <v>-31550.9</v>
      </c>
      <c r="M27" s="108">
        <f t="shared" si="3"/>
        <v>-6657.5900000000038</v>
      </c>
      <c r="N27" s="105">
        <f>SUM('Quarter supply'!X27)</f>
        <v>-500.61</v>
      </c>
      <c r="O27" s="105">
        <f t="shared" si="4"/>
        <v>55832.689999999995</v>
      </c>
      <c r="P27" s="110">
        <f t="shared" si="5"/>
        <v>-0.1192417918606466</v>
      </c>
      <c r="S27" s="61"/>
    </row>
    <row r="28" spans="1:19" x14ac:dyDescent="0.35">
      <c r="A28" s="68" t="s">
        <v>194</v>
      </c>
      <c r="B28" s="105">
        <f>SUM('Quarter supply'!AG28-'Quarter final consumption'!CB28)</f>
        <v>47679.189999999995</v>
      </c>
      <c r="C28" s="105">
        <f>SUM('Quarter supply'!AH28:AL28)</f>
        <v>45442.92</v>
      </c>
      <c r="D28" s="105">
        <f>SUM('Quarter final consumption'!CB28)</f>
        <v>3204</v>
      </c>
      <c r="E28" s="105">
        <f t="shared" si="0"/>
        <v>42238.92</v>
      </c>
      <c r="F28" s="105">
        <f>'Quarter supply'!O28+'Quarter supply'!W28</f>
        <v>-19.299999999999997</v>
      </c>
      <c r="G28" s="105">
        <v>97.72</v>
      </c>
      <c r="H28" s="106">
        <f t="shared" si="1"/>
        <v>0.88589843913036281</v>
      </c>
      <c r="I28" s="110">
        <f t="shared" si="2"/>
        <v>0.11245681816322806</v>
      </c>
      <c r="J28" s="105">
        <f>SUM('Quarter supply'!AG28)</f>
        <v>50883.189999999995</v>
      </c>
      <c r="K28" s="105">
        <f>SUM('Quarter supply'!H28)</f>
        <v>26627.86</v>
      </c>
      <c r="L28" s="105">
        <f>SUM('Quarter supply'!P28)</f>
        <v>-30672.43</v>
      </c>
      <c r="M28" s="108">
        <f t="shared" si="3"/>
        <v>-4044.5699999999997</v>
      </c>
      <c r="N28" s="105">
        <f>SUM('Quarter supply'!X28)</f>
        <v>-461.83</v>
      </c>
      <c r="O28" s="105">
        <f t="shared" si="4"/>
        <v>51345.02</v>
      </c>
      <c r="P28" s="110">
        <f t="shared" si="5"/>
        <v>-7.8772391168607972E-2</v>
      </c>
      <c r="S28" s="61"/>
    </row>
    <row r="29" spans="1:19" x14ac:dyDescent="0.35">
      <c r="A29" s="68" t="s">
        <v>195</v>
      </c>
      <c r="B29" s="105">
        <f>SUM('Quarter supply'!AG29-'Quarter final consumption'!CB29)</f>
        <v>64095.18</v>
      </c>
      <c r="C29" s="105">
        <f>SUM('Quarter supply'!AH29:AL29)</f>
        <v>61284.84</v>
      </c>
      <c r="D29" s="105">
        <f>SUM('Quarter final consumption'!CB29)</f>
        <v>3029.49</v>
      </c>
      <c r="E29" s="105">
        <f t="shared" si="0"/>
        <v>58255.35</v>
      </c>
      <c r="F29" s="105">
        <f>'Quarter supply'!O29+'Quarter supply'!W29</f>
        <v>109.97</v>
      </c>
      <c r="G29" s="105">
        <v>97.72</v>
      </c>
      <c r="H29" s="106">
        <f t="shared" si="1"/>
        <v>0.90888815664454015</v>
      </c>
      <c r="I29" s="110">
        <f t="shared" si="2"/>
        <v>8.7871506094529983E-2</v>
      </c>
      <c r="J29" s="105">
        <f>SUM('Quarter supply'!AG29)</f>
        <v>67124.67</v>
      </c>
      <c r="K29" s="105">
        <f>SUM('Quarter supply'!H29)</f>
        <v>28695.4</v>
      </c>
      <c r="L29" s="105">
        <f>SUM('Quarter supply'!P29)</f>
        <v>-28756.139999999996</v>
      </c>
      <c r="M29" s="108">
        <f t="shared" si="3"/>
        <v>-60.739999999994325</v>
      </c>
      <c r="N29" s="105">
        <f>SUM('Quarter supply'!X29)</f>
        <v>-430.34</v>
      </c>
      <c r="O29" s="105">
        <f t="shared" si="4"/>
        <v>67555.009999999995</v>
      </c>
      <c r="P29" s="110">
        <f t="shared" si="5"/>
        <v>-8.9911910308346232E-4</v>
      </c>
      <c r="S29" s="61"/>
    </row>
    <row r="30" spans="1:19" x14ac:dyDescent="0.35">
      <c r="A30" s="68" t="s">
        <v>196</v>
      </c>
      <c r="B30" s="105">
        <f>SUM('Quarter supply'!AG30-'Quarter final consumption'!CB30)</f>
        <v>69531.87000000001</v>
      </c>
      <c r="C30" s="105">
        <f>SUM('Quarter supply'!AH30:AL30)</f>
        <v>66169.47</v>
      </c>
      <c r="D30" s="105">
        <f>SUM('Quarter final consumption'!CB30)</f>
        <v>3114.8399999999997</v>
      </c>
      <c r="E30" s="105">
        <f t="shared" si="0"/>
        <v>63054.630000000005</v>
      </c>
      <c r="F30" s="105">
        <f>'Quarter supply'!O30+'Quarter supply'!W30</f>
        <v>110.63</v>
      </c>
      <c r="G30" s="105">
        <v>94.9</v>
      </c>
      <c r="H30" s="106">
        <f t="shared" si="1"/>
        <v>0.9068450194133999</v>
      </c>
      <c r="I30" s="110">
        <f t="shared" si="2"/>
        <v>9.0199069865372627E-2</v>
      </c>
      <c r="J30" s="105">
        <f>SUM('Quarter supply'!AG30)</f>
        <v>72646.710000000006</v>
      </c>
      <c r="K30" s="105">
        <f>SUM('Quarter supply'!H30)</f>
        <v>32013.549999999996</v>
      </c>
      <c r="L30" s="105">
        <f>SUM('Quarter supply'!P30)</f>
        <v>-28799.83</v>
      </c>
      <c r="M30" s="108">
        <f t="shared" si="3"/>
        <v>3213.7199999999939</v>
      </c>
      <c r="N30" s="105">
        <f>SUM('Quarter supply'!X30)</f>
        <v>-401.18</v>
      </c>
      <c r="O30" s="105">
        <f t="shared" si="4"/>
        <v>73047.89</v>
      </c>
      <c r="P30" s="110">
        <f t="shared" si="5"/>
        <v>4.3994699915356816E-2</v>
      </c>
      <c r="S30" s="61"/>
    </row>
    <row r="31" spans="1:19" x14ac:dyDescent="0.35">
      <c r="A31" s="68" t="s">
        <v>197</v>
      </c>
      <c r="B31" s="105">
        <f>SUM('Quarter supply'!AG31-'Quarter final consumption'!CB31)</f>
        <v>51833.79</v>
      </c>
      <c r="C31" s="105">
        <f>SUM('Quarter supply'!AH31:AL31)</f>
        <v>49782.109999999993</v>
      </c>
      <c r="D31" s="105">
        <f>SUM('Quarter final consumption'!CB31)</f>
        <v>3195.93</v>
      </c>
      <c r="E31" s="105">
        <f t="shared" si="0"/>
        <v>46586.179999999993</v>
      </c>
      <c r="F31" s="105">
        <f>'Quarter supply'!O31+'Quarter supply'!W31</f>
        <v>144.94</v>
      </c>
      <c r="G31" s="105">
        <v>94.9</v>
      </c>
      <c r="H31" s="106">
        <f t="shared" si="1"/>
        <v>0.89876082763772425</v>
      </c>
      <c r="I31" s="110">
        <f t="shared" si="2"/>
        <v>9.6612074864678155E-2</v>
      </c>
      <c r="J31" s="105">
        <f>SUM('Quarter supply'!AG31)</f>
        <v>55029.72</v>
      </c>
      <c r="K31" s="105">
        <f>SUM('Quarter supply'!H31)</f>
        <v>29866.129999999997</v>
      </c>
      <c r="L31" s="105">
        <f>SUM('Quarter supply'!P31)</f>
        <v>-30295.080000000005</v>
      </c>
      <c r="M31" s="108">
        <f t="shared" si="3"/>
        <v>-428.950000000008</v>
      </c>
      <c r="N31" s="105">
        <f>SUM('Quarter supply'!X31)</f>
        <v>-630.12</v>
      </c>
      <c r="O31" s="105">
        <f t="shared" si="4"/>
        <v>55659.840000000004</v>
      </c>
      <c r="P31" s="110">
        <f t="shared" si="5"/>
        <v>-7.706633723704703E-3</v>
      </c>
      <c r="S31" s="61"/>
    </row>
    <row r="32" spans="1:19" x14ac:dyDescent="0.35">
      <c r="A32" s="68" t="s">
        <v>198</v>
      </c>
      <c r="B32" s="105">
        <f>SUM('Quarter supply'!AG32-'Quarter final consumption'!CB32)</f>
        <v>47652.049999999996</v>
      </c>
      <c r="C32" s="105">
        <f>SUM('Quarter supply'!AH32:AL32)</f>
        <v>45441.14</v>
      </c>
      <c r="D32" s="105">
        <f>SUM('Quarter final consumption'!CB32)</f>
        <v>3135.6499999999996</v>
      </c>
      <c r="E32" s="105">
        <f t="shared" si="0"/>
        <v>42305.49</v>
      </c>
      <c r="F32" s="105">
        <f>'Quarter supply'!O32+'Quarter supply'!W32</f>
        <v>176.69</v>
      </c>
      <c r="G32" s="105">
        <v>94.9</v>
      </c>
      <c r="H32" s="106">
        <f t="shared" si="1"/>
        <v>0.88780000020985461</v>
      </c>
      <c r="I32" s="110">
        <f t="shared" si="2"/>
        <v>0.10650055978703943</v>
      </c>
      <c r="J32" s="105">
        <f>SUM('Quarter supply'!AG32)</f>
        <v>50787.7</v>
      </c>
      <c r="K32" s="105">
        <f>SUM('Quarter supply'!H32)</f>
        <v>30984.969999999998</v>
      </c>
      <c r="L32" s="105">
        <f>SUM('Quarter supply'!P32)</f>
        <v>-28240.180000000004</v>
      </c>
      <c r="M32" s="108">
        <f t="shared" si="3"/>
        <v>2744.7899999999936</v>
      </c>
      <c r="N32" s="105">
        <f>SUM('Quarter supply'!X32)</f>
        <v>-621.87</v>
      </c>
      <c r="O32" s="105">
        <f t="shared" si="4"/>
        <v>51409.57</v>
      </c>
      <c r="P32" s="110">
        <f t="shared" si="5"/>
        <v>5.3390643026191301E-2</v>
      </c>
      <c r="S32" s="61"/>
    </row>
    <row r="33" spans="1:19" x14ac:dyDescent="0.35">
      <c r="A33" s="68" t="s">
        <v>199</v>
      </c>
      <c r="B33" s="105">
        <f>SUM('Quarter supply'!AG33-'Quarter final consumption'!CB33)</f>
        <v>64615.45</v>
      </c>
      <c r="C33" s="105">
        <f>SUM('Quarter supply'!AH33:AL33)</f>
        <v>61797.08</v>
      </c>
      <c r="D33" s="105">
        <f>SUM('Quarter final consumption'!CB33)</f>
        <v>2982.1099999999997</v>
      </c>
      <c r="E33" s="105">
        <f t="shared" si="0"/>
        <v>58814.97</v>
      </c>
      <c r="F33" s="105">
        <f>'Quarter supply'!O33+'Quarter supply'!W33</f>
        <v>211.73000000000002</v>
      </c>
      <c r="G33" s="105">
        <v>94.9</v>
      </c>
      <c r="H33" s="106">
        <f t="shared" si="1"/>
        <v>0.9102307575045907</v>
      </c>
      <c r="I33" s="110">
        <f t="shared" si="2"/>
        <v>8.5023783011648035E-2</v>
      </c>
      <c r="J33" s="105">
        <f>SUM('Quarter supply'!AG33)</f>
        <v>67597.56</v>
      </c>
      <c r="K33" s="105">
        <f>SUM('Quarter supply'!H33)</f>
        <v>32393.760000000002</v>
      </c>
      <c r="L33" s="105">
        <f>SUM('Quarter supply'!P33)</f>
        <v>-26867.03</v>
      </c>
      <c r="M33" s="108">
        <f t="shared" si="3"/>
        <v>5526.7300000000032</v>
      </c>
      <c r="N33" s="105">
        <f>SUM('Quarter supply'!X33)</f>
        <v>-567.84</v>
      </c>
      <c r="O33" s="105">
        <f t="shared" si="4"/>
        <v>68165.399999999994</v>
      </c>
      <c r="P33" s="110">
        <f t="shared" si="5"/>
        <v>8.1078230304524046E-2</v>
      </c>
      <c r="S33" s="61"/>
    </row>
    <row r="34" spans="1:19" x14ac:dyDescent="0.35">
      <c r="A34" s="68" t="s">
        <v>200</v>
      </c>
      <c r="B34" s="105">
        <f>SUM('Quarter supply'!AG34-'Quarter final consumption'!CB34)</f>
        <v>69200.140000000014</v>
      </c>
      <c r="C34" s="105">
        <f>SUM('Quarter supply'!AH34:AL34)</f>
        <v>65731.240000000005</v>
      </c>
      <c r="D34" s="105">
        <f>SUM('Quarter final consumption'!CB34)</f>
        <v>2988.93</v>
      </c>
      <c r="E34" s="105">
        <f t="shared" si="0"/>
        <v>62742.310000000005</v>
      </c>
      <c r="F34" s="105">
        <f>'Quarter supply'!O34+'Quarter supply'!W34</f>
        <v>120.33000000000001</v>
      </c>
      <c r="G34" s="105">
        <v>97.36</v>
      </c>
      <c r="H34" s="106">
        <f t="shared" si="1"/>
        <v>0.90667894602525356</v>
      </c>
      <c r="I34" s="110">
        <f t="shared" si="2"/>
        <v>9.0175251090532593E-2</v>
      </c>
      <c r="J34" s="105">
        <f>SUM('Quarter supply'!AG34)</f>
        <v>72189.070000000007</v>
      </c>
      <c r="K34" s="105">
        <f>SUM('Quarter supply'!H34)</f>
        <v>32491.649999999998</v>
      </c>
      <c r="L34" s="105">
        <f>SUM('Quarter supply'!P34)</f>
        <v>-25617.829999999994</v>
      </c>
      <c r="M34" s="108">
        <f t="shared" si="3"/>
        <v>6873.8200000000033</v>
      </c>
      <c r="N34" s="105">
        <f>SUM('Quarter supply'!X34)</f>
        <v>-494.63</v>
      </c>
      <c r="O34" s="105">
        <f t="shared" si="4"/>
        <v>72683.700000000012</v>
      </c>
      <c r="P34" s="110">
        <f t="shared" si="5"/>
        <v>9.4571685260931987E-2</v>
      </c>
      <c r="S34" s="61"/>
    </row>
    <row r="35" spans="1:19" x14ac:dyDescent="0.35">
      <c r="A35" s="68" t="s">
        <v>201</v>
      </c>
      <c r="B35" s="105">
        <f>SUM('Quarter supply'!AG35-'Quarter final consumption'!CB35)</f>
        <v>54455.85</v>
      </c>
      <c r="C35" s="105">
        <f>SUM('Quarter supply'!AH35:AL35)</f>
        <v>51569.81</v>
      </c>
      <c r="D35" s="105">
        <f>SUM('Quarter final consumption'!CB35)</f>
        <v>2853.3199999999997</v>
      </c>
      <c r="E35" s="105">
        <f t="shared" si="0"/>
        <v>48716.49</v>
      </c>
      <c r="F35" s="105">
        <f>'Quarter supply'!O35+'Quarter supply'!W35</f>
        <v>182.8</v>
      </c>
      <c r="G35" s="105">
        <v>97.36</v>
      </c>
      <c r="H35" s="106">
        <f t="shared" si="1"/>
        <v>0.89460526279545727</v>
      </c>
      <c r="I35" s="110">
        <f t="shared" si="2"/>
        <v>0.10025001905213116</v>
      </c>
      <c r="J35" s="105">
        <f>SUM('Quarter supply'!AG35)</f>
        <v>57309.17</v>
      </c>
      <c r="K35" s="105">
        <f>SUM('Quarter supply'!H35)</f>
        <v>33159.760000000002</v>
      </c>
      <c r="L35" s="105">
        <f>SUM('Quarter supply'!P35)</f>
        <v>-27462.14</v>
      </c>
      <c r="M35" s="108">
        <f t="shared" si="3"/>
        <v>5697.6200000000026</v>
      </c>
      <c r="N35" s="105">
        <f>SUM('Quarter supply'!X35)</f>
        <v>-565.76</v>
      </c>
      <c r="O35" s="105">
        <f t="shared" si="4"/>
        <v>57874.93</v>
      </c>
      <c r="P35" s="110">
        <f t="shared" si="5"/>
        <v>9.8447116912279684E-2</v>
      </c>
      <c r="S35" s="61"/>
    </row>
    <row r="36" spans="1:19" x14ac:dyDescent="0.35">
      <c r="A36" s="68" t="s">
        <v>202</v>
      </c>
      <c r="B36" s="105">
        <f>SUM('Quarter supply'!AG36-'Quarter final consumption'!CB36)</f>
        <v>48390.12000000001</v>
      </c>
      <c r="C36" s="105">
        <f>SUM('Quarter supply'!AH36:AL36)</f>
        <v>45791.23</v>
      </c>
      <c r="D36" s="105">
        <f>SUM('Quarter final consumption'!CB36)</f>
        <v>3229.49</v>
      </c>
      <c r="E36" s="105">
        <f t="shared" si="0"/>
        <v>42561.740000000005</v>
      </c>
      <c r="F36" s="105">
        <f>'Quarter supply'!O36+'Quarter supply'!W36</f>
        <v>166.91000000000003</v>
      </c>
      <c r="G36" s="105">
        <v>97.36</v>
      </c>
      <c r="H36" s="106">
        <f t="shared" si="1"/>
        <v>0.8795543387782464</v>
      </c>
      <c r="I36" s="110">
        <f t="shared" si="2"/>
        <v>0.11498442243995266</v>
      </c>
      <c r="J36" s="105">
        <f>SUM('Quarter supply'!AG36)</f>
        <v>51619.610000000008</v>
      </c>
      <c r="K36" s="105">
        <f>SUM('Quarter supply'!H36)</f>
        <v>33829.339999999997</v>
      </c>
      <c r="L36" s="105">
        <f>SUM('Quarter supply'!P36)</f>
        <v>-22971</v>
      </c>
      <c r="M36" s="108">
        <f t="shared" si="3"/>
        <v>10858.339999999997</v>
      </c>
      <c r="N36" s="105">
        <f>SUM('Quarter supply'!X36)</f>
        <v>-600.16999999999996</v>
      </c>
      <c r="O36" s="105">
        <f t="shared" si="4"/>
        <v>52219.780000000006</v>
      </c>
      <c r="P36" s="110">
        <f t="shared" si="5"/>
        <v>0.20793538387178181</v>
      </c>
      <c r="S36" s="61"/>
    </row>
    <row r="37" spans="1:19" x14ac:dyDescent="0.35">
      <c r="A37" s="68" t="s">
        <v>203</v>
      </c>
      <c r="B37" s="105">
        <f>SUM('Quarter supply'!AG37-'Quarter final consumption'!CB37)</f>
        <v>64243.600000000006</v>
      </c>
      <c r="C37" s="105">
        <f>SUM('Quarter supply'!AH37:AL37)</f>
        <v>61414.879999999997</v>
      </c>
      <c r="D37" s="105">
        <f>SUM('Quarter final consumption'!CB37)</f>
        <v>3073.22</v>
      </c>
      <c r="E37" s="105">
        <f t="shared" si="0"/>
        <v>58341.659999999996</v>
      </c>
      <c r="F37" s="105">
        <f>'Quarter supply'!O37+'Quarter supply'!W37</f>
        <v>245.41000000000003</v>
      </c>
      <c r="G37" s="105">
        <v>97.36</v>
      </c>
      <c r="H37" s="106">
        <f t="shared" si="1"/>
        <v>0.90813186060556994</v>
      </c>
      <c r="I37" s="110">
        <f t="shared" si="2"/>
        <v>8.6532666288937854E-2</v>
      </c>
      <c r="J37" s="105">
        <f>SUM('Quarter supply'!AG37)</f>
        <v>67316.820000000007</v>
      </c>
      <c r="K37" s="105">
        <f>SUM('Quarter supply'!H37)</f>
        <v>34831.550000000003</v>
      </c>
      <c r="L37" s="105">
        <f>SUM('Quarter supply'!P37)</f>
        <v>-24475.699999999997</v>
      </c>
      <c r="M37" s="108">
        <f t="shared" si="3"/>
        <v>10355.850000000006</v>
      </c>
      <c r="N37" s="105">
        <f>SUM('Quarter supply'!X37)</f>
        <v>-519.16</v>
      </c>
      <c r="O37" s="105">
        <f t="shared" si="4"/>
        <v>67835.98000000001</v>
      </c>
      <c r="P37" s="110">
        <f t="shared" si="5"/>
        <v>0.1526601369951463</v>
      </c>
      <c r="S37" s="61"/>
    </row>
    <row r="38" spans="1:19" x14ac:dyDescent="0.35">
      <c r="A38" s="68" t="s">
        <v>204</v>
      </c>
      <c r="B38" s="105">
        <f>SUM('Quarter supply'!AG38-'Quarter final consumption'!CB38)</f>
        <v>70923.94</v>
      </c>
      <c r="C38" s="105">
        <f>SUM('Quarter supply'!AH38:AL38)</f>
        <v>67507.240000000005</v>
      </c>
      <c r="D38" s="105">
        <f>SUM('Quarter final consumption'!CB38)</f>
        <v>3101.8100000000004</v>
      </c>
      <c r="E38" s="105">
        <f t="shared" si="0"/>
        <v>64405.430000000008</v>
      </c>
      <c r="F38" s="105">
        <f>'Quarter supply'!O38+'Quarter supply'!W38</f>
        <v>120.48</v>
      </c>
      <c r="G38" s="105">
        <v>101.32</v>
      </c>
      <c r="H38" s="106">
        <f t="shared" si="1"/>
        <v>0.90809154144566706</v>
      </c>
      <c r="I38" s="110">
        <f t="shared" si="2"/>
        <v>8.8781164723787054E-2</v>
      </c>
      <c r="J38" s="105">
        <f>SUM('Quarter supply'!AG38)</f>
        <v>74025.75</v>
      </c>
      <c r="K38" s="105">
        <f>SUM('Quarter supply'!H38)</f>
        <v>38232.75</v>
      </c>
      <c r="L38" s="105">
        <f>SUM('Quarter supply'!P38)</f>
        <v>-23824.170000000002</v>
      </c>
      <c r="M38" s="108">
        <f t="shared" si="3"/>
        <v>14408.579999999998</v>
      </c>
      <c r="N38" s="105">
        <f>SUM('Quarter supply'!X38)</f>
        <v>-547.53</v>
      </c>
      <c r="O38" s="105">
        <f t="shared" si="4"/>
        <v>74573.279999999999</v>
      </c>
      <c r="P38" s="110">
        <f t="shared" si="5"/>
        <v>0.19321370871711688</v>
      </c>
      <c r="S38" s="61"/>
    </row>
    <row r="39" spans="1:19" x14ac:dyDescent="0.35">
      <c r="A39" s="68" t="s">
        <v>205</v>
      </c>
      <c r="B39" s="105">
        <f>SUM('Quarter supply'!AG39-'Quarter final consumption'!CB39)</f>
        <v>52777.529999999992</v>
      </c>
      <c r="C39" s="105">
        <f>SUM('Quarter supply'!AH39:AL39)</f>
        <v>49921.61</v>
      </c>
      <c r="D39" s="105">
        <f>SUM('Quarter final consumption'!CB39)</f>
        <v>3078.15</v>
      </c>
      <c r="E39" s="105">
        <f t="shared" si="0"/>
        <v>46843.46</v>
      </c>
      <c r="F39" s="105">
        <f>'Quarter supply'!O39+'Quarter supply'!W39</f>
        <v>246.31000000000003</v>
      </c>
      <c r="G39" s="105">
        <v>101.32</v>
      </c>
      <c r="H39" s="106">
        <f t="shared" si="1"/>
        <v>0.88756446161841995</v>
      </c>
      <c r="I39" s="110">
        <f t="shared" si="2"/>
        <v>0.10584883377452481</v>
      </c>
      <c r="J39" s="105">
        <f>SUM('Quarter supply'!AG39)</f>
        <v>55855.679999999993</v>
      </c>
      <c r="K39" s="105">
        <f>SUM('Quarter supply'!H39)</f>
        <v>35277.73000000001</v>
      </c>
      <c r="L39" s="105">
        <f>SUM('Quarter supply'!P39)</f>
        <v>-25384.9</v>
      </c>
      <c r="M39" s="108">
        <f t="shared" si="3"/>
        <v>9892.830000000009</v>
      </c>
      <c r="N39" s="105">
        <f>SUM('Quarter supply'!X39)</f>
        <v>-744.8</v>
      </c>
      <c r="O39" s="105">
        <f t="shared" si="4"/>
        <v>56600.479999999996</v>
      </c>
      <c r="P39" s="110">
        <f t="shared" si="5"/>
        <v>0.17478350006925752</v>
      </c>
      <c r="S39" s="61"/>
    </row>
    <row r="40" spans="1:19" x14ac:dyDescent="0.35">
      <c r="A40" s="68" t="s">
        <v>206</v>
      </c>
      <c r="B40" s="105">
        <f>SUM('Quarter supply'!AG40-'Quarter final consumption'!CB40)</f>
        <v>47803.62</v>
      </c>
      <c r="C40" s="105">
        <f>SUM('Quarter supply'!AH40:AL40)</f>
        <v>44873.48</v>
      </c>
      <c r="D40" s="105">
        <f>SUM('Quarter final consumption'!CB40)</f>
        <v>2663.73</v>
      </c>
      <c r="E40" s="105">
        <f t="shared" si="0"/>
        <v>42209.75</v>
      </c>
      <c r="F40" s="105">
        <f>'Quarter supply'!O40+'Quarter supply'!W40</f>
        <v>139.51</v>
      </c>
      <c r="G40" s="105">
        <v>101.32</v>
      </c>
      <c r="H40" s="106">
        <f t="shared" si="1"/>
        <v>0.88298229297279152</v>
      </c>
      <c r="I40" s="110">
        <f t="shared" si="2"/>
        <v>0.11197980403994512</v>
      </c>
      <c r="J40" s="105">
        <f>SUM('Quarter supply'!AG40)</f>
        <v>50467.350000000006</v>
      </c>
      <c r="K40" s="105">
        <f>SUM('Quarter supply'!H40)</f>
        <v>35696.270000000004</v>
      </c>
      <c r="L40" s="105">
        <f>SUM('Quarter supply'!P40)</f>
        <v>-24347.45</v>
      </c>
      <c r="M40" s="108">
        <f t="shared" si="3"/>
        <v>11348.820000000003</v>
      </c>
      <c r="N40" s="105">
        <f>SUM('Quarter supply'!X40)</f>
        <v>-593.29</v>
      </c>
      <c r="O40" s="105">
        <f t="shared" si="4"/>
        <v>51060.640000000007</v>
      </c>
      <c r="P40" s="110">
        <f t="shared" si="5"/>
        <v>0.22226160894183861</v>
      </c>
      <c r="S40" s="61"/>
    </row>
    <row r="41" spans="1:19" x14ac:dyDescent="0.35">
      <c r="A41" s="68" t="s">
        <v>207</v>
      </c>
      <c r="B41" s="105">
        <f>SUM('Quarter supply'!AG41-'Quarter final consumption'!CB41)</f>
        <v>61568.109999999993</v>
      </c>
      <c r="C41" s="105">
        <f>SUM('Quarter supply'!AH41:AL41)</f>
        <v>59227.31</v>
      </c>
      <c r="D41" s="105">
        <f>SUM('Quarter final consumption'!CB41)</f>
        <v>2571.0300000000002</v>
      </c>
      <c r="E41" s="105">
        <f t="shared" si="0"/>
        <v>56656.28</v>
      </c>
      <c r="F41" s="105">
        <f>'Quarter supply'!O41+'Quarter supply'!W41</f>
        <v>140.03</v>
      </c>
      <c r="G41" s="105">
        <v>101.32</v>
      </c>
      <c r="H41" s="106">
        <f t="shared" si="1"/>
        <v>0.92022119892912102</v>
      </c>
      <c r="I41" s="110">
        <f t="shared" si="2"/>
        <v>7.5858752201423685E-2</v>
      </c>
      <c r="J41" s="105">
        <f>SUM('Quarter supply'!AG41)</f>
        <v>64139.139999999992</v>
      </c>
      <c r="K41" s="105">
        <f>SUM('Quarter supply'!H41)</f>
        <v>40806.5</v>
      </c>
      <c r="L41" s="105">
        <f>SUM('Quarter supply'!P41)</f>
        <v>-23889.430000000004</v>
      </c>
      <c r="M41" s="108">
        <f t="shared" si="3"/>
        <v>16917.069999999996</v>
      </c>
      <c r="N41" s="105">
        <f>SUM('Quarter supply'!X41)</f>
        <v>-600.76</v>
      </c>
      <c r="O41" s="105">
        <f t="shared" si="4"/>
        <v>64739.899999999994</v>
      </c>
      <c r="P41" s="110">
        <f t="shared" si="5"/>
        <v>0.26130825039890387</v>
      </c>
      <c r="S41" s="61"/>
    </row>
    <row r="42" spans="1:19" x14ac:dyDescent="0.35">
      <c r="A42" s="68" t="s">
        <v>208</v>
      </c>
      <c r="B42" s="105">
        <f>SUM('Quarter supply'!AG42-'Quarter final consumption'!CB42)</f>
        <v>65054.330000000009</v>
      </c>
      <c r="C42" s="105">
        <f>SUM('Quarter supply'!AH42:AL42)</f>
        <v>62669.840000000004</v>
      </c>
      <c r="D42" s="105">
        <f>SUM('Quarter final consumption'!CB42)</f>
        <v>2682.77</v>
      </c>
      <c r="E42" s="105">
        <f t="shared" si="0"/>
        <v>59987.070000000007</v>
      </c>
      <c r="F42" s="105">
        <f>'Quarter supply'!O42+'Quarter supply'!W42</f>
        <v>96.19</v>
      </c>
      <c r="G42" s="105">
        <v>108.91</v>
      </c>
      <c r="H42" s="106">
        <f t="shared" si="1"/>
        <v>0.92210726019313394</v>
      </c>
      <c r="I42" s="110">
        <f t="shared" si="2"/>
        <v>7.4739990404942946E-2</v>
      </c>
      <c r="J42" s="105">
        <f>SUM('Quarter supply'!AG42)</f>
        <v>67737.100000000006</v>
      </c>
      <c r="K42" s="105">
        <f>SUM('Quarter supply'!H42)</f>
        <v>39346.35</v>
      </c>
      <c r="L42" s="105">
        <f>SUM('Quarter supply'!P42)</f>
        <v>-23456.689999999995</v>
      </c>
      <c r="M42" s="108">
        <f t="shared" si="3"/>
        <v>15889.660000000003</v>
      </c>
      <c r="N42" s="105">
        <f>SUM('Quarter supply'!X42)</f>
        <v>-681.15</v>
      </c>
      <c r="O42" s="105">
        <f t="shared" si="4"/>
        <v>68418.25</v>
      </c>
      <c r="P42" s="110">
        <f t="shared" si="5"/>
        <v>0.23224300533848796</v>
      </c>
      <c r="S42" s="61"/>
    </row>
    <row r="43" spans="1:19" x14ac:dyDescent="0.35">
      <c r="A43" s="68" t="s">
        <v>209</v>
      </c>
      <c r="B43" s="105">
        <f>SUM('Quarter supply'!AG43-'Quarter final consumption'!CB43)</f>
        <v>51120.460000000006</v>
      </c>
      <c r="C43" s="105">
        <f>SUM('Quarter supply'!AH43:AL43)</f>
        <v>48661.240000000005</v>
      </c>
      <c r="D43" s="105">
        <f>SUM('Quarter final consumption'!CB43)</f>
        <v>2219.71</v>
      </c>
      <c r="E43" s="105">
        <f t="shared" si="0"/>
        <v>46441.530000000006</v>
      </c>
      <c r="F43" s="105">
        <f>'Quarter supply'!O43+'Quarter supply'!W43</f>
        <v>76.52000000000001</v>
      </c>
      <c r="G43" s="105">
        <v>108.91</v>
      </c>
      <c r="H43" s="106">
        <f t="shared" si="1"/>
        <v>0.90847245897239581</v>
      </c>
      <c r="I43" s="110">
        <f t="shared" si="2"/>
        <v>8.7900226249920221E-2</v>
      </c>
      <c r="J43" s="105">
        <f>SUM('Quarter supply'!AG43)</f>
        <v>53340.170000000006</v>
      </c>
      <c r="K43" s="105">
        <f>SUM('Quarter supply'!H43)</f>
        <v>34267.1</v>
      </c>
      <c r="L43" s="105">
        <f>SUM('Quarter supply'!P43)</f>
        <v>-26111.600000000002</v>
      </c>
      <c r="M43" s="108">
        <f t="shared" si="3"/>
        <v>8155.4999999999964</v>
      </c>
      <c r="N43" s="105">
        <f>SUM('Quarter supply'!X43)</f>
        <v>-593.91999999999996</v>
      </c>
      <c r="O43" s="105">
        <f t="shared" si="4"/>
        <v>53934.090000000004</v>
      </c>
      <c r="P43" s="110">
        <f t="shared" si="5"/>
        <v>0.15121234084045909</v>
      </c>
      <c r="S43" s="61"/>
    </row>
    <row r="44" spans="1:19" x14ac:dyDescent="0.35">
      <c r="A44" s="68" t="s">
        <v>210</v>
      </c>
      <c r="B44" s="105">
        <f>SUM('Quarter supply'!AG44-'Quarter final consumption'!CB44)</f>
        <v>48772.42</v>
      </c>
      <c r="C44" s="105">
        <f>SUM('Quarter supply'!AH44:AL44)</f>
        <v>45831.42</v>
      </c>
      <c r="D44" s="105">
        <f>SUM('Quarter final consumption'!CB44)</f>
        <v>2422.66</v>
      </c>
      <c r="E44" s="105">
        <f t="shared" si="0"/>
        <v>43408.759999999995</v>
      </c>
      <c r="F44" s="105">
        <f>'Quarter supply'!O44+'Quarter supply'!W44</f>
        <v>229.11</v>
      </c>
      <c r="G44" s="105">
        <v>108.91</v>
      </c>
      <c r="H44" s="106">
        <f t="shared" si="1"/>
        <v>0.89002678152939707</v>
      </c>
      <c r="I44" s="110">
        <f t="shared" si="2"/>
        <v>0.10304266222590552</v>
      </c>
      <c r="J44" s="105">
        <f>SUM('Quarter supply'!AG44)</f>
        <v>51195.079999999994</v>
      </c>
      <c r="K44" s="105">
        <f>SUM('Quarter supply'!H44)</f>
        <v>35899.37000000001</v>
      </c>
      <c r="L44" s="105">
        <f>SUM('Quarter supply'!P44)</f>
        <v>-25003.59</v>
      </c>
      <c r="M44" s="108">
        <f t="shared" si="3"/>
        <v>10895.78000000001</v>
      </c>
      <c r="N44" s="105">
        <f>SUM('Quarter supply'!X44)</f>
        <v>-647.04999999999995</v>
      </c>
      <c r="O44" s="105">
        <f t="shared" si="4"/>
        <v>51842.13</v>
      </c>
      <c r="P44" s="110">
        <f t="shared" si="5"/>
        <v>0.2101723058061081</v>
      </c>
      <c r="S44" s="61"/>
    </row>
    <row r="45" spans="1:19" x14ac:dyDescent="0.35">
      <c r="A45" s="68" t="s">
        <v>211</v>
      </c>
      <c r="B45" s="105">
        <f>SUM('Quarter supply'!AG45-'Quarter final consumption'!CB45)</f>
        <v>62544.960000000006</v>
      </c>
      <c r="C45" s="105">
        <f>SUM('Quarter supply'!AH45:AL45)</f>
        <v>60029.270000000004</v>
      </c>
      <c r="D45" s="105">
        <f>SUM('Quarter final consumption'!CB45)</f>
        <v>2404.0899999999997</v>
      </c>
      <c r="E45" s="105">
        <f t="shared" si="0"/>
        <v>57625.180000000008</v>
      </c>
      <c r="F45" s="105">
        <f>'Quarter supply'!O45+'Quarter supply'!W45</f>
        <v>46.55</v>
      </c>
      <c r="G45" s="105">
        <v>108.91</v>
      </c>
      <c r="H45" s="106">
        <f t="shared" si="1"/>
        <v>0.92134010478222383</v>
      </c>
      <c r="I45" s="110">
        <f t="shared" si="2"/>
        <v>7.6174323238834774E-2</v>
      </c>
      <c r="J45" s="105">
        <f>SUM('Quarter supply'!AG45)</f>
        <v>64949.05</v>
      </c>
      <c r="K45" s="105">
        <f>SUM('Quarter supply'!H45)</f>
        <v>39827.64</v>
      </c>
      <c r="L45" s="105">
        <f>SUM('Quarter supply'!P45)</f>
        <v>-25438.999999999996</v>
      </c>
      <c r="M45" s="108">
        <f t="shared" si="3"/>
        <v>14388.640000000003</v>
      </c>
      <c r="N45" s="105">
        <f>SUM('Quarter supply'!X45)</f>
        <v>-590.54999999999995</v>
      </c>
      <c r="O45" s="105">
        <f t="shared" si="4"/>
        <v>65539.600000000006</v>
      </c>
      <c r="P45" s="110">
        <f t="shared" si="5"/>
        <v>0.21954116289998721</v>
      </c>
      <c r="S45" s="61"/>
    </row>
    <row r="46" spans="1:19" x14ac:dyDescent="0.35">
      <c r="A46" s="68" t="s">
        <v>212</v>
      </c>
      <c r="B46" s="105">
        <f>SUM('Quarter supply'!AG46-'Quarter final consumption'!CB46)</f>
        <v>65877.760000000009</v>
      </c>
      <c r="C46" s="105">
        <f>SUM('Quarter supply'!AH46:AL46)</f>
        <v>63106.640000000007</v>
      </c>
      <c r="D46" s="105">
        <f>SUM('Quarter final consumption'!CB46)</f>
        <v>2558.62</v>
      </c>
      <c r="E46" s="105">
        <f t="shared" si="0"/>
        <v>60548.020000000004</v>
      </c>
      <c r="F46" s="105">
        <f>'Quarter supply'!O46+'Quarter supply'!W46</f>
        <v>207.67</v>
      </c>
      <c r="G46" s="105">
        <v>115.94</v>
      </c>
      <c r="H46" s="106">
        <f t="shared" si="1"/>
        <v>0.91909652058600655</v>
      </c>
      <c r="I46" s="110">
        <f t="shared" si="2"/>
        <v>7.5991199457905112E-2</v>
      </c>
      <c r="J46" s="105">
        <f>SUM('Quarter supply'!AG46)</f>
        <v>68436.38</v>
      </c>
      <c r="K46" s="105">
        <f>SUM('Quarter supply'!H46)</f>
        <v>41747.549999999996</v>
      </c>
      <c r="L46" s="105">
        <f>SUM('Quarter supply'!P46)</f>
        <v>-22656.719999999998</v>
      </c>
      <c r="M46" s="108">
        <f t="shared" si="3"/>
        <v>19090.829999999998</v>
      </c>
      <c r="N46" s="105">
        <f>SUM('Quarter supply'!X46)</f>
        <v>-882.87</v>
      </c>
      <c r="O46" s="105">
        <f t="shared" si="4"/>
        <v>69319.25</v>
      </c>
      <c r="P46" s="110">
        <f t="shared" si="5"/>
        <v>0.27540445114452333</v>
      </c>
      <c r="S46" s="61"/>
    </row>
    <row r="47" spans="1:19" x14ac:dyDescent="0.35">
      <c r="A47" s="68" t="s">
        <v>213</v>
      </c>
      <c r="B47" s="105">
        <f>SUM('Quarter supply'!AG47-'Quarter final consumption'!CB47)</f>
        <v>51947.87999999999</v>
      </c>
      <c r="C47" s="105">
        <f>SUM('Quarter supply'!AH47:AL47)</f>
        <v>49625.05999999999</v>
      </c>
      <c r="D47" s="105">
        <f>SUM('Quarter final consumption'!CB47)</f>
        <v>2379.2000000000003</v>
      </c>
      <c r="E47" s="105">
        <f t="shared" si="0"/>
        <v>47245.859999999993</v>
      </c>
      <c r="F47" s="105">
        <f>'Quarter supply'!O47+'Quarter supply'!W47</f>
        <v>306.02000000000004</v>
      </c>
      <c r="G47" s="105">
        <v>115.94</v>
      </c>
      <c r="H47" s="106">
        <f t="shared" si="1"/>
        <v>0.90948581539804896</v>
      </c>
      <c r="I47" s="110">
        <f t="shared" si="2"/>
        <v>8.2391427715625687E-2</v>
      </c>
      <c r="J47" s="105">
        <f>SUM('Quarter supply'!AG47)</f>
        <v>54327.079999999987</v>
      </c>
      <c r="K47" s="105">
        <f>SUM('Quarter supply'!H47)</f>
        <v>37578.78</v>
      </c>
      <c r="L47" s="105">
        <f>SUM('Quarter supply'!P47)</f>
        <v>-24706.32</v>
      </c>
      <c r="M47" s="108">
        <f t="shared" si="3"/>
        <v>12872.46</v>
      </c>
      <c r="N47" s="105">
        <f>SUM('Quarter supply'!X47)</f>
        <v>-978.32</v>
      </c>
      <c r="O47" s="105">
        <f t="shared" si="4"/>
        <v>55305.399999999987</v>
      </c>
      <c r="P47" s="110">
        <f t="shared" si="5"/>
        <v>0.23275231713358915</v>
      </c>
      <c r="S47" s="61"/>
    </row>
    <row r="48" spans="1:19" x14ac:dyDescent="0.35">
      <c r="A48" s="68" t="s">
        <v>214</v>
      </c>
      <c r="B48" s="105">
        <f>SUM('Quarter supply'!AG48-'Quarter final consumption'!CB48)</f>
        <v>47116.249999999993</v>
      </c>
      <c r="C48" s="105">
        <f>SUM('Quarter supply'!AH48:AL48)</f>
        <v>44504.959999999992</v>
      </c>
      <c r="D48" s="105">
        <f>SUM('Quarter final consumption'!CB48)</f>
        <v>2132.6</v>
      </c>
      <c r="E48" s="105">
        <f t="shared" si="0"/>
        <v>42372.359999999993</v>
      </c>
      <c r="F48" s="105">
        <f>'Quarter supply'!O48+'Quarter supply'!W48</f>
        <v>319.54000000000002</v>
      </c>
      <c r="G48" s="105">
        <v>115.94</v>
      </c>
      <c r="H48" s="106">
        <f t="shared" si="1"/>
        <v>0.89931520441461277</v>
      </c>
      <c r="I48" s="110">
        <f t="shared" si="2"/>
        <v>9.1442124532406521E-2</v>
      </c>
      <c r="J48" s="105">
        <f>SUM('Quarter supply'!AG48)</f>
        <v>49248.849999999991</v>
      </c>
      <c r="K48" s="105">
        <f>SUM('Quarter supply'!H48)</f>
        <v>37062.14</v>
      </c>
      <c r="L48" s="105">
        <f>SUM('Quarter supply'!P48)</f>
        <v>-23577.760000000002</v>
      </c>
      <c r="M48" s="108">
        <f t="shared" si="3"/>
        <v>13484.379999999997</v>
      </c>
      <c r="N48" s="105">
        <f>SUM('Quarter supply'!X48)</f>
        <v>-854.39</v>
      </c>
      <c r="O48" s="105">
        <f t="shared" si="4"/>
        <v>50103.239999999991</v>
      </c>
      <c r="P48" s="110">
        <f t="shared" si="5"/>
        <v>0.26913189646018898</v>
      </c>
      <c r="S48" s="61"/>
    </row>
    <row r="49" spans="1:19" x14ac:dyDescent="0.35">
      <c r="A49" s="68" t="s">
        <v>215</v>
      </c>
      <c r="B49" s="105">
        <f>SUM('Quarter supply'!AG49-'Quarter final consumption'!CB49)</f>
        <v>60712.26</v>
      </c>
      <c r="C49" s="105">
        <f>SUM('Quarter supply'!AH49:AL49)</f>
        <v>57570.91</v>
      </c>
      <c r="D49" s="105">
        <f>SUM('Quarter final consumption'!CB49)</f>
        <v>2092.5300000000002</v>
      </c>
      <c r="E49" s="105">
        <f t="shared" si="0"/>
        <v>55478.380000000005</v>
      </c>
      <c r="F49" s="105">
        <f>'Quarter supply'!O49+'Quarter supply'!W49</f>
        <v>114.49</v>
      </c>
      <c r="G49" s="105">
        <v>115.94</v>
      </c>
      <c r="H49" s="106">
        <f t="shared" si="1"/>
        <v>0.9137920413438736</v>
      </c>
      <c r="I49" s="110">
        <f t="shared" si="2"/>
        <v>8.2412514375185486E-2</v>
      </c>
      <c r="J49" s="105">
        <f>SUM('Quarter supply'!AG49)</f>
        <v>62804.79</v>
      </c>
      <c r="K49" s="105">
        <f>SUM('Quarter supply'!H49)</f>
        <v>41847.69</v>
      </c>
      <c r="L49" s="105">
        <f>SUM('Quarter supply'!P49)</f>
        <v>-24440.499999999996</v>
      </c>
      <c r="M49" s="108">
        <f t="shared" si="3"/>
        <v>17407.190000000006</v>
      </c>
      <c r="N49" s="105">
        <f>SUM('Quarter supply'!X49)</f>
        <v>-947.48</v>
      </c>
      <c r="O49" s="105">
        <f t="shared" si="4"/>
        <v>63752.270000000004</v>
      </c>
      <c r="P49" s="110">
        <f t="shared" si="5"/>
        <v>0.27304423826790802</v>
      </c>
      <c r="S49" s="61"/>
    </row>
    <row r="50" spans="1:19" x14ac:dyDescent="0.35">
      <c r="A50" s="68" t="s">
        <v>216</v>
      </c>
      <c r="B50" s="105">
        <f>SUM('Quarter supply'!AG50-'Quarter final consumption'!CB50)</f>
        <v>63051.81</v>
      </c>
      <c r="C50" s="105">
        <f>SUM('Quarter supply'!AH50:AL50)</f>
        <v>59329.919999999998</v>
      </c>
      <c r="D50" s="105">
        <f>SUM('Quarter final consumption'!CB50)</f>
        <v>2274.48</v>
      </c>
      <c r="E50" s="105">
        <f t="shared" si="0"/>
        <v>57055.439999999995</v>
      </c>
      <c r="F50" s="105">
        <f>'Quarter supply'!O50+'Quarter supply'!W50</f>
        <v>48.649999999999991</v>
      </c>
      <c r="G50" s="105">
        <v>127.29</v>
      </c>
      <c r="H50" s="106">
        <f t="shared" si="1"/>
        <v>0.90489773410152696</v>
      </c>
      <c r="I50" s="110">
        <f t="shared" si="2"/>
        <v>9.2311862260575861E-2</v>
      </c>
      <c r="J50" s="105">
        <f>SUM('Quarter supply'!AG50)</f>
        <v>65326.29</v>
      </c>
      <c r="K50" s="105">
        <f>SUM('Quarter supply'!H50)</f>
        <v>41485.159999999996</v>
      </c>
      <c r="L50" s="105">
        <f>SUM('Quarter supply'!P50)</f>
        <v>-22656.92</v>
      </c>
      <c r="M50" s="108">
        <f t="shared" si="3"/>
        <v>18828.239999999998</v>
      </c>
      <c r="N50" s="105">
        <f>SUM('Quarter supply'!X50)</f>
        <v>-881.86</v>
      </c>
      <c r="O50" s="105">
        <f t="shared" si="4"/>
        <v>66208.149999999994</v>
      </c>
      <c r="P50" s="110">
        <f t="shared" si="5"/>
        <v>0.28437949104453153</v>
      </c>
      <c r="S50" s="61"/>
    </row>
    <row r="51" spans="1:19" x14ac:dyDescent="0.35">
      <c r="A51" s="68" t="s">
        <v>217</v>
      </c>
      <c r="B51" s="105">
        <f>SUM('Quarter supply'!AG51-'Quarter final consumption'!CB51)</f>
        <v>47149.24</v>
      </c>
      <c r="C51" s="105">
        <f>SUM('Quarter supply'!AH51:AL51)</f>
        <v>43532.369999999995</v>
      </c>
      <c r="D51" s="105">
        <f>SUM('Quarter final consumption'!CB51)</f>
        <v>2373.38</v>
      </c>
      <c r="E51" s="105">
        <f t="shared" si="0"/>
        <v>41158.99</v>
      </c>
      <c r="F51" s="105">
        <f>'Quarter supply'!O51+'Quarter supply'!W51</f>
        <v>239.10000000000002</v>
      </c>
      <c r="G51" s="105">
        <v>127.29</v>
      </c>
      <c r="H51" s="106">
        <f t="shared" si="1"/>
        <v>0.87295129253408965</v>
      </c>
      <c r="I51" s="110">
        <f t="shared" si="2"/>
        <v>0.11927785050193807</v>
      </c>
      <c r="J51" s="105">
        <f>SUM('Quarter supply'!AG51)</f>
        <v>49522.619999999995</v>
      </c>
      <c r="K51" s="105">
        <f>SUM('Quarter supply'!H51)</f>
        <v>34702.700000000004</v>
      </c>
      <c r="L51" s="105">
        <f>SUM('Quarter supply'!P51)</f>
        <v>-24435.179999999997</v>
      </c>
      <c r="M51" s="108">
        <f t="shared" si="3"/>
        <v>10267.520000000008</v>
      </c>
      <c r="N51" s="105">
        <f>SUM('Quarter supply'!X51)</f>
        <v>-847.98</v>
      </c>
      <c r="O51" s="105">
        <f t="shared" si="4"/>
        <v>50370.6</v>
      </c>
      <c r="P51" s="110">
        <f t="shared" si="5"/>
        <v>0.20383954131973825</v>
      </c>
      <c r="S51" s="61"/>
    </row>
    <row r="52" spans="1:19" x14ac:dyDescent="0.35">
      <c r="A52" s="68" t="s">
        <v>218</v>
      </c>
      <c r="B52" s="105">
        <f>SUM('Quarter supply'!AG52-'Quarter final consumption'!CB52)</f>
        <v>43989.990000000005</v>
      </c>
      <c r="C52" s="105">
        <f>SUM('Quarter supply'!AH52:AL52)</f>
        <v>40525.410000000003</v>
      </c>
      <c r="D52" s="105">
        <f>SUM('Quarter final consumption'!CB52)</f>
        <v>2226.9500000000003</v>
      </c>
      <c r="E52" s="105">
        <f t="shared" si="0"/>
        <v>38298.460000000006</v>
      </c>
      <c r="F52" s="105">
        <f>'Quarter supply'!O52+'Quarter supply'!W52</f>
        <v>69.78</v>
      </c>
      <c r="G52" s="105">
        <v>127.29</v>
      </c>
      <c r="H52" s="106">
        <f t="shared" si="1"/>
        <v>0.87061761096103918</v>
      </c>
      <c r="I52" s="110">
        <f t="shared" si="2"/>
        <v>0.12490250622925803</v>
      </c>
      <c r="J52" s="105">
        <f>SUM('Quarter supply'!AG52)</f>
        <v>46216.94</v>
      </c>
      <c r="K52" s="105">
        <f>SUM('Quarter supply'!H52)</f>
        <v>35077.99</v>
      </c>
      <c r="L52" s="105">
        <f>SUM('Quarter supply'!P52)</f>
        <v>-20101.349999999999</v>
      </c>
      <c r="M52" s="108">
        <f t="shared" si="3"/>
        <v>14976.64</v>
      </c>
      <c r="N52" s="105">
        <f>SUM('Quarter supply'!X52)</f>
        <v>-908.52</v>
      </c>
      <c r="O52" s="105">
        <f t="shared" si="4"/>
        <v>47125.46</v>
      </c>
      <c r="P52" s="110">
        <f t="shared" si="5"/>
        <v>0.31780358218253996</v>
      </c>
      <c r="S52" s="61"/>
    </row>
    <row r="53" spans="1:19" x14ac:dyDescent="0.35">
      <c r="A53" s="68" t="s">
        <v>219</v>
      </c>
      <c r="B53" s="105">
        <f>SUM('Quarter supply'!AG53-'Quarter final consumption'!CB53)</f>
        <v>57475.450000000004</v>
      </c>
      <c r="C53" s="105">
        <f>SUM('Quarter supply'!AH53:AL53)</f>
        <v>53822</v>
      </c>
      <c r="D53" s="105">
        <f>SUM('Quarter final consumption'!CB53)</f>
        <v>2096.54</v>
      </c>
      <c r="E53" s="105">
        <f t="shared" si="0"/>
        <v>51725.46</v>
      </c>
      <c r="F53" s="105">
        <f>'Quarter supply'!O53+'Quarter supply'!W53</f>
        <v>-111.53999999999999</v>
      </c>
      <c r="G53" s="105">
        <v>127.29</v>
      </c>
      <c r="H53" s="106">
        <f t="shared" si="1"/>
        <v>0.89995746009818101</v>
      </c>
      <c r="I53" s="110">
        <f t="shared" si="2"/>
        <v>9.9768509859426979E-2</v>
      </c>
      <c r="J53" s="105">
        <f>SUM('Quarter supply'!AG53)</f>
        <v>59571.990000000005</v>
      </c>
      <c r="K53" s="105">
        <f>SUM('Quarter supply'!H53)</f>
        <v>40537.17</v>
      </c>
      <c r="L53" s="105">
        <f>SUM('Quarter supply'!P53)</f>
        <v>-22945.61</v>
      </c>
      <c r="M53" s="108">
        <f t="shared" si="3"/>
        <v>17591.559999999998</v>
      </c>
      <c r="N53" s="105">
        <f>SUM('Quarter supply'!X53)</f>
        <v>-846.18</v>
      </c>
      <c r="O53" s="105">
        <f t="shared" si="4"/>
        <v>60418.170000000006</v>
      </c>
      <c r="P53" s="110">
        <f t="shared" si="5"/>
        <v>0.29116340332717783</v>
      </c>
      <c r="S53" s="61"/>
    </row>
    <row r="54" spans="1:19" x14ac:dyDescent="0.35">
      <c r="A54" s="68" t="s">
        <v>220</v>
      </c>
      <c r="B54" s="105">
        <f>SUM('Quarter supply'!AG54-'Quarter final consumption'!CB54)</f>
        <v>65085.46</v>
      </c>
      <c r="C54" s="105">
        <f>SUM('Quarter supply'!AH54:AL54)</f>
        <v>60868.79</v>
      </c>
      <c r="D54" s="105">
        <f>SUM('Quarter final consumption'!CB54)</f>
        <v>2051.62</v>
      </c>
      <c r="E54" s="105">
        <f t="shared" si="0"/>
        <v>58817.17</v>
      </c>
      <c r="F54" s="105">
        <f>'Quarter supply'!O54+'Quarter supply'!W54</f>
        <v>-145.02000000000001</v>
      </c>
      <c r="G54" s="105">
        <v>133.43</v>
      </c>
      <c r="H54" s="106">
        <f t="shared" si="1"/>
        <v>0.90369139282414224</v>
      </c>
      <c r="I54" s="110">
        <f t="shared" si="2"/>
        <v>9.6308607175857763E-2</v>
      </c>
      <c r="J54" s="105">
        <f>SUM('Quarter supply'!AG54)</f>
        <v>67137.08</v>
      </c>
      <c r="K54" s="105">
        <f>SUM('Quarter supply'!H54)</f>
        <v>42024.899999999994</v>
      </c>
      <c r="L54" s="105">
        <f>SUM('Quarter supply'!P54)</f>
        <v>-22202.930000000004</v>
      </c>
      <c r="M54" s="108">
        <f t="shared" si="3"/>
        <v>19821.96999999999</v>
      </c>
      <c r="N54" s="105">
        <f>SUM('Quarter supply'!X54)</f>
        <v>-670.19</v>
      </c>
      <c r="O54" s="105">
        <f t="shared" si="4"/>
        <v>67807.27</v>
      </c>
      <c r="P54" s="110">
        <f t="shared" si="5"/>
        <v>0.2923280940229564</v>
      </c>
      <c r="S54" s="61"/>
    </row>
    <row r="55" spans="1:19" x14ac:dyDescent="0.35">
      <c r="A55" s="68" t="s">
        <v>221</v>
      </c>
      <c r="B55" s="105">
        <f>SUM('Quarter supply'!AG55-'Quarter final consumption'!CB55)</f>
        <v>47740.73</v>
      </c>
      <c r="C55" s="105">
        <f>SUM('Quarter supply'!AH55:AL55)</f>
        <v>45109.08</v>
      </c>
      <c r="D55" s="105">
        <f>SUM('Quarter final consumption'!CB55)</f>
        <v>2507.52</v>
      </c>
      <c r="E55" s="105">
        <f t="shared" si="0"/>
        <v>42601.560000000005</v>
      </c>
      <c r="F55" s="105">
        <f>'Quarter supply'!O55+'Quarter supply'!W55</f>
        <v>121.71999999999998</v>
      </c>
      <c r="G55" s="105">
        <v>133.43</v>
      </c>
      <c r="H55" s="106">
        <f t="shared" si="1"/>
        <v>0.89235250487372109</v>
      </c>
      <c r="I55" s="110">
        <f t="shared" si="2"/>
        <v>0.10230300206972109</v>
      </c>
      <c r="J55" s="105">
        <f>SUM('Quarter supply'!AG55)</f>
        <v>50248.25</v>
      </c>
      <c r="K55" s="105">
        <f>SUM('Quarter supply'!H55)</f>
        <v>38071.32</v>
      </c>
      <c r="L55" s="105">
        <f>SUM('Quarter supply'!P55)</f>
        <v>-24203.280000000002</v>
      </c>
      <c r="M55" s="108">
        <f t="shared" si="3"/>
        <v>13868.039999999997</v>
      </c>
      <c r="N55" s="105">
        <f>SUM('Quarter supply'!X55)</f>
        <v>-701.19</v>
      </c>
      <c r="O55" s="105">
        <f t="shared" si="4"/>
        <v>50949.440000000002</v>
      </c>
      <c r="P55" s="110">
        <f t="shared" si="5"/>
        <v>0.27219219681315432</v>
      </c>
      <c r="S55" s="61"/>
    </row>
    <row r="56" spans="1:19" x14ac:dyDescent="0.35">
      <c r="A56" s="68" t="s">
        <v>222</v>
      </c>
      <c r="B56" s="105">
        <f>SUM('Quarter supply'!AG56-'Quarter final consumption'!CB56)</f>
        <v>43926.09</v>
      </c>
      <c r="C56" s="105">
        <f>SUM('Quarter supply'!AH56:AL56)</f>
        <v>40949.699999999997</v>
      </c>
      <c r="D56" s="105">
        <f>SUM('Quarter final consumption'!CB56)</f>
        <v>2162.31</v>
      </c>
      <c r="E56" s="105">
        <f t="shared" si="0"/>
        <v>38787.39</v>
      </c>
      <c r="F56" s="105">
        <f>'Quarter supply'!O56+'Quarter supply'!W56</f>
        <v>237.20999999999998</v>
      </c>
      <c r="G56" s="105">
        <v>133.43</v>
      </c>
      <c r="H56" s="106">
        <f t="shared" si="1"/>
        <v>0.88301485518059997</v>
      </c>
      <c r="I56" s="110">
        <f t="shared" si="2"/>
        <v>0.10854733485270363</v>
      </c>
      <c r="J56" s="105">
        <f>SUM('Quarter supply'!AG56)</f>
        <v>46088.399999999994</v>
      </c>
      <c r="K56" s="105">
        <f>SUM('Quarter supply'!H56)</f>
        <v>34329.14</v>
      </c>
      <c r="L56" s="105">
        <f>SUM('Quarter supply'!P56)</f>
        <v>-21306.050000000003</v>
      </c>
      <c r="M56" s="108">
        <f t="shared" si="3"/>
        <v>13023.089999999997</v>
      </c>
      <c r="N56" s="105">
        <f>SUM('Quarter supply'!X56)</f>
        <v>-809.2</v>
      </c>
      <c r="O56" s="105">
        <f t="shared" si="4"/>
        <v>46897.599999999991</v>
      </c>
      <c r="P56" s="110">
        <f t="shared" si="5"/>
        <v>0.27769203541332604</v>
      </c>
      <c r="S56" s="61"/>
    </row>
    <row r="57" spans="1:19" x14ac:dyDescent="0.35">
      <c r="A57" s="68" t="s">
        <v>223</v>
      </c>
      <c r="B57" s="105">
        <f>SUM('Quarter supply'!AG57-'Quarter final consumption'!CB57)</f>
        <v>62550.45</v>
      </c>
      <c r="C57" s="105">
        <f>SUM('Quarter supply'!AH57:AL57)</f>
        <v>58231.7</v>
      </c>
      <c r="D57" s="105">
        <f>SUM('Quarter final consumption'!CB57)</f>
        <v>2040.9700000000003</v>
      </c>
      <c r="E57" s="105">
        <f t="shared" si="0"/>
        <v>56190.729999999996</v>
      </c>
      <c r="F57" s="105">
        <f>'Quarter supply'!O57+'Quarter supply'!W57</f>
        <v>15.11</v>
      </c>
      <c r="G57" s="105">
        <v>133.43</v>
      </c>
      <c r="H57" s="106">
        <f t="shared" si="1"/>
        <v>0.89832655080818757</v>
      </c>
      <c r="I57" s="110">
        <f t="shared" si="2"/>
        <v>9.9298726068317689E-2</v>
      </c>
      <c r="J57" s="105">
        <f>SUM('Quarter supply'!AG57)</f>
        <v>64591.42</v>
      </c>
      <c r="K57" s="105">
        <f>SUM('Quarter supply'!H57)</f>
        <v>44697.74</v>
      </c>
      <c r="L57" s="105">
        <f>SUM('Quarter supply'!P57)</f>
        <v>-23346.480000000003</v>
      </c>
      <c r="M57" s="108">
        <f t="shared" si="3"/>
        <v>21351.259999999995</v>
      </c>
      <c r="N57" s="105">
        <f>SUM('Quarter supply'!X57)</f>
        <v>-775.51</v>
      </c>
      <c r="O57" s="105">
        <f t="shared" si="4"/>
        <v>65366.93</v>
      </c>
      <c r="P57" s="110">
        <f t="shared" si="5"/>
        <v>0.32663703190588872</v>
      </c>
      <c r="S57" s="61"/>
    </row>
    <row r="58" spans="1:19" x14ac:dyDescent="0.35">
      <c r="A58" s="68" t="s">
        <v>224</v>
      </c>
      <c r="B58" s="105">
        <f>SUM('Quarter supply'!AG58-'Quarter final consumption'!CB58)</f>
        <v>60934.239999999998</v>
      </c>
      <c r="C58" s="105">
        <f>SUM('Quarter supply'!AH58:AL58)</f>
        <v>56006</v>
      </c>
      <c r="D58" s="105">
        <f>SUM('Quarter final consumption'!CB58)</f>
        <v>2118.61</v>
      </c>
      <c r="E58" s="105">
        <f t="shared" si="0"/>
        <v>53887.39</v>
      </c>
      <c r="F58" s="105">
        <f>'Quarter supply'!O58+'Quarter supply'!W58</f>
        <v>91.490000000000009</v>
      </c>
      <c r="G58" s="105">
        <v>141.97</v>
      </c>
      <c r="H58" s="106">
        <f t="shared" si="1"/>
        <v>0.88435319780799759</v>
      </c>
      <c r="I58" s="110">
        <f t="shared" si="2"/>
        <v>0.11181545876341448</v>
      </c>
      <c r="J58" s="105">
        <f>SUM('Quarter supply'!AG58)</f>
        <v>63052.85</v>
      </c>
      <c r="K58" s="105">
        <f>SUM('Quarter supply'!H58)</f>
        <v>43138.689999999995</v>
      </c>
      <c r="L58" s="105">
        <f>SUM('Quarter supply'!P58)</f>
        <v>-19743.689999999999</v>
      </c>
      <c r="M58" s="108">
        <f t="shared" si="3"/>
        <v>23394.999999999996</v>
      </c>
      <c r="N58" s="105">
        <f>SUM('Quarter supply'!X58)</f>
        <v>-827.8</v>
      </c>
      <c r="O58" s="105">
        <f t="shared" si="4"/>
        <v>63880.65</v>
      </c>
      <c r="P58" s="110">
        <f t="shared" si="5"/>
        <v>0.36622983642151413</v>
      </c>
      <c r="S58" s="61"/>
    </row>
    <row r="59" spans="1:19" x14ac:dyDescent="0.35">
      <c r="A59" s="68" t="s">
        <v>225</v>
      </c>
      <c r="B59" s="105">
        <f>SUM('Quarter supply'!AG59-'Quarter final consumption'!CB59)</f>
        <v>45265.07</v>
      </c>
      <c r="C59" s="105">
        <f>SUM('Quarter supply'!AH59:AL59)</f>
        <v>41051.869999999995</v>
      </c>
      <c r="D59" s="105">
        <f>SUM('Quarter final consumption'!CB59)</f>
        <v>2403.4299999999998</v>
      </c>
      <c r="E59" s="105">
        <f t="shared" si="0"/>
        <v>38648.439999999995</v>
      </c>
      <c r="F59" s="105">
        <f>'Quarter supply'!O59+'Quarter supply'!W59</f>
        <v>131.5</v>
      </c>
      <c r="G59" s="105">
        <v>141.97</v>
      </c>
      <c r="H59" s="106">
        <f t="shared" si="1"/>
        <v>0.85382481458661164</v>
      </c>
      <c r="I59" s="110">
        <f t="shared" si="2"/>
        <v>0.14013366156287843</v>
      </c>
      <c r="J59" s="105">
        <f>SUM('Quarter supply'!AG59)</f>
        <v>47668.5</v>
      </c>
      <c r="K59" s="105">
        <f>SUM('Quarter supply'!H59)</f>
        <v>37833.550000000003</v>
      </c>
      <c r="L59" s="105">
        <f>SUM('Quarter supply'!P59)</f>
        <v>-21889.130000000005</v>
      </c>
      <c r="M59" s="108">
        <f t="shared" si="3"/>
        <v>15944.419999999998</v>
      </c>
      <c r="N59" s="105">
        <f>SUM('Quarter supply'!X59)</f>
        <v>-793.94</v>
      </c>
      <c r="O59" s="105">
        <f t="shared" si="4"/>
        <v>48462.44</v>
      </c>
      <c r="P59" s="110">
        <f t="shared" si="5"/>
        <v>0.32900572071897322</v>
      </c>
      <c r="S59" s="61"/>
    </row>
    <row r="60" spans="1:19" x14ac:dyDescent="0.35">
      <c r="A60" s="68" t="s">
        <v>226</v>
      </c>
      <c r="B60" s="105">
        <f>SUM('Quarter supply'!AG60-'Quarter final consumption'!CB60)</f>
        <v>42803.5</v>
      </c>
      <c r="C60" s="105">
        <f>SUM('Quarter supply'!AH60:AL60)</f>
        <v>38973.07</v>
      </c>
      <c r="D60" s="105">
        <f>SUM('Quarter final consumption'!CB60)</f>
        <v>2101.88</v>
      </c>
      <c r="E60" s="105">
        <f t="shared" si="0"/>
        <v>36871.19</v>
      </c>
      <c r="F60" s="105">
        <f>'Quarter supply'!O60+'Quarter supply'!W60</f>
        <v>202.84</v>
      </c>
      <c r="G60" s="105">
        <v>141.97</v>
      </c>
      <c r="H60" s="106">
        <f t="shared" si="1"/>
        <v>0.8614059597930076</v>
      </c>
      <c r="I60" s="110">
        <f t="shared" si="2"/>
        <v>0.13053839055217442</v>
      </c>
      <c r="J60" s="105">
        <f>SUM('Quarter supply'!AG60)</f>
        <v>44905.38</v>
      </c>
      <c r="K60" s="105">
        <f>SUM('Quarter supply'!H60)</f>
        <v>39439.969999999994</v>
      </c>
      <c r="L60" s="105">
        <f>SUM('Quarter supply'!P60)</f>
        <v>-19979.55</v>
      </c>
      <c r="M60" s="108">
        <f t="shared" si="3"/>
        <v>19460.419999999995</v>
      </c>
      <c r="N60" s="105">
        <f>SUM('Quarter supply'!X60)</f>
        <v>-935.23</v>
      </c>
      <c r="O60" s="105">
        <f t="shared" si="4"/>
        <v>45840.61</v>
      </c>
      <c r="P60" s="110">
        <f t="shared" si="5"/>
        <v>0.42452358291043674</v>
      </c>
      <c r="S60" s="61"/>
    </row>
    <row r="61" spans="1:19" x14ac:dyDescent="0.35">
      <c r="A61" s="68" t="s">
        <v>227</v>
      </c>
      <c r="B61" s="105">
        <f>SUM('Quarter supply'!AG61-'Quarter final consumption'!CB61)</f>
        <v>54570.520000000004</v>
      </c>
      <c r="C61" s="105">
        <f>SUM('Quarter supply'!AH61:AL61)</f>
        <v>50179.64</v>
      </c>
      <c r="D61" s="105">
        <f>SUM('Quarter final consumption'!CB61)</f>
        <v>1873.13</v>
      </c>
      <c r="E61" s="105">
        <f t="shared" si="0"/>
        <v>48306.51</v>
      </c>
      <c r="F61" s="105">
        <f>'Quarter supply'!O61+'Quarter supply'!W61</f>
        <v>109.16</v>
      </c>
      <c r="G61" s="105">
        <v>141.97</v>
      </c>
      <c r="H61" s="106">
        <f t="shared" si="1"/>
        <v>0.88521256531915027</v>
      </c>
      <c r="I61" s="110">
        <f t="shared" si="2"/>
        <v>0.1101854994234982</v>
      </c>
      <c r="J61" s="105">
        <f>SUM('Quarter supply'!AG61)</f>
        <v>56443.65</v>
      </c>
      <c r="K61" s="105">
        <f>SUM('Quarter supply'!H61)</f>
        <v>43788.689999999995</v>
      </c>
      <c r="L61" s="105">
        <f>SUM('Quarter supply'!P61)</f>
        <v>-22371.89</v>
      </c>
      <c r="M61" s="108">
        <f t="shared" si="3"/>
        <v>21416.799999999996</v>
      </c>
      <c r="N61" s="105">
        <f>SUM('Quarter supply'!X61)</f>
        <v>-729.63</v>
      </c>
      <c r="O61" s="105">
        <f t="shared" si="4"/>
        <v>57173.279999999999</v>
      </c>
      <c r="P61" s="110">
        <f t="shared" si="5"/>
        <v>0.37459456585313972</v>
      </c>
      <c r="S61" s="61"/>
    </row>
    <row r="62" spans="1:19" x14ac:dyDescent="0.35">
      <c r="A62" s="68" t="s">
        <v>228</v>
      </c>
      <c r="B62" s="105">
        <f>SUM('Quarter supply'!AG62-'Quarter final consumption'!CB62)</f>
        <v>59087.94</v>
      </c>
      <c r="C62" s="105">
        <f>SUM('Quarter supply'!AH62:AL62)</f>
        <v>54368.2</v>
      </c>
      <c r="D62" s="105">
        <f>SUM('Quarter final consumption'!CB62)</f>
        <v>2061.16</v>
      </c>
      <c r="E62" s="105">
        <f t="shared" si="0"/>
        <v>52307.039999999994</v>
      </c>
      <c r="F62" s="105">
        <f>'Quarter supply'!O62+'Quarter supply'!W62</f>
        <v>170.91000000000003</v>
      </c>
      <c r="G62" s="105">
        <v>166.1</v>
      </c>
      <c r="H62" s="106">
        <f t="shared" si="1"/>
        <v>0.88524054147089903</v>
      </c>
      <c r="I62" s="110">
        <f t="shared" si="2"/>
        <v>0.1090559257946716</v>
      </c>
      <c r="J62" s="105">
        <f>SUM('Quarter supply'!AG62)</f>
        <v>61149.1</v>
      </c>
      <c r="K62" s="105">
        <f>SUM('Quarter supply'!H62)</f>
        <v>45564.35</v>
      </c>
      <c r="L62" s="105">
        <f>SUM('Quarter supply'!P62)</f>
        <v>-21032.48</v>
      </c>
      <c r="M62" s="108">
        <f t="shared" si="3"/>
        <v>24531.87</v>
      </c>
      <c r="N62" s="105">
        <f>SUM('Quarter supply'!X62)</f>
        <v>-690.54</v>
      </c>
      <c r="O62" s="105">
        <f t="shared" si="4"/>
        <v>61839.64</v>
      </c>
      <c r="P62" s="110">
        <f t="shared" si="5"/>
        <v>0.39670137148275764</v>
      </c>
      <c r="S62" s="61"/>
    </row>
    <row r="63" spans="1:19" x14ac:dyDescent="0.35">
      <c r="A63" s="68" t="s">
        <v>229</v>
      </c>
      <c r="B63" s="105">
        <f>SUM('Quarter supply'!AG63-'Quarter final consumption'!CB63)</f>
        <v>47998.479999999996</v>
      </c>
      <c r="C63" s="105">
        <f>SUM('Quarter supply'!AH63:AL63)</f>
        <v>43570.19</v>
      </c>
      <c r="D63" s="105">
        <f>SUM('Quarter final consumption'!CB63)</f>
        <v>2033.23</v>
      </c>
      <c r="E63" s="105">
        <f t="shared" si="0"/>
        <v>41536.959999999999</v>
      </c>
      <c r="F63" s="105">
        <f>'Quarter supply'!O63+'Quarter supply'!W63</f>
        <v>268.52999999999997</v>
      </c>
      <c r="G63" s="105">
        <v>166.1</v>
      </c>
      <c r="H63" s="106">
        <f t="shared" si="1"/>
        <v>0.86538073705667351</v>
      </c>
      <c r="I63" s="110">
        <f t="shared" si="2"/>
        <v>0.12556418453251017</v>
      </c>
      <c r="J63" s="105">
        <f>SUM('Quarter supply'!AG63)</f>
        <v>50031.71</v>
      </c>
      <c r="K63" s="105">
        <f>SUM('Quarter supply'!H63)</f>
        <v>42945.07</v>
      </c>
      <c r="L63" s="105">
        <f>SUM('Quarter supply'!P63)</f>
        <v>-21320.21</v>
      </c>
      <c r="M63" s="108">
        <f t="shared" si="3"/>
        <v>21624.86</v>
      </c>
      <c r="N63" s="105">
        <f>SUM('Quarter supply'!X63)</f>
        <v>-680.88</v>
      </c>
      <c r="O63" s="105">
        <f t="shared" si="4"/>
        <v>50712.59</v>
      </c>
      <c r="P63" s="110">
        <f t="shared" si="5"/>
        <v>0.42641994818249279</v>
      </c>
      <c r="S63" s="61"/>
    </row>
    <row r="64" spans="1:19" x14ac:dyDescent="0.35">
      <c r="A64" s="68" t="s">
        <v>230</v>
      </c>
      <c r="B64" s="105">
        <f>SUM('Quarter supply'!AG64-'Quarter final consumption'!CB64)</f>
        <v>43092.630000000005</v>
      </c>
      <c r="C64" s="105">
        <f>SUM('Quarter supply'!AH64:AL64)</f>
        <v>38399.93</v>
      </c>
      <c r="D64" s="105">
        <f>SUM('Quarter final consumption'!CB64)</f>
        <v>1769.6</v>
      </c>
      <c r="E64" s="105">
        <f t="shared" si="0"/>
        <v>36630.33</v>
      </c>
      <c r="F64" s="105">
        <f>'Quarter supply'!O64+'Quarter supply'!W64</f>
        <v>348.8</v>
      </c>
      <c r="G64" s="105">
        <v>166.1</v>
      </c>
      <c r="H64" s="106">
        <f t="shared" si="1"/>
        <v>0.85003700168683127</v>
      </c>
      <c r="I64" s="110">
        <f t="shared" si="2"/>
        <v>0.13801431938593678</v>
      </c>
      <c r="J64" s="105">
        <f>SUM('Quarter supply'!AG64)</f>
        <v>44862.23</v>
      </c>
      <c r="K64" s="105">
        <f>SUM('Quarter supply'!H64)</f>
        <v>40212.920000000006</v>
      </c>
      <c r="L64" s="105">
        <f>SUM('Quarter supply'!P64)</f>
        <v>-20184.310000000001</v>
      </c>
      <c r="M64" s="108">
        <f t="shared" si="3"/>
        <v>20028.610000000004</v>
      </c>
      <c r="N64" s="105">
        <f>SUM('Quarter supply'!X64)</f>
        <v>-738.02</v>
      </c>
      <c r="O64" s="105">
        <f t="shared" si="4"/>
        <v>45600.25</v>
      </c>
      <c r="P64" s="110">
        <f t="shared" si="5"/>
        <v>0.43922149549618705</v>
      </c>
      <c r="S64" s="61"/>
    </row>
    <row r="65" spans="1:19" x14ac:dyDescent="0.35">
      <c r="A65" s="68" t="s">
        <v>231</v>
      </c>
      <c r="B65" s="105">
        <f>SUM('Quarter supply'!AG65-'Quarter final consumption'!CB65)</f>
        <v>57612.799999999996</v>
      </c>
      <c r="C65" s="105">
        <f>SUM('Quarter supply'!AH65:AL65)</f>
        <v>52296.069999999992</v>
      </c>
      <c r="D65" s="105">
        <f>SUM('Quarter final consumption'!CB65)</f>
        <v>1585.1399999999999</v>
      </c>
      <c r="E65" s="105">
        <f t="shared" si="0"/>
        <v>50710.929999999993</v>
      </c>
      <c r="F65" s="105">
        <f>'Quarter supply'!O65+'Quarter supply'!W65</f>
        <v>231.87</v>
      </c>
      <c r="G65" s="105">
        <v>166.1</v>
      </c>
      <c r="H65" s="106">
        <f t="shared" si="1"/>
        <v>0.88020248972450565</v>
      </c>
      <c r="I65" s="110">
        <f t="shared" si="2"/>
        <v>0.1128898439235726</v>
      </c>
      <c r="J65" s="105">
        <f>SUM('Quarter supply'!AG65)</f>
        <v>59197.939999999995</v>
      </c>
      <c r="K65" s="105">
        <f>SUM('Quarter supply'!H65)</f>
        <v>46897.78</v>
      </c>
      <c r="L65" s="105">
        <f>SUM('Quarter supply'!P65)</f>
        <v>-17592.78</v>
      </c>
      <c r="M65" s="108">
        <f t="shared" si="3"/>
        <v>29305</v>
      </c>
      <c r="N65" s="105">
        <f>SUM('Quarter supply'!X65)</f>
        <v>-702.46</v>
      </c>
      <c r="O65" s="105">
        <f t="shared" si="4"/>
        <v>59900.399999999994</v>
      </c>
      <c r="P65" s="110">
        <f t="shared" si="5"/>
        <v>0.48922878645217732</v>
      </c>
      <c r="S65" s="61"/>
    </row>
    <row r="66" spans="1:19" x14ac:dyDescent="0.35">
      <c r="A66" s="68" t="s">
        <v>232</v>
      </c>
      <c r="B66" s="105">
        <f>SUM('Quarter supply'!AG66-'Quarter final consumption'!CB66)</f>
        <v>61572.689999999988</v>
      </c>
      <c r="C66" s="105">
        <f>SUM('Quarter supply'!AH66:AL66)</f>
        <v>55918.859999999993</v>
      </c>
      <c r="D66" s="105">
        <f>SUM('Quarter final consumption'!CB66)</f>
        <v>1697.1399999999999</v>
      </c>
      <c r="E66" s="105">
        <f t="shared" si="0"/>
        <v>54221.719999999994</v>
      </c>
      <c r="F66" s="105">
        <f>'Quarter supply'!O66+'Quarter supply'!W66</f>
        <v>241.95</v>
      </c>
      <c r="G66" s="105">
        <v>166.95</v>
      </c>
      <c r="H66" s="106">
        <f t="shared" si="1"/>
        <v>0.88061314196277607</v>
      </c>
      <c r="I66" s="110">
        <f t="shared" si="2"/>
        <v>0.11274592680618634</v>
      </c>
      <c r="J66" s="105">
        <f>SUM('Quarter supply'!AG66)</f>
        <v>63269.829999999987</v>
      </c>
      <c r="K66" s="105">
        <f>SUM('Quarter supply'!H66)</f>
        <v>47253.38</v>
      </c>
      <c r="L66" s="105">
        <f>SUM('Quarter supply'!P66)</f>
        <v>-19301.989999999998</v>
      </c>
      <c r="M66" s="108">
        <f t="shared" si="3"/>
        <v>27951.39</v>
      </c>
      <c r="N66" s="105">
        <f>SUM('Quarter supply'!X66)</f>
        <v>-666.25</v>
      </c>
      <c r="O66" s="105">
        <f t="shared" si="4"/>
        <v>63936.079999999987</v>
      </c>
      <c r="P66" s="110">
        <f t="shared" si="5"/>
        <v>0.43717709937800386</v>
      </c>
      <c r="S66" s="61"/>
    </row>
    <row r="67" spans="1:19" x14ac:dyDescent="0.35">
      <c r="A67" s="68" t="s">
        <v>233</v>
      </c>
      <c r="B67" s="105">
        <f>SUM('Quarter supply'!AG67-'Quarter final consumption'!CB67)</f>
        <v>47637.35</v>
      </c>
      <c r="C67" s="105">
        <f>SUM('Quarter supply'!AH67:AL67)</f>
        <v>42965.63</v>
      </c>
      <c r="D67" s="105">
        <f>SUM('Quarter final consumption'!CB67)</f>
        <v>2002.07</v>
      </c>
      <c r="E67" s="105">
        <f t="shared" si="0"/>
        <v>40963.56</v>
      </c>
      <c r="F67" s="105">
        <f>'Quarter supply'!O67+'Quarter supply'!W67</f>
        <v>306.44</v>
      </c>
      <c r="G67" s="105">
        <v>166.95</v>
      </c>
      <c r="H67" s="106">
        <f t="shared" si="1"/>
        <v>0.85990425579928353</v>
      </c>
      <c r="I67" s="110">
        <f t="shared" si="2"/>
        <v>0.13015837362909566</v>
      </c>
      <c r="J67" s="105">
        <f>SUM('Quarter supply'!AG67)</f>
        <v>49639.42</v>
      </c>
      <c r="K67" s="105">
        <f>SUM('Quarter supply'!H67)</f>
        <v>46917.439999999995</v>
      </c>
      <c r="L67" s="105">
        <f>SUM('Quarter supply'!P67)</f>
        <v>-20614.169999999998</v>
      </c>
      <c r="M67" s="108">
        <f t="shared" si="3"/>
        <v>26303.269999999997</v>
      </c>
      <c r="N67" s="105">
        <f>SUM('Quarter supply'!X67)</f>
        <v>-847.75</v>
      </c>
      <c r="O67" s="105">
        <f t="shared" si="4"/>
        <v>50487.17</v>
      </c>
      <c r="P67" s="110">
        <f t="shared" si="5"/>
        <v>0.52098919388826903</v>
      </c>
      <c r="S67" s="61"/>
    </row>
    <row r="68" spans="1:19" x14ac:dyDescent="0.35">
      <c r="A68" s="68" t="s">
        <v>234</v>
      </c>
      <c r="B68" s="105">
        <f>SUM('Quarter supply'!AG68-'Quarter final consumption'!CB68)</f>
        <v>42437.05</v>
      </c>
      <c r="C68" s="105">
        <f>SUM('Quarter supply'!AH68:AL68)</f>
        <v>37333.69</v>
      </c>
      <c r="D68" s="105">
        <f>SUM('Quarter final consumption'!CB68)</f>
        <v>1912.7199999999998</v>
      </c>
      <c r="E68" s="105">
        <f t="shared" si="0"/>
        <v>35420.97</v>
      </c>
      <c r="F68" s="105">
        <f>'Quarter supply'!O68+'Quarter supply'!W68</f>
        <v>400.14</v>
      </c>
      <c r="G68" s="105">
        <v>166.95</v>
      </c>
      <c r="H68" s="106">
        <f t="shared" si="1"/>
        <v>0.83467088310803883</v>
      </c>
      <c r="I68" s="110">
        <f t="shared" si="2"/>
        <v>0.15196602968396733</v>
      </c>
      <c r="J68" s="105">
        <f>SUM('Quarter supply'!AG68)</f>
        <v>44349.770000000004</v>
      </c>
      <c r="K68" s="105">
        <f>SUM('Quarter supply'!H68)</f>
        <v>40694.560000000005</v>
      </c>
      <c r="L68" s="105">
        <f>SUM('Quarter supply'!P68)</f>
        <v>-18311.420000000002</v>
      </c>
      <c r="M68" s="108">
        <f t="shared" si="3"/>
        <v>22383.140000000003</v>
      </c>
      <c r="N68" s="105">
        <f>SUM('Quarter supply'!X68)</f>
        <v>-776.34</v>
      </c>
      <c r="O68" s="105">
        <f t="shared" si="4"/>
        <v>45126.11</v>
      </c>
      <c r="P68" s="110">
        <f t="shared" si="5"/>
        <v>0.49601306206096651</v>
      </c>
      <c r="S68" s="61"/>
    </row>
    <row r="69" spans="1:19" x14ac:dyDescent="0.35">
      <c r="A69" s="68" t="s">
        <v>235</v>
      </c>
      <c r="B69" s="105">
        <f>SUM('Quarter supply'!AG69-'Quarter final consumption'!CB69)</f>
        <v>54603.090000000004</v>
      </c>
      <c r="C69" s="105">
        <f>SUM('Quarter supply'!AH69:AL69)</f>
        <v>48489.380000000005</v>
      </c>
      <c r="D69" s="105">
        <f>SUM('Quarter final consumption'!CB69)</f>
        <v>1653.1899999999998</v>
      </c>
      <c r="E69" s="105">
        <f t="shared" si="0"/>
        <v>46836.19</v>
      </c>
      <c r="F69" s="105">
        <f>'Quarter supply'!O69+'Quarter supply'!W69</f>
        <v>292.29999999999995</v>
      </c>
      <c r="G69" s="105">
        <v>166.95</v>
      </c>
      <c r="H69" s="106">
        <f t="shared" si="1"/>
        <v>0.85775713425742017</v>
      </c>
      <c r="I69" s="110">
        <f t="shared" si="2"/>
        <v>0.1338321695713558</v>
      </c>
      <c r="J69" s="105">
        <f>SUM('Quarter supply'!AG69)</f>
        <v>56256.280000000006</v>
      </c>
      <c r="K69" s="105">
        <f>SUM('Quarter supply'!H69)</f>
        <v>45092.740000000005</v>
      </c>
      <c r="L69" s="105">
        <f>SUM('Quarter supply'!P69)</f>
        <v>-17902.789999999997</v>
      </c>
      <c r="M69" s="108">
        <f t="shared" si="3"/>
        <v>27189.950000000008</v>
      </c>
      <c r="N69" s="105">
        <f>SUM('Quarter supply'!X69)</f>
        <v>-591.04999999999995</v>
      </c>
      <c r="O69" s="105">
        <f t="shared" si="4"/>
        <v>56847.330000000009</v>
      </c>
      <c r="P69" s="110">
        <f t="shared" si="5"/>
        <v>0.47829774942816145</v>
      </c>
      <c r="Q69" s="104"/>
      <c r="S69" s="61"/>
    </row>
    <row r="70" spans="1:19" x14ac:dyDescent="0.35">
      <c r="A70" s="68" t="s">
        <v>236</v>
      </c>
      <c r="B70" s="105">
        <f>SUM('Quarter supply'!AG70-'Quarter final consumption'!CB70)</f>
        <v>55692.270000000004</v>
      </c>
      <c r="C70" s="105">
        <f>SUM('Quarter supply'!AH70:AL70)</f>
        <v>49616.5</v>
      </c>
      <c r="D70" s="105">
        <f>SUM('Quarter final consumption'!CB70)</f>
        <v>1741.5900000000001</v>
      </c>
      <c r="E70" s="105">
        <f t="shared" si="0"/>
        <v>47874.91</v>
      </c>
      <c r="F70" s="105">
        <f>'Quarter supply'!O70+'Quarter supply'!W70</f>
        <v>420.66</v>
      </c>
      <c r="G70" s="105">
        <v>211.71</v>
      </c>
      <c r="H70" s="106">
        <f t="shared" si="1"/>
        <v>0.85963294367422982</v>
      </c>
      <c r="I70" s="110">
        <f t="shared" si="2"/>
        <v>0.12901233869619599</v>
      </c>
      <c r="J70" s="105">
        <f>SUM('Quarter supply'!AG70)</f>
        <v>57433.86</v>
      </c>
      <c r="K70" s="105">
        <f>SUM('Quarter supply'!H70)</f>
        <v>44045.760000000009</v>
      </c>
      <c r="L70" s="105">
        <f>SUM('Quarter supply'!P70)</f>
        <v>-17952.440000000002</v>
      </c>
      <c r="M70" s="108">
        <f t="shared" si="3"/>
        <v>26093.320000000007</v>
      </c>
      <c r="N70" s="105">
        <f>SUM('Quarter supply'!X70)</f>
        <v>-740.6</v>
      </c>
      <c r="O70" s="105">
        <f t="shared" si="4"/>
        <v>58174.46</v>
      </c>
      <c r="P70" s="110">
        <f t="shared" si="5"/>
        <v>0.4485356632446611</v>
      </c>
      <c r="S70" s="61"/>
    </row>
    <row r="71" spans="1:19" x14ac:dyDescent="0.35">
      <c r="A71" s="68" t="s">
        <v>237</v>
      </c>
      <c r="B71" s="105">
        <f>SUM('Quarter supply'!AG71-'Quarter final consumption'!CB71)</f>
        <v>44044.140000000007</v>
      </c>
      <c r="C71" s="105">
        <f>SUM('Quarter supply'!AH71:AL71)</f>
        <v>38598.490000000005</v>
      </c>
      <c r="D71" s="105">
        <f>SUM('Quarter final consumption'!CB71)</f>
        <v>1896.75</v>
      </c>
      <c r="E71" s="105">
        <f t="shared" si="0"/>
        <v>36701.740000000005</v>
      </c>
      <c r="F71" s="105">
        <f>'Quarter supply'!O71+'Quarter supply'!W71</f>
        <v>436.46999999999997</v>
      </c>
      <c r="G71" s="105">
        <v>211.71</v>
      </c>
      <c r="H71" s="106">
        <f t="shared" si="1"/>
        <v>0.83329450864519095</v>
      </c>
      <c r="I71" s="110">
        <f t="shared" si="2"/>
        <v>0.15198889114420211</v>
      </c>
      <c r="J71" s="105">
        <f>SUM('Quarter supply'!AG71)</f>
        <v>45940.890000000007</v>
      </c>
      <c r="K71" s="105">
        <f>SUM('Quarter supply'!H71)</f>
        <v>39573.640000000007</v>
      </c>
      <c r="L71" s="105">
        <f>SUM('Quarter supply'!P71)</f>
        <v>-18257.72</v>
      </c>
      <c r="M71" s="108">
        <f t="shared" si="3"/>
        <v>21315.920000000006</v>
      </c>
      <c r="N71" s="105">
        <f>SUM('Quarter supply'!X71)</f>
        <v>-711.06</v>
      </c>
      <c r="O71" s="105">
        <f t="shared" si="4"/>
        <v>46651.950000000004</v>
      </c>
      <c r="P71" s="110">
        <f t="shared" si="5"/>
        <v>0.45691380531789139</v>
      </c>
      <c r="S71" s="61"/>
    </row>
    <row r="72" spans="1:19" x14ac:dyDescent="0.35">
      <c r="A72" s="68" t="s">
        <v>238</v>
      </c>
      <c r="B72" s="105">
        <f>SUM('Quarter supply'!AG72-'Quarter final consumption'!CB72)</f>
        <v>41171.21</v>
      </c>
      <c r="C72" s="105">
        <f>SUM('Quarter supply'!AH72:AL72)</f>
        <v>35969.729999999996</v>
      </c>
      <c r="D72" s="105">
        <f>SUM('Quarter final consumption'!CB72)</f>
        <v>1745.99</v>
      </c>
      <c r="E72" s="105">
        <f t="shared" ref="E72:E95" si="6">SUM(C72-D72)</f>
        <v>34223.74</v>
      </c>
      <c r="F72" s="105">
        <f>'Quarter supply'!O72+'Quarter supply'!W72</f>
        <v>467.11</v>
      </c>
      <c r="G72" s="105">
        <v>211.71</v>
      </c>
      <c r="H72" s="106">
        <f t="shared" ref="H72:H95" si="7">SUM(E72/B72)</f>
        <v>0.83125417008632974</v>
      </c>
      <c r="I72" s="110">
        <f t="shared" ref="I72:I95" si="8">IF((F72+G72)&gt;0,1-(E72+F72+G72)/B72,1-H72)</f>
        <v>0.15225809491632625</v>
      </c>
      <c r="J72" s="105">
        <f>SUM('Quarter supply'!AG72)</f>
        <v>42917.2</v>
      </c>
      <c r="K72" s="105">
        <f>SUM('Quarter supply'!H72)</f>
        <v>39006.9</v>
      </c>
      <c r="L72" s="105">
        <f>SUM('Quarter supply'!P72)</f>
        <v>-16947.62</v>
      </c>
      <c r="M72" s="108">
        <f t="shared" ref="M72:M95" si="9">SUM(L72+K72)</f>
        <v>22059.280000000002</v>
      </c>
      <c r="N72" s="105">
        <f>SUM('Quarter supply'!X72)</f>
        <v>-740.36</v>
      </c>
      <c r="O72" s="105">
        <f t="shared" ref="O72:O95" si="10">SUM(J72-N72)</f>
        <v>43657.56</v>
      </c>
      <c r="P72" s="110">
        <f t="shared" ref="P72:P95" si="11">SUM(M72/O72)</f>
        <v>0.50527972703925739</v>
      </c>
      <c r="S72" s="61"/>
    </row>
    <row r="73" spans="1:19" x14ac:dyDescent="0.35">
      <c r="A73" s="68" t="s">
        <v>239</v>
      </c>
      <c r="B73" s="105">
        <f>SUM('Quarter supply'!AG73-'Quarter final consumption'!CB73)</f>
        <v>52679.549999999996</v>
      </c>
      <c r="C73" s="105">
        <f>SUM('Quarter supply'!AH73:AL73)</f>
        <v>46626.84</v>
      </c>
      <c r="D73" s="105">
        <f>SUM('Quarter final consumption'!CB73)</f>
        <v>1768.93</v>
      </c>
      <c r="E73" s="105">
        <f t="shared" si="6"/>
        <v>44857.909999999996</v>
      </c>
      <c r="F73" s="105">
        <f>'Quarter supply'!O73+'Quarter supply'!W73</f>
        <v>440.15</v>
      </c>
      <c r="G73" s="105">
        <v>211.71</v>
      </c>
      <c r="H73" s="106">
        <f t="shared" si="7"/>
        <v>0.85152416829680588</v>
      </c>
      <c r="I73" s="110">
        <f t="shared" si="8"/>
        <v>0.13610177004169544</v>
      </c>
      <c r="J73" s="105">
        <f>SUM('Quarter supply'!AG73)</f>
        <v>54448.479999999996</v>
      </c>
      <c r="K73" s="105">
        <f>SUM('Quarter supply'!H73)</f>
        <v>43689.89</v>
      </c>
      <c r="L73" s="105">
        <f>SUM('Quarter supply'!P73)</f>
        <v>-17456.2</v>
      </c>
      <c r="M73" s="108">
        <f t="shared" si="9"/>
        <v>26233.69</v>
      </c>
      <c r="N73" s="105">
        <f>SUM('Quarter supply'!X73)</f>
        <v>-812.16</v>
      </c>
      <c r="O73" s="105">
        <f t="shared" si="10"/>
        <v>55260.639999999999</v>
      </c>
      <c r="P73" s="110">
        <f t="shared" si="11"/>
        <v>0.4747264961100704</v>
      </c>
      <c r="S73" s="61"/>
    </row>
    <row r="74" spans="1:19" x14ac:dyDescent="0.35">
      <c r="A74" s="68" t="s">
        <v>240</v>
      </c>
      <c r="B74" s="105">
        <f>SUM('Quarter supply'!AG74-'Quarter final consumption'!CB74)</f>
        <v>58450.81</v>
      </c>
      <c r="C74" s="105">
        <f>SUM('Quarter supply'!AH74:AL74)</f>
        <v>51246.880000000005</v>
      </c>
      <c r="D74" s="105">
        <f>SUM('Quarter final consumption'!CB74)</f>
        <v>1881.41</v>
      </c>
      <c r="E74" s="105">
        <f t="shared" si="6"/>
        <v>49365.47</v>
      </c>
      <c r="F74" s="105">
        <f>'Quarter supply'!O74+'Quarter supply'!W74</f>
        <v>426.46999999999997</v>
      </c>
      <c r="G74" s="105">
        <v>262.24</v>
      </c>
      <c r="H74" s="106">
        <f t="shared" si="7"/>
        <v>0.84456434393295843</v>
      </c>
      <c r="I74" s="110">
        <f t="shared" si="8"/>
        <v>0.1436529279919303</v>
      </c>
      <c r="J74" s="105">
        <f>SUM('Quarter supply'!AG74)</f>
        <v>60332.22</v>
      </c>
      <c r="K74" s="105">
        <f>SUM('Quarter supply'!H74)</f>
        <v>43152.87</v>
      </c>
      <c r="L74" s="105">
        <f>SUM('Quarter supply'!P74)</f>
        <v>-16982.249999999996</v>
      </c>
      <c r="M74" s="108">
        <f t="shared" si="9"/>
        <v>26170.620000000006</v>
      </c>
      <c r="N74" s="105">
        <f>SUM('Quarter supply'!X74)</f>
        <v>-591.52</v>
      </c>
      <c r="O74" s="105">
        <f t="shared" si="10"/>
        <v>60923.74</v>
      </c>
      <c r="P74" s="110">
        <f t="shared" si="11"/>
        <v>0.42956358227515262</v>
      </c>
      <c r="S74" s="61"/>
    </row>
    <row r="75" spans="1:19" x14ac:dyDescent="0.35">
      <c r="A75" s="68" t="s">
        <v>241</v>
      </c>
      <c r="B75" s="105">
        <f>SUM('Quarter supply'!AG75-'Quarter final consumption'!CB75)</f>
        <v>44305.939999999995</v>
      </c>
      <c r="C75" s="105">
        <f>SUM('Quarter supply'!AH75:AL75)</f>
        <v>38076.92</v>
      </c>
      <c r="D75" s="105">
        <f>SUM('Quarter final consumption'!CB75)</f>
        <v>1879.3999999999999</v>
      </c>
      <c r="E75" s="105">
        <f t="shared" si="6"/>
        <v>36197.519999999997</v>
      </c>
      <c r="F75" s="105">
        <f>'Quarter supply'!O75+'Quarter supply'!W75</f>
        <v>481.58999999999992</v>
      </c>
      <c r="G75" s="105">
        <v>262.24</v>
      </c>
      <c r="H75" s="106">
        <f t="shared" si="7"/>
        <v>0.81699022749545547</v>
      </c>
      <c r="I75" s="110">
        <f t="shared" si="8"/>
        <v>0.16622127868182024</v>
      </c>
      <c r="J75" s="105">
        <f>SUM('Quarter supply'!AG75)</f>
        <v>46185.34</v>
      </c>
      <c r="K75" s="105">
        <f>SUM('Quarter supply'!H75)</f>
        <v>35540</v>
      </c>
      <c r="L75" s="105">
        <f>SUM('Quarter supply'!P75)</f>
        <v>-19518.880000000005</v>
      </c>
      <c r="M75" s="108">
        <f t="shared" si="9"/>
        <v>16021.119999999995</v>
      </c>
      <c r="N75" s="105">
        <f>SUM('Quarter supply'!X75)</f>
        <v>-747.35</v>
      </c>
      <c r="O75" s="105">
        <f t="shared" si="10"/>
        <v>46932.689999999995</v>
      </c>
      <c r="P75" s="110">
        <f t="shared" si="11"/>
        <v>0.34136377011417834</v>
      </c>
      <c r="S75" s="61"/>
    </row>
    <row r="76" spans="1:19" x14ac:dyDescent="0.35">
      <c r="A76" s="68" t="s">
        <v>242</v>
      </c>
      <c r="B76" s="105">
        <f>SUM('Quarter supply'!AG76-'Quarter final consumption'!CB76)</f>
        <v>41136.83</v>
      </c>
      <c r="C76" s="105">
        <f>SUM('Quarter supply'!AH76:AL76)</f>
        <v>35346.400000000001</v>
      </c>
      <c r="D76" s="105">
        <f>SUM('Quarter final consumption'!CB76)</f>
        <v>1972.6499999999999</v>
      </c>
      <c r="E76" s="105">
        <f t="shared" si="6"/>
        <v>33373.75</v>
      </c>
      <c r="F76" s="105">
        <f>'Quarter supply'!O76+'Quarter supply'!W76</f>
        <v>509.29000000000008</v>
      </c>
      <c r="G76" s="105">
        <v>262.24</v>
      </c>
      <c r="H76" s="106">
        <f t="shared" si="7"/>
        <v>0.81128638254333152</v>
      </c>
      <c r="I76" s="110">
        <f t="shared" si="8"/>
        <v>0.16995840467046208</v>
      </c>
      <c r="J76" s="105">
        <f>SUM('Quarter supply'!AG76)</f>
        <v>43109.48</v>
      </c>
      <c r="K76" s="105">
        <f>SUM('Quarter supply'!H76)</f>
        <v>36418.92</v>
      </c>
      <c r="L76" s="105">
        <f>SUM('Quarter supply'!P76)</f>
        <v>-20219.079999999998</v>
      </c>
      <c r="M76" s="108">
        <f t="shared" si="9"/>
        <v>16199.84</v>
      </c>
      <c r="N76" s="105">
        <f>SUM('Quarter supply'!X76)</f>
        <v>-733.61</v>
      </c>
      <c r="O76" s="105">
        <f t="shared" si="10"/>
        <v>43843.090000000004</v>
      </c>
      <c r="P76" s="110">
        <f t="shared" si="11"/>
        <v>0.36949585442084487</v>
      </c>
      <c r="S76" s="61"/>
    </row>
    <row r="77" spans="1:19" x14ac:dyDescent="0.35">
      <c r="A77" s="68" t="s">
        <v>243</v>
      </c>
      <c r="B77" s="105">
        <f>SUM('Quarter supply'!AG77-'Quarter final consumption'!CB77)</f>
        <v>51141.990000000005</v>
      </c>
      <c r="C77" s="105">
        <f>SUM('Quarter supply'!AH77:AL77)</f>
        <v>43839.540000000008</v>
      </c>
      <c r="D77" s="105">
        <f>SUM('Quarter final consumption'!CB77)</f>
        <v>2124.96</v>
      </c>
      <c r="E77" s="105">
        <f t="shared" si="6"/>
        <v>41714.580000000009</v>
      </c>
      <c r="F77" s="105">
        <f>'Quarter supply'!O77+'Quarter supply'!W77</f>
        <v>397.39</v>
      </c>
      <c r="G77" s="105">
        <v>262.24</v>
      </c>
      <c r="H77" s="106">
        <f t="shared" si="7"/>
        <v>0.81566204209104898</v>
      </c>
      <c r="I77" s="110">
        <f t="shared" si="8"/>
        <v>0.17143994592310541</v>
      </c>
      <c r="J77" s="105">
        <f>SUM('Quarter supply'!AG77)</f>
        <v>53266.950000000004</v>
      </c>
      <c r="K77" s="105">
        <f>SUM('Quarter supply'!H77)</f>
        <v>40207.530000000006</v>
      </c>
      <c r="L77" s="105">
        <f>SUM('Quarter supply'!P77)</f>
        <v>-19930.160000000003</v>
      </c>
      <c r="M77" s="108">
        <f t="shared" si="9"/>
        <v>20277.370000000003</v>
      </c>
      <c r="N77" s="105">
        <f>SUM('Quarter supply'!X77)</f>
        <v>-611.11</v>
      </c>
      <c r="O77" s="105">
        <f t="shared" si="10"/>
        <v>53878.060000000005</v>
      </c>
      <c r="P77" s="110">
        <f t="shared" si="11"/>
        <v>0.37635672108461221</v>
      </c>
      <c r="S77" s="61"/>
    </row>
    <row r="78" spans="1:19" x14ac:dyDescent="0.35">
      <c r="A78" s="68" t="s">
        <v>244</v>
      </c>
      <c r="B78" s="105">
        <f>SUM('Quarter supply'!AG78-'Quarter final consumption'!CB78)</f>
        <v>55107.380000000005</v>
      </c>
      <c r="C78" s="105">
        <f>SUM('Quarter supply'!AH78:AL78)</f>
        <v>47733.700000000004</v>
      </c>
      <c r="D78" s="105">
        <f>SUM('Quarter final consumption'!CB78)</f>
        <v>2073.0700000000002</v>
      </c>
      <c r="E78" s="105">
        <f t="shared" si="6"/>
        <v>45660.630000000005</v>
      </c>
      <c r="F78" s="105">
        <f>'Quarter supply'!O78+'Quarter supply'!W78</f>
        <v>518.93999999999994</v>
      </c>
      <c r="G78" s="105">
        <v>316.93</v>
      </c>
      <c r="H78" s="106">
        <f t="shared" si="7"/>
        <v>0.82857559187172392</v>
      </c>
      <c r="I78" s="110">
        <f t="shared" si="8"/>
        <v>0.15625638526092145</v>
      </c>
      <c r="J78" s="105">
        <f>SUM('Quarter supply'!AG78)</f>
        <v>57180.450000000004</v>
      </c>
      <c r="K78" s="105">
        <f>SUM('Quarter supply'!H78)</f>
        <v>38946.51</v>
      </c>
      <c r="L78" s="105">
        <f>SUM('Quarter supply'!P78)</f>
        <v>-19429.249999999996</v>
      </c>
      <c r="M78" s="108">
        <f t="shared" si="9"/>
        <v>19517.260000000006</v>
      </c>
      <c r="N78" s="105">
        <f>SUM('Quarter supply'!X78)</f>
        <v>-573.87</v>
      </c>
      <c r="O78" s="105">
        <f t="shared" si="10"/>
        <v>57754.320000000007</v>
      </c>
      <c r="P78" s="110">
        <f t="shared" si="11"/>
        <v>0.33793593275793055</v>
      </c>
      <c r="S78" s="61"/>
    </row>
    <row r="79" spans="1:19" x14ac:dyDescent="0.35">
      <c r="A79" s="68" t="s">
        <v>245</v>
      </c>
      <c r="B79" s="105">
        <f>SUM('Quarter supply'!AG79-'Quarter final consumption'!CB79)</f>
        <v>43821.549999999996</v>
      </c>
      <c r="C79" s="105">
        <f>SUM('Quarter supply'!AH79:AL79)</f>
        <v>37625.54</v>
      </c>
      <c r="D79" s="105">
        <f>SUM('Quarter final consumption'!CB79)</f>
        <v>2153.89</v>
      </c>
      <c r="E79" s="105">
        <f t="shared" si="6"/>
        <v>35471.65</v>
      </c>
      <c r="F79" s="105">
        <f>'Quarter supply'!O79+'Quarter supply'!W79</f>
        <v>460.64000000000004</v>
      </c>
      <c r="G79" s="105">
        <v>316.93</v>
      </c>
      <c r="H79" s="106">
        <f t="shared" si="7"/>
        <v>0.80945676271149714</v>
      </c>
      <c r="I79" s="110">
        <f t="shared" si="8"/>
        <v>0.1727992277772008</v>
      </c>
      <c r="J79" s="105">
        <f>SUM('Quarter supply'!AG79)</f>
        <v>45975.439999999995</v>
      </c>
      <c r="K79" s="105">
        <f>SUM('Quarter supply'!H79)</f>
        <v>35447.449999999997</v>
      </c>
      <c r="L79" s="105">
        <f>SUM('Quarter supply'!P79)</f>
        <v>-18208.580000000002</v>
      </c>
      <c r="M79" s="108">
        <f t="shared" si="9"/>
        <v>17238.869999999995</v>
      </c>
      <c r="N79" s="105">
        <f>SUM('Quarter supply'!X79)</f>
        <v>-776.63</v>
      </c>
      <c r="O79" s="105">
        <f t="shared" si="10"/>
        <v>46752.069999999992</v>
      </c>
      <c r="P79" s="110">
        <f t="shared" si="11"/>
        <v>0.36872955571806765</v>
      </c>
      <c r="S79" s="61"/>
    </row>
    <row r="80" spans="1:19" x14ac:dyDescent="0.35">
      <c r="A80" s="68" t="s">
        <v>246</v>
      </c>
      <c r="B80" s="105">
        <f>SUM('Quarter supply'!AG80-'Quarter final consumption'!CB80)</f>
        <v>39402.17</v>
      </c>
      <c r="C80" s="105">
        <f>SUM('Quarter supply'!AH80:AL80)</f>
        <v>33242.93</v>
      </c>
      <c r="D80" s="105">
        <f>SUM('Quarter final consumption'!CB80)</f>
        <v>2152.15</v>
      </c>
      <c r="E80" s="105">
        <f t="shared" si="6"/>
        <v>31090.78</v>
      </c>
      <c r="F80" s="105">
        <f>'Quarter supply'!O80+'Quarter supply'!W80</f>
        <v>407.98999999999995</v>
      </c>
      <c r="G80" s="105">
        <v>316.93</v>
      </c>
      <c r="H80" s="106">
        <f t="shared" si="7"/>
        <v>0.78906263284484079</v>
      </c>
      <c r="I80" s="110">
        <f t="shared" si="8"/>
        <v>0.19253939567287781</v>
      </c>
      <c r="J80" s="105">
        <f>SUM('Quarter supply'!AG80)</f>
        <v>41554.32</v>
      </c>
      <c r="K80" s="105">
        <f>SUM('Quarter supply'!H80)</f>
        <v>33003.919999999998</v>
      </c>
      <c r="L80" s="105">
        <f>SUM('Quarter supply'!P80)</f>
        <v>-20579.289999999997</v>
      </c>
      <c r="M80" s="108">
        <f t="shared" si="9"/>
        <v>12424.630000000001</v>
      </c>
      <c r="N80" s="105">
        <f>SUM('Quarter supply'!X80)</f>
        <v>-815.51</v>
      </c>
      <c r="O80" s="105">
        <f t="shared" si="10"/>
        <v>42369.83</v>
      </c>
      <c r="P80" s="110">
        <f t="shared" si="11"/>
        <v>0.29324238497062649</v>
      </c>
      <c r="S80" s="61"/>
    </row>
    <row r="81" spans="1:19" x14ac:dyDescent="0.35">
      <c r="A81" s="68" t="s">
        <v>247</v>
      </c>
      <c r="B81" s="105">
        <f>SUM('Quarter supply'!AG81-'Quarter final consumption'!CB81)</f>
        <v>52873.74</v>
      </c>
      <c r="C81" s="105">
        <f>SUM('Quarter supply'!AH81:AL81)</f>
        <v>46044.51</v>
      </c>
      <c r="D81" s="105">
        <f>SUM('Quarter final consumption'!CB81)</f>
        <v>2054.79</v>
      </c>
      <c r="E81" s="105">
        <f t="shared" si="6"/>
        <v>43989.72</v>
      </c>
      <c r="F81" s="105">
        <f>'Quarter supply'!O81+'Quarter supply'!W81</f>
        <v>138.23000000000002</v>
      </c>
      <c r="G81" s="105">
        <v>316.93</v>
      </c>
      <c r="H81" s="106">
        <f t="shared" si="7"/>
        <v>0.83197670526049416</v>
      </c>
      <c r="I81" s="110">
        <f t="shared" si="8"/>
        <v>0.15941486265204607</v>
      </c>
      <c r="J81" s="105">
        <f>SUM('Quarter supply'!AG81)</f>
        <v>54928.53</v>
      </c>
      <c r="K81" s="105">
        <f>SUM('Quarter supply'!H81)</f>
        <v>41515.67</v>
      </c>
      <c r="L81" s="105">
        <f>SUM('Quarter supply'!P81)</f>
        <v>-17657.990000000002</v>
      </c>
      <c r="M81" s="108">
        <f t="shared" si="9"/>
        <v>23857.679999999997</v>
      </c>
      <c r="N81" s="105">
        <f>SUM('Quarter supply'!X81)</f>
        <v>-674.44</v>
      </c>
      <c r="O81" s="105">
        <f t="shared" si="10"/>
        <v>55602.97</v>
      </c>
      <c r="P81" s="110">
        <f t="shared" si="11"/>
        <v>0.4290720441731799</v>
      </c>
      <c r="S81" s="61"/>
    </row>
    <row r="82" spans="1:19" x14ac:dyDescent="0.35">
      <c r="A82" s="68" t="s">
        <v>248</v>
      </c>
      <c r="B82" s="105">
        <f>SUM('Quarter supply'!AG82-'Quarter final consumption'!CB82)</f>
        <v>54965.939999999995</v>
      </c>
      <c r="C82" s="105">
        <f>SUM('Quarter supply'!AH82:AL82)</f>
        <v>47537.06</v>
      </c>
      <c r="D82" s="105">
        <f>SUM('Quarter final consumption'!CB82)</f>
        <v>2097.13</v>
      </c>
      <c r="E82" s="105">
        <f t="shared" si="6"/>
        <v>45439.93</v>
      </c>
      <c r="F82" s="105">
        <f>'Quarter supply'!O82+'Quarter supply'!W82</f>
        <v>224.13</v>
      </c>
      <c r="G82" s="105">
        <v>339.68</v>
      </c>
      <c r="H82" s="106">
        <f t="shared" si="7"/>
        <v>0.82669249356965435</v>
      </c>
      <c r="I82" s="110">
        <f t="shared" si="8"/>
        <v>0.16305006336651384</v>
      </c>
      <c r="J82" s="105">
        <f>SUM('Quarter supply'!AG82)</f>
        <v>57063.069999999992</v>
      </c>
      <c r="K82" s="105">
        <f>SUM('Quarter supply'!H82)</f>
        <v>40009.560000000005</v>
      </c>
      <c r="L82" s="105">
        <f>SUM('Quarter supply'!P82)</f>
        <v>-18506.849999999999</v>
      </c>
      <c r="M82" s="108">
        <f t="shared" si="9"/>
        <v>21502.710000000006</v>
      </c>
      <c r="N82" s="105">
        <f>SUM('Quarter supply'!X82)</f>
        <v>-545.08000000000004</v>
      </c>
      <c r="O82" s="105">
        <f t="shared" si="10"/>
        <v>57608.149999999994</v>
      </c>
      <c r="P82" s="110">
        <f t="shared" si="11"/>
        <v>0.37325812406751491</v>
      </c>
      <c r="Q82" s="104"/>
      <c r="S82" s="61"/>
    </row>
    <row r="83" spans="1:19" x14ac:dyDescent="0.35">
      <c r="A83" s="68" t="s">
        <v>249</v>
      </c>
      <c r="B83" s="105">
        <f>SUM('Quarter supply'!AG83-'Quarter final consumption'!CB83)</f>
        <v>42700.829999999994</v>
      </c>
      <c r="C83" s="105">
        <f>SUM('Quarter supply'!AH83:AL83)</f>
        <v>35910.229999999996</v>
      </c>
      <c r="D83" s="105">
        <f>SUM('Quarter final consumption'!CB83)</f>
        <v>2168.98</v>
      </c>
      <c r="E83" s="105">
        <f t="shared" si="6"/>
        <v>33741.249999999993</v>
      </c>
      <c r="F83" s="105">
        <f>'Quarter supply'!O83+'Quarter supply'!W83</f>
        <v>451.44</v>
      </c>
      <c r="G83" s="105">
        <v>339.68</v>
      </c>
      <c r="H83" s="106">
        <f t="shared" si="7"/>
        <v>0.79017784900199828</v>
      </c>
      <c r="I83" s="110">
        <f t="shared" si="8"/>
        <v>0.1912951106570997</v>
      </c>
      <c r="J83" s="105">
        <f>SUM('Quarter supply'!AG83)</f>
        <v>44869.81</v>
      </c>
      <c r="K83" s="105">
        <f>SUM('Quarter supply'!H83)</f>
        <v>34641.450000000004</v>
      </c>
      <c r="L83" s="105">
        <f>SUM('Quarter supply'!P83)</f>
        <v>-20775.78</v>
      </c>
      <c r="M83" s="108">
        <f t="shared" si="9"/>
        <v>13865.670000000006</v>
      </c>
      <c r="N83" s="105">
        <f>SUM('Quarter supply'!X83)</f>
        <v>-661.4</v>
      </c>
      <c r="O83" s="105">
        <f t="shared" si="10"/>
        <v>45531.21</v>
      </c>
      <c r="P83" s="110">
        <f t="shared" si="11"/>
        <v>0.30453111173632341</v>
      </c>
      <c r="S83" s="61"/>
    </row>
    <row r="84" spans="1:19" x14ac:dyDescent="0.35">
      <c r="A84" s="68" t="s">
        <v>250</v>
      </c>
      <c r="B84" s="105">
        <f>SUM('Quarter supply'!AG84-'Quarter final consumption'!CB84)</f>
        <v>40250.010000000009</v>
      </c>
      <c r="C84" s="105">
        <f>SUM('Quarter supply'!AH84:AL84)</f>
        <v>33676.160000000003</v>
      </c>
      <c r="D84" s="105">
        <f>SUM('Quarter final consumption'!CB84)</f>
        <v>2249.7800000000002</v>
      </c>
      <c r="E84" s="105">
        <f t="shared" si="6"/>
        <v>31426.380000000005</v>
      </c>
      <c r="F84" s="105">
        <f>'Quarter supply'!O84+'Quarter supply'!W84</f>
        <v>455.83</v>
      </c>
      <c r="G84" s="105">
        <v>339.68</v>
      </c>
      <c r="H84" s="106">
        <f t="shared" si="7"/>
        <v>0.78077943334672462</v>
      </c>
      <c r="I84" s="110">
        <f t="shared" si="8"/>
        <v>0.19945634796115586</v>
      </c>
      <c r="J84" s="105">
        <f>SUM('Quarter supply'!AG84)</f>
        <v>42499.790000000008</v>
      </c>
      <c r="K84" s="105">
        <f>SUM('Quarter supply'!H84)</f>
        <v>35975.300000000003</v>
      </c>
      <c r="L84" s="105">
        <f>SUM('Quarter supply'!P84)</f>
        <v>-21577.850000000002</v>
      </c>
      <c r="M84" s="108">
        <f t="shared" si="9"/>
        <v>14397.45</v>
      </c>
      <c r="N84" s="105">
        <f>SUM('Quarter supply'!X84)</f>
        <v>-779.1</v>
      </c>
      <c r="O84" s="105">
        <f t="shared" si="10"/>
        <v>43278.890000000007</v>
      </c>
      <c r="P84" s="110">
        <f t="shared" si="11"/>
        <v>0.33266680360794831</v>
      </c>
      <c r="S84" s="61"/>
    </row>
    <row r="85" spans="1:19" x14ac:dyDescent="0.35">
      <c r="A85" s="68" t="s">
        <v>251</v>
      </c>
      <c r="B85" s="105">
        <f>SUM('Quarter supply'!AG85-'Quarter final consumption'!CB85)</f>
        <v>52508.490000000005</v>
      </c>
      <c r="C85" s="105">
        <f>SUM('Quarter supply'!AH85:AL85)</f>
        <v>45569.03</v>
      </c>
      <c r="D85" s="105">
        <f>SUM('Quarter final consumption'!CB85)</f>
        <v>2131.17</v>
      </c>
      <c r="E85" s="105">
        <f t="shared" si="6"/>
        <v>43437.86</v>
      </c>
      <c r="F85" s="105">
        <f>'Quarter supply'!O85+'Quarter supply'!W85</f>
        <v>137.72999999999999</v>
      </c>
      <c r="G85" s="105">
        <v>339.68</v>
      </c>
      <c r="H85" s="106">
        <f t="shared" si="7"/>
        <v>0.82725403072912584</v>
      </c>
      <c r="I85" s="110">
        <f t="shared" si="8"/>
        <v>0.16365391577628685</v>
      </c>
      <c r="J85" s="105">
        <f>SUM('Quarter supply'!AG85)</f>
        <v>54639.66</v>
      </c>
      <c r="K85" s="105">
        <f>SUM('Quarter supply'!H85)</f>
        <v>41505.509999999995</v>
      </c>
      <c r="L85" s="105">
        <f>SUM('Quarter supply'!P85)</f>
        <v>-18433.45</v>
      </c>
      <c r="M85" s="108">
        <f t="shared" si="9"/>
        <v>23072.059999999994</v>
      </c>
      <c r="N85" s="105">
        <f>SUM('Quarter supply'!X85)</f>
        <v>-633.09</v>
      </c>
      <c r="O85" s="105">
        <f t="shared" si="10"/>
        <v>55272.75</v>
      </c>
      <c r="P85" s="110">
        <f t="shared" si="11"/>
        <v>0.4174219665205729</v>
      </c>
      <c r="S85" s="61"/>
    </row>
    <row r="86" spans="1:19" x14ac:dyDescent="0.35">
      <c r="A86" s="68" t="s">
        <v>252</v>
      </c>
      <c r="B86" s="105">
        <f>SUM('Quarter supply'!AG86-'Quarter final consumption'!CB86)</f>
        <v>57292.490000000005</v>
      </c>
      <c r="C86" s="105">
        <f>SUM('Quarter supply'!AH86:AL86)</f>
        <v>49180.94</v>
      </c>
      <c r="D86" s="105">
        <f>SUM('Quarter final consumption'!CB86)</f>
        <v>1903.67</v>
      </c>
      <c r="E86" s="105">
        <f t="shared" si="6"/>
        <v>47277.270000000004</v>
      </c>
      <c r="F86" s="105">
        <f>'Quarter supply'!O86+'Quarter supply'!W86</f>
        <v>462.25</v>
      </c>
      <c r="G86" s="105">
        <v>386.31</v>
      </c>
      <c r="H86" s="106">
        <f t="shared" si="7"/>
        <v>0.82519139943123432</v>
      </c>
      <c r="I86" s="110">
        <f t="shared" si="8"/>
        <v>0.15999758432562461</v>
      </c>
      <c r="J86" s="105">
        <f>SUM('Quarter supply'!AG86)</f>
        <v>59196.160000000003</v>
      </c>
      <c r="K86" s="105">
        <f>SUM('Quarter supply'!H86)</f>
        <v>42733.060000000005</v>
      </c>
      <c r="L86" s="105">
        <f>SUM('Quarter supply'!P86)</f>
        <v>-18662.57</v>
      </c>
      <c r="M86" s="108">
        <f t="shared" si="9"/>
        <v>24070.490000000005</v>
      </c>
      <c r="N86" s="105">
        <f>SUM('Quarter supply'!X86)</f>
        <v>-586.53</v>
      </c>
      <c r="O86" s="105">
        <f t="shared" si="10"/>
        <v>59782.69</v>
      </c>
      <c r="P86" s="110">
        <f t="shared" si="11"/>
        <v>0.40263310332807045</v>
      </c>
      <c r="Q86" s="104"/>
      <c r="S86" s="61"/>
    </row>
    <row r="87" spans="1:19" x14ac:dyDescent="0.35">
      <c r="A87" s="68" t="s">
        <v>253</v>
      </c>
      <c r="B87" s="105">
        <f>SUM('Quarter supply'!AG87-'Quarter final consumption'!CB87)</f>
        <v>42482.9</v>
      </c>
      <c r="C87" s="105">
        <f>SUM('Quarter supply'!AH87:AL87)</f>
        <v>35516.81</v>
      </c>
      <c r="D87" s="105">
        <f>SUM('Quarter final consumption'!CB87)</f>
        <v>2180.35</v>
      </c>
      <c r="E87" s="105">
        <f t="shared" si="6"/>
        <v>33336.46</v>
      </c>
      <c r="F87" s="105">
        <f>'Quarter supply'!O87+'Quarter supply'!W87</f>
        <v>442.91</v>
      </c>
      <c r="G87" s="105">
        <v>386.31</v>
      </c>
      <c r="H87" s="106">
        <f t="shared" si="7"/>
        <v>0.78470302168637263</v>
      </c>
      <c r="I87" s="110">
        <f t="shared" si="8"/>
        <v>0.19577806599831937</v>
      </c>
      <c r="J87" s="105">
        <f>SUM('Quarter supply'!AG87)</f>
        <v>44663.25</v>
      </c>
      <c r="K87" s="105">
        <f>SUM('Quarter supply'!H87)</f>
        <v>35339.479999999996</v>
      </c>
      <c r="L87" s="105">
        <f>SUM('Quarter supply'!P87)</f>
        <v>-20574.060000000001</v>
      </c>
      <c r="M87" s="108">
        <f t="shared" si="9"/>
        <v>14765.419999999995</v>
      </c>
      <c r="N87" s="105">
        <f>SUM('Quarter supply'!X87)</f>
        <v>-660.02</v>
      </c>
      <c r="O87" s="105">
        <f t="shared" si="10"/>
        <v>45323.27</v>
      </c>
      <c r="P87" s="110">
        <f t="shared" si="11"/>
        <v>0.32578011251174055</v>
      </c>
      <c r="Q87" s="104"/>
      <c r="S87" s="61"/>
    </row>
    <row r="88" spans="1:19" x14ac:dyDescent="0.35">
      <c r="A88" s="68" t="s">
        <v>254</v>
      </c>
      <c r="B88" s="105">
        <f>SUM('Quarter supply'!AG88-'Quarter final consumption'!CB88)</f>
        <v>39960.44</v>
      </c>
      <c r="C88" s="105">
        <f>SUM('Quarter supply'!AH88:AL88)</f>
        <v>32871.770000000004</v>
      </c>
      <c r="D88" s="105">
        <f>SUM('Quarter final consumption'!CB88)</f>
        <v>2195.25</v>
      </c>
      <c r="E88" s="105">
        <f t="shared" si="6"/>
        <v>30676.520000000004</v>
      </c>
      <c r="F88" s="105">
        <f>'Quarter supply'!O88+'Quarter supply'!W88</f>
        <v>423.77</v>
      </c>
      <c r="G88" s="105">
        <v>386.31</v>
      </c>
      <c r="H88" s="106">
        <f t="shared" si="7"/>
        <v>0.76767222783332723</v>
      </c>
      <c r="I88" s="110">
        <f t="shared" si="8"/>
        <v>0.21205572311015586</v>
      </c>
      <c r="J88" s="105">
        <f>SUM('Quarter supply'!AG88)</f>
        <v>42155.69</v>
      </c>
      <c r="K88" s="105">
        <f>SUM('Quarter supply'!H88)</f>
        <v>34847.290000000008</v>
      </c>
      <c r="L88" s="105">
        <f>SUM('Quarter supply'!P88)</f>
        <v>-21682.979999999996</v>
      </c>
      <c r="M88" s="108">
        <f t="shared" si="9"/>
        <v>13164.310000000012</v>
      </c>
      <c r="N88" s="105">
        <f>SUM('Quarter supply'!X88)</f>
        <v>-757.25</v>
      </c>
      <c r="O88" s="105">
        <f t="shared" si="10"/>
        <v>42912.94</v>
      </c>
      <c r="P88" s="110">
        <f t="shared" si="11"/>
        <v>0.30676784205416857</v>
      </c>
      <c r="Q88" s="104"/>
      <c r="S88" s="61"/>
    </row>
    <row r="89" spans="1:19" x14ac:dyDescent="0.35">
      <c r="A89" s="68" t="s">
        <v>255</v>
      </c>
      <c r="B89" s="105">
        <f>SUM('Quarter supply'!AG89-'Quarter final consumption'!CB89)</f>
        <v>50804.95</v>
      </c>
      <c r="C89" s="105">
        <f>SUM('Quarter supply'!AH89:AL89)</f>
        <v>42937.919999999998</v>
      </c>
      <c r="D89" s="105">
        <f>SUM('Quarter final consumption'!CB89)</f>
        <v>1937.58</v>
      </c>
      <c r="E89" s="105">
        <f t="shared" si="6"/>
        <v>41000.339999999997</v>
      </c>
      <c r="F89" s="105">
        <f>'Quarter supply'!O89+'Quarter supply'!W89</f>
        <v>314.03999999999996</v>
      </c>
      <c r="G89" s="105">
        <v>386.31</v>
      </c>
      <c r="H89" s="106">
        <f t="shared" si="7"/>
        <v>0.80701467081455647</v>
      </c>
      <c r="I89" s="110">
        <f t="shared" si="8"/>
        <v>0.17920025509325377</v>
      </c>
      <c r="J89" s="105">
        <f>SUM('Quarter supply'!AG89)</f>
        <v>52742.53</v>
      </c>
      <c r="K89" s="105">
        <f>SUM('Quarter supply'!H89)</f>
        <v>40923.089999999997</v>
      </c>
      <c r="L89" s="105">
        <f>SUM('Quarter supply'!P89)</f>
        <v>-20416.110000000004</v>
      </c>
      <c r="M89" s="108">
        <f t="shared" si="9"/>
        <v>20506.979999999992</v>
      </c>
      <c r="N89" s="105">
        <f>SUM('Quarter supply'!X89)</f>
        <v>-611.65</v>
      </c>
      <c r="O89" s="105">
        <f t="shared" si="10"/>
        <v>53354.18</v>
      </c>
      <c r="P89" s="110">
        <f t="shared" si="11"/>
        <v>0.38435563998921907</v>
      </c>
      <c r="Q89" s="104"/>
      <c r="S89" s="61"/>
    </row>
    <row r="90" spans="1:19" x14ac:dyDescent="0.35">
      <c r="A90" s="68" t="s">
        <v>256</v>
      </c>
      <c r="B90" s="105">
        <f>SUM('Quarter supply'!AG90-'Quarter final consumption'!CB90)</f>
        <v>52321.04</v>
      </c>
      <c r="C90" s="105">
        <f>SUM('Quarter supply'!AH90:AL90)</f>
        <v>44467.65</v>
      </c>
      <c r="D90" s="105">
        <f>SUM('Quarter final consumption'!CB90)</f>
        <v>1942.0500000000002</v>
      </c>
      <c r="E90" s="105">
        <f t="shared" si="6"/>
        <v>42525.599999999999</v>
      </c>
      <c r="F90" s="105">
        <f>'Quarter supply'!O90+'Quarter supply'!W90</f>
        <v>520.17999999999995</v>
      </c>
      <c r="G90" s="105">
        <v>424.25</v>
      </c>
      <c r="H90" s="106">
        <f t="shared" si="7"/>
        <v>0.81278200892031194</v>
      </c>
      <c r="I90" s="110">
        <f t="shared" si="8"/>
        <v>0.16916731777502902</v>
      </c>
      <c r="J90" s="105">
        <f>SUM('Quarter supply'!AG90)</f>
        <v>54263.090000000004</v>
      </c>
      <c r="K90" s="105">
        <f>SUM('Quarter supply'!H90)</f>
        <v>40577.230000000003</v>
      </c>
      <c r="L90" s="105">
        <f>SUM('Quarter supply'!P90)</f>
        <v>-19124.97</v>
      </c>
      <c r="M90" s="108">
        <f t="shared" si="9"/>
        <v>21452.260000000002</v>
      </c>
      <c r="N90" s="105">
        <f>SUM('Quarter supply'!X90)</f>
        <v>-550.11</v>
      </c>
      <c r="O90" s="105">
        <f t="shared" si="10"/>
        <v>54813.200000000004</v>
      </c>
      <c r="P90" s="110">
        <f t="shared" si="11"/>
        <v>0.39137032685557493</v>
      </c>
      <c r="Q90" s="104"/>
      <c r="S90" s="61"/>
    </row>
    <row r="91" spans="1:19" x14ac:dyDescent="0.35">
      <c r="A91" s="68" t="s">
        <v>257</v>
      </c>
      <c r="B91" s="105">
        <f>SUM('Quarter supply'!AG91-'Quarter final consumption'!CB91)</f>
        <v>42482.670000000006</v>
      </c>
      <c r="C91" s="105">
        <f>SUM('Quarter supply'!AH91:AL91)</f>
        <v>35818.01</v>
      </c>
      <c r="D91" s="105">
        <f>SUM('Quarter final consumption'!CB91)</f>
        <v>2116.9899999999998</v>
      </c>
      <c r="E91" s="105">
        <f t="shared" si="6"/>
        <v>33701.020000000004</v>
      </c>
      <c r="F91" s="105">
        <f>'Quarter supply'!O91+'Quarter supply'!W91</f>
        <v>483.53999999999996</v>
      </c>
      <c r="G91" s="105">
        <v>424.25</v>
      </c>
      <c r="H91" s="106">
        <f t="shared" si="7"/>
        <v>0.7932886515842813</v>
      </c>
      <c r="I91" s="110">
        <f t="shared" si="8"/>
        <v>0.18534287039868258</v>
      </c>
      <c r="J91" s="105">
        <f>SUM('Quarter supply'!AG91)</f>
        <v>44599.66</v>
      </c>
      <c r="K91" s="105">
        <f>SUM('Quarter supply'!H91)</f>
        <v>36907.670000000006</v>
      </c>
      <c r="L91" s="105">
        <f>SUM('Quarter supply'!P91)</f>
        <v>-22026.97</v>
      </c>
      <c r="M91" s="108">
        <f t="shared" si="9"/>
        <v>14880.700000000004</v>
      </c>
      <c r="N91" s="105">
        <f>SUM('Quarter supply'!X91)</f>
        <v>-661.44</v>
      </c>
      <c r="O91" s="105">
        <f t="shared" si="10"/>
        <v>45261.100000000006</v>
      </c>
      <c r="P91" s="110">
        <f t="shared" si="11"/>
        <v>0.32877459893816108</v>
      </c>
      <c r="Q91" s="104"/>
      <c r="S91" s="61"/>
    </row>
    <row r="92" spans="1:19" x14ac:dyDescent="0.35">
      <c r="A92" s="68" t="s">
        <v>258</v>
      </c>
      <c r="B92" s="105">
        <f>SUM('Quarter supply'!AG92-'Quarter final consumption'!CB92)</f>
        <v>38061.780000000006</v>
      </c>
      <c r="C92" s="105">
        <f>SUM('Quarter supply'!AH92:AL92)</f>
        <v>31044.260000000002</v>
      </c>
      <c r="D92" s="105">
        <f>SUM('Quarter final consumption'!CB92)</f>
        <v>1834.59</v>
      </c>
      <c r="E92" s="105">
        <f t="shared" si="6"/>
        <v>29209.670000000002</v>
      </c>
      <c r="F92" s="105">
        <f>'Quarter supply'!O92+'Quarter supply'!W92</f>
        <v>382.61</v>
      </c>
      <c r="G92" s="105">
        <v>424.25</v>
      </c>
      <c r="H92" s="106">
        <f t="shared" si="7"/>
        <v>0.76742785019513005</v>
      </c>
      <c r="I92" s="110">
        <f t="shared" si="8"/>
        <v>0.21137345652252737</v>
      </c>
      <c r="J92" s="105">
        <f>SUM('Quarter supply'!AG92)</f>
        <v>39896.370000000003</v>
      </c>
      <c r="K92" s="105">
        <f>SUM('Quarter supply'!H92)</f>
        <v>31099.15</v>
      </c>
      <c r="L92" s="105">
        <f>SUM('Quarter supply'!P92)</f>
        <v>-19800.800000000003</v>
      </c>
      <c r="M92" s="108">
        <f t="shared" si="9"/>
        <v>11298.349999999999</v>
      </c>
      <c r="N92" s="105">
        <f>SUM('Quarter supply'!X92)</f>
        <v>-630.62</v>
      </c>
      <c r="O92" s="105">
        <f t="shared" si="10"/>
        <v>40526.990000000005</v>
      </c>
      <c r="P92" s="110">
        <f t="shared" si="11"/>
        <v>0.27878581656323348</v>
      </c>
      <c r="Q92" s="104"/>
      <c r="S92" s="61"/>
    </row>
    <row r="93" spans="1:19" x14ac:dyDescent="0.35">
      <c r="A93" s="68" t="s">
        <v>259</v>
      </c>
      <c r="B93" s="105">
        <f>SUM('Quarter supply'!AG93-'Quarter final consumption'!CB93)</f>
        <v>51941.97</v>
      </c>
      <c r="C93" s="105">
        <f>SUM('Quarter supply'!AH93:AL93)</f>
        <v>43064.66</v>
      </c>
      <c r="D93" s="105">
        <f>SUM('Quarter final consumption'!CB93)</f>
        <v>1664.11</v>
      </c>
      <c r="E93" s="105">
        <f t="shared" si="6"/>
        <v>41400.550000000003</v>
      </c>
      <c r="F93" s="105">
        <f>'Quarter supply'!O93+'Quarter supply'!W93</f>
        <v>433.99999999999994</v>
      </c>
      <c r="G93" s="105">
        <v>424.25</v>
      </c>
      <c r="H93" s="106">
        <f t="shared" si="7"/>
        <v>0.79705390457851333</v>
      </c>
      <c r="I93" s="110">
        <f t="shared" si="8"/>
        <v>0.18642284842103596</v>
      </c>
      <c r="J93" s="105">
        <f>SUM('Quarter supply'!AG93)</f>
        <v>53606.080000000002</v>
      </c>
      <c r="K93" s="105">
        <f>SUM('Quarter supply'!H93)</f>
        <v>39793.83</v>
      </c>
      <c r="L93" s="105">
        <f>SUM('Quarter supply'!P93)</f>
        <v>-19663.330000000002</v>
      </c>
      <c r="M93" s="108">
        <f t="shared" si="9"/>
        <v>20130.5</v>
      </c>
      <c r="N93" s="105">
        <f>SUM('Quarter supply'!X93)</f>
        <v>-594.61</v>
      </c>
      <c r="O93" s="105">
        <f t="shared" si="10"/>
        <v>54200.69</v>
      </c>
      <c r="P93" s="110">
        <f t="shared" si="11"/>
        <v>0.37140671087397592</v>
      </c>
      <c r="Q93" s="104"/>
      <c r="S93" s="61"/>
    </row>
    <row r="94" spans="1:19" x14ac:dyDescent="0.35">
      <c r="A94" s="68" t="s">
        <v>260</v>
      </c>
      <c r="B94" s="105">
        <f>SUM('Quarter supply'!AG94-'Quarter final consumption'!CB94)</f>
        <v>51382.77</v>
      </c>
      <c r="C94" s="105">
        <f>SUM('Quarter supply'!AH94:AL94)</f>
        <v>42433.229999999996</v>
      </c>
      <c r="D94" s="105">
        <f>SUM('Quarter final consumption'!CB94)</f>
        <v>1980.92</v>
      </c>
      <c r="E94" s="105">
        <f t="shared" si="6"/>
        <v>40452.31</v>
      </c>
      <c r="F94" s="105">
        <f>'Quarter supply'!O94+'Quarter supply'!W94</f>
        <v>498.84999999999997</v>
      </c>
      <c r="G94" s="105">
        <v>463.29</v>
      </c>
      <c r="H94" s="106">
        <f t="shared" si="7"/>
        <v>0.78727382739389096</v>
      </c>
      <c r="I94" s="110">
        <f t="shared" si="8"/>
        <v>0.19400121869646192</v>
      </c>
      <c r="J94" s="105">
        <f>SUM('Quarter supply'!AG94)</f>
        <v>53363.689999999995</v>
      </c>
      <c r="K94" s="105">
        <f>SUM('Quarter supply'!H94)</f>
        <v>37139.409999999996</v>
      </c>
      <c r="L94" s="105">
        <f>SUM('Quarter supply'!P94)</f>
        <v>-18787.649999999998</v>
      </c>
      <c r="M94" s="108">
        <f t="shared" si="9"/>
        <v>18351.759999999998</v>
      </c>
      <c r="N94" s="105">
        <f>SUM('Quarter supply'!X94)</f>
        <v>-482.07</v>
      </c>
      <c r="O94" s="105">
        <f t="shared" si="10"/>
        <v>53845.759999999995</v>
      </c>
      <c r="P94" s="110">
        <f t="shared" si="11"/>
        <v>0.34082089286138778</v>
      </c>
      <c r="Q94" s="104"/>
      <c r="S94" s="61"/>
    </row>
    <row r="95" spans="1:19" x14ac:dyDescent="0.35">
      <c r="A95" s="68" t="s">
        <v>261</v>
      </c>
      <c r="B95" s="105">
        <f>SUM('Quarter supply'!AG95-'Quarter final consumption'!CB95)</f>
        <v>31663.37999999999</v>
      </c>
      <c r="C95" s="105">
        <f>SUM('Quarter supply'!AH95:AL95)</f>
        <v>24781.229999999996</v>
      </c>
      <c r="D95" s="105">
        <f>SUM('Quarter final consumption'!CB95)</f>
        <v>1726.28</v>
      </c>
      <c r="E95" s="105">
        <f t="shared" si="6"/>
        <v>23054.949999999997</v>
      </c>
      <c r="F95" s="105">
        <f>'Quarter supply'!O95+'Quarter supply'!W95</f>
        <v>383.59</v>
      </c>
      <c r="G95" s="105">
        <v>463.29</v>
      </c>
      <c r="H95" s="106">
        <f t="shared" si="7"/>
        <v>0.72812662451071253</v>
      </c>
      <c r="I95" s="110">
        <f t="shared" si="8"/>
        <v>0.24512702055181712</v>
      </c>
      <c r="J95" s="105">
        <f>SUM('Quarter supply'!AG95)</f>
        <v>33389.659999999989</v>
      </c>
      <c r="K95" s="105">
        <f>SUM('Quarter supply'!H95)</f>
        <v>25128.54</v>
      </c>
      <c r="L95" s="105">
        <f>SUM('Quarter supply'!P95)</f>
        <v>-20844.490000000002</v>
      </c>
      <c r="M95" s="108">
        <f t="shared" si="9"/>
        <v>4284.0499999999993</v>
      </c>
      <c r="N95" s="105">
        <f>SUM('Quarter supply'!X95)</f>
        <v>-479.26</v>
      </c>
      <c r="O95" s="105">
        <f t="shared" si="10"/>
        <v>33868.919999999991</v>
      </c>
      <c r="P95" s="110">
        <f t="shared" si="11"/>
        <v>0.12648912336147713</v>
      </c>
      <c r="Q95" s="104"/>
      <c r="S95" s="61"/>
    </row>
    <row r="96" spans="1:19" x14ac:dyDescent="0.35">
      <c r="A96" s="68" t="s">
        <v>262</v>
      </c>
      <c r="B96" s="105">
        <f>SUM('Quarter supply'!AG96-'Quarter final consumption'!CB96)</f>
        <v>33927.110000000008</v>
      </c>
      <c r="C96" s="105">
        <f>SUM('Quarter supply'!AH96:AL96)</f>
        <v>27682.46</v>
      </c>
      <c r="D96" s="105">
        <f>SUM('Quarter final consumption'!CB96)</f>
        <v>1888.1000000000001</v>
      </c>
      <c r="E96" s="105">
        <f t="shared" ref="E96:E98" si="12">SUM(C96-D96)</f>
        <v>25794.36</v>
      </c>
      <c r="F96" s="105">
        <f>'Quarter supply'!O96+'Quarter supply'!W96</f>
        <v>201.16</v>
      </c>
      <c r="G96" s="105">
        <v>463.29</v>
      </c>
      <c r="H96" s="106">
        <f t="shared" ref="H96:H98" si="13">SUM(E96/B96)</f>
        <v>0.76028756943930664</v>
      </c>
      <c r="I96" s="110">
        <f t="shared" ref="I96:I98" si="14">IF((F96+G96)&gt;0,1-(E96+F96+G96)/B96,1-H96)</f>
        <v>0.22012779750470945</v>
      </c>
      <c r="J96" s="105">
        <f>SUM('Quarter supply'!AG96)</f>
        <v>35815.210000000006</v>
      </c>
      <c r="K96" s="105">
        <f>SUM('Quarter supply'!H96)</f>
        <v>25705.99</v>
      </c>
      <c r="L96" s="105">
        <f>SUM('Quarter supply'!P96)</f>
        <v>-17991.609999999997</v>
      </c>
      <c r="M96" s="108">
        <f t="shared" ref="M96:M98" si="15">SUM(L96+K96)</f>
        <v>7714.3800000000047</v>
      </c>
      <c r="N96" s="105">
        <f>SUM('Quarter supply'!X96)</f>
        <v>-517.79</v>
      </c>
      <c r="O96" s="105">
        <f t="shared" ref="O96:O98" si="16">SUM(J96-N96)</f>
        <v>36333.000000000007</v>
      </c>
      <c r="P96" s="110">
        <f t="shared" ref="P96:P98" si="17">SUM(M96/O96)</f>
        <v>0.21232433325076386</v>
      </c>
      <c r="Q96" s="104"/>
      <c r="S96" s="61"/>
    </row>
    <row r="97" spans="1:19" x14ac:dyDescent="0.35">
      <c r="A97" s="68" t="s">
        <v>263</v>
      </c>
      <c r="B97" s="105">
        <f>SUM('Quarter supply'!AG97-'Quarter final consumption'!CB97)</f>
        <v>47138.619999999995</v>
      </c>
      <c r="C97" s="105">
        <f>SUM('Quarter supply'!AH97:AL97)</f>
        <v>38227.089999999997</v>
      </c>
      <c r="D97" s="105">
        <f>SUM('Quarter final consumption'!CB97)</f>
        <v>1493.97</v>
      </c>
      <c r="E97" s="105">
        <f t="shared" si="12"/>
        <v>36733.119999999995</v>
      </c>
      <c r="F97" s="105">
        <f>'Quarter supply'!O97+'Quarter supply'!W97</f>
        <v>456.36</v>
      </c>
      <c r="G97" s="105">
        <v>463.29</v>
      </c>
      <c r="H97" s="106">
        <f t="shared" si="13"/>
        <v>0.77925743265288627</v>
      </c>
      <c r="I97" s="110">
        <f t="shared" si="14"/>
        <v>0.20123308658590344</v>
      </c>
      <c r="J97" s="105">
        <f>SUM('Quarter supply'!AG97)</f>
        <v>48632.59</v>
      </c>
      <c r="K97" s="105">
        <f>SUM('Quarter supply'!H97)</f>
        <v>35349.679999999993</v>
      </c>
      <c r="L97" s="105">
        <f>SUM('Quarter supply'!P97)</f>
        <v>-17141.510000000002</v>
      </c>
      <c r="M97" s="108">
        <f t="shared" si="15"/>
        <v>18208.169999999991</v>
      </c>
      <c r="N97" s="105">
        <f>SUM('Quarter supply'!X97)</f>
        <v>-530.45000000000005</v>
      </c>
      <c r="O97" s="105">
        <f t="shared" si="16"/>
        <v>49163.039999999994</v>
      </c>
      <c r="P97" s="110">
        <f t="shared" si="17"/>
        <v>0.37036297999472761</v>
      </c>
      <c r="Q97" s="104"/>
      <c r="S97" s="61"/>
    </row>
    <row r="98" spans="1:19" x14ac:dyDescent="0.35">
      <c r="A98" s="68" t="s">
        <v>264</v>
      </c>
      <c r="B98" s="105">
        <f>SUM('Quarter supply'!AG98-'Quarter final consumption'!CB98)</f>
        <v>48862.180000000008</v>
      </c>
      <c r="C98" s="105">
        <f>SUM('Quarter supply'!AH98:AL98)</f>
        <v>40096.600000000006</v>
      </c>
      <c r="D98" s="105">
        <f>SUM('Quarter final consumption'!CB98)</f>
        <v>1457.7499999999998</v>
      </c>
      <c r="E98" s="105">
        <f t="shared" si="12"/>
        <v>38638.850000000006</v>
      </c>
      <c r="F98" s="105">
        <f>'Quarter supply'!O98+'Quarter supply'!W98</f>
        <v>542.67000000000007</v>
      </c>
      <c r="G98" s="105">
        <v>487.64</v>
      </c>
      <c r="H98" s="106">
        <f t="shared" si="13"/>
        <v>0.79077212682692422</v>
      </c>
      <c r="I98" s="110">
        <f t="shared" si="14"/>
        <v>0.18814183075744884</v>
      </c>
      <c r="J98" s="105">
        <f>SUM('Quarter supply'!AG98)</f>
        <v>50319.930000000008</v>
      </c>
      <c r="K98" s="105">
        <f>SUM('Quarter supply'!H98)</f>
        <v>33639.01</v>
      </c>
      <c r="L98" s="105">
        <f>SUM('Quarter supply'!P98)</f>
        <v>-16039.650000000001</v>
      </c>
      <c r="M98" s="108">
        <f t="shared" si="15"/>
        <v>17599.36</v>
      </c>
      <c r="N98" s="105">
        <f>SUM('Quarter supply'!X98)</f>
        <v>-441.37</v>
      </c>
      <c r="O98" s="105">
        <f t="shared" si="16"/>
        <v>50761.30000000001</v>
      </c>
      <c r="P98" s="110">
        <f t="shared" si="17"/>
        <v>0.34670822063264728</v>
      </c>
      <c r="Q98" s="104"/>
      <c r="S98" s="61"/>
    </row>
    <row r="99" spans="1:19" x14ac:dyDescent="0.35">
      <c r="A99" s="68" t="s">
        <v>265</v>
      </c>
      <c r="B99" s="105">
        <f>SUM('Quarter supply'!AG99-'Quarter final consumption'!CB99)</f>
        <v>39406.950000000004</v>
      </c>
      <c r="C99" s="105">
        <f>SUM('Quarter supply'!AH99:AL99)</f>
        <v>31978.080000000002</v>
      </c>
      <c r="D99" s="105">
        <f>SUM('Quarter final consumption'!CB99)</f>
        <v>1351.36</v>
      </c>
      <c r="E99" s="105">
        <f t="shared" ref="E99:E101" si="18">SUM(C99-D99)</f>
        <v>30626.720000000001</v>
      </c>
      <c r="F99" s="105">
        <f>'Quarter supply'!O99+'Quarter supply'!W99</f>
        <v>523.41</v>
      </c>
      <c r="G99" s="105">
        <v>487.64</v>
      </c>
      <c r="H99" s="106">
        <f t="shared" ref="H99:H101" si="19">SUM(E99/B99)</f>
        <v>0.77719082547621665</v>
      </c>
      <c r="I99" s="110">
        <f t="shared" ref="I99:I101" si="20">IF((F99+G99)&gt;0,1-(E99+F99+G99)/B99,1-H99)</f>
        <v>0.19715253273851452</v>
      </c>
      <c r="J99" s="105">
        <f>SUM('Quarter supply'!AG99)</f>
        <v>40758.310000000005</v>
      </c>
      <c r="K99" s="105">
        <f>SUM('Quarter supply'!H99)</f>
        <v>32005.300000000003</v>
      </c>
      <c r="L99" s="105">
        <f>SUM('Quarter supply'!P99)</f>
        <v>-14145.87</v>
      </c>
      <c r="M99" s="108">
        <f t="shared" ref="M99:M101" si="21">SUM(L99+K99)</f>
        <v>17859.43</v>
      </c>
      <c r="N99" s="105">
        <f>SUM('Quarter supply'!X99)</f>
        <v>-532.77</v>
      </c>
      <c r="O99" s="105">
        <f t="shared" ref="O99:O101" si="22">SUM(J99-N99)</f>
        <v>41291.08</v>
      </c>
      <c r="P99" s="110">
        <f t="shared" ref="P99:P101" si="23">SUM(M99/O99)</f>
        <v>0.4325251361795332</v>
      </c>
      <c r="Q99" s="104"/>
      <c r="S99" s="61"/>
    </row>
    <row r="100" spans="1:19" x14ac:dyDescent="0.35">
      <c r="A100" s="68" t="s">
        <v>489</v>
      </c>
      <c r="B100" s="105">
        <f>SUM('Quarter supply'!AG100-'Quarter final consumption'!CB100)</f>
        <v>35055.61</v>
      </c>
      <c r="C100" s="105">
        <f>SUM('Quarter supply'!AH100:AL100)</f>
        <v>28373.710000000003</v>
      </c>
      <c r="D100" s="105">
        <f>SUM('Quarter final consumption'!CB100)</f>
        <v>1490.57</v>
      </c>
      <c r="E100" s="105">
        <f t="shared" si="18"/>
        <v>26883.140000000003</v>
      </c>
      <c r="F100" s="105">
        <f>'Quarter supply'!O100+'Quarter supply'!W100</f>
        <v>657.59</v>
      </c>
      <c r="G100" s="105">
        <v>487.64</v>
      </c>
      <c r="H100" s="106">
        <f t="shared" si="19"/>
        <v>0.76687126539803485</v>
      </c>
      <c r="I100" s="110">
        <f t="shared" si="20"/>
        <v>0.20045978375501095</v>
      </c>
      <c r="J100" s="105">
        <f>SUM('Quarter supply'!AG100)</f>
        <v>36546.18</v>
      </c>
      <c r="K100" s="105">
        <f>SUM('Quarter supply'!H100)</f>
        <v>28886.95</v>
      </c>
      <c r="L100" s="105">
        <f>SUM('Quarter supply'!P100)</f>
        <v>-16612.96</v>
      </c>
      <c r="M100" s="108">
        <f t="shared" si="21"/>
        <v>12273.990000000002</v>
      </c>
      <c r="N100" s="105">
        <f>SUM('Quarter supply'!X100)</f>
        <v>-586.74</v>
      </c>
      <c r="O100" s="105">
        <f t="shared" si="22"/>
        <v>37132.92</v>
      </c>
      <c r="P100" s="110">
        <f t="shared" si="23"/>
        <v>0.33054200962380559</v>
      </c>
      <c r="S100" s="61"/>
    </row>
    <row r="101" spans="1:19" x14ac:dyDescent="0.35">
      <c r="A101" s="68" t="s">
        <v>490</v>
      </c>
      <c r="B101" s="105">
        <f>SUM('Quarter supply'!AG101-'Quarter final consumption'!CB101)</f>
        <v>47377.75</v>
      </c>
      <c r="C101" s="105">
        <f>SUM('Quarter supply'!AH101:AL101)</f>
        <v>38474.979999999996</v>
      </c>
      <c r="D101" s="105">
        <f>SUM('Quarter final consumption'!CB101)</f>
        <v>1385.84</v>
      </c>
      <c r="E101" s="105">
        <f t="shared" si="18"/>
        <v>37089.14</v>
      </c>
      <c r="F101" s="105">
        <f>'Quarter supply'!O101+'Quarter supply'!W101</f>
        <v>389.61</v>
      </c>
      <c r="G101" s="105">
        <v>487.64</v>
      </c>
      <c r="H101" s="106">
        <f t="shared" si="19"/>
        <v>0.78283877980697691</v>
      </c>
      <c r="I101" s="110">
        <f t="shared" si="20"/>
        <v>0.19864514460902005</v>
      </c>
      <c r="J101" s="105">
        <f>SUM('Quarter supply'!AG101)</f>
        <v>48763.59</v>
      </c>
      <c r="K101" s="105">
        <f>SUM('Quarter supply'!H101)</f>
        <v>38938.549999999996</v>
      </c>
      <c r="L101" s="105">
        <f>SUM('Quarter supply'!P101)</f>
        <v>-18995.38</v>
      </c>
      <c r="M101" s="108">
        <f t="shared" si="21"/>
        <v>19943.169999999995</v>
      </c>
      <c r="N101" s="105">
        <f>SUM('Quarter supply'!X101)</f>
        <v>-510.31</v>
      </c>
      <c r="O101" s="105">
        <f t="shared" si="22"/>
        <v>49273.899999999994</v>
      </c>
      <c r="P101" s="110">
        <f t="shared" si="23"/>
        <v>0.40474104952114603</v>
      </c>
      <c r="S101" s="61"/>
    </row>
    <row r="102" spans="1:19" x14ac:dyDescent="0.35">
      <c r="A102" s="68" t="s">
        <v>493</v>
      </c>
      <c r="B102" s="105">
        <f>SUM('Quarter supply'!AG102-'Quarter final consumption'!CB102)</f>
        <v>48662.469999999994</v>
      </c>
      <c r="C102" s="105">
        <f>SUM('Quarter supply'!AH102:AL102)</f>
        <v>39241.099999999991</v>
      </c>
      <c r="D102" s="105">
        <f>SUM('Quarter final consumption'!CB102)</f>
        <v>1348.2900000000002</v>
      </c>
      <c r="E102" s="105">
        <f t="shared" ref="E102" si="24">SUM(C102-D102)</f>
        <v>37892.80999999999</v>
      </c>
      <c r="F102" s="105">
        <f>'Quarter supply'!O102+'Quarter supply'!W102</f>
        <v>425.04999999999995</v>
      </c>
      <c r="G102" s="105">
        <v>481.98</v>
      </c>
      <c r="H102" s="106">
        <f t="shared" ref="H102" si="25">SUM(E102/B102)</f>
        <v>0.77868653194135018</v>
      </c>
      <c r="I102" s="110">
        <f t="shared" ref="I102" si="26">IF((F102+G102)&gt;0,1-(E102+F102+G102)/B102,1-H102)</f>
        <v>0.20267425800622119</v>
      </c>
      <c r="J102" s="105">
        <f>SUM('Quarter supply'!AG102)</f>
        <v>50010.759999999995</v>
      </c>
      <c r="K102" s="105">
        <f>SUM('Quarter supply'!H102)</f>
        <v>38015.21</v>
      </c>
      <c r="L102" s="105">
        <f>SUM('Quarter supply'!P102)</f>
        <v>-18472.189999999995</v>
      </c>
      <c r="M102" s="108">
        <f t="shared" ref="M102" si="27">SUM(L102+K102)</f>
        <v>19543.020000000004</v>
      </c>
      <c r="N102" s="105">
        <f>SUM('Quarter supply'!X102)</f>
        <v>-417.51</v>
      </c>
      <c r="O102" s="105">
        <f t="shared" ref="O102" si="28">SUM(J102-N102)</f>
        <v>50428.27</v>
      </c>
      <c r="P102" s="110">
        <f t="shared" ref="P102" si="29">SUM(M102/O102)</f>
        <v>0.38754095668957123</v>
      </c>
      <c r="S102" s="61"/>
    </row>
    <row r="103" spans="1:19" x14ac:dyDescent="0.35">
      <c r="A103" s="68" t="s">
        <v>494</v>
      </c>
      <c r="B103" s="105">
        <f>SUM('Quarter supply'!AG103-'Quarter final consumption'!CB103)</f>
        <v>39321.24</v>
      </c>
      <c r="C103" s="105">
        <f>SUM('Quarter supply'!AH103:AL103)</f>
        <v>32080.949999999997</v>
      </c>
      <c r="D103" s="105">
        <f>SUM('Quarter final consumption'!CB103)</f>
        <v>1246.21</v>
      </c>
      <c r="E103" s="105">
        <f t="shared" ref="E103" si="30">SUM(C103-D103)</f>
        <v>30834.739999999998</v>
      </c>
      <c r="F103" s="105">
        <f>'Quarter supply'!O103+'Quarter supply'!W103</f>
        <v>-340.71000000000004</v>
      </c>
      <c r="G103" s="105">
        <v>481.98</v>
      </c>
      <c r="H103" s="106">
        <f t="shared" ref="H103" si="31">SUM(E103/B103)</f>
        <v>0.78417516843314194</v>
      </c>
      <c r="I103" s="110">
        <f t="shared" ref="I103" si="32">IF((F103+G103)&gt;0,1-(E103+F103+G103)/B103,1-H103)</f>
        <v>0.21223211678980625</v>
      </c>
      <c r="J103" s="105">
        <f>SUM('Quarter supply'!AG103)</f>
        <v>40567.449999999997</v>
      </c>
      <c r="K103" s="105">
        <f>SUM('Quarter supply'!H103)</f>
        <v>35532.069999999992</v>
      </c>
      <c r="L103" s="105">
        <f>SUM('Quarter supply'!P103)</f>
        <v>-21386.480000000003</v>
      </c>
      <c r="M103" s="108">
        <f t="shared" ref="M103" si="33">SUM(L103+K103)</f>
        <v>14145.589999999989</v>
      </c>
      <c r="N103" s="105">
        <f>SUM('Quarter supply'!X103)</f>
        <v>-586.92999999999995</v>
      </c>
      <c r="O103" s="105">
        <f t="shared" ref="O103" si="34">SUM(J103-N103)</f>
        <v>41154.379999999997</v>
      </c>
      <c r="P103" s="110">
        <f t="shared" ref="P103" si="35">SUM(M103/O103)</f>
        <v>0.34372015809738821</v>
      </c>
    </row>
    <row r="104" spans="1:19" x14ac:dyDescent="0.35">
      <c r="A104" s="68" t="s">
        <v>499</v>
      </c>
      <c r="B104" s="105">
        <f>SUM('Quarter supply'!AG104-'Quarter final consumption'!CB104)</f>
        <v>36080.769999999997</v>
      </c>
      <c r="C104" s="105">
        <f>SUM('Quarter supply'!AH104:AL104)</f>
        <v>29658.489999999998</v>
      </c>
      <c r="D104" s="105">
        <f>SUM('Quarter final consumption'!CB104)</f>
        <v>1339.28</v>
      </c>
      <c r="E104" s="105">
        <f t="shared" ref="E104" si="36">SUM(C104-D104)</f>
        <v>28319.21</v>
      </c>
      <c r="F104" s="105">
        <f>'Quarter supply'!O104+'Quarter supply'!W104</f>
        <v>-417.28999999999996</v>
      </c>
      <c r="G104" s="105">
        <v>481.98</v>
      </c>
      <c r="H104" s="106">
        <f t="shared" ref="H104" si="37">SUM(E104/B104)</f>
        <v>0.78488374832355301</v>
      </c>
      <c r="I104" s="110">
        <f t="shared" ref="I104" si="38">IF((F104+G104)&gt;0,1-(E104+F104+G104)/B104,1-H104)</f>
        <v>0.21332332985133073</v>
      </c>
      <c r="J104" s="105">
        <f>SUM('Quarter supply'!AG104)</f>
        <v>37420.049999999996</v>
      </c>
      <c r="K104" s="105">
        <f>SUM('Quarter supply'!H104)</f>
        <v>34918.560000000005</v>
      </c>
      <c r="L104" s="105">
        <f>SUM('Quarter supply'!P104)</f>
        <v>-21124.43</v>
      </c>
      <c r="M104" s="108">
        <f t="shared" ref="M104" si="39">SUM(L104+K104)</f>
        <v>13794.130000000005</v>
      </c>
      <c r="N104" s="105">
        <f>SUM('Quarter supply'!X104)</f>
        <v>-622.44000000000005</v>
      </c>
      <c r="O104" s="105">
        <f t="shared" ref="O104" si="40">SUM(J104-N104)</f>
        <v>38042.49</v>
      </c>
      <c r="P104" s="110">
        <f t="shared" ref="P104" si="41">SUM(M104/O104)</f>
        <v>0.3625979792595071</v>
      </c>
    </row>
    <row r="105" spans="1:19" x14ac:dyDescent="0.35">
      <c r="A105" s="68" t="s">
        <v>503</v>
      </c>
      <c r="B105" s="105">
        <f>SUM('Quarter supply'!AG105-'Quarter final consumption'!CB105)</f>
        <v>44845.899999999994</v>
      </c>
      <c r="C105" s="105">
        <f>SUM('Quarter supply'!AH105:AL105)</f>
        <v>36563.47</v>
      </c>
      <c r="D105" s="105">
        <f>SUM('Quarter final consumption'!CB105)</f>
        <v>1245.94</v>
      </c>
      <c r="E105" s="105">
        <f t="shared" ref="E105" si="42">SUM(C105-D105)</f>
        <v>35317.53</v>
      </c>
      <c r="F105" s="105">
        <f>'Quarter supply'!O105+'Quarter supply'!W105</f>
        <v>-126.41000000000003</v>
      </c>
      <c r="G105" s="105">
        <v>481.98</v>
      </c>
      <c r="H105" s="106">
        <f t="shared" ref="H105" si="43">SUM(E105/B105)</f>
        <v>0.78753085566350556</v>
      </c>
      <c r="I105" s="110">
        <f t="shared" ref="I105" si="44">IF((F105+G105)&gt;0,1-(E105+F105+G105)/B105,1-H105)</f>
        <v>0.20454043736439664</v>
      </c>
      <c r="J105" s="105">
        <f>SUM('Quarter supply'!AG105)</f>
        <v>46091.839999999997</v>
      </c>
      <c r="K105" s="105">
        <f>SUM('Quarter supply'!H105)</f>
        <v>39055.17</v>
      </c>
      <c r="L105" s="105">
        <f>SUM('Quarter supply'!P105)</f>
        <v>-20901.100000000002</v>
      </c>
      <c r="M105" s="108">
        <f t="shared" ref="M105" si="45">SUM(L105+K105)</f>
        <v>18154.069999999996</v>
      </c>
      <c r="N105" s="105">
        <f>SUM('Quarter supply'!X105)</f>
        <v>-467.48</v>
      </c>
      <c r="O105" s="105">
        <f t="shared" ref="O105" si="46">SUM(J105-N105)</f>
        <v>46559.32</v>
      </c>
      <c r="P105" s="110">
        <f t="shared" ref="P105" si="47">SUM(M105/O105)</f>
        <v>0.38991269631944786</v>
      </c>
    </row>
    <row r="106" spans="1:19" x14ac:dyDescent="0.35">
      <c r="A106" s="68" t="s">
        <v>507</v>
      </c>
      <c r="B106" s="105">
        <f>SUM('Quarter supply'!AG106-'Quarter final consumption'!CB106)</f>
        <v>47302.089999999989</v>
      </c>
      <c r="C106" s="105">
        <f>SUM('Quarter supply'!AH106:AL106)</f>
        <v>38255.399999999994</v>
      </c>
      <c r="D106" s="105">
        <f>SUM('Quarter final consumption'!CB106)</f>
        <v>1194.0999999999999</v>
      </c>
      <c r="E106" s="105">
        <f t="shared" ref="E106" si="48">SUM(C106-D106)</f>
        <v>37061.299999999996</v>
      </c>
      <c r="F106" s="105">
        <f>'Quarter supply'!O106+'Quarter supply'!W106</f>
        <v>612</v>
      </c>
      <c r="G106" s="105">
        <v>481.98</v>
      </c>
      <c r="H106" s="106">
        <f t="shared" ref="H106" si="49">SUM(E106/B106)</f>
        <v>0.78350237801331835</v>
      </c>
      <c r="I106" s="110">
        <f t="shared" ref="I106" si="50">IF((F106+G106)&gt;0,1-(E106+F106+G106)/B106,1-H106)</f>
        <v>0.19337010267411003</v>
      </c>
      <c r="J106" s="105">
        <f>SUM('Quarter supply'!AG106)</f>
        <v>48496.189999999988</v>
      </c>
      <c r="K106" s="105">
        <f>SUM('Quarter supply'!H106)</f>
        <v>39263.15</v>
      </c>
      <c r="L106" s="105">
        <f>SUM('Quarter supply'!P106)</f>
        <v>-18044.240000000002</v>
      </c>
      <c r="M106" s="108">
        <f t="shared" ref="M106" si="51">SUM(L106+K106)</f>
        <v>21218.91</v>
      </c>
      <c r="N106" s="105">
        <f>SUM('Quarter supply'!X106)</f>
        <v>-449.44</v>
      </c>
      <c r="O106" s="105">
        <f t="shared" ref="O106" si="52">SUM(J106-N106)</f>
        <v>48945.62999999999</v>
      </c>
      <c r="P106" s="110">
        <f t="shared" ref="P106" si="53">SUM(M106/O106)</f>
        <v>0.433520009855834</v>
      </c>
    </row>
    <row r="107" spans="1:19" x14ac:dyDescent="0.35">
      <c r="A107" s="68" t="s">
        <v>508</v>
      </c>
      <c r="B107" s="105">
        <f>SUM('Quarter supply'!AG107-'Quarter final consumption'!CB107)</f>
        <v>37465.629999999997</v>
      </c>
      <c r="C107" s="105">
        <f>SUM('Quarter supply'!AH107:AL107)</f>
        <v>30262.53</v>
      </c>
      <c r="D107" s="105">
        <f>SUM('Quarter final consumption'!CB107)</f>
        <v>1268.1100000000001</v>
      </c>
      <c r="E107" s="105">
        <f t="shared" ref="E107" si="54">SUM(C107-D107)</f>
        <v>28994.42</v>
      </c>
      <c r="F107" s="105">
        <f>'Quarter supply'!O107+'Quarter supply'!W107</f>
        <v>652.70000000000005</v>
      </c>
      <c r="G107" s="105">
        <v>481.98</v>
      </c>
      <c r="H107" s="106">
        <f t="shared" ref="H107" si="55">SUM(E107/B107)</f>
        <v>0.77389383282758095</v>
      </c>
      <c r="I107" s="110">
        <f t="shared" ref="I107" si="56">IF((F107+G107)&gt;0,1-(E107+F107+G107)/B107,1-H107)</f>
        <v>0.19582027581012251</v>
      </c>
      <c r="J107" s="105">
        <f>SUM('Quarter supply'!AG107)</f>
        <v>38733.74</v>
      </c>
      <c r="K107" s="105">
        <f>SUM('Quarter supply'!H107)</f>
        <v>32848.339999999997</v>
      </c>
      <c r="L107" s="105">
        <f>SUM('Quarter supply'!P107)</f>
        <v>-18245.350000000002</v>
      </c>
      <c r="M107" s="108">
        <f t="shared" ref="M107" si="57">SUM(L107+K107)</f>
        <v>14602.989999999994</v>
      </c>
      <c r="N107" s="105">
        <f>SUM('Quarter supply'!X107)</f>
        <v>-554.47</v>
      </c>
      <c r="O107" s="105">
        <f t="shared" ref="O107" si="58">SUM(J107-N107)</f>
        <v>39288.21</v>
      </c>
      <c r="P107" s="110">
        <f t="shared" ref="P107" si="59">SUM(M107/O107)</f>
        <v>0.37168886034767157</v>
      </c>
    </row>
    <row r="108" spans="1:19" x14ac:dyDescent="0.35">
      <c r="A108" s="68" t="s">
        <v>512</v>
      </c>
      <c r="B108" s="105">
        <f>SUM('Quarter supply'!AG108-'Quarter final consumption'!CB108)</f>
        <v>34230.699999999997</v>
      </c>
      <c r="C108" s="105">
        <f>SUM('Quarter supply'!AH108:AL108)</f>
        <v>27033.16</v>
      </c>
      <c r="D108" s="105">
        <f>SUM('Quarter final consumption'!CB108)</f>
        <v>1183.43</v>
      </c>
      <c r="E108" s="105">
        <f t="shared" ref="E108" si="60">SUM(C108-D108)</f>
        <v>25849.73</v>
      </c>
      <c r="F108" s="105">
        <f>'Quarter supply'!O108+'Quarter supply'!W108</f>
        <v>335.38</v>
      </c>
      <c r="G108" s="105">
        <v>481.98</v>
      </c>
      <c r="H108" s="106">
        <f t="shared" ref="H108" si="61">SUM(E108/B108)</f>
        <v>0.75516217897968785</v>
      </c>
      <c r="I108" s="110">
        <f t="shared" ref="I108" si="62">IF((F108+G108)&gt;0,1-(E108+F108+G108)/B108,1-H108)</f>
        <v>0.2209598401434969</v>
      </c>
      <c r="J108" s="105">
        <f>SUM('Quarter supply'!AG108)</f>
        <v>35414.129999999997</v>
      </c>
      <c r="K108" s="105">
        <f>SUM('Quarter supply'!H108)</f>
        <v>29836.43</v>
      </c>
      <c r="L108" s="105">
        <f>SUM('Quarter supply'!P108)</f>
        <v>-16221.48</v>
      </c>
      <c r="M108" s="108">
        <f t="shared" ref="M108" si="63">SUM(L108+K108)</f>
        <v>13614.95</v>
      </c>
      <c r="N108" s="105">
        <f>SUM('Quarter supply'!X108)</f>
        <v>-607.96</v>
      </c>
      <c r="O108" s="105">
        <f t="shared" ref="O108" si="64">SUM(J108-N108)</f>
        <v>36022.089999999997</v>
      </c>
      <c r="P108" s="110">
        <f t="shared" ref="P108" si="65">SUM(M108/O108)</f>
        <v>0.37796113440391721</v>
      </c>
    </row>
    <row r="109" spans="1:19" x14ac:dyDescent="0.35">
      <c r="A109" s="68" t="s">
        <v>513</v>
      </c>
      <c r="B109" s="105">
        <f>SUM('Quarter supply'!AG109-'Quarter final consumption'!CB109)</f>
        <v>44087.19</v>
      </c>
      <c r="C109" s="105">
        <f>SUM('Quarter supply'!AH109:AL109)</f>
        <v>34980.22</v>
      </c>
      <c r="D109" s="105">
        <f>SUM('Quarter final consumption'!CB109)</f>
        <v>1123.1500000000001</v>
      </c>
      <c r="E109" s="105">
        <f t="shared" ref="E109" si="66">SUM(C109-D109)</f>
        <v>33857.07</v>
      </c>
      <c r="F109" s="105">
        <f>'Quarter supply'!O109+'Quarter supply'!W109</f>
        <v>443.19999999999993</v>
      </c>
      <c r="G109" s="105">
        <v>481.98</v>
      </c>
      <c r="H109" s="106">
        <f t="shared" ref="H109" si="67">SUM(E109/B109)</f>
        <v>0.76795708685448083</v>
      </c>
      <c r="I109" s="110">
        <f t="shared" ref="I109" si="68">IF((F109+G109)&gt;0,1-(E109+F109+G109)/B109,1-H109)</f>
        <v>0.21105767911268558</v>
      </c>
      <c r="J109" s="105">
        <f>SUM('Quarter supply'!AG109)</f>
        <v>45210.340000000004</v>
      </c>
      <c r="K109" s="105">
        <f>SUM('Quarter supply'!H109)</f>
        <v>35708.85</v>
      </c>
      <c r="L109" s="105">
        <f>SUM('Quarter supply'!P109)</f>
        <v>-15366.39</v>
      </c>
      <c r="M109" s="108">
        <f t="shared" ref="M109" si="69">SUM(L109+K109)</f>
        <v>20342.46</v>
      </c>
      <c r="N109" s="105">
        <f>SUM('Quarter supply'!X109)</f>
        <v>-473.49</v>
      </c>
      <c r="O109" s="105">
        <f t="shared" ref="O109" si="70">SUM(J109-N109)</f>
        <v>45683.83</v>
      </c>
      <c r="P109" s="110">
        <f t="shared" ref="P109" si="71">SUM(M109/O109)</f>
        <v>0.44528797169589324</v>
      </c>
    </row>
    <row r="110" spans="1:19" x14ac:dyDescent="0.35">
      <c r="B110" s="105"/>
      <c r="C110" s="105"/>
      <c r="D110" s="105"/>
      <c r="E110" s="105"/>
      <c r="F110" s="105"/>
      <c r="G110" s="105"/>
      <c r="H110" s="106"/>
      <c r="I110" s="106"/>
      <c r="J110" s="105"/>
      <c r="K110" s="105"/>
      <c r="L110" s="105"/>
      <c r="M110" s="108"/>
      <c r="N110" s="105"/>
      <c r="O110" s="105"/>
      <c r="P110" s="106"/>
    </row>
    <row r="111" spans="1:19" x14ac:dyDescent="0.35">
      <c r="B111" s="105"/>
      <c r="C111" s="105"/>
      <c r="D111" s="105"/>
      <c r="E111" s="105"/>
      <c r="F111" s="105"/>
      <c r="G111" s="105"/>
      <c r="H111" s="106"/>
      <c r="I111" s="106"/>
      <c r="J111" s="105"/>
      <c r="K111" s="105"/>
      <c r="L111" s="105"/>
      <c r="M111" s="108"/>
      <c r="N111" s="105"/>
      <c r="O111" s="105"/>
      <c r="P111" s="106"/>
    </row>
    <row r="112" spans="1:19" x14ac:dyDescent="0.35">
      <c r="B112" s="105"/>
      <c r="C112" s="105"/>
      <c r="D112" s="105"/>
      <c r="E112" s="105"/>
      <c r="F112" s="105"/>
      <c r="G112" s="105"/>
      <c r="H112" s="106"/>
      <c r="I112" s="106"/>
      <c r="J112" s="105"/>
      <c r="K112" s="105"/>
      <c r="L112" s="105"/>
      <c r="M112" s="108"/>
      <c r="N112" s="105"/>
      <c r="O112" s="105"/>
      <c r="P112" s="106"/>
    </row>
    <row r="113" spans="2:16" x14ac:dyDescent="0.35">
      <c r="B113" s="105"/>
      <c r="C113" s="105"/>
      <c r="D113" s="105"/>
      <c r="E113" s="105"/>
      <c r="F113" s="105"/>
      <c r="G113" s="105"/>
      <c r="H113" s="106"/>
      <c r="I113" s="106"/>
      <c r="J113" s="105"/>
      <c r="K113" s="105"/>
      <c r="L113" s="105"/>
      <c r="M113" s="108"/>
      <c r="N113" s="105"/>
      <c r="O113" s="105"/>
      <c r="P113" s="106"/>
    </row>
    <row r="114" spans="2:16" x14ac:dyDescent="0.35">
      <c r="B114" s="105"/>
      <c r="C114" s="105"/>
      <c r="D114" s="105"/>
      <c r="E114" s="105"/>
      <c r="F114" s="105"/>
      <c r="G114" s="105"/>
      <c r="H114" s="106"/>
      <c r="I114" s="106"/>
      <c r="J114" s="105"/>
      <c r="K114" s="105"/>
      <c r="L114" s="105"/>
      <c r="M114" s="108"/>
      <c r="N114" s="105"/>
      <c r="O114" s="105"/>
      <c r="P114" s="106"/>
    </row>
    <row r="115" spans="2:16" x14ac:dyDescent="0.35">
      <c r="B115" s="105"/>
      <c r="C115" s="105"/>
      <c r="D115" s="105"/>
      <c r="E115" s="105"/>
      <c r="F115" s="105"/>
      <c r="G115" s="105"/>
      <c r="H115" s="106"/>
      <c r="I115" s="106"/>
      <c r="J115" s="105"/>
      <c r="K115" s="105"/>
      <c r="L115" s="105"/>
      <c r="M115" s="108"/>
      <c r="N115" s="105"/>
      <c r="O115" s="105"/>
      <c r="P115" s="106"/>
    </row>
    <row r="116" spans="2:16" x14ac:dyDescent="0.35">
      <c r="B116" s="105"/>
      <c r="C116" s="105"/>
      <c r="D116" s="105"/>
      <c r="E116" s="105"/>
      <c r="F116" s="105"/>
      <c r="G116" s="105"/>
      <c r="H116" s="106"/>
      <c r="I116" s="106"/>
      <c r="J116" s="105"/>
      <c r="K116" s="105"/>
      <c r="L116" s="105"/>
      <c r="M116" s="108"/>
      <c r="N116" s="105"/>
      <c r="O116" s="105"/>
      <c r="P116" s="106"/>
    </row>
    <row r="117" spans="2:16" x14ac:dyDescent="0.35">
      <c r="B117" s="105"/>
      <c r="C117" s="105"/>
      <c r="D117" s="105"/>
      <c r="E117" s="105"/>
      <c r="F117" s="105"/>
      <c r="G117" s="105"/>
      <c r="H117" s="106"/>
      <c r="I117" s="106"/>
      <c r="J117" s="105"/>
      <c r="K117" s="105"/>
      <c r="L117" s="105"/>
      <c r="M117" s="108"/>
      <c r="N117" s="105"/>
      <c r="O117" s="105"/>
      <c r="P117" s="106"/>
    </row>
    <row r="118" spans="2:16" x14ac:dyDescent="0.35">
      <c r="B118" s="105"/>
      <c r="C118" s="105"/>
      <c r="D118" s="105"/>
      <c r="E118" s="105"/>
      <c r="F118" s="105"/>
      <c r="G118" s="105"/>
      <c r="H118" s="106"/>
      <c r="I118" s="106"/>
      <c r="J118" s="105"/>
      <c r="K118" s="105"/>
      <c r="L118" s="105"/>
      <c r="M118" s="108"/>
      <c r="N118" s="105"/>
      <c r="O118" s="105"/>
      <c r="P118" s="106"/>
    </row>
    <row r="119" spans="2:16" x14ac:dyDescent="0.35">
      <c r="B119" s="105"/>
      <c r="C119" s="105"/>
      <c r="D119" s="105"/>
      <c r="E119" s="105"/>
      <c r="F119" s="105"/>
      <c r="G119" s="105"/>
      <c r="H119" s="106"/>
      <c r="I119" s="106"/>
      <c r="J119" s="105"/>
      <c r="K119" s="105"/>
      <c r="L119" s="105"/>
      <c r="M119" s="108"/>
      <c r="N119" s="105"/>
      <c r="O119" s="105"/>
      <c r="P119" s="106"/>
    </row>
    <row r="120" spans="2:16" x14ac:dyDescent="0.35">
      <c r="B120" s="105"/>
      <c r="C120" s="105"/>
      <c r="D120" s="105"/>
      <c r="E120" s="105"/>
      <c r="F120" s="105"/>
      <c r="G120" s="105"/>
      <c r="H120" s="106"/>
      <c r="I120" s="106"/>
      <c r="J120" s="105"/>
      <c r="K120" s="105"/>
      <c r="L120" s="105"/>
      <c r="M120" s="108"/>
      <c r="N120" s="105"/>
      <c r="O120" s="105"/>
      <c r="P120" s="106"/>
    </row>
    <row r="121" spans="2:16" x14ac:dyDescent="0.35">
      <c r="B121" s="105"/>
      <c r="C121" s="105"/>
      <c r="D121" s="105"/>
      <c r="E121" s="105"/>
      <c r="F121" s="105"/>
      <c r="G121" s="105"/>
      <c r="H121" s="106"/>
      <c r="I121" s="106"/>
      <c r="J121" s="105"/>
      <c r="K121" s="105"/>
      <c r="L121" s="105"/>
      <c r="M121" s="108"/>
      <c r="N121" s="105"/>
      <c r="O121" s="105"/>
      <c r="P121" s="106"/>
    </row>
    <row r="122" spans="2:16" x14ac:dyDescent="0.35">
      <c r="B122" s="105"/>
      <c r="C122" s="105"/>
      <c r="D122" s="105"/>
      <c r="E122" s="105"/>
      <c r="F122" s="105"/>
      <c r="G122" s="105"/>
      <c r="H122" s="106"/>
      <c r="I122" s="106"/>
      <c r="J122" s="105"/>
      <c r="K122" s="105"/>
      <c r="L122" s="105"/>
      <c r="M122" s="108"/>
      <c r="N122" s="105"/>
      <c r="O122" s="105"/>
      <c r="P122" s="106"/>
    </row>
    <row r="123" spans="2:16" x14ac:dyDescent="0.35">
      <c r="B123" s="105"/>
      <c r="C123" s="105"/>
      <c r="D123" s="105"/>
      <c r="E123" s="105"/>
      <c r="F123" s="105"/>
      <c r="G123" s="105"/>
      <c r="H123" s="106"/>
      <c r="I123" s="106"/>
      <c r="J123" s="105"/>
      <c r="K123" s="105"/>
      <c r="L123" s="105"/>
      <c r="M123" s="108"/>
      <c r="N123" s="105"/>
      <c r="O123" s="105"/>
      <c r="P123" s="106"/>
    </row>
    <row r="124" spans="2:16" x14ac:dyDescent="0.35">
      <c r="B124" s="105"/>
      <c r="C124" s="105"/>
      <c r="D124" s="105"/>
      <c r="E124" s="105"/>
      <c r="F124" s="105"/>
      <c r="G124" s="105"/>
      <c r="H124" s="106"/>
      <c r="I124" s="106"/>
      <c r="J124" s="105"/>
      <c r="K124" s="105"/>
      <c r="L124" s="105"/>
      <c r="M124" s="108"/>
      <c r="N124" s="105"/>
      <c r="O124" s="105"/>
      <c r="P124" s="106"/>
    </row>
    <row r="125" spans="2:16" x14ac:dyDescent="0.35">
      <c r="B125" s="105"/>
      <c r="C125" s="105"/>
      <c r="D125" s="105"/>
      <c r="E125" s="105"/>
      <c r="F125" s="105"/>
      <c r="G125" s="105"/>
      <c r="H125" s="106"/>
      <c r="I125" s="106"/>
      <c r="J125" s="105"/>
      <c r="K125" s="105"/>
      <c r="L125" s="105"/>
      <c r="M125" s="108"/>
      <c r="N125" s="105"/>
      <c r="O125" s="105"/>
      <c r="P125" s="106"/>
    </row>
    <row r="126" spans="2:16" x14ac:dyDescent="0.35">
      <c r="B126" s="105"/>
      <c r="C126" s="105"/>
      <c r="D126" s="105"/>
      <c r="E126" s="105"/>
      <c r="F126" s="105"/>
      <c r="G126" s="105"/>
      <c r="H126" s="106"/>
      <c r="I126" s="106"/>
      <c r="J126" s="105"/>
      <c r="K126" s="105"/>
      <c r="L126" s="105"/>
      <c r="M126" s="108"/>
      <c r="N126" s="105"/>
      <c r="O126" s="105"/>
      <c r="P126" s="106"/>
    </row>
    <row r="127" spans="2:16" x14ac:dyDescent="0.35">
      <c r="B127" s="105"/>
      <c r="C127" s="105"/>
      <c r="D127" s="105"/>
      <c r="E127" s="105"/>
      <c r="F127" s="105"/>
      <c r="G127" s="105"/>
      <c r="H127" s="106"/>
      <c r="I127" s="106"/>
      <c r="J127" s="105"/>
      <c r="K127" s="105"/>
      <c r="L127" s="105"/>
      <c r="M127" s="108"/>
      <c r="N127" s="105"/>
      <c r="O127" s="105"/>
      <c r="P127" s="106"/>
    </row>
    <row r="128" spans="2:16" x14ac:dyDescent="0.35">
      <c r="B128" s="105"/>
      <c r="C128" s="105"/>
      <c r="D128" s="105"/>
      <c r="E128" s="105"/>
      <c r="F128" s="105"/>
      <c r="G128" s="105"/>
      <c r="H128" s="106"/>
      <c r="I128" s="106"/>
      <c r="J128" s="105"/>
      <c r="K128" s="105"/>
      <c r="L128" s="105"/>
      <c r="M128" s="108"/>
      <c r="N128" s="105"/>
      <c r="O128" s="105"/>
      <c r="P128" s="106"/>
    </row>
    <row r="129" spans="2:16" x14ac:dyDescent="0.35">
      <c r="B129" s="105"/>
      <c r="C129" s="105"/>
      <c r="D129" s="105"/>
      <c r="E129" s="105"/>
      <c r="F129" s="105"/>
      <c r="G129" s="105"/>
      <c r="H129" s="106"/>
      <c r="I129" s="106"/>
      <c r="J129" s="105"/>
      <c r="K129" s="105"/>
      <c r="L129" s="105"/>
      <c r="M129" s="108"/>
      <c r="N129" s="105"/>
      <c r="O129" s="105"/>
      <c r="P129" s="106"/>
    </row>
    <row r="130" spans="2:16" x14ac:dyDescent="0.35">
      <c r="B130" s="105"/>
      <c r="C130" s="105"/>
      <c r="D130" s="105"/>
      <c r="E130" s="105"/>
      <c r="F130" s="105"/>
      <c r="G130" s="105"/>
      <c r="H130" s="106"/>
      <c r="I130" s="106"/>
      <c r="J130" s="105"/>
      <c r="K130" s="105"/>
      <c r="L130" s="105"/>
      <c r="M130" s="108"/>
      <c r="N130" s="105"/>
      <c r="O130" s="105"/>
      <c r="P130" s="106"/>
    </row>
    <row r="131" spans="2:16" x14ac:dyDescent="0.35">
      <c r="B131" s="105"/>
      <c r="C131" s="105"/>
      <c r="D131" s="105"/>
      <c r="E131" s="105"/>
      <c r="F131" s="105"/>
      <c r="G131" s="105"/>
      <c r="H131" s="106"/>
      <c r="I131" s="106"/>
      <c r="J131" s="105"/>
      <c r="K131" s="105"/>
      <c r="L131" s="105"/>
      <c r="M131" s="108"/>
      <c r="N131" s="105"/>
      <c r="O131" s="105"/>
      <c r="P131" s="106"/>
    </row>
    <row r="132" spans="2:16" x14ac:dyDescent="0.35">
      <c r="B132" s="105"/>
      <c r="C132" s="105"/>
      <c r="D132" s="105"/>
      <c r="E132" s="105"/>
      <c r="F132" s="105"/>
      <c r="G132" s="105"/>
      <c r="H132" s="106"/>
      <c r="I132" s="106"/>
      <c r="J132" s="105"/>
      <c r="K132" s="105"/>
      <c r="L132" s="105"/>
      <c r="M132" s="108"/>
      <c r="N132" s="105"/>
      <c r="O132" s="105"/>
      <c r="P132" s="106"/>
    </row>
    <row r="133" spans="2:16" x14ac:dyDescent="0.35">
      <c r="B133" s="105"/>
      <c r="C133" s="105"/>
      <c r="D133" s="105"/>
      <c r="E133" s="105"/>
      <c r="F133" s="105"/>
      <c r="G133" s="105"/>
      <c r="H133" s="106"/>
      <c r="I133" s="106"/>
      <c r="J133" s="105"/>
      <c r="K133" s="105"/>
      <c r="L133" s="105"/>
      <c r="M133" s="108"/>
      <c r="N133" s="105"/>
      <c r="O133" s="105"/>
      <c r="P133" s="106"/>
    </row>
    <row r="135" spans="2:16" x14ac:dyDescent="0.35">
      <c r="P135" s="104"/>
    </row>
  </sheetData>
  <pageMargins left="0.7" right="0.7" top="0.75" bottom="0.75" header="0.3" footer="0.3"/>
  <pageSetup paperSize="9" orientation="portrait" r:id="rId1"/>
  <ignoredErrors>
    <ignoredError sqref="H105:I105 P105 H106:I106 P108 H108:I108" evalError="1"/>
  </ignoredErrors>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BDA5A-26D3-4FEC-8815-33768AD29395}">
  <dimension ref="A1:AA55"/>
  <sheetViews>
    <sheetView showGridLines="0" zoomScaleNormal="100" workbookViewId="0">
      <pane xSplit="1" ySplit="5" topLeftCell="B19" activePane="bottomRight" state="frozen"/>
      <selection pane="topRight"/>
      <selection pane="bottomLeft"/>
      <selection pane="bottomRight" activeCell="A19" sqref="A19"/>
    </sheetView>
  </sheetViews>
  <sheetFormatPr defaultColWidth="9.1796875" defaultRowHeight="10" x14ac:dyDescent="0.2"/>
  <cols>
    <col min="1" max="1" width="17.26953125" style="28" customWidth="1"/>
    <col min="2" max="2" width="24.453125" style="28" customWidth="1"/>
    <col min="3" max="3" width="9.54296875" style="28" customWidth="1"/>
    <col min="4" max="4" width="11.1796875" style="28" customWidth="1"/>
    <col min="5" max="5" width="10.54296875" style="28" customWidth="1"/>
    <col min="6" max="6" width="16.54296875" style="28" customWidth="1"/>
    <col min="7" max="7" width="27.1796875" style="28" customWidth="1"/>
    <col min="8" max="8" width="12.453125" style="28" customWidth="1"/>
    <col min="9" max="9" width="13.7265625" style="28" customWidth="1"/>
    <col min="10" max="10" width="15.26953125" style="28" customWidth="1"/>
    <col min="11" max="11" width="23.81640625" style="28" customWidth="1"/>
    <col min="12" max="12" width="24.1796875" style="28" customWidth="1"/>
    <col min="13" max="13" width="9.54296875" style="28" customWidth="1"/>
    <col min="14" max="14" width="10.81640625" style="28" customWidth="1"/>
    <col min="15" max="15" width="8.81640625" style="28" customWidth="1"/>
    <col min="16" max="16" width="27.1796875" style="28" customWidth="1"/>
    <col min="17" max="17" width="10.54296875" style="28" customWidth="1"/>
    <col min="18" max="18" width="13.26953125" style="28" customWidth="1"/>
    <col min="19" max="19" width="11.54296875" style="28" customWidth="1"/>
    <col min="20" max="20" width="21.81640625" style="28" customWidth="1"/>
    <col min="21" max="21" width="9.453125" style="28" customWidth="1"/>
    <col min="22" max="22" width="10.453125" style="28" customWidth="1"/>
    <col min="23" max="23" width="10.81640625" style="28" customWidth="1"/>
    <col min="24" max="24" width="27.1796875" style="28" customWidth="1"/>
    <col min="25" max="26" width="13.1796875" style="28" customWidth="1"/>
    <col min="27" max="27" width="11.453125" style="28" customWidth="1"/>
    <col min="28" max="257" width="9.1796875" style="28"/>
    <col min="258" max="258" width="2.54296875" style="28" customWidth="1"/>
    <col min="259" max="259" width="9.26953125" style="28" customWidth="1"/>
    <col min="260" max="260" width="0" style="28" hidden="1" customWidth="1"/>
    <col min="261" max="264" width="9.26953125" style="28" customWidth="1"/>
    <col min="265" max="270" width="7.453125" style="28" customWidth="1"/>
    <col min="271" max="271" width="25.81640625" style="28" customWidth="1"/>
    <col min="272" max="275" width="9.26953125" style="28" customWidth="1"/>
    <col min="276" max="276" width="7.453125" style="28" customWidth="1"/>
    <col min="277" max="280" width="9.26953125" style="28" customWidth="1"/>
    <col min="281" max="281" width="10.54296875" style="28" customWidth="1"/>
    <col min="282" max="282" width="13.54296875" style="28" customWidth="1"/>
    <col min="283" max="513" width="9.1796875" style="28"/>
    <col min="514" max="514" width="2.54296875" style="28" customWidth="1"/>
    <col min="515" max="515" width="9.26953125" style="28" customWidth="1"/>
    <col min="516" max="516" width="0" style="28" hidden="1" customWidth="1"/>
    <col min="517" max="520" width="9.26953125" style="28" customWidth="1"/>
    <col min="521" max="526" width="7.453125" style="28" customWidth="1"/>
    <col min="527" max="527" width="25.81640625" style="28" customWidth="1"/>
    <col min="528" max="531" width="9.26953125" style="28" customWidth="1"/>
    <col min="532" max="532" width="7.453125" style="28" customWidth="1"/>
    <col min="533" max="536" width="9.26953125" style="28" customWidth="1"/>
    <col min="537" max="537" width="10.54296875" style="28" customWidth="1"/>
    <col min="538" max="538" width="13.54296875" style="28" customWidth="1"/>
    <col min="539" max="769" width="9.1796875" style="28"/>
    <col min="770" max="770" width="2.54296875" style="28" customWidth="1"/>
    <col min="771" max="771" width="9.26953125" style="28" customWidth="1"/>
    <col min="772" max="772" width="0" style="28" hidden="1" customWidth="1"/>
    <col min="773" max="776" width="9.26953125" style="28" customWidth="1"/>
    <col min="777" max="782" width="7.453125" style="28" customWidth="1"/>
    <col min="783" max="783" width="25.81640625" style="28" customWidth="1"/>
    <col min="784" max="787" width="9.26953125" style="28" customWidth="1"/>
    <col min="788" max="788" width="7.453125" style="28" customWidth="1"/>
    <col min="789" max="792" width="9.26953125" style="28" customWidth="1"/>
    <col min="793" max="793" width="10.54296875" style="28" customWidth="1"/>
    <col min="794" max="794" width="13.54296875" style="28" customWidth="1"/>
    <col min="795" max="1025" width="9.1796875" style="28"/>
    <col min="1026" max="1026" width="2.54296875" style="28" customWidth="1"/>
    <col min="1027" max="1027" width="9.26953125" style="28" customWidth="1"/>
    <col min="1028" max="1028" width="0" style="28" hidden="1" customWidth="1"/>
    <col min="1029" max="1032" width="9.26953125" style="28" customWidth="1"/>
    <col min="1033" max="1038" width="7.453125" style="28" customWidth="1"/>
    <col min="1039" max="1039" width="25.81640625" style="28" customWidth="1"/>
    <col min="1040" max="1043" width="9.26953125" style="28" customWidth="1"/>
    <col min="1044" max="1044" width="7.453125" style="28" customWidth="1"/>
    <col min="1045" max="1048" width="9.26953125" style="28" customWidth="1"/>
    <col min="1049" max="1049" width="10.54296875" style="28" customWidth="1"/>
    <col min="1050" max="1050" width="13.54296875" style="28" customWidth="1"/>
    <col min="1051" max="1281" width="9.1796875" style="28"/>
    <col min="1282" max="1282" width="2.54296875" style="28" customWidth="1"/>
    <col min="1283" max="1283" width="9.26953125" style="28" customWidth="1"/>
    <col min="1284" max="1284" width="0" style="28" hidden="1" customWidth="1"/>
    <col min="1285" max="1288" width="9.26953125" style="28" customWidth="1"/>
    <col min="1289" max="1294" width="7.453125" style="28" customWidth="1"/>
    <col min="1295" max="1295" width="25.81640625" style="28" customWidth="1"/>
    <col min="1296" max="1299" width="9.26953125" style="28" customWidth="1"/>
    <col min="1300" max="1300" width="7.453125" style="28" customWidth="1"/>
    <col min="1301" max="1304" width="9.26953125" style="28" customWidth="1"/>
    <col min="1305" max="1305" width="10.54296875" style="28" customWidth="1"/>
    <col min="1306" max="1306" width="13.54296875" style="28" customWidth="1"/>
    <col min="1307" max="1537" width="9.1796875" style="28"/>
    <col min="1538" max="1538" width="2.54296875" style="28" customWidth="1"/>
    <col min="1539" max="1539" width="9.26953125" style="28" customWidth="1"/>
    <col min="1540" max="1540" width="0" style="28" hidden="1" customWidth="1"/>
    <col min="1541" max="1544" width="9.26953125" style="28" customWidth="1"/>
    <col min="1545" max="1550" width="7.453125" style="28" customWidth="1"/>
    <col min="1551" max="1551" width="25.81640625" style="28" customWidth="1"/>
    <col min="1552" max="1555" width="9.26953125" style="28" customWidth="1"/>
    <col min="1556" max="1556" width="7.453125" style="28" customWidth="1"/>
    <col min="1557" max="1560" width="9.26953125" style="28" customWidth="1"/>
    <col min="1561" max="1561" width="10.54296875" style="28" customWidth="1"/>
    <col min="1562" max="1562" width="13.54296875" style="28" customWidth="1"/>
    <col min="1563" max="1793" width="9.1796875" style="28"/>
    <col min="1794" max="1794" width="2.54296875" style="28" customWidth="1"/>
    <col min="1795" max="1795" width="9.26953125" style="28" customWidth="1"/>
    <col min="1796" max="1796" width="0" style="28" hidden="1" customWidth="1"/>
    <col min="1797" max="1800" width="9.26953125" style="28" customWidth="1"/>
    <col min="1801" max="1806" width="7.453125" style="28" customWidth="1"/>
    <col min="1807" max="1807" width="25.81640625" style="28" customWidth="1"/>
    <col min="1808" max="1811" width="9.26953125" style="28" customWidth="1"/>
    <col min="1812" max="1812" width="7.453125" style="28" customWidth="1"/>
    <col min="1813" max="1816" width="9.26953125" style="28" customWidth="1"/>
    <col min="1817" max="1817" width="10.54296875" style="28" customWidth="1"/>
    <col min="1818" max="1818" width="13.54296875" style="28" customWidth="1"/>
    <col min="1819" max="2049" width="9.1796875" style="28"/>
    <col min="2050" max="2050" width="2.54296875" style="28" customWidth="1"/>
    <col min="2051" max="2051" width="9.26953125" style="28" customWidth="1"/>
    <col min="2052" max="2052" width="0" style="28" hidden="1" customWidth="1"/>
    <col min="2053" max="2056" width="9.26953125" style="28" customWidth="1"/>
    <col min="2057" max="2062" width="7.453125" style="28" customWidth="1"/>
    <col min="2063" max="2063" width="25.81640625" style="28" customWidth="1"/>
    <col min="2064" max="2067" width="9.26953125" style="28" customWidth="1"/>
    <col min="2068" max="2068" width="7.453125" style="28" customWidth="1"/>
    <col min="2069" max="2072" width="9.26953125" style="28" customWidth="1"/>
    <col min="2073" max="2073" width="10.54296875" style="28" customWidth="1"/>
    <col min="2074" max="2074" width="13.54296875" style="28" customWidth="1"/>
    <col min="2075" max="2305" width="9.1796875" style="28"/>
    <col min="2306" max="2306" width="2.54296875" style="28" customWidth="1"/>
    <col min="2307" max="2307" width="9.26953125" style="28" customWidth="1"/>
    <col min="2308" max="2308" width="0" style="28" hidden="1" customWidth="1"/>
    <col min="2309" max="2312" width="9.26953125" style="28" customWidth="1"/>
    <col min="2313" max="2318" width="7.453125" style="28" customWidth="1"/>
    <col min="2319" max="2319" width="25.81640625" style="28" customWidth="1"/>
    <col min="2320" max="2323" width="9.26953125" style="28" customWidth="1"/>
    <col min="2324" max="2324" width="7.453125" style="28" customWidth="1"/>
    <col min="2325" max="2328" width="9.26953125" style="28" customWidth="1"/>
    <col min="2329" max="2329" width="10.54296875" style="28" customWidth="1"/>
    <col min="2330" max="2330" width="13.54296875" style="28" customWidth="1"/>
    <col min="2331" max="2561" width="9.1796875" style="28"/>
    <col min="2562" max="2562" width="2.54296875" style="28" customWidth="1"/>
    <col min="2563" max="2563" width="9.26953125" style="28" customWidth="1"/>
    <col min="2564" max="2564" width="0" style="28" hidden="1" customWidth="1"/>
    <col min="2565" max="2568" width="9.26953125" style="28" customWidth="1"/>
    <col min="2569" max="2574" width="7.453125" style="28" customWidth="1"/>
    <col min="2575" max="2575" width="25.81640625" style="28" customWidth="1"/>
    <col min="2576" max="2579" width="9.26953125" style="28" customWidth="1"/>
    <col min="2580" max="2580" width="7.453125" style="28" customWidth="1"/>
    <col min="2581" max="2584" width="9.26953125" style="28" customWidth="1"/>
    <col min="2585" max="2585" width="10.54296875" style="28" customWidth="1"/>
    <col min="2586" max="2586" width="13.54296875" style="28" customWidth="1"/>
    <col min="2587" max="2817" width="9.1796875" style="28"/>
    <col min="2818" max="2818" width="2.54296875" style="28" customWidth="1"/>
    <col min="2819" max="2819" width="9.26953125" style="28" customWidth="1"/>
    <col min="2820" max="2820" width="0" style="28" hidden="1" customWidth="1"/>
    <col min="2821" max="2824" width="9.26953125" style="28" customWidth="1"/>
    <col min="2825" max="2830" width="7.453125" style="28" customWidth="1"/>
    <col min="2831" max="2831" width="25.81640625" style="28" customWidth="1"/>
    <col min="2832" max="2835" width="9.26953125" style="28" customWidth="1"/>
    <col min="2836" max="2836" width="7.453125" style="28" customWidth="1"/>
    <col min="2837" max="2840" width="9.26953125" style="28" customWidth="1"/>
    <col min="2841" max="2841" width="10.54296875" style="28" customWidth="1"/>
    <col min="2842" max="2842" width="13.54296875" style="28" customWidth="1"/>
    <col min="2843" max="3073" width="9.1796875" style="28"/>
    <col min="3074" max="3074" width="2.54296875" style="28" customWidth="1"/>
    <col min="3075" max="3075" width="9.26953125" style="28" customWidth="1"/>
    <col min="3076" max="3076" width="0" style="28" hidden="1" customWidth="1"/>
    <col min="3077" max="3080" width="9.26953125" style="28" customWidth="1"/>
    <col min="3081" max="3086" width="7.453125" style="28" customWidth="1"/>
    <col min="3087" max="3087" width="25.81640625" style="28" customWidth="1"/>
    <col min="3088" max="3091" width="9.26953125" style="28" customWidth="1"/>
    <col min="3092" max="3092" width="7.453125" style="28" customWidth="1"/>
    <col min="3093" max="3096" width="9.26953125" style="28" customWidth="1"/>
    <col min="3097" max="3097" width="10.54296875" style="28" customWidth="1"/>
    <col min="3098" max="3098" width="13.54296875" style="28" customWidth="1"/>
    <col min="3099" max="3329" width="9.1796875" style="28"/>
    <col min="3330" max="3330" width="2.54296875" style="28" customWidth="1"/>
    <col min="3331" max="3331" width="9.26953125" style="28" customWidth="1"/>
    <col min="3332" max="3332" width="0" style="28" hidden="1" customWidth="1"/>
    <col min="3333" max="3336" width="9.26953125" style="28" customWidth="1"/>
    <col min="3337" max="3342" width="7.453125" style="28" customWidth="1"/>
    <col min="3343" max="3343" width="25.81640625" style="28" customWidth="1"/>
    <col min="3344" max="3347" width="9.26953125" style="28" customWidth="1"/>
    <col min="3348" max="3348" width="7.453125" style="28" customWidth="1"/>
    <col min="3349" max="3352" width="9.26953125" style="28" customWidth="1"/>
    <col min="3353" max="3353" width="10.54296875" style="28" customWidth="1"/>
    <col min="3354" max="3354" width="13.54296875" style="28" customWidth="1"/>
    <col min="3355" max="3585" width="9.1796875" style="28"/>
    <col min="3586" max="3586" width="2.54296875" style="28" customWidth="1"/>
    <col min="3587" max="3587" width="9.26953125" style="28" customWidth="1"/>
    <col min="3588" max="3588" width="0" style="28" hidden="1" customWidth="1"/>
    <col min="3589" max="3592" width="9.26953125" style="28" customWidth="1"/>
    <col min="3593" max="3598" width="7.453125" style="28" customWidth="1"/>
    <col min="3599" max="3599" width="25.81640625" style="28" customWidth="1"/>
    <col min="3600" max="3603" width="9.26953125" style="28" customWidth="1"/>
    <col min="3604" max="3604" width="7.453125" style="28" customWidth="1"/>
    <col min="3605" max="3608" width="9.26953125" style="28" customWidth="1"/>
    <col min="3609" max="3609" width="10.54296875" style="28" customWidth="1"/>
    <col min="3610" max="3610" width="13.54296875" style="28" customWidth="1"/>
    <col min="3611" max="3841" width="9.1796875" style="28"/>
    <col min="3842" max="3842" width="2.54296875" style="28" customWidth="1"/>
    <col min="3843" max="3843" width="9.26953125" style="28" customWidth="1"/>
    <col min="3844" max="3844" width="0" style="28" hidden="1" customWidth="1"/>
    <col min="3845" max="3848" width="9.26953125" style="28" customWidth="1"/>
    <col min="3849" max="3854" width="7.453125" style="28" customWidth="1"/>
    <col min="3855" max="3855" width="25.81640625" style="28" customWidth="1"/>
    <col min="3856" max="3859" width="9.26953125" style="28" customWidth="1"/>
    <col min="3860" max="3860" width="7.453125" style="28" customWidth="1"/>
    <col min="3861" max="3864" width="9.26953125" style="28" customWidth="1"/>
    <col min="3865" max="3865" width="10.54296875" style="28" customWidth="1"/>
    <col min="3866" max="3866" width="13.54296875" style="28" customWidth="1"/>
    <col min="3867" max="4097" width="9.1796875" style="28"/>
    <col min="4098" max="4098" width="2.54296875" style="28" customWidth="1"/>
    <col min="4099" max="4099" width="9.26953125" style="28" customWidth="1"/>
    <col min="4100" max="4100" width="0" style="28" hidden="1" customWidth="1"/>
    <col min="4101" max="4104" width="9.26953125" style="28" customWidth="1"/>
    <col min="4105" max="4110" width="7.453125" style="28" customWidth="1"/>
    <col min="4111" max="4111" width="25.81640625" style="28" customWidth="1"/>
    <col min="4112" max="4115" width="9.26953125" style="28" customWidth="1"/>
    <col min="4116" max="4116" width="7.453125" style="28" customWidth="1"/>
    <col min="4117" max="4120" width="9.26953125" style="28" customWidth="1"/>
    <col min="4121" max="4121" width="10.54296875" style="28" customWidth="1"/>
    <col min="4122" max="4122" width="13.54296875" style="28" customWidth="1"/>
    <col min="4123" max="4353" width="9.1796875" style="28"/>
    <col min="4354" max="4354" width="2.54296875" style="28" customWidth="1"/>
    <col min="4355" max="4355" width="9.26953125" style="28" customWidth="1"/>
    <col min="4356" max="4356" width="0" style="28" hidden="1" customWidth="1"/>
    <col min="4357" max="4360" width="9.26953125" style="28" customWidth="1"/>
    <col min="4361" max="4366" width="7.453125" style="28" customWidth="1"/>
    <col min="4367" max="4367" width="25.81640625" style="28" customWidth="1"/>
    <col min="4368" max="4371" width="9.26953125" style="28" customWidth="1"/>
    <col min="4372" max="4372" width="7.453125" style="28" customWidth="1"/>
    <col min="4373" max="4376" width="9.26953125" style="28" customWidth="1"/>
    <col min="4377" max="4377" width="10.54296875" style="28" customWidth="1"/>
    <col min="4378" max="4378" width="13.54296875" style="28" customWidth="1"/>
    <col min="4379" max="4609" width="9.1796875" style="28"/>
    <col min="4610" max="4610" width="2.54296875" style="28" customWidth="1"/>
    <col min="4611" max="4611" width="9.26953125" style="28" customWidth="1"/>
    <col min="4612" max="4612" width="0" style="28" hidden="1" customWidth="1"/>
    <col min="4613" max="4616" width="9.26953125" style="28" customWidth="1"/>
    <col min="4617" max="4622" width="7.453125" style="28" customWidth="1"/>
    <col min="4623" max="4623" width="25.81640625" style="28" customWidth="1"/>
    <col min="4624" max="4627" width="9.26953125" style="28" customWidth="1"/>
    <col min="4628" max="4628" width="7.453125" style="28" customWidth="1"/>
    <col min="4629" max="4632" width="9.26953125" style="28" customWidth="1"/>
    <col min="4633" max="4633" width="10.54296875" style="28" customWidth="1"/>
    <col min="4634" max="4634" width="13.54296875" style="28" customWidth="1"/>
    <col min="4635" max="4865" width="9.1796875" style="28"/>
    <col min="4866" max="4866" width="2.54296875" style="28" customWidth="1"/>
    <col min="4867" max="4867" width="9.26953125" style="28" customWidth="1"/>
    <col min="4868" max="4868" width="0" style="28" hidden="1" customWidth="1"/>
    <col min="4869" max="4872" width="9.26953125" style="28" customWidth="1"/>
    <col min="4873" max="4878" width="7.453125" style="28" customWidth="1"/>
    <col min="4879" max="4879" width="25.81640625" style="28" customWidth="1"/>
    <col min="4880" max="4883" width="9.26953125" style="28" customWidth="1"/>
    <col min="4884" max="4884" width="7.453125" style="28" customWidth="1"/>
    <col min="4885" max="4888" width="9.26953125" style="28" customWidth="1"/>
    <col min="4889" max="4889" width="10.54296875" style="28" customWidth="1"/>
    <col min="4890" max="4890" width="13.54296875" style="28" customWidth="1"/>
    <col min="4891" max="5121" width="9.1796875" style="28"/>
    <col min="5122" max="5122" width="2.54296875" style="28" customWidth="1"/>
    <col min="5123" max="5123" width="9.26953125" style="28" customWidth="1"/>
    <col min="5124" max="5124" width="0" style="28" hidden="1" customWidth="1"/>
    <col min="5125" max="5128" width="9.26953125" style="28" customWidth="1"/>
    <col min="5129" max="5134" width="7.453125" style="28" customWidth="1"/>
    <col min="5135" max="5135" width="25.81640625" style="28" customWidth="1"/>
    <col min="5136" max="5139" width="9.26953125" style="28" customWidth="1"/>
    <col min="5140" max="5140" width="7.453125" style="28" customWidth="1"/>
    <col min="5141" max="5144" width="9.26953125" style="28" customWidth="1"/>
    <col min="5145" max="5145" width="10.54296875" style="28" customWidth="1"/>
    <col min="5146" max="5146" width="13.54296875" style="28" customWidth="1"/>
    <col min="5147" max="5377" width="9.1796875" style="28"/>
    <col min="5378" max="5378" width="2.54296875" style="28" customWidth="1"/>
    <col min="5379" max="5379" width="9.26953125" style="28" customWidth="1"/>
    <col min="5380" max="5380" width="0" style="28" hidden="1" customWidth="1"/>
    <col min="5381" max="5384" width="9.26953125" style="28" customWidth="1"/>
    <col min="5385" max="5390" width="7.453125" style="28" customWidth="1"/>
    <col min="5391" max="5391" width="25.81640625" style="28" customWidth="1"/>
    <col min="5392" max="5395" width="9.26953125" style="28" customWidth="1"/>
    <col min="5396" max="5396" width="7.453125" style="28" customWidth="1"/>
    <col min="5397" max="5400" width="9.26953125" style="28" customWidth="1"/>
    <col min="5401" max="5401" width="10.54296875" style="28" customWidth="1"/>
    <col min="5402" max="5402" width="13.54296875" style="28" customWidth="1"/>
    <col min="5403" max="5633" width="9.1796875" style="28"/>
    <col min="5634" max="5634" width="2.54296875" style="28" customWidth="1"/>
    <col min="5635" max="5635" width="9.26953125" style="28" customWidth="1"/>
    <col min="5636" max="5636" width="0" style="28" hidden="1" customWidth="1"/>
    <col min="5637" max="5640" width="9.26953125" style="28" customWidth="1"/>
    <col min="5641" max="5646" width="7.453125" style="28" customWidth="1"/>
    <col min="5647" max="5647" width="25.81640625" style="28" customWidth="1"/>
    <col min="5648" max="5651" width="9.26953125" style="28" customWidth="1"/>
    <col min="5652" max="5652" width="7.453125" style="28" customWidth="1"/>
    <col min="5653" max="5656" width="9.26953125" style="28" customWidth="1"/>
    <col min="5657" max="5657" width="10.54296875" style="28" customWidth="1"/>
    <col min="5658" max="5658" width="13.54296875" style="28" customWidth="1"/>
    <col min="5659" max="5889" width="9.1796875" style="28"/>
    <col min="5890" max="5890" width="2.54296875" style="28" customWidth="1"/>
    <col min="5891" max="5891" width="9.26953125" style="28" customWidth="1"/>
    <col min="5892" max="5892" width="0" style="28" hidden="1" customWidth="1"/>
    <col min="5893" max="5896" width="9.26953125" style="28" customWidth="1"/>
    <col min="5897" max="5902" width="7.453125" style="28" customWidth="1"/>
    <col min="5903" max="5903" width="25.81640625" style="28" customWidth="1"/>
    <col min="5904" max="5907" width="9.26953125" style="28" customWidth="1"/>
    <col min="5908" max="5908" width="7.453125" style="28" customWidth="1"/>
    <col min="5909" max="5912" width="9.26953125" style="28" customWidth="1"/>
    <col min="5913" max="5913" width="10.54296875" style="28" customWidth="1"/>
    <col min="5914" max="5914" width="13.54296875" style="28" customWidth="1"/>
    <col min="5915" max="6145" width="9.1796875" style="28"/>
    <col min="6146" max="6146" width="2.54296875" style="28" customWidth="1"/>
    <col min="6147" max="6147" width="9.26953125" style="28" customWidth="1"/>
    <col min="6148" max="6148" width="0" style="28" hidden="1" customWidth="1"/>
    <col min="6149" max="6152" width="9.26953125" style="28" customWidth="1"/>
    <col min="6153" max="6158" width="7.453125" style="28" customWidth="1"/>
    <col min="6159" max="6159" width="25.81640625" style="28" customWidth="1"/>
    <col min="6160" max="6163" width="9.26953125" style="28" customWidth="1"/>
    <col min="6164" max="6164" width="7.453125" style="28" customWidth="1"/>
    <col min="6165" max="6168" width="9.26953125" style="28" customWidth="1"/>
    <col min="6169" max="6169" width="10.54296875" style="28" customWidth="1"/>
    <col min="6170" max="6170" width="13.54296875" style="28" customWidth="1"/>
    <col min="6171" max="6401" width="9.1796875" style="28"/>
    <col min="6402" max="6402" width="2.54296875" style="28" customWidth="1"/>
    <col min="6403" max="6403" width="9.26953125" style="28" customWidth="1"/>
    <col min="6404" max="6404" width="0" style="28" hidden="1" customWidth="1"/>
    <col min="6405" max="6408" width="9.26953125" style="28" customWidth="1"/>
    <col min="6409" max="6414" width="7.453125" style="28" customWidth="1"/>
    <col min="6415" max="6415" width="25.81640625" style="28" customWidth="1"/>
    <col min="6416" max="6419" width="9.26953125" style="28" customWidth="1"/>
    <col min="6420" max="6420" width="7.453125" style="28" customWidth="1"/>
    <col min="6421" max="6424" width="9.26953125" style="28" customWidth="1"/>
    <col min="6425" max="6425" width="10.54296875" style="28" customWidth="1"/>
    <col min="6426" max="6426" width="13.54296875" style="28" customWidth="1"/>
    <col min="6427" max="6657" width="9.1796875" style="28"/>
    <col min="6658" max="6658" width="2.54296875" style="28" customWidth="1"/>
    <col min="6659" max="6659" width="9.26953125" style="28" customWidth="1"/>
    <col min="6660" max="6660" width="0" style="28" hidden="1" customWidth="1"/>
    <col min="6661" max="6664" width="9.26953125" style="28" customWidth="1"/>
    <col min="6665" max="6670" width="7.453125" style="28" customWidth="1"/>
    <col min="6671" max="6671" width="25.81640625" style="28" customWidth="1"/>
    <col min="6672" max="6675" width="9.26953125" style="28" customWidth="1"/>
    <col min="6676" max="6676" width="7.453125" style="28" customWidth="1"/>
    <col min="6677" max="6680" width="9.26953125" style="28" customWidth="1"/>
    <col min="6681" max="6681" width="10.54296875" style="28" customWidth="1"/>
    <col min="6682" max="6682" width="13.54296875" style="28" customWidth="1"/>
    <col min="6683" max="6913" width="9.1796875" style="28"/>
    <col min="6914" max="6914" width="2.54296875" style="28" customWidth="1"/>
    <col min="6915" max="6915" width="9.26953125" style="28" customWidth="1"/>
    <col min="6916" max="6916" width="0" style="28" hidden="1" customWidth="1"/>
    <col min="6917" max="6920" width="9.26953125" style="28" customWidth="1"/>
    <col min="6921" max="6926" width="7.453125" style="28" customWidth="1"/>
    <col min="6927" max="6927" width="25.81640625" style="28" customWidth="1"/>
    <col min="6928" max="6931" width="9.26953125" style="28" customWidth="1"/>
    <col min="6932" max="6932" width="7.453125" style="28" customWidth="1"/>
    <col min="6933" max="6936" width="9.26953125" style="28" customWidth="1"/>
    <col min="6937" max="6937" width="10.54296875" style="28" customWidth="1"/>
    <col min="6938" max="6938" width="13.54296875" style="28" customWidth="1"/>
    <col min="6939" max="7169" width="9.1796875" style="28"/>
    <col min="7170" max="7170" width="2.54296875" style="28" customWidth="1"/>
    <col min="7171" max="7171" width="9.26953125" style="28" customWidth="1"/>
    <col min="7172" max="7172" width="0" style="28" hidden="1" customWidth="1"/>
    <col min="7173" max="7176" width="9.26953125" style="28" customWidth="1"/>
    <col min="7177" max="7182" width="7.453125" style="28" customWidth="1"/>
    <col min="7183" max="7183" width="25.81640625" style="28" customWidth="1"/>
    <col min="7184" max="7187" width="9.26953125" style="28" customWidth="1"/>
    <col min="7188" max="7188" width="7.453125" style="28" customWidth="1"/>
    <col min="7189" max="7192" width="9.26953125" style="28" customWidth="1"/>
    <col min="7193" max="7193" width="10.54296875" style="28" customWidth="1"/>
    <col min="7194" max="7194" width="13.54296875" style="28" customWidth="1"/>
    <col min="7195" max="7425" width="9.1796875" style="28"/>
    <col min="7426" max="7426" width="2.54296875" style="28" customWidth="1"/>
    <col min="7427" max="7427" width="9.26953125" style="28" customWidth="1"/>
    <col min="7428" max="7428" width="0" style="28" hidden="1" customWidth="1"/>
    <col min="7429" max="7432" width="9.26953125" style="28" customWidth="1"/>
    <col min="7433" max="7438" width="7.453125" style="28" customWidth="1"/>
    <col min="7439" max="7439" width="25.81640625" style="28" customWidth="1"/>
    <col min="7440" max="7443" width="9.26953125" style="28" customWidth="1"/>
    <col min="7444" max="7444" width="7.453125" style="28" customWidth="1"/>
    <col min="7445" max="7448" width="9.26953125" style="28" customWidth="1"/>
    <col min="7449" max="7449" width="10.54296875" style="28" customWidth="1"/>
    <col min="7450" max="7450" width="13.54296875" style="28" customWidth="1"/>
    <col min="7451" max="7681" width="9.1796875" style="28"/>
    <col min="7682" max="7682" width="2.54296875" style="28" customWidth="1"/>
    <col min="7683" max="7683" width="9.26953125" style="28" customWidth="1"/>
    <col min="7684" max="7684" width="0" style="28" hidden="1" customWidth="1"/>
    <col min="7685" max="7688" width="9.26953125" style="28" customWidth="1"/>
    <col min="7689" max="7694" width="7.453125" style="28" customWidth="1"/>
    <col min="7695" max="7695" width="25.81640625" style="28" customWidth="1"/>
    <col min="7696" max="7699" width="9.26953125" style="28" customWidth="1"/>
    <col min="7700" max="7700" width="7.453125" style="28" customWidth="1"/>
    <col min="7701" max="7704" width="9.26953125" style="28" customWidth="1"/>
    <col min="7705" max="7705" width="10.54296875" style="28" customWidth="1"/>
    <col min="7706" max="7706" width="13.54296875" style="28" customWidth="1"/>
    <col min="7707" max="7937" width="9.1796875" style="28"/>
    <col min="7938" max="7938" width="2.54296875" style="28" customWidth="1"/>
    <col min="7939" max="7939" width="9.26953125" style="28" customWidth="1"/>
    <col min="7940" max="7940" width="0" style="28" hidden="1" customWidth="1"/>
    <col min="7941" max="7944" width="9.26953125" style="28" customWidth="1"/>
    <col min="7945" max="7950" width="7.453125" style="28" customWidth="1"/>
    <col min="7951" max="7951" width="25.81640625" style="28" customWidth="1"/>
    <col min="7952" max="7955" width="9.26953125" style="28" customWidth="1"/>
    <col min="7956" max="7956" width="7.453125" style="28" customWidth="1"/>
    <col min="7957" max="7960" width="9.26953125" style="28" customWidth="1"/>
    <col min="7961" max="7961" width="10.54296875" style="28" customWidth="1"/>
    <col min="7962" max="7962" width="13.54296875" style="28" customWidth="1"/>
    <col min="7963" max="8193" width="9.1796875" style="28"/>
    <col min="8194" max="8194" width="2.54296875" style="28" customWidth="1"/>
    <col min="8195" max="8195" width="9.26953125" style="28" customWidth="1"/>
    <col min="8196" max="8196" width="0" style="28" hidden="1" customWidth="1"/>
    <col min="8197" max="8200" width="9.26953125" style="28" customWidth="1"/>
    <col min="8201" max="8206" width="7.453125" style="28" customWidth="1"/>
    <col min="8207" max="8207" width="25.81640625" style="28" customWidth="1"/>
    <col min="8208" max="8211" width="9.26953125" style="28" customWidth="1"/>
    <col min="8212" max="8212" width="7.453125" style="28" customWidth="1"/>
    <col min="8213" max="8216" width="9.26953125" style="28" customWidth="1"/>
    <col min="8217" max="8217" width="10.54296875" style="28" customWidth="1"/>
    <col min="8218" max="8218" width="13.54296875" style="28" customWidth="1"/>
    <col min="8219" max="8449" width="9.1796875" style="28"/>
    <col min="8450" max="8450" width="2.54296875" style="28" customWidth="1"/>
    <col min="8451" max="8451" width="9.26953125" style="28" customWidth="1"/>
    <col min="8452" max="8452" width="0" style="28" hidden="1" customWidth="1"/>
    <col min="8453" max="8456" width="9.26953125" style="28" customWidth="1"/>
    <col min="8457" max="8462" width="7.453125" style="28" customWidth="1"/>
    <col min="8463" max="8463" width="25.81640625" style="28" customWidth="1"/>
    <col min="8464" max="8467" width="9.26953125" style="28" customWidth="1"/>
    <col min="8468" max="8468" width="7.453125" style="28" customWidth="1"/>
    <col min="8469" max="8472" width="9.26953125" style="28" customWidth="1"/>
    <col min="8473" max="8473" width="10.54296875" style="28" customWidth="1"/>
    <col min="8474" max="8474" width="13.54296875" style="28" customWidth="1"/>
    <col min="8475" max="8705" width="9.1796875" style="28"/>
    <col min="8706" max="8706" width="2.54296875" style="28" customWidth="1"/>
    <col min="8707" max="8707" width="9.26953125" style="28" customWidth="1"/>
    <col min="8708" max="8708" width="0" style="28" hidden="1" customWidth="1"/>
    <col min="8709" max="8712" width="9.26953125" style="28" customWidth="1"/>
    <col min="8713" max="8718" width="7.453125" style="28" customWidth="1"/>
    <col min="8719" max="8719" width="25.81640625" style="28" customWidth="1"/>
    <col min="8720" max="8723" width="9.26953125" style="28" customWidth="1"/>
    <col min="8724" max="8724" width="7.453125" style="28" customWidth="1"/>
    <col min="8725" max="8728" width="9.26953125" style="28" customWidth="1"/>
    <col min="8729" max="8729" width="10.54296875" style="28" customWidth="1"/>
    <col min="8730" max="8730" width="13.54296875" style="28" customWidth="1"/>
    <col min="8731" max="8961" width="9.1796875" style="28"/>
    <col min="8962" max="8962" width="2.54296875" style="28" customWidth="1"/>
    <col min="8963" max="8963" width="9.26953125" style="28" customWidth="1"/>
    <col min="8964" max="8964" width="0" style="28" hidden="1" customWidth="1"/>
    <col min="8965" max="8968" width="9.26953125" style="28" customWidth="1"/>
    <col min="8969" max="8974" width="7.453125" style="28" customWidth="1"/>
    <col min="8975" max="8975" width="25.81640625" style="28" customWidth="1"/>
    <col min="8976" max="8979" width="9.26953125" style="28" customWidth="1"/>
    <col min="8980" max="8980" width="7.453125" style="28" customWidth="1"/>
    <col min="8981" max="8984" width="9.26953125" style="28" customWidth="1"/>
    <col min="8985" max="8985" width="10.54296875" style="28" customWidth="1"/>
    <col min="8986" max="8986" width="13.54296875" style="28" customWidth="1"/>
    <col min="8987" max="9217" width="9.1796875" style="28"/>
    <col min="9218" max="9218" width="2.54296875" style="28" customWidth="1"/>
    <col min="9219" max="9219" width="9.26953125" style="28" customWidth="1"/>
    <col min="9220" max="9220" width="0" style="28" hidden="1" customWidth="1"/>
    <col min="9221" max="9224" width="9.26953125" style="28" customWidth="1"/>
    <col min="9225" max="9230" width="7.453125" style="28" customWidth="1"/>
    <col min="9231" max="9231" width="25.81640625" style="28" customWidth="1"/>
    <col min="9232" max="9235" width="9.26953125" style="28" customWidth="1"/>
    <col min="9236" max="9236" width="7.453125" style="28" customWidth="1"/>
    <col min="9237" max="9240" width="9.26953125" style="28" customWidth="1"/>
    <col min="9241" max="9241" width="10.54296875" style="28" customWidth="1"/>
    <col min="9242" max="9242" width="13.54296875" style="28" customWidth="1"/>
    <col min="9243" max="9473" width="9.1796875" style="28"/>
    <col min="9474" max="9474" width="2.54296875" style="28" customWidth="1"/>
    <col min="9475" max="9475" width="9.26953125" style="28" customWidth="1"/>
    <col min="9476" max="9476" width="0" style="28" hidden="1" customWidth="1"/>
    <col min="9477" max="9480" width="9.26953125" style="28" customWidth="1"/>
    <col min="9481" max="9486" width="7.453125" style="28" customWidth="1"/>
    <col min="9487" max="9487" width="25.81640625" style="28" customWidth="1"/>
    <col min="9488" max="9491" width="9.26953125" style="28" customWidth="1"/>
    <col min="9492" max="9492" width="7.453125" style="28" customWidth="1"/>
    <col min="9493" max="9496" width="9.26953125" style="28" customWidth="1"/>
    <col min="9497" max="9497" width="10.54296875" style="28" customWidth="1"/>
    <col min="9498" max="9498" width="13.54296875" style="28" customWidth="1"/>
    <col min="9499" max="9729" width="9.1796875" style="28"/>
    <col min="9730" max="9730" width="2.54296875" style="28" customWidth="1"/>
    <col min="9731" max="9731" width="9.26953125" style="28" customWidth="1"/>
    <col min="9732" max="9732" width="0" style="28" hidden="1" customWidth="1"/>
    <col min="9733" max="9736" width="9.26953125" style="28" customWidth="1"/>
    <col min="9737" max="9742" width="7.453125" style="28" customWidth="1"/>
    <col min="9743" max="9743" width="25.81640625" style="28" customWidth="1"/>
    <col min="9744" max="9747" width="9.26953125" style="28" customWidth="1"/>
    <col min="9748" max="9748" width="7.453125" style="28" customWidth="1"/>
    <col min="9749" max="9752" width="9.26953125" style="28" customWidth="1"/>
    <col min="9753" max="9753" width="10.54296875" style="28" customWidth="1"/>
    <col min="9754" max="9754" width="13.54296875" style="28" customWidth="1"/>
    <col min="9755" max="9985" width="9.1796875" style="28"/>
    <col min="9986" max="9986" width="2.54296875" style="28" customWidth="1"/>
    <col min="9987" max="9987" width="9.26953125" style="28" customWidth="1"/>
    <col min="9988" max="9988" width="0" style="28" hidden="1" customWidth="1"/>
    <col min="9989" max="9992" width="9.26953125" style="28" customWidth="1"/>
    <col min="9993" max="9998" width="7.453125" style="28" customWidth="1"/>
    <col min="9999" max="9999" width="25.81640625" style="28" customWidth="1"/>
    <col min="10000" max="10003" width="9.26953125" style="28" customWidth="1"/>
    <col min="10004" max="10004" width="7.453125" style="28" customWidth="1"/>
    <col min="10005" max="10008" width="9.26953125" style="28" customWidth="1"/>
    <col min="10009" max="10009" width="10.54296875" style="28" customWidth="1"/>
    <col min="10010" max="10010" width="13.54296875" style="28" customWidth="1"/>
    <col min="10011" max="10241" width="9.1796875" style="28"/>
    <col min="10242" max="10242" width="2.54296875" style="28" customWidth="1"/>
    <col min="10243" max="10243" width="9.26953125" style="28" customWidth="1"/>
    <col min="10244" max="10244" width="0" style="28" hidden="1" customWidth="1"/>
    <col min="10245" max="10248" width="9.26953125" style="28" customWidth="1"/>
    <col min="10249" max="10254" width="7.453125" style="28" customWidth="1"/>
    <col min="10255" max="10255" width="25.81640625" style="28" customWidth="1"/>
    <col min="10256" max="10259" width="9.26953125" style="28" customWidth="1"/>
    <col min="10260" max="10260" width="7.453125" style="28" customWidth="1"/>
    <col min="10261" max="10264" width="9.26953125" style="28" customWidth="1"/>
    <col min="10265" max="10265" width="10.54296875" style="28" customWidth="1"/>
    <col min="10266" max="10266" width="13.54296875" style="28" customWidth="1"/>
    <col min="10267" max="10497" width="9.1796875" style="28"/>
    <col min="10498" max="10498" width="2.54296875" style="28" customWidth="1"/>
    <col min="10499" max="10499" width="9.26953125" style="28" customWidth="1"/>
    <col min="10500" max="10500" width="0" style="28" hidden="1" customWidth="1"/>
    <col min="10501" max="10504" width="9.26953125" style="28" customWidth="1"/>
    <col min="10505" max="10510" width="7.453125" style="28" customWidth="1"/>
    <col min="10511" max="10511" width="25.81640625" style="28" customWidth="1"/>
    <col min="10512" max="10515" width="9.26953125" style="28" customWidth="1"/>
    <col min="10516" max="10516" width="7.453125" style="28" customWidth="1"/>
    <col min="10517" max="10520" width="9.26953125" style="28" customWidth="1"/>
    <col min="10521" max="10521" width="10.54296875" style="28" customWidth="1"/>
    <col min="10522" max="10522" width="13.54296875" style="28" customWidth="1"/>
    <col min="10523" max="10753" width="9.1796875" style="28"/>
    <col min="10754" max="10754" width="2.54296875" style="28" customWidth="1"/>
    <col min="10755" max="10755" width="9.26953125" style="28" customWidth="1"/>
    <col min="10756" max="10756" width="0" style="28" hidden="1" customWidth="1"/>
    <col min="10757" max="10760" width="9.26953125" style="28" customWidth="1"/>
    <col min="10761" max="10766" width="7.453125" style="28" customWidth="1"/>
    <col min="10767" max="10767" width="25.81640625" style="28" customWidth="1"/>
    <col min="10768" max="10771" width="9.26953125" style="28" customWidth="1"/>
    <col min="10772" max="10772" width="7.453125" style="28" customWidth="1"/>
    <col min="10773" max="10776" width="9.26953125" style="28" customWidth="1"/>
    <col min="10777" max="10777" width="10.54296875" style="28" customWidth="1"/>
    <col min="10778" max="10778" width="13.54296875" style="28" customWidth="1"/>
    <col min="10779" max="11009" width="9.1796875" style="28"/>
    <col min="11010" max="11010" width="2.54296875" style="28" customWidth="1"/>
    <col min="11011" max="11011" width="9.26953125" style="28" customWidth="1"/>
    <col min="11012" max="11012" width="0" style="28" hidden="1" customWidth="1"/>
    <col min="11013" max="11016" width="9.26953125" style="28" customWidth="1"/>
    <col min="11017" max="11022" width="7.453125" style="28" customWidth="1"/>
    <col min="11023" max="11023" width="25.81640625" style="28" customWidth="1"/>
    <col min="11024" max="11027" width="9.26953125" style="28" customWidth="1"/>
    <col min="11028" max="11028" width="7.453125" style="28" customWidth="1"/>
    <col min="11029" max="11032" width="9.26953125" style="28" customWidth="1"/>
    <col min="11033" max="11033" width="10.54296875" style="28" customWidth="1"/>
    <col min="11034" max="11034" width="13.54296875" style="28" customWidth="1"/>
    <col min="11035" max="11265" width="9.1796875" style="28"/>
    <col min="11266" max="11266" width="2.54296875" style="28" customWidth="1"/>
    <col min="11267" max="11267" width="9.26953125" style="28" customWidth="1"/>
    <col min="11268" max="11268" width="0" style="28" hidden="1" customWidth="1"/>
    <col min="11269" max="11272" width="9.26953125" style="28" customWidth="1"/>
    <col min="11273" max="11278" width="7.453125" style="28" customWidth="1"/>
    <col min="11279" max="11279" width="25.81640625" style="28" customWidth="1"/>
    <col min="11280" max="11283" width="9.26953125" style="28" customWidth="1"/>
    <col min="11284" max="11284" width="7.453125" style="28" customWidth="1"/>
    <col min="11285" max="11288" width="9.26953125" style="28" customWidth="1"/>
    <col min="11289" max="11289" width="10.54296875" style="28" customWidth="1"/>
    <col min="11290" max="11290" width="13.54296875" style="28" customWidth="1"/>
    <col min="11291" max="11521" width="9.1796875" style="28"/>
    <col min="11522" max="11522" width="2.54296875" style="28" customWidth="1"/>
    <col min="11523" max="11523" width="9.26953125" style="28" customWidth="1"/>
    <col min="11524" max="11524" width="0" style="28" hidden="1" customWidth="1"/>
    <col min="11525" max="11528" width="9.26953125" style="28" customWidth="1"/>
    <col min="11529" max="11534" width="7.453125" style="28" customWidth="1"/>
    <col min="11535" max="11535" width="25.81640625" style="28" customWidth="1"/>
    <col min="11536" max="11539" width="9.26953125" style="28" customWidth="1"/>
    <col min="11540" max="11540" width="7.453125" style="28" customWidth="1"/>
    <col min="11541" max="11544" width="9.26953125" style="28" customWidth="1"/>
    <col min="11545" max="11545" width="10.54296875" style="28" customWidth="1"/>
    <col min="11546" max="11546" width="13.54296875" style="28" customWidth="1"/>
    <col min="11547" max="11777" width="9.1796875" style="28"/>
    <col min="11778" max="11778" width="2.54296875" style="28" customWidth="1"/>
    <col min="11779" max="11779" width="9.26953125" style="28" customWidth="1"/>
    <col min="11780" max="11780" width="0" style="28" hidden="1" customWidth="1"/>
    <col min="11781" max="11784" width="9.26953125" style="28" customWidth="1"/>
    <col min="11785" max="11790" width="7.453125" style="28" customWidth="1"/>
    <col min="11791" max="11791" width="25.81640625" style="28" customWidth="1"/>
    <col min="11792" max="11795" width="9.26953125" style="28" customWidth="1"/>
    <col min="11796" max="11796" width="7.453125" style="28" customWidth="1"/>
    <col min="11797" max="11800" width="9.26953125" style="28" customWidth="1"/>
    <col min="11801" max="11801" width="10.54296875" style="28" customWidth="1"/>
    <col min="11802" max="11802" width="13.54296875" style="28" customWidth="1"/>
    <col min="11803" max="12033" width="9.1796875" style="28"/>
    <col min="12034" max="12034" width="2.54296875" style="28" customWidth="1"/>
    <col min="12035" max="12035" width="9.26953125" style="28" customWidth="1"/>
    <col min="12036" max="12036" width="0" style="28" hidden="1" customWidth="1"/>
    <col min="12037" max="12040" width="9.26953125" style="28" customWidth="1"/>
    <col min="12041" max="12046" width="7.453125" style="28" customWidth="1"/>
    <col min="12047" max="12047" width="25.81640625" style="28" customWidth="1"/>
    <col min="12048" max="12051" width="9.26953125" style="28" customWidth="1"/>
    <col min="12052" max="12052" width="7.453125" style="28" customWidth="1"/>
    <col min="12053" max="12056" width="9.26953125" style="28" customWidth="1"/>
    <col min="12057" max="12057" width="10.54296875" style="28" customWidth="1"/>
    <col min="12058" max="12058" width="13.54296875" style="28" customWidth="1"/>
    <col min="12059" max="12289" width="9.1796875" style="28"/>
    <col min="12290" max="12290" width="2.54296875" style="28" customWidth="1"/>
    <col min="12291" max="12291" width="9.26953125" style="28" customWidth="1"/>
    <col min="12292" max="12292" width="0" style="28" hidden="1" customWidth="1"/>
    <col min="12293" max="12296" width="9.26953125" style="28" customWidth="1"/>
    <col min="12297" max="12302" width="7.453125" style="28" customWidth="1"/>
    <col min="12303" max="12303" width="25.81640625" style="28" customWidth="1"/>
    <col min="12304" max="12307" width="9.26953125" style="28" customWidth="1"/>
    <col min="12308" max="12308" width="7.453125" style="28" customWidth="1"/>
    <col min="12309" max="12312" width="9.26953125" style="28" customWidth="1"/>
    <col min="12313" max="12313" width="10.54296875" style="28" customWidth="1"/>
    <col min="12314" max="12314" width="13.54296875" style="28" customWidth="1"/>
    <col min="12315" max="12545" width="9.1796875" style="28"/>
    <col min="12546" max="12546" width="2.54296875" style="28" customWidth="1"/>
    <col min="12547" max="12547" width="9.26953125" style="28" customWidth="1"/>
    <col min="12548" max="12548" width="0" style="28" hidden="1" customWidth="1"/>
    <col min="12549" max="12552" width="9.26953125" style="28" customWidth="1"/>
    <col min="12553" max="12558" width="7.453125" style="28" customWidth="1"/>
    <col min="12559" max="12559" width="25.81640625" style="28" customWidth="1"/>
    <col min="12560" max="12563" width="9.26953125" style="28" customWidth="1"/>
    <col min="12564" max="12564" width="7.453125" style="28" customWidth="1"/>
    <col min="12565" max="12568" width="9.26953125" style="28" customWidth="1"/>
    <col min="12569" max="12569" width="10.54296875" style="28" customWidth="1"/>
    <col min="12570" max="12570" width="13.54296875" style="28" customWidth="1"/>
    <col min="12571" max="12801" width="9.1796875" style="28"/>
    <col min="12802" max="12802" width="2.54296875" style="28" customWidth="1"/>
    <col min="12803" max="12803" width="9.26953125" style="28" customWidth="1"/>
    <col min="12804" max="12804" width="0" style="28" hidden="1" customWidth="1"/>
    <col min="12805" max="12808" width="9.26953125" style="28" customWidth="1"/>
    <col min="12809" max="12814" width="7.453125" style="28" customWidth="1"/>
    <col min="12815" max="12815" width="25.81640625" style="28" customWidth="1"/>
    <col min="12816" max="12819" width="9.26953125" style="28" customWidth="1"/>
    <col min="12820" max="12820" width="7.453125" style="28" customWidth="1"/>
    <col min="12821" max="12824" width="9.26953125" style="28" customWidth="1"/>
    <col min="12825" max="12825" width="10.54296875" style="28" customWidth="1"/>
    <col min="12826" max="12826" width="13.54296875" style="28" customWidth="1"/>
    <col min="12827" max="13057" width="9.1796875" style="28"/>
    <col min="13058" max="13058" width="2.54296875" style="28" customWidth="1"/>
    <col min="13059" max="13059" width="9.26953125" style="28" customWidth="1"/>
    <col min="13060" max="13060" width="0" style="28" hidden="1" customWidth="1"/>
    <col min="13061" max="13064" width="9.26953125" style="28" customWidth="1"/>
    <col min="13065" max="13070" width="7.453125" style="28" customWidth="1"/>
    <col min="13071" max="13071" width="25.81640625" style="28" customWidth="1"/>
    <col min="13072" max="13075" width="9.26953125" style="28" customWidth="1"/>
    <col min="13076" max="13076" width="7.453125" style="28" customWidth="1"/>
    <col min="13077" max="13080" width="9.26953125" style="28" customWidth="1"/>
    <col min="13081" max="13081" width="10.54296875" style="28" customWidth="1"/>
    <col min="13082" max="13082" width="13.54296875" style="28" customWidth="1"/>
    <col min="13083" max="13313" width="9.1796875" style="28"/>
    <col min="13314" max="13314" width="2.54296875" style="28" customWidth="1"/>
    <col min="13315" max="13315" width="9.26953125" style="28" customWidth="1"/>
    <col min="13316" max="13316" width="0" style="28" hidden="1" customWidth="1"/>
    <col min="13317" max="13320" width="9.26953125" style="28" customWidth="1"/>
    <col min="13321" max="13326" width="7.453125" style="28" customWidth="1"/>
    <col min="13327" max="13327" width="25.81640625" style="28" customWidth="1"/>
    <col min="13328" max="13331" width="9.26953125" style="28" customWidth="1"/>
    <col min="13332" max="13332" width="7.453125" style="28" customWidth="1"/>
    <col min="13333" max="13336" width="9.26953125" style="28" customWidth="1"/>
    <col min="13337" max="13337" width="10.54296875" style="28" customWidth="1"/>
    <col min="13338" max="13338" width="13.54296875" style="28" customWidth="1"/>
    <col min="13339" max="13569" width="9.1796875" style="28"/>
    <col min="13570" max="13570" width="2.54296875" style="28" customWidth="1"/>
    <col min="13571" max="13571" width="9.26953125" style="28" customWidth="1"/>
    <col min="13572" max="13572" width="0" style="28" hidden="1" customWidth="1"/>
    <col min="13573" max="13576" width="9.26953125" style="28" customWidth="1"/>
    <col min="13577" max="13582" width="7.453125" style="28" customWidth="1"/>
    <col min="13583" max="13583" width="25.81640625" style="28" customWidth="1"/>
    <col min="13584" max="13587" width="9.26953125" style="28" customWidth="1"/>
    <col min="13588" max="13588" width="7.453125" style="28" customWidth="1"/>
    <col min="13589" max="13592" width="9.26953125" style="28" customWidth="1"/>
    <col min="13593" max="13593" width="10.54296875" style="28" customWidth="1"/>
    <col min="13594" max="13594" width="13.54296875" style="28" customWidth="1"/>
    <col min="13595" max="13825" width="9.1796875" style="28"/>
    <col min="13826" max="13826" width="2.54296875" style="28" customWidth="1"/>
    <col min="13827" max="13827" width="9.26953125" style="28" customWidth="1"/>
    <col min="13828" max="13828" width="0" style="28" hidden="1" customWidth="1"/>
    <col min="13829" max="13832" width="9.26953125" style="28" customWidth="1"/>
    <col min="13833" max="13838" width="7.453125" style="28" customWidth="1"/>
    <col min="13839" max="13839" width="25.81640625" style="28" customWidth="1"/>
    <col min="13840" max="13843" width="9.26953125" style="28" customWidth="1"/>
    <col min="13844" max="13844" width="7.453125" style="28" customWidth="1"/>
    <col min="13845" max="13848" width="9.26953125" style="28" customWidth="1"/>
    <col min="13849" max="13849" width="10.54296875" style="28" customWidth="1"/>
    <col min="13850" max="13850" width="13.54296875" style="28" customWidth="1"/>
    <col min="13851" max="14081" width="9.1796875" style="28"/>
    <col min="14082" max="14082" width="2.54296875" style="28" customWidth="1"/>
    <col min="14083" max="14083" width="9.26953125" style="28" customWidth="1"/>
    <col min="14084" max="14084" width="0" style="28" hidden="1" customWidth="1"/>
    <col min="14085" max="14088" width="9.26953125" style="28" customWidth="1"/>
    <col min="14089" max="14094" width="7.453125" style="28" customWidth="1"/>
    <col min="14095" max="14095" width="25.81640625" style="28" customWidth="1"/>
    <col min="14096" max="14099" width="9.26953125" style="28" customWidth="1"/>
    <col min="14100" max="14100" width="7.453125" style="28" customWidth="1"/>
    <col min="14101" max="14104" width="9.26953125" style="28" customWidth="1"/>
    <col min="14105" max="14105" width="10.54296875" style="28" customWidth="1"/>
    <col min="14106" max="14106" width="13.54296875" style="28" customWidth="1"/>
    <col min="14107" max="14337" width="9.1796875" style="28"/>
    <col min="14338" max="14338" width="2.54296875" style="28" customWidth="1"/>
    <col min="14339" max="14339" width="9.26953125" style="28" customWidth="1"/>
    <col min="14340" max="14340" width="0" style="28" hidden="1" customWidth="1"/>
    <col min="14341" max="14344" width="9.26953125" style="28" customWidth="1"/>
    <col min="14345" max="14350" width="7.453125" style="28" customWidth="1"/>
    <col min="14351" max="14351" width="25.81640625" style="28" customWidth="1"/>
    <col min="14352" max="14355" width="9.26953125" style="28" customWidth="1"/>
    <col min="14356" max="14356" width="7.453125" style="28" customWidth="1"/>
    <col min="14357" max="14360" width="9.26953125" style="28" customWidth="1"/>
    <col min="14361" max="14361" width="10.54296875" style="28" customWidth="1"/>
    <col min="14362" max="14362" width="13.54296875" style="28" customWidth="1"/>
    <col min="14363" max="14593" width="9.1796875" style="28"/>
    <col min="14594" max="14594" width="2.54296875" style="28" customWidth="1"/>
    <col min="14595" max="14595" width="9.26953125" style="28" customWidth="1"/>
    <col min="14596" max="14596" width="0" style="28" hidden="1" customWidth="1"/>
    <col min="14597" max="14600" width="9.26953125" style="28" customWidth="1"/>
    <col min="14601" max="14606" width="7.453125" style="28" customWidth="1"/>
    <col min="14607" max="14607" width="25.81640625" style="28" customWidth="1"/>
    <col min="14608" max="14611" width="9.26953125" style="28" customWidth="1"/>
    <col min="14612" max="14612" width="7.453125" style="28" customWidth="1"/>
    <col min="14613" max="14616" width="9.26953125" style="28" customWidth="1"/>
    <col min="14617" max="14617" width="10.54296875" style="28" customWidth="1"/>
    <col min="14618" max="14618" width="13.54296875" style="28" customWidth="1"/>
    <col min="14619" max="14849" width="9.1796875" style="28"/>
    <col min="14850" max="14850" width="2.54296875" style="28" customWidth="1"/>
    <col min="14851" max="14851" width="9.26953125" style="28" customWidth="1"/>
    <col min="14852" max="14852" width="0" style="28" hidden="1" customWidth="1"/>
    <col min="14853" max="14856" width="9.26953125" style="28" customWidth="1"/>
    <col min="14857" max="14862" width="7.453125" style="28" customWidth="1"/>
    <col min="14863" max="14863" width="25.81640625" style="28" customWidth="1"/>
    <col min="14864" max="14867" width="9.26953125" style="28" customWidth="1"/>
    <col min="14868" max="14868" width="7.453125" style="28" customWidth="1"/>
    <col min="14869" max="14872" width="9.26953125" style="28" customWidth="1"/>
    <col min="14873" max="14873" width="10.54296875" style="28" customWidth="1"/>
    <col min="14874" max="14874" width="13.54296875" style="28" customWidth="1"/>
    <col min="14875" max="15105" width="9.1796875" style="28"/>
    <col min="15106" max="15106" width="2.54296875" style="28" customWidth="1"/>
    <col min="15107" max="15107" width="9.26953125" style="28" customWidth="1"/>
    <col min="15108" max="15108" width="0" style="28" hidden="1" customWidth="1"/>
    <col min="15109" max="15112" width="9.26953125" style="28" customWidth="1"/>
    <col min="15113" max="15118" width="7.453125" style="28" customWidth="1"/>
    <col min="15119" max="15119" width="25.81640625" style="28" customWidth="1"/>
    <col min="15120" max="15123" width="9.26953125" style="28" customWidth="1"/>
    <col min="15124" max="15124" width="7.453125" style="28" customWidth="1"/>
    <col min="15125" max="15128" width="9.26953125" style="28" customWidth="1"/>
    <col min="15129" max="15129" width="10.54296875" style="28" customWidth="1"/>
    <col min="15130" max="15130" width="13.54296875" style="28" customWidth="1"/>
    <col min="15131" max="15361" width="9.1796875" style="28"/>
    <col min="15362" max="15362" width="2.54296875" style="28" customWidth="1"/>
    <col min="15363" max="15363" width="9.26953125" style="28" customWidth="1"/>
    <col min="15364" max="15364" width="0" style="28" hidden="1" customWidth="1"/>
    <col min="15365" max="15368" width="9.26953125" style="28" customWidth="1"/>
    <col min="15369" max="15374" width="7.453125" style="28" customWidth="1"/>
    <col min="15375" max="15375" width="25.81640625" style="28" customWidth="1"/>
    <col min="15376" max="15379" width="9.26953125" style="28" customWidth="1"/>
    <col min="15380" max="15380" width="7.453125" style="28" customWidth="1"/>
    <col min="15381" max="15384" width="9.26953125" style="28" customWidth="1"/>
    <col min="15385" max="15385" width="10.54296875" style="28" customWidth="1"/>
    <col min="15386" max="15386" width="13.54296875" style="28" customWidth="1"/>
    <col min="15387" max="15617" width="9.1796875" style="28"/>
    <col min="15618" max="15618" width="2.54296875" style="28" customWidth="1"/>
    <col min="15619" max="15619" width="9.26953125" style="28" customWidth="1"/>
    <col min="15620" max="15620" width="0" style="28" hidden="1" customWidth="1"/>
    <col min="15621" max="15624" width="9.26953125" style="28" customWidth="1"/>
    <col min="15625" max="15630" width="7.453125" style="28" customWidth="1"/>
    <col min="15631" max="15631" width="25.81640625" style="28" customWidth="1"/>
    <col min="15632" max="15635" width="9.26953125" style="28" customWidth="1"/>
    <col min="15636" max="15636" width="7.453125" style="28" customWidth="1"/>
    <col min="15637" max="15640" width="9.26953125" style="28" customWidth="1"/>
    <col min="15641" max="15641" width="10.54296875" style="28" customWidth="1"/>
    <col min="15642" max="15642" width="13.54296875" style="28" customWidth="1"/>
    <col min="15643" max="15873" width="9.1796875" style="28"/>
    <col min="15874" max="15874" width="2.54296875" style="28" customWidth="1"/>
    <col min="15875" max="15875" width="9.26953125" style="28" customWidth="1"/>
    <col min="15876" max="15876" width="0" style="28" hidden="1" customWidth="1"/>
    <col min="15877" max="15880" width="9.26953125" style="28" customWidth="1"/>
    <col min="15881" max="15886" width="7.453125" style="28" customWidth="1"/>
    <col min="15887" max="15887" width="25.81640625" style="28" customWidth="1"/>
    <col min="15888" max="15891" width="9.26953125" style="28" customWidth="1"/>
    <col min="15892" max="15892" width="7.453125" style="28" customWidth="1"/>
    <col min="15893" max="15896" width="9.26953125" style="28" customWidth="1"/>
    <col min="15897" max="15897" width="10.54296875" style="28" customWidth="1"/>
    <col min="15898" max="15898" width="13.54296875" style="28" customWidth="1"/>
    <col min="15899" max="16129" width="9.1796875" style="28"/>
    <col min="16130" max="16130" width="2.54296875" style="28" customWidth="1"/>
    <col min="16131" max="16131" width="9.26953125" style="28" customWidth="1"/>
    <col min="16132" max="16132" width="0" style="28" hidden="1" customWidth="1"/>
    <col min="16133" max="16136" width="9.26953125" style="28" customWidth="1"/>
    <col min="16137" max="16142" width="7.453125" style="28" customWidth="1"/>
    <col min="16143" max="16143" width="25.81640625" style="28" customWidth="1"/>
    <col min="16144" max="16147" width="9.26953125" style="28" customWidth="1"/>
    <col min="16148" max="16148" width="7.453125" style="28" customWidth="1"/>
    <col min="16149" max="16152" width="9.26953125" style="28" customWidth="1"/>
    <col min="16153" max="16153" width="10.54296875" style="28" customWidth="1"/>
    <col min="16154" max="16154" width="13.54296875" style="28" customWidth="1"/>
    <col min="16155" max="16384" width="9.1796875" style="28"/>
  </cols>
  <sheetData>
    <row r="1" spans="1:27" s="57" customFormat="1" ht="28.5" x14ac:dyDescent="0.35">
      <c r="A1" s="56" t="s">
        <v>465</v>
      </c>
      <c r="B1" s="107"/>
    </row>
    <row r="2" spans="1:27" s="57" customFormat="1" ht="15.5" x14ac:dyDescent="0.35">
      <c r="A2" s="3" t="s">
        <v>15</v>
      </c>
      <c r="B2" s="107"/>
    </row>
    <row r="3" spans="1:27" s="57" customFormat="1" ht="15.5" x14ac:dyDescent="0.35">
      <c r="A3" s="62" t="s">
        <v>159</v>
      </c>
      <c r="B3" s="107"/>
    </row>
    <row r="4" spans="1:27" s="57" customFormat="1" ht="15.5" x14ac:dyDescent="0.35">
      <c r="A4" s="3" t="s">
        <v>160</v>
      </c>
      <c r="B4" s="107"/>
    </row>
    <row r="5" spans="1:27" s="57" customFormat="1" ht="62" x14ac:dyDescent="0.35">
      <c r="A5" s="127" t="s">
        <v>69</v>
      </c>
      <c r="B5" s="128" t="s">
        <v>447</v>
      </c>
      <c r="C5" s="129" t="s">
        <v>63</v>
      </c>
      <c r="D5" s="129" t="s">
        <v>64</v>
      </c>
      <c r="E5" s="129" t="s">
        <v>65</v>
      </c>
      <c r="F5" s="130" t="s">
        <v>66</v>
      </c>
      <c r="G5" s="128" t="s">
        <v>462</v>
      </c>
      <c r="H5" s="129" t="s">
        <v>450</v>
      </c>
      <c r="I5" s="129" t="s">
        <v>451</v>
      </c>
      <c r="J5" s="129" t="s">
        <v>452</v>
      </c>
      <c r="K5" s="130" t="s">
        <v>453</v>
      </c>
      <c r="L5" s="128" t="s">
        <v>448</v>
      </c>
      <c r="M5" s="129" t="s">
        <v>67</v>
      </c>
      <c r="N5" s="129" t="s">
        <v>59</v>
      </c>
      <c r="O5" s="130" t="s">
        <v>79</v>
      </c>
      <c r="P5" s="128" t="s">
        <v>463</v>
      </c>
      <c r="Q5" s="129" t="s">
        <v>454</v>
      </c>
      <c r="R5" s="129" t="s">
        <v>304</v>
      </c>
      <c r="S5" s="130" t="s">
        <v>455</v>
      </c>
      <c r="T5" s="128" t="s">
        <v>449</v>
      </c>
      <c r="U5" s="129" t="s">
        <v>456</v>
      </c>
      <c r="V5" s="129" t="s">
        <v>457</v>
      </c>
      <c r="W5" s="130" t="s">
        <v>458</v>
      </c>
      <c r="X5" s="129" t="s">
        <v>464</v>
      </c>
      <c r="Y5" s="129" t="s">
        <v>459</v>
      </c>
      <c r="Z5" s="129" t="s">
        <v>460</v>
      </c>
      <c r="AA5" s="130" t="s">
        <v>461</v>
      </c>
    </row>
    <row r="6" spans="1:27" s="117" customFormat="1" ht="15.5" x14ac:dyDescent="0.35">
      <c r="A6" s="114">
        <v>2002</v>
      </c>
      <c r="B6" s="118">
        <f>SUM('Quarter SeasTempAdj'!B6:B9)</f>
        <v>156475.89000000001</v>
      </c>
      <c r="C6" s="118">
        <f>SUM('Quarter SeasTempAdj'!C6:C9)</f>
        <v>33763.89</v>
      </c>
      <c r="D6" s="118">
        <f>SUM('Quarter SeasTempAdj'!D6:D9)</f>
        <v>55684.880000000005</v>
      </c>
      <c r="E6" s="118">
        <f>SUM('Quarter SeasTempAdj'!E6:E9)</f>
        <v>47470.28</v>
      </c>
      <c r="F6" s="286">
        <f>SUM('Quarter SeasTempAdj'!F6:F9)</f>
        <v>19556.84</v>
      </c>
      <c r="G6" s="118">
        <f>SUM('Quarter SeasTempAdj'!G6:G9)</f>
        <v>161796.98000000001</v>
      </c>
      <c r="H6" s="118">
        <f>SUM('Quarter SeasTempAdj'!H6:H9)</f>
        <v>33764.01</v>
      </c>
      <c r="I6" s="118">
        <f>SUM('Quarter SeasTempAdj'!I6:I9)</f>
        <v>55684.97</v>
      </c>
      <c r="J6" s="118">
        <f>SUM('Quarter SeasTempAdj'!J6:J9)</f>
        <v>52229</v>
      </c>
      <c r="K6" s="286">
        <f>SUM('Quarter SeasTempAdj'!K6:K9)</f>
        <v>20119</v>
      </c>
      <c r="L6" s="118">
        <f>SUM('Quarter SeasTempAdj'!L6:L9)</f>
        <v>156475.87</v>
      </c>
      <c r="M6" s="118">
        <f>SUM('Quarter SeasTempAdj'!M6:M9)</f>
        <v>55234.25</v>
      </c>
      <c r="N6" s="118">
        <f>SUM('Quarter SeasTempAdj'!N6:N9)</f>
        <v>28667.45</v>
      </c>
      <c r="O6" s="286">
        <f>SUM('Quarter SeasTempAdj'!O6:O9)</f>
        <v>72574.17</v>
      </c>
      <c r="P6" s="118">
        <f>SUM('Quarter SeasTempAdj'!P6:P9)</f>
        <v>161796.97999999998</v>
      </c>
      <c r="Q6" s="118">
        <f>SUM('Quarter SeasTempAdj'!Q6:Q9)</f>
        <v>59699</v>
      </c>
      <c r="R6" s="118">
        <f>SUM('Quarter SeasTempAdj'!R6:R9)</f>
        <v>28932.98</v>
      </c>
      <c r="S6" s="286">
        <f>SUM('Quarter SeasTempAdj'!S6:S9)</f>
        <v>73165</v>
      </c>
      <c r="T6" s="118">
        <f>SUM('Quarter SeasTempAdj'!T6:T9)</f>
        <v>47470.28</v>
      </c>
      <c r="U6" s="118">
        <f>SUM('Quarter SeasTempAdj'!U6:U9)</f>
        <v>32362.29</v>
      </c>
      <c r="V6" s="118">
        <f>SUM('Quarter SeasTempAdj'!V6:V9)</f>
        <v>10319.44</v>
      </c>
      <c r="W6" s="286">
        <f>SUM('Quarter SeasTempAdj'!W6:W9)</f>
        <v>4788.55</v>
      </c>
      <c r="X6" s="118">
        <f>SUM('Quarter SeasTempAdj'!X6:X9)</f>
        <v>52229</v>
      </c>
      <c r="Y6" s="118">
        <f>SUM('Quarter SeasTempAdj'!Y6:Y9)</f>
        <v>36490.000000000007</v>
      </c>
      <c r="Z6" s="118">
        <f>SUM('Quarter SeasTempAdj'!Z6:Z9)</f>
        <v>10586</v>
      </c>
      <c r="AA6" s="286">
        <f>SUM('Quarter SeasTempAdj'!AA6:AA9)</f>
        <v>5153</v>
      </c>
    </row>
    <row r="7" spans="1:27" s="117" customFormat="1" ht="15.5" x14ac:dyDescent="0.35">
      <c r="A7" s="115">
        <v>2003</v>
      </c>
      <c r="B7" s="118">
        <f>SUM('Quarter SeasTempAdj'!B10:B13)</f>
        <v>158146.10999999999</v>
      </c>
      <c r="C7" s="118">
        <f>SUM('Quarter SeasTempAdj'!C10:C13)</f>
        <v>34073.99</v>
      </c>
      <c r="D7" s="118">
        <f>SUM('Quarter SeasTempAdj'!D10:D13)</f>
        <v>56365.75</v>
      </c>
      <c r="E7" s="118">
        <f>SUM('Quarter SeasTempAdj'!E10:E13)</f>
        <v>48292.65</v>
      </c>
      <c r="F7" s="287">
        <f>SUM('Quarter SeasTempAdj'!F10:F13)</f>
        <v>19413.72</v>
      </c>
      <c r="G7" s="118">
        <f>SUM('Quarter SeasTempAdj'!G10:G13)</f>
        <v>161567.10999999999</v>
      </c>
      <c r="H7" s="118">
        <f>SUM('Quarter SeasTempAdj'!H10:H13)</f>
        <v>34074</v>
      </c>
      <c r="I7" s="118">
        <f>SUM('Quarter SeasTempAdj'!I10:I13)</f>
        <v>56366.11</v>
      </c>
      <c r="J7" s="118">
        <f>SUM('Quarter SeasTempAdj'!J10:J13)</f>
        <v>51281</v>
      </c>
      <c r="K7" s="287">
        <f>SUM('Quarter SeasTempAdj'!K10:K13)</f>
        <v>19846</v>
      </c>
      <c r="L7" s="118">
        <f>SUM('Quarter SeasTempAdj'!L10:L13)</f>
        <v>158146.1</v>
      </c>
      <c r="M7" s="118">
        <f>SUM('Quarter SeasTempAdj'!M10:M13)</f>
        <v>56701.78</v>
      </c>
      <c r="N7" s="118">
        <f>SUM('Quarter SeasTempAdj'!N10:N13)</f>
        <v>28909.71</v>
      </c>
      <c r="O7" s="287">
        <f>SUM('Quarter SeasTempAdj'!O10:O13)</f>
        <v>72534.609999999986</v>
      </c>
      <c r="P7" s="118">
        <f>SUM('Quarter SeasTempAdj'!P10:P13)</f>
        <v>161567.10999999999</v>
      </c>
      <c r="Q7" s="118">
        <f>SUM('Quarter SeasTempAdj'!Q10:Q13)</f>
        <v>59637</v>
      </c>
      <c r="R7" s="118">
        <f>SUM('Quarter SeasTempAdj'!R10:R13)</f>
        <v>29081.11</v>
      </c>
      <c r="S7" s="287">
        <f>SUM('Quarter SeasTempAdj'!S10:S13)</f>
        <v>72849</v>
      </c>
      <c r="T7" s="118">
        <f>SUM('Quarter SeasTempAdj'!T10:T13)</f>
        <v>48292.639999999999</v>
      </c>
      <c r="U7" s="118">
        <f>SUM('Quarter SeasTempAdj'!U10:U13)</f>
        <v>33232.020000000004</v>
      </c>
      <c r="V7" s="118">
        <f>SUM('Quarter SeasTempAdj'!V10:V13)</f>
        <v>10576.22</v>
      </c>
      <c r="W7" s="287">
        <f>SUM('Quarter SeasTempAdj'!W10:W13)</f>
        <v>4484.3999999999996</v>
      </c>
      <c r="X7" s="118">
        <f>SUM('Quarter SeasTempAdj'!X10:X13)</f>
        <v>51281</v>
      </c>
      <c r="Y7" s="118">
        <f>SUM('Quarter SeasTempAdj'!Y10:Y13)</f>
        <v>35853</v>
      </c>
      <c r="Z7" s="118">
        <f>SUM('Quarter SeasTempAdj'!Z10:Z13)</f>
        <v>10749</v>
      </c>
      <c r="AA7" s="287">
        <f>SUM('Quarter SeasTempAdj'!AA10:AA13)</f>
        <v>4679</v>
      </c>
    </row>
    <row r="8" spans="1:27" s="117" customFormat="1" ht="15.5" x14ac:dyDescent="0.35">
      <c r="A8" s="115">
        <v>2004</v>
      </c>
      <c r="B8" s="118">
        <f>SUM('Quarter SeasTempAdj'!B14:B17)</f>
        <v>159937.02000000002</v>
      </c>
      <c r="C8" s="118">
        <f>SUM('Quarter SeasTempAdj'!C14:C17)</f>
        <v>32912.22</v>
      </c>
      <c r="D8" s="118">
        <f>SUM('Quarter SeasTempAdj'!D14:D17)</f>
        <v>57374.179999999993</v>
      </c>
      <c r="E8" s="118">
        <f>SUM('Quarter SeasTempAdj'!E14:E17)</f>
        <v>49333.18</v>
      </c>
      <c r="F8" s="287">
        <f>SUM('Quarter SeasTempAdj'!F14:F17)</f>
        <v>20317.439999999999</v>
      </c>
      <c r="G8" s="118">
        <f>SUM('Quarter SeasTempAdj'!G14:G17)</f>
        <v>163924.95000000001</v>
      </c>
      <c r="H8" s="118">
        <f>SUM('Quarter SeasTempAdj'!H14:H17)</f>
        <v>32911</v>
      </c>
      <c r="I8" s="118">
        <f>SUM('Quarter SeasTempAdj'!I14:I17)</f>
        <v>57373.930000000008</v>
      </c>
      <c r="J8" s="118">
        <f>SUM('Quarter SeasTempAdj'!J14:J17)</f>
        <v>52837.01</v>
      </c>
      <c r="K8" s="287">
        <f>SUM('Quarter SeasTempAdj'!K14:K17)</f>
        <v>20803.010000000002</v>
      </c>
      <c r="L8" s="118">
        <f>SUM('Quarter SeasTempAdj'!L14:L17)</f>
        <v>159937.01999999999</v>
      </c>
      <c r="M8" s="118">
        <f>SUM('Quarter SeasTempAdj'!M14:M17)</f>
        <v>57080.2</v>
      </c>
      <c r="N8" s="118">
        <f>SUM('Quarter SeasTempAdj'!N14:N17)</f>
        <v>29144.489999999998</v>
      </c>
      <c r="O8" s="287">
        <f>SUM('Quarter SeasTempAdj'!O14:O17)</f>
        <v>73712.329999999987</v>
      </c>
      <c r="P8" s="118">
        <f>SUM('Quarter SeasTempAdj'!P14:P17)</f>
        <v>163924.93</v>
      </c>
      <c r="Q8" s="118">
        <f>SUM('Quarter SeasTempAdj'!Q14:Q17)</f>
        <v>60499</v>
      </c>
      <c r="R8" s="118">
        <f>SUM('Quarter SeasTempAdj'!R14:R17)</f>
        <v>29341.93</v>
      </c>
      <c r="S8" s="287">
        <f>SUM('Quarter SeasTempAdj'!S14:S17)</f>
        <v>74084</v>
      </c>
      <c r="T8" s="118">
        <f>SUM('Quarter SeasTempAdj'!T14:T17)</f>
        <v>49333.19</v>
      </c>
      <c r="U8" s="118">
        <f>SUM('Quarter SeasTempAdj'!U14:U17)</f>
        <v>34085.42</v>
      </c>
      <c r="V8" s="118">
        <f>SUM('Quarter SeasTempAdj'!V14:V17)</f>
        <v>10679.38</v>
      </c>
      <c r="W8" s="287">
        <f>SUM('Quarter SeasTempAdj'!W14:W17)</f>
        <v>4568.3899999999994</v>
      </c>
      <c r="X8" s="118">
        <f>SUM('Quarter SeasTempAdj'!X14:X17)</f>
        <v>52836.999999999993</v>
      </c>
      <c r="Y8" s="118">
        <f>SUM('Quarter SeasTempAdj'!Y14:Y17)</f>
        <v>37147</v>
      </c>
      <c r="Z8" s="118">
        <f>SUM('Quarter SeasTempAdj'!Z14:Z17)</f>
        <v>10877.999999999998</v>
      </c>
      <c r="AA8" s="287">
        <f>SUM('Quarter SeasTempAdj'!AA14:AA17)</f>
        <v>4812</v>
      </c>
    </row>
    <row r="9" spans="1:27" s="117" customFormat="1" ht="15.5" x14ac:dyDescent="0.35">
      <c r="A9" s="115">
        <v>2005</v>
      </c>
      <c r="B9" s="118">
        <f>SUM('Quarter SeasTempAdj'!B18:B21)</f>
        <v>159676.65000000002</v>
      </c>
      <c r="C9" s="118">
        <f>SUM('Quarter SeasTempAdj'!C18:C21)</f>
        <v>32303.43</v>
      </c>
      <c r="D9" s="118">
        <f>SUM('Quarter SeasTempAdj'!D18:D21)</f>
        <v>58793.17</v>
      </c>
      <c r="E9" s="118">
        <f>SUM('Quarter SeasTempAdj'!E18:E21)</f>
        <v>47805.59</v>
      </c>
      <c r="F9" s="287">
        <f>SUM('Quarter SeasTempAdj'!F18:F21)</f>
        <v>20774.46</v>
      </c>
      <c r="G9" s="118">
        <f>SUM('Quarter SeasTempAdj'!G18:G21)</f>
        <v>162764.03999999998</v>
      </c>
      <c r="H9" s="118">
        <f>SUM('Quarter SeasTempAdj'!H18:H21)</f>
        <v>32283</v>
      </c>
      <c r="I9" s="118">
        <f>SUM('Quarter SeasTempAdj'!I18:I21)</f>
        <v>58783.040000000001</v>
      </c>
      <c r="J9" s="118">
        <f>SUM('Quarter SeasTempAdj'!J18:J21)</f>
        <v>50577</v>
      </c>
      <c r="K9" s="287">
        <f>SUM('Quarter SeasTempAdj'!K18:K21)</f>
        <v>21121</v>
      </c>
      <c r="L9" s="118">
        <f>SUM('Quarter SeasTempAdj'!L18:L21)</f>
        <v>159676.65</v>
      </c>
      <c r="M9" s="118">
        <f>SUM('Quarter SeasTempAdj'!M18:M21)</f>
        <v>55383.89</v>
      </c>
      <c r="N9" s="118">
        <f>SUM('Quarter SeasTempAdj'!N18:N21)</f>
        <v>29980.81</v>
      </c>
      <c r="O9" s="287">
        <f>SUM('Quarter SeasTempAdj'!O18:O21)</f>
        <v>74311.95</v>
      </c>
      <c r="P9" s="118">
        <f>SUM('Quarter SeasTempAdj'!P18:P21)</f>
        <v>162764.06</v>
      </c>
      <c r="Q9" s="118">
        <f>SUM('Quarter SeasTempAdj'!Q18:Q21)</f>
        <v>58012.000000000007</v>
      </c>
      <c r="R9" s="118">
        <f>SUM('Quarter SeasTempAdj'!R18:R21)</f>
        <v>30164.05</v>
      </c>
      <c r="S9" s="287">
        <f>SUM('Quarter SeasTempAdj'!S18:S21)</f>
        <v>74588.010000000009</v>
      </c>
      <c r="T9" s="118">
        <f>SUM('Quarter SeasTempAdj'!T18:T21)</f>
        <v>47805.61</v>
      </c>
      <c r="U9" s="118">
        <f>SUM('Quarter SeasTempAdj'!U18:U21)</f>
        <v>32835.89</v>
      </c>
      <c r="V9" s="118">
        <f>SUM('Quarter SeasTempAdj'!V18:V21)</f>
        <v>10809.27</v>
      </c>
      <c r="W9" s="287">
        <f>SUM('Quarter SeasTempAdj'!W18:W21)</f>
        <v>4160.45</v>
      </c>
      <c r="X9" s="118">
        <f>SUM('Quarter SeasTempAdj'!X18:X21)</f>
        <v>50577</v>
      </c>
      <c r="Y9" s="118">
        <f>SUM('Quarter SeasTempAdj'!Y18:Y21)</f>
        <v>35252.99</v>
      </c>
      <c r="Z9" s="118">
        <f>SUM('Quarter SeasTempAdj'!Z18:Z21)</f>
        <v>10991</v>
      </c>
      <c r="AA9" s="287">
        <f>SUM('Quarter SeasTempAdj'!AA18:AA21)</f>
        <v>4333.01</v>
      </c>
    </row>
    <row r="10" spans="1:27" s="117" customFormat="1" ht="15.5" x14ac:dyDescent="0.35">
      <c r="A10" s="115">
        <v>2006</v>
      </c>
      <c r="B10" s="118">
        <f>SUM('Quarter SeasTempAdj'!B22:B25)</f>
        <v>157042.12</v>
      </c>
      <c r="C10" s="118">
        <f>SUM('Quarter SeasTempAdj'!C22:C25)</f>
        <v>31442.48</v>
      </c>
      <c r="D10" s="118">
        <f>SUM('Quarter SeasTempAdj'!D22:D25)</f>
        <v>59501.439999999995</v>
      </c>
      <c r="E10" s="118">
        <f>SUM('Quarter SeasTempAdj'!E22:E25)</f>
        <v>46575.22</v>
      </c>
      <c r="F10" s="287">
        <f>SUM('Quarter SeasTempAdj'!F22:F25)</f>
        <v>19522.98</v>
      </c>
      <c r="G10" s="118">
        <f>SUM('Quarter SeasTempAdj'!G22:G25)</f>
        <v>160151.07</v>
      </c>
      <c r="H10" s="118">
        <f>SUM('Quarter SeasTempAdj'!H22:H25)</f>
        <v>31423.989999999998</v>
      </c>
      <c r="I10" s="118">
        <f>SUM('Quarter SeasTempAdj'!I22:I25)</f>
        <v>59489.09</v>
      </c>
      <c r="J10" s="118">
        <f>SUM('Quarter SeasTempAdj'!J22:J25)</f>
        <v>49276</v>
      </c>
      <c r="K10" s="287">
        <f>SUM('Quarter SeasTempAdj'!K22:K25)</f>
        <v>19961.990000000002</v>
      </c>
      <c r="L10" s="118">
        <f>SUM('Quarter SeasTempAdj'!L22:L25)</f>
        <v>157042.14000000001</v>
      </c>
      <c r="M10" s="118">
        <f>SUM('Quarter SeasTempAdj'!M22:M25)</f>
        <v>52633.33</v>
      </c>
      <c r="N10" s="118">
        <f>SUM('Quarter SeasTempAdj'!N22:N25)</f>
        <v>29684.699999999997</v>
      </c>
      <c r="O10" s="287">
        <f>SUM('Quarter SeasTempAdj'!O22:O25)</f>
        <v>74724.109999999986</v>
      </c>
      <c r="P10" s="118">
        <f>SUM('Quarter SeasTempAdj'!P22:P25)</f>
        <v>160151.09999999998</v>
      </c>
      <c r="Q10" s="118">
        <f>SUM('Quarter SeasTempAdj'!Q22:Q25)</f>
        <v>55278</v>
      </c>
      <c r="R10" s="118">
        <f>SUM('Quarter SeasTempAdj'!R22:R25)</f>
        <v>29892.09</v>
      </c>
      <c r="S10" s="287">
        <f>SUM('Quarter SeasTempAdj'!S22:S25)</f>
        <v>74981.009999999995</v>
      </c>
      <c r="T10" s="118">
        <f>SUM('Quarter SeasTempAdj'!T22:T25)</f>
        <v>46575.24</v>
      </c>
      <c r="U10" s="118">
        <f>SUM('Quarter SeasTempAdj'!U22:U25)</f>
        <v>31550.3</v>
      </c>
      <c r="V10" s="118">
        <f>SUM('Quarter SeasTempAdj'!V22:V25)</f>
        <v>10722.68</v>
      </c>
      <c r="W10" s="287">
        <f>SUM('Quarter SeasTempAdj'!W22:W25)</f>
        <v>4302.26</v>
      </c>
      <c r="X10" s="118">
        <f>SUM('Quarter SeasTempAdj'!X22:X25)</f>
        <v>49276</v>
      </c>
      <c r="Y10" s="118">
        <f>SUM('Quarter SeasTempAdj'!Y22:Y25)</f>
        <v>33862</v>
      </c>
      <c r="Z10" s="118">
        <f>SUM('Quarter SeasTempAdj'!Z22:Z25)</f>
        <v>10930</v>
      </c>
      <c r="AA10" s="287">
        <f>SUM('Quarter SeasTempAdj'!AA22:AA25)</f>
        <v>4484</v>
      </c>
    </row>
    <row r="11" spans="1:27" s="117" customFormat="1" ht="15.5" x14ac:dyDescent="0.35">
      <c r="A11" s="115">
        <v>2007</v>
      </c>
      <c r="B11" s="118">
        <f>SUM('Quarter SeasTempAdj'!B26:B29)</f>
        <v>154260.07</v>
      </c>
      <c r="C11" s="118">
        <f>SUM('Quarter SeasTempAdj'!C26:C29)</f>
        <v>30540.53</v>
      </c>
      <c r="D11" s="118">
        <f>SUM('Quarter SeasTempAdj'!D26:D29)</f>
        <v>59770.93</v>
      </c>
      <c r="E11" s="118">
        <f>SUM('Quarter SeasTempAdj'!E26:E29)</f>
        <v>44932.81</v>
      </c>
      <c r="F11" s="287">
        <f>SUM('Quarter SeasTempAdj'!F26:F29)</f>
        <v>19015.8</v>
      </c>
      <c r="G11" s="118">
        <f>SUM('Quarter SeasTempAdj'!G26:G29)</f>
        <v>158813.63</v>
      </c>
      <c r="H11" s="118">
        <f>SUM('Quarter SeasTempAdj'!H26:H29)</f>
        <v>30522</v>
      </c>
      <c r="I11" s="118">
        <f>SUM('Quarter SeasTempAdj'!I26:I29)</f>
        <v>59760.630000000005</v>
      </c>
      <c r="J11" s="118">
        <f>SUM('Quarter SeasTempAdj'!J26:J29)</f>
        <v>48995</v>
      </c>
      <c r="K11" s="287">
        <f>SUM('Quarter SeasTempAdj'!K26:K29)</f>
        <v>19536</v>
      </c>
      <c r="L11" s="118">
        <f>SUM('Quarter SeasTempAdj'!L26:L29)</f>
        <v>154260.1</v>
      </c>
      <c r="M11" s="118">
        <f>SUM('Quarter SeasTempAdj'!M26:M29)</f>
        <v>49961.16</v>
      </c>
      <c r="N11" s="118">
        <f>SUM('Quarter SeasTempAdj'!N26:N29)</f>
        <v>29377.329999999998</v>
      </c>
      <c r="O11" s="287">
        <f>SUM('Quarter SeasTempAdj'!O26:O29)</f>
        <v>74921.61</v>
      </c>
      <c r="P11" s="118">
        <f>SUM('Quarter SeasTempAdj'!P26:P29)</f>
        <v>158813.64000000001</v>
      </c>
      <c r="Q11" s="118">
        <f>SUM('Quarter SeasTempAdj'!Q26:Q29)</f>
        <v>53852.999999999993</v>
      </c>
      <c r="R11" s="118">
        <f>SUM('Quarter SeasTempAdj'!R26:R29)</f>
        <v>29604.629999999997</v>
      </c>
      <c r="S11" s="287">
        <f>SUM('Quarter SeasTempAdj'!S26:S29)</f>
        <v>75356.009999999995</v>
      </c>
      <c r="T11" s="118">
        <f>SUM('Quarter SeasTempAdj'!T26:T29)</f>
        <v>44932.820000000007</v>
      </c>
      <c r="U11" s="118">
        <f>SUM('Quarter SeasTempAdj'!U26:U29)</f>
        <v>30341.360000000001</v>
      </c>
      <c r="V11" s="118">
        <f>SUM('Quarter SeasTempAdj'!V26:V29)</f>
        <v>10582.7</v>
      </c>
      <c r="W11" s="287">
        <f>SUM('Quarter SeasTempAdj'!W26:W29)</f>
        <v>4008.76</v>
      </c>
      <c r="X11" s="118">
        <f>SUM('Quarter SeasTempAdj'!X26:X29)</f>
        <v>48995.01</v>
      </c>
      <c r="Y11" s="118">
        <f>SUM('Quarter SeasTempAdj'!Y26:Y29)</f>
        <v>33865.009999999995</v>
      </c>
      <c r="Z11" s="118">
        <f>SUM('Quarter SeasTempAdj'!Z26:Z29)</f>
        <v>10808</v>
      </c>
      <c r="AA11" s="287">
        <f>SUM('Quarter SeasTempAdj'!AA26:AA29)</f>
        <v>4322</v>
      </c>
    </row>
    <row r="12" spans="1:27" s="117" customFormat="1" ht="15.5" x14ac:dyDescent="0.35">
      <c r="A12" s="115">
        <v>2008</v>
      </c>
      <c r="B12" s="118">
        <f>SUM('Quarter SeasTempAdj'!B30:B33)</f>
        <v>154238.97999999998</v>
      </c>
      <c r="C12" s="118">
        <f>SUM('Quarter SeasTempAdj'!C30:C33)</f>
        <v>30219.55</v>
      </c>
      <c r="D12" s="118">
        <f>SUM('Quarter SeasTempAdj'!D30:D33)</f>
        <v>57393.31</v>
      </c>
      <c r="E12" s="118">
        <f>SUM('Quarter SeasTempAdj'!E30:E33)</f>
        <v>45353.599999999999</v>
      </c>
      <c r="F12" s="287">
        <f>SUM('Quarter SeasTempAdj'!F30:F33)</f>
        <v>21272.52</v>
      </c>
      <c r="G12" s="118">
        <f>SUM('Quarter SeasTempAdj'!G30:G33)</f>
        <v>153627.96</v>
      </c>
      <c r="H12" s="118">
        <f>SUM('Quarter SeasTempAdj'!H30:H33)</f>
        <v>30114.999999999996</v>
      </c>
      <c r="I12" s="118">
        <f>SUM('Quarter SeasTempAdj'!I30:I33)</f>
        <v>57322.96</v>
      </c>
      <c r="J12" s="118">
        <f>SUM('Quarter SeasTempAdj'!J30:J33)</f>
        <v>44949</v>
      </c>
      <c r="K12" s="287">
        <f>SUM('Quarter SeasTempAdj'!K30:K33)</f>
        <v>21241</v>
      </c>
      <c r="L12" s="118">
        <f>SUM('Quarter SeasTempAdj'!L30:L33)</f>
        <v>154238.96999999997</v>
      </c>
      <c r="M12" s="118">
        <f>SUM('Quarter SeasTempAdj'!M30:M33)</f>
        <v>51502.34</v>
      </c>
      <c r="N12" s="118">
        <f>SUM('Quarter SeasTempAdj'!N30:N33)</f>
        <v>29391.41</v>
      </c>
      <c r="O12" s="287">
        <f>SUM('Quarter SeasTempAdj'!O30:O33)</f>
        <v>73345.22</v>
      </c>
      <c r="P12" s="118">
        <f>SUM('Quarter SeasTempAdj'!P30:P33)</f>
        <v>153627.96</v>
      </c>
      <c r="Q12" s="118">
        <f>SUM('Quarter SeasTempAdj'!Q30:Q33)</f>
        <v>51101</v>
      </c>
      <c r="R12" s="118">
        <f>SUM('Quarter SeasTempAdj'!R30:R33)</f>
        <v>29314.959999999999</v>
      </c>
      <c r="S12" s="287">
        <f>SUM('Quarter SeasTempAdj'!S30:S33)</f>
        <v>73212</v>
      </c>
      <c r="T12" s="118">
        <f>SUM('Quarter SeasTempAdj'!T30:T33)</f>
        <v>45353.58</v>
      </c>
      <c r="U12" s="118">
        <f>SUM('Quarter SeasTempAdj'!U30:U33)</f>
        <v>30916.06</v>
      </c>
      <c r="V12" s="118">
        <f>SUM('Quarter SeasTempAdj'!V30:V33)</f>
        <v>10300.939999999999</v>
      </c>
      <c r="W12" s="287">
        <f>SUM('Quarter SeasTempAdj'!W30:W33)</f>
        <v>4136.58</v>
      </c>
      <c r="X12" s="118">
        <f>SUM('Quarter SeasTempAdj'!X30:X33)</f>
        <v>44949.01</v>
      </c>
      <c r="Y12" s="118">
        <f>SUM('Quarter SeasTempAdj'!Y30:Y33)</f>
        <v>30578</v>
      </c>
      <c r="Z12" s="118">
        <f>SUM('Quarter SeasTempAdj'!Z30:Z33)</f>
        <v>10277.01</v>
      </c>
      <c r="AA12" s="287">
        <f>SUM('Quarter SeasTempAdj'!AA30:AA33)</f>
        <v>4094</v>
      </c>
    </row>
    <row r="13" spans="1:27" s="117" customFormat="1" ht="15.5" x14ac:dyDescent="0.35">
      <c r="A13" s="115">
        <v>2009</v>
      </c>
      <c r="B13" s="118">
        <f>SUM('Quarter SeasTempAdj'!B34:B37)</f>
        <v>144275.35</v>
      </c>
      <c r="C13" s="118">
        <f>SUM('Quarter SeasTempAdj'!C34:C37)</f>
        <v>25687.030000000002</v>
      </c>
      <c r="D13" s="118">
        <f>SUM('Quarter SeasTempAdj'!D34:D37)</f>
        <v>55393.520000000004</v>
      </c>
      <c r="E13" s="118">
        <f>SUM('Quarter SeasTempAdj'!E34:E37)</f>
        <v>43982.400000000001</v>
      </c>
      <c r="F13" s="287">
        <f>SUM('Quarter SeasTempAdj'!F34:F37)</f>
        <v>19212.400000000001</v>
      </c>
      <c r="G13" s="118">
        <f>SUM('Quarter SeasTempAdj'!G34:G37)</f>
        <v>144008.31</v>
      </c>
      <c r="H13" s="118">
        <f>SUM('Quarter SeasTempAdj'!H34:H37)</f>
        <v>25638</v>
      </c>
      <c r="I13" s="118">
        <f>SUM('Quarter SeasTempAdj'!I34:I37)</f>
        <v>55545.32</v>
      </c>
      <c r="J13" s="118">
        <f>SUM('Quarter SeasTempAdj'!J34:J37)</f>
        <v>43606.99</v>
      </c>
      <c r="K13" s="287">
        <f>SUM('Quarter SeasTempAdj'!K34:K37)</f>
        <v>19218</v>
      </c>
      <c r="L13" s="118">
        <f>SUM('Quarter SeasTempAdj'!L34:L37)</f>
        <v>144275.35</v>
      </c>
      <c r="M13" s="118">
        <f>SUM('Quarter SeasTempAdj'!M34:M37)</f>
        <v>46827.61</v>
      </c>
      <c r="N13" s="118">
        <f>SUM('Quarter SeasTempAdj'!N34:N37)</f>
        <v>27665.34</v>
      </c>
      <c r="O13" s="287">
        <f>SUM('Quarter SeasTempAdj'!O34:O37)</f>
        <v>69782.399999999994</v>
      </c>
      <c r="P13" s="118">
        <f>SUM('Quarter SeasTempAdj'!P34:P37)</f>
        <v>144008.29999999999</v>
      </c>
      <c r="Q13" s="118">
        <f>SUM('Quarter SeasTempAdj'!Q34:Q37)</f>
        <v>46513.99</v>
      </c>
      <c r="R13" s="118">
        <f>SUM('Quarter SeasTempAdj'!R34:R37)</f>
        <v>27632.32</v>
      </c>
      <c r="S13" s="287">
        <f>SUM('Quarter SeasTempAdj'!S34:S37)</f>
        <v>69861.990000000005</v>
      </c>
      <c r="T13" s="118">
        <f>SUM('Quarter SeasTempAdj'!T34:T37)</f>
        <v>43982.399999999994</v>
      </c>
      <c r="U13" s="118">
        <f>SUM('Quarter SeasTempAdj'!U34:U37)</f>
        <v>29681.8</v>
      </c>
      <c r="V13" s="118">
        <f>SUM('Quarter SeasTempAdj'!V34:V37)</f>
        <v>10192.67</v>
      </c>
      <c r="W13" s="287">
        <f>SUM('Quarter SeasTempAdj'!W34:W37)</f>
        <v>4107.93</v>
      </c>
      <c r="X13" s="118">
        <f>SUM('Quarter SeasTempAdj'!X34:X37)</f>
        <v>43606.99</v>
      </c>
      <c r="Y13" s="118">
        <f>SUM('Quarter SeasTempAdj'!Y34:Y37)</f>
        <v>29393</v>
      </c>
      <c r="Z13" s="118">
        <f>SUM('Quarter SeasTempAdj'!Z34:Z37)</f>
        <v>10170</v>
      </c>
      <c r="AA13" s="287">
        <f>SUM('Quarter SeasTempAdj'!AA34:AA37)</f>
        <v>4043.99</v>
      </c>
    </row>
    <row r="14" spans="1:27" s="117" customFormat="1" ht="15.5" x14ac:dyDescent="0.35">
      <c r="A14" s="115">
        <v>2010</v>
      </c>
      <c r="B14" s="118">
        <f>SUM('Quarter SeasTempAdj'!B38:B41)</f>
        <v>150252.93</v>
      </c>
      <c r="C14" s="118">
        <f>SUM('Quarter SeasTempAdj'!C38:C41)</f>
        <v>27010.799999999999</v>
      </c>
      <c r="D14" s="118">
        <f>SUM('Quarter SeasTempAdj'!D38:D41)</f>
        <v>54635.94</v>
      </c>
      <c r="E14" s="118">
        <f>SUM('Quarter SeasTempAdj'!E38:E41)</f>
        <v>48411.28</v>
      </c>
      <c r="F14" s="287">
        <f>SUM('Quarter SeasTempAdj'!F38:F41)</f>
        <v>20194.91</v>
      </c>
      <c r="G14" s="118">
        <f>SUM('Quarter SeasTempAdj'!G38:G41)</f>
        <v>143511.72999999998</v>
      </c>
      <c r="H14" s="118">
        <f>SUM('Quarter SeasTempAdj'!H38:H41)</f>
        <v>26433</v>
      </c>
      <c r="I14" s="118">
        <f>SUM('Quarter SeasTempAdj'!I38:I41)</f>
        <v>55054.740000000005</v>
      </c>
      <c r="J14" s="118">
        <f>SUM('Quarter SeasTempAdj'!J38:J41)</f>
        <v>42816.99</v>
      </c>
      <c r="K14" s="287">
        <f>SUM('Quarter SeasTempAdj'!K38:K41)</f>
        <v>19207</v>
      </c>
      <c r="L14" s="118">
        <f>SUM('Quarter SeasTempAdj'!L38:L41)</f>
        <v>150252.93</v>
      </c>
      <c r="M14" s="118">
        <f>SUM('Quarter SeasTempAdj'!M38:M41)</f>
        <v>51630.45</v>
      </c>
      <c r="N14" s="118">
        <f>SUM('Quarter SeasTempAdj'!N38:N41)</f>
        <v>28274.92</v>
      </c>
      <c r="O14" s="287">
        <f>SUM('Quarter SeasTempAdj'!O38:O41)</f>
        <v>70347.56</v>
      </c>
      <c r="P14" s="118">
        <f>SUM('Quarter SeasTempAdj'!P38:P41)</f>
        <v>143511.72999999998</v>
      </c>
      <c r="Q14" s="118">
        <f>SUM('Quarter SeasTempAdj'!Q38:Q41)</f>
        <v>45644</v>
      </c>
      <c r="R14" s="118">
        <f>SUM('Quarter SeasTempAdj'!R38:R41)</f>
        <v>27863.729999999996</v>
      </c>
      <c r="S14" s="287">
        <f>SUM('Quarter SeasTempAdj'!S38:S41)</f>
        <v>70004</v>
      </c>
      <c r="T14" s="118">
        <f>SUM('Quarter SeasTempAdj'!T38:T41)</f>
        <v>48411.259999999995</v>
      </c>
      <c r="U14" s="118">
        <f>SUM('Quarter SeasTempAdj'!U38:U41)</f>
        <v>33499.18</v>
      </c>
      <c r="V14" s="118">
        <f>SUM('Quarter SeasTempAdj'!V38:V41)</f>
        <v>10217.709999999999</v>
      </c>
      <c r="W14" s="287">
        <f>SUM('Quarter SeasTempAdj'!W38:W41)</f>
        <v>4694.37</v>
      </c>
      <c r="X14" s="118">
        <f>SUM('Quarter SeasTempAdj'!X38:X41)</f>
        <v>42817</v>
      </c>
      <c r="Y14" s="118">
        <f>SUM('Quarter SeasTempAdj'!Y38:Y41)</f>
        <v>28734</v>
      </c>
      <c r="Z14" s="118">
        <f>SUM('Quarter SeasTempAdj'!Z38:Z41)</f>
        <v>9932</v>
      </c>
      <c r="AA14" s="287">
        <f>SUM('Quarter SeasTempAdj'!AA38:AA41)</f>
        <v>4151</v>
      </c>
    </row>
    <row r="15" spans="1:27" s="117" customFormat="1" ht="15.5" x14ac:dyDescent="0.35">
      <c r="A15" s="115">
        <v>2011</v>
      </c>
      <c r="B15" s="118">
        <f>SUM('Quarter SeasTempAdj'!B42:B45)</f>
        <v>138493.76000000001</v>
      </c>
      <c r="C15" s="118">
        <f>SUM('Quarter SeasTempAdj'!C42:C45)</f>
        <v>25254.259999999995</v>
      </c>
      <c r="D15" s="118">
        <f>SUM('Quarter SeasTempAdj'!D42:D45)</f>
        <v>54493.130000000005</v>
      </c>
      <c r="E15" s="118">
        <f>SUM('Quarter SeasTempAdj'!E42:E45)</f>
        <v>40018.78</v>
      </c>
      <c r="F15" s="287">
        <f>SUM('Quarter SeasTempAdj'!F42:F45)</f>
        <v>18727.59</v>
      </c>
      <c r="G15" s="118">
        <f>SUM('Quarter SeasTempAdj'!G42:G45)</f>
        <v>141684.58999999997</v>
      </c>
      <c r="H15" s="118">
        <f>SUM('Quarter SeasTempAdj'!H42:H45)</f>
        <v>25531.000000000004</v>
      </c>
      <c r="I15" s="118">
        <f>SUM('Quarter SeasTempAdj'!I42:I45)</f>
        <v>54492.590000000004</v>
      </c>
      <c r="J15" s="118">
        <f>SUM('Quarter SeasTempAdj'!J42:J45)</f>
        <v>42373</v>
      </c>
      <c r="K15" s="287">
        <f>SUM('Quarter SeasTempAdj'!K42:K45)</f>
        <v>19288</v>
      </c>
      <c r="L15" s="118">
        <f>SUM('Quarter SeasTempAdj'!L42:L45)</f>
        <v>138493.75</v>
      </c>
      <c r="M15" s="118">
        <f>SUM('Quarter SeasTempAdj'!M42:M45)</f>
        <v>42907.27</v>
      </c>
      <c r="N15" s="118">
        <f>SUM('Quarter SeasTempAdj'!N42:N45)</f>
        <v>27332.1</v>
      </c>
      <c r="O15" s="287">
        <f>SUM('Quarter SeasTempAdj'!O42:O45)</f>
        <v>68254.38</v>
      </c>
      <c r="P15" s="118">
        <f>SUM('Quarter SeasTempAdj'!P42:P45)</f>
        <v>141684.59</v>
      </c>
      <c r="Q15" s="118">
        <f>SUM('Quarter SeasTempAdj'!Q42:Q45)</f>
        <v>45595.99</v>
      </c>
      <c r="R15" s="118">
        <f>SUM('Quarter SeasTempAdj'!R42:R45)</f>
        <v>27523.600000000002</v>
      </c>
      <c r="S15" s="287">
        <f>SUM('Quarter SeasTempAdj'!S42:S45)</f>
        <v>68565</v>
      </c>
      <c r="T15" s="118">
        <f>SUM('Quarter SeasTempAdj'!T42:T45)</f>
        <v>40018.800000000003</v>
      </c>
      <c r="U15" s="118">
        <f>SUM('Quarter SeasTempAdj'!U42:U45)</f>
        <v>26555.530000000002</v>
      </c>
      <c r="V15" s="118">
        <f>SUM('Quarter SeasTempAdj'!V42:V45)</f>
        <v>9594.7099999999991</v>
      </c>
      <c r="W15" s="287">
        <f>SUM('Quarter SeasTempAdj'!W42:W45)</f>
        <v>3868.5600000000004</v>
      </c>
      <c r="X15" s="118">
        <f>SUM('Quarter SeasTempAdj'!X42:X45)</f>
        <v>42373.01</v>
      </c>
      <c r="Y15" s="118">
        <f>SUM('Quarter SeasTempAdj'!Y42:Y45)</f>
        <v>28592.010000000002</v>
      </c>
      <c r="Z15" s="118">
        <f>SUM('Quarter SeasTempAdj'!Z42:Z45)</f>
        <v>9728.0099999999984</v>
      </c>
      <c r="AA15" s="287">
        <f>SUM('Quarter SeasTempAdj'!AA42:AA45)</f>
        <v>4052.99</v>
      </c>
    </row>
    <row r="16" spans="1:27" s="117" customFormat="1" ht="15.5" x14ac:dyDescent="0.35">
      <c r="A16" s="115">
        <v>2012</v>
      </c>
      <c r="B16" s="118">
        <f>SUM('Quarter SeasTempAdj'!B46:B49)</f>
        <v>142001.90000000002</v>
      </c>
      <c r="C16" s="118">
        <f>SUM('Quarter SeasTempAdj'!C46:C49)</f>
        <v>24875.58</v>
      </c>
      <c r="D16" s="118">
        <f>SUM('Quarter SeasTempAdj'!D46:D49)</f>
        <v>53776.480000000003</v>
      </c>
      <c r="E16" s="118">
        <f>SUM('Quarter SeasTempAdj'!E46:E49)</f>
        <v>43328.35</v>
      </c>
      <c r="F16" s="287">
        <f>SUM('Quarter SeasTempAdj'!F46:F49)</f>
        <v>20021.489999999998</v>
      </c>
      <c r="G16" s="118">
        <f>SUM('Quarter SeasTempAdj'!G46:G49)</f>
        <v>140138.21999999997</v>
      </c>
      <c r="H16" s="118">
        <f>SUM('Quarter SeasTempAdj'!H46:H49)</f>
        <v>24719</v>
      </c>
      <c r="I16" s="118">
        <f>SUM('Quarter SeasTempAdj'!I46:I49)</f>
        <v>53674.22</v>
      </c>
      <c r="J16" s="118">
        <f>SUM('Quarter SeasTempAdj'!J46:J49)</f>
        <v>42070</v>
      </c>
      <c r="K16" s="287">
        <f>SUM('Quarter SeasTempAdj'!K46:K49)</f>
        <v>19675</v>
      </c>
      <c r="L16" s="118">
        <f>SUM('Quarter SeasTempAdj'!L46:L49)</f>
        <v>142001.88</v>
      </c>
      <c r="M16" s="118">
        <f>SUM('Quarter SeasTempAdj'!M46:M49)</f>
        <v>46853.11</v>
      </c>
      <c r="N16" s="118">
        <f>SUM('Quarter SeasTempAdj'!N46:N49)</f>
        <v>27366.42</v>
      </c>
      <c r="O16" s="287">
        <f>SUM('Quarter SeasTempAdj'!O46:O49)</f>
        <v>67782.350000000006</v>
      </c>
      <c r="P16" s="118">
        <f>SUM('Quarter SeasTempAdj'!P46:P49)</f>
        <v>140138.21000000002</v>
      </c>
      <c r="Q16" s="118">
        <f>SUM('Quarter SeasTempAdj'!Q46:Q49)</f>
        <v>45355</v>
      </c>
      <c r="R16" s="118">
        <f>SUM('Quarter SeasTempAdj'!R46:R49)</f>
        <v>27264.22</v>
      </c>
      <c r="S16" s="287">
        <f>SUM('Quarter SeasTempAdj'!S46:S49)</f>
        <v>67518.990000000005</v>
      </c>
      <c r="T16" s="118">
        <f>SUM('Quarter SeasTempAdj'!T46:T49)</f>
        <v>43328.34</v>
      </c>
      <c r="U16" s="118">
        <f>SUM('Quarter SeasTempAdj'!U46:U49)</f>
        <v>29508.18</v>
      </c>
      <c r="V16" s="118">
        <f>SUM('Quarter SeasTempAdj'!V46:V49)</f>
        <v>9859.2100000000009</v>
      </c>
      <c r="W16" s="287">
        <f>SUM('Quarter SeasTempAdj'!W46:W49)</f>
        <v>3960.95</v>
      </c>
      <c r="X16" s="118">
        <f>SUM('Quarter SeasTempAdj'!X46:X49)</f>
        <v>42069.979999999996</v>
      </c>
      <c r="Y16" s="118">
        <f>SUM('Quarter SeasTempAdj'!Y46:Y49)</f>
        <v>28402.999999999996</v>
      </c>
      <c r="Z16" s="118">
        <f>SUM('Quarter SeasTempAdj'!Z46:Z49)</f>
        <v>9794.99</v>
      </c>
      <c r="AA16" s="287">
        <f>SUM('Quarter SeasTempAdj'!AA46:AA49)</f>
        <v>3871.9900000000002</v>
      </c>
    </row>
    <row r="17" spans="1:27" s="117" customFormat="1" ht="15.5" x14ac:dyDescent="0.35">
      <c r="A17" s="115">
        <v>2013</v>
      </c>
      <c r="B17" s="118">
        <f>SUM('Quarter SeasTempAdj'!B50:B53)</f>
        <v>142452.78</v>
      </c>
      <c r="C17" s="118">
        <f>SUM('Quarter SeasTempAdj'!C50:C53)</f>
        <v>24888.059999999998</v>
      </c>
      <c r="D17" s="118">
        <f>SUM('Quarter SeasTempAdj'!D50:D53)</f>
        <v>53489.72</v>
      </c>
      <c r="E17" s="118">
        <f>SUM('Quarter SeasTempAdj'!E50:E53)</f>
        <v>43578.340000000004</v>
      </c>
      <c r="F17" s="287">
        <f>SUM('Quarter SeasTempAdj'!F50:F53)</f>
        <v>20496.660000000003</v>
      </c>
      <c r="G17" s="118">
        <f>SUM('Quarter SeasTempAdj'!G50:G53)</f>
        <v>139437.24000000002</v>
      </c>
      <c r="H17" s="118">
        <f>SUM('Quarter SeasTempAdj'!H50:H53)</f>
        <v>24708.01</v>
      </c>
      <c r="I17" s="118">
        <f>SUM('Quarter SeasTempAdj'!I50:I53)</f>
        <v>53898.22</v>
      </c>
      <c r="J17" s="118">
        <f>SUM('Quarter SeasTempAdj'!J50:J53)</f>
        <v>40904.01</v>
      </c>
      <c r="K17" s="287">
        <f>SUM('Quarter SeasTempAdj'!K50:K53)</f>
        <v>19927</v>
      </c>
      <c r="L17" s="118">
        <f>SUM('Quarter SeasTempAdj'!L50:L53)</f>
        <v>142452.75</v>
      </c>
      <c r="M17" s="118">
        <f>SUM('Quarter SeasTempAdj'!M50:M53)</f>
        <v>47429.35</v>
      </c>
      <c r="N17" s="118">
        <f>SUM('Quarter SeasTempAdj'!N50:N53)</f>
        <v>27194.400000000001</v>
      </c>
      <c r="O17" s="287">
        <f>SUM('Quarter SeasTempAdj'!O50:O53)</f>
        <v>67829</v>
      </c>
      <c r="P17" s="118">
        <f>SUM('Quarter SeasTempAdj'!P50:P53)</f>
        <v>139437.24</v>
      </c>
      <c r="Q17" s="118">
        <f>SUM('Quarter SeasTempAdj'!Q50:Q53)</f>
        <v>44518</v>
      </c>
      <c r="R17" s="118">
        <f>SUM('Quarter SeasTempAdj'!R50:R53)</f>
        <v>27084.239999999998</v>
      </c>
      <c r="S17" s="287">
        <f>SUM('Quarter SeasTempAdj'!S50:S53)</f>
        <v>67835</v>
      </c>
      <c r="T17" s="118">
        <f>SUM('Quarter SeasTempAdj'!T50:T53)</f>
        <v>43578.319999999992</v>
      </c>
      <c r="U17" s="118">
        <f>SUM('Quarter SeasTempAdj'!U50:U53)</f>
        <v>29621.749999999996</v>
      </c>
      <c r="V17" s="118">
        <f>SUM('Quarter SeasTempAdj'!V50:V53)</f>
        <v>9751.6999999999989</v>
      </c>
      <c r="W17" s="287">
        <f>SUM('Quarter SeasTempAdj'!W50:W53)</f>
        <v>4204.87</v>
      </c>
      <c r="X17" s="118">
        <f>SUM('Quarter SeasTempAdj'!X50:X53)</f>
        <v>40904.020000000004</v>
      </c>
      <c r="Y17" s="118">
        <f>SUM('Quarter SeasTempAdj'!Y50:Y53)</f>
        <v>27355.010000000002</v>
      </c>
      <c r="Z17" s="118">
        <f>SUM('Quarter SeasTempAdj'!Z50:Z53)</f>
        <v>9618</v>
      </c>
      <c r="AA17" s="287">
        <f>SUM('Quarter SeasTempAdj'!AA50:AA53)</f>
        <v>3931.0099999999998</v>
      </c>
    </row>
    <row r="18" spans="1:27" s="117" customFormat="1" ht="15.5" x14ac:dyDescent="0.35">
      <c r="A18" s="115">
        <v>2014</v>
      </c>
      <c r="B18" s="118">
        <f>SUM('Quarter SeasTempAdj'!B54:B57)</f>
        <v>135154.10999999999</v>
      </c>
      <c r="C18" s="118">
        <f>SUM('Quarter SeasTempAdj'!C54:C57)</f>
        <v>24301</v>
      </c>
      <c r="D18" s="118">
        <f>SUM('Quarter SeasTempAdj'!D54:D57)</f>
        <v>54145.82</v>
      </c>
      <c r="E18" s="118">
        <f>SUM('Quarter SeasTempAdj'!E54:E57)</f>
        <v>37425.61</v>
      </c>
      <c r="F18" s="287">
        <f>SUM('Quarter SeasTempAdj'!F54:F57)</f>
        <v>19281.68</v>
      </c>
      <c r="G18" s="118">
        <f>SUM('Quarter SeasTempAdj'!G54:G57)</f>
        <v>138723.30000000002</v>
      </c>
      <c r="H18" s="118">
        <f>SUM('Quarter SeasTempAdj'!H54:H57)</f>
        <v>24572</v>
      </c>
      <c r="I18" s="118">
        <f>SUM('Quarter SeasTempAdj'!I54:I57)</f>
        <v>53982.3</v>
      </c>
      <c r="J18" s="118">
        <f>SUM('Quarter SeasTempAdj'!J54:J57)</f>
        <v>40210</v>
      </c>
      <c r="K18" s="287">
        <f>SUM('Quarter SeasTempAdj'!K54:K57)</f>
        <v>19959</v>
      </c>
      <c r="L18" s="118">
        <f>SUM('Quarter SeasTempAdj'!L54:L57)</f>
        <v>135154.12</v>
      </c>
      <c r="M18" s="118">
        <f>SUM('Quarter SeasTempAdj'!M54:M57)</f>
        <v>40427.42</v>
      </c>
      <c r="N18" s="118">
        <f>SUM('Quarter SeasTempAdj'!N54:N57)</f>
        <v>26034.9</v>
      </c>
      <c r="O18" s="287">
        <f>SUM('Quarter SeasTempAdj'!O54:O57)</f>
        <v>68691.8</v>
      </c>
      <c r="P18" s="118">
        <f>SUM('Quarter SeasTempAdj'!P54:P57)</f>
        <v>138723.29999999999</v>
      </c>
      <c r="Q18" s="118">
        <f>SUM('Quarter SeasTempAdj'!Q54:Q57)</f>
        <v>43574</v>
      </c>
      <c r="R18" s="118">
        <f>SUM('Quarter SeasTempAdj'!R54:R57)</f>
        <v>26223.299999999996</v>
      </c>
      <c r="S18" s="287">
        <f>SUM('Quarter SeasTempAdj'!S54:S57)</f>
        <v>68926</v>
      </c>
      <c r="T18" s="118">
        <f>SUM('Quarter SeasTempAdj'!T54:T57)</f>
        <v>37425.570000000007</v>
      </c>
      <c r="U18" s="118">
        <f>SUM('Quarter SeasTempAdj'!U54:U57)</f>
        <v>24393.020000000004</v>
      </c>
      <c r="V18" s="118">
        <f>SUM('Quarter SeasTempAdj'!V54:V57)</f>
        <v>9292.86</v>
      </c>
      <c r="W18" s="287">
        <f>SUM('Quarter SeasTempAdj'!W54:W57)</f>
        <v>3739.6899999999996</v>
      </c>
      <c r="X18" s="118">
        <f>SUM('Quarter SeasTempAdj'!X54:X57)</f>
        <v>40210</v>
      </c>
      <c r="Y18" s="118">
        <f>SUM('Quarter SeasTempAdj'!Y54:Y57)</f>
        <v>26783.989999999998</v>
      </c>
      <c r="Z18" s="118">
        <f>SUM('Quarter SeasTempAdj'!Z54:Z57)</f>
        <v>9448.0000000000018</v>
      </c>
      <c r="AA18" s="287">
        <f>SUM('Quarter SeasTempAdj'!AA54:AA57)</f>
        <v>3978.0099999999998</v>
      </c>
    </row>
    <row r="19" spans="1:27" s="117" customFormat="1" ht="15.5" x14ac:dyDescent="0.35">
      <c r="A19" s="115">
        <v>2015</v>
      </c>
      <c r="B19" s="118">
        <f>SUM('Quarter SeasTempAdj'!B58:B61)</f>
        <v>137921.49</v>
      </c>
      <c r="C19" s="118">
        <f>SUM('Quarter SeasTempAdj'!C58:C61)</f>
        <v>24302.67</v>
      </c>
      <c r="D19" s="118">
        <f>SUM('Quarter SeasTempAdj'!D58:D61)</f>
        <v>55012.639999999999</v>
      </c>
      <c r="E19" s="118">
        <f>SUM('Quarter SeasTempAdj'!E58:E61)</f>
        <v>38902.25</v>
      </c>
      <c r="F19" s="287">
        <f>SUM('Quarter SeasTempAdj'!F58:F61)</f>
        <v>19703.93</v>
      </c>
      <c r="G19" s="118">
        <f>SUM('Quarter SeasTempAdj'!G58:G61)</f>
        <v>139352.35999999999</v>
      </c>
      <c r="H19" s="118">
        <f>SUM('Quarter SeasTempAdj'!H58:H61)</f>
        <v>24518</v>
      </c>
      <c r="I19" s="118">
        <f>SUM('Quarter SeasTempAdj'!I58:I61)</f>
        <v>55102.36</v>
      </c>
      <c r="J19" s="118">
        <f>SUM('Quarter SeasTempAdj'!J58:J61)</f>
        <v>39853</v>
      </c>
      <c r="K19" s="287">
        <f>SUM('Quarter SeasTempAdj'!K58:K61)</f>
        <v>19879</v>
      </c>
      <c r="L19" s="118">
        <f>SUM('Quarter SeasTempAdj'!L58:L61)</f>
        <v>137921.48000000001</v>
      </c>
      <c r="M19" s="118">
        <f>SUM('Quarter SeasTempAdj'!M58:M61)</f>
        <v>41895.700000000004</v>
      </c>
      <c r="N19" s="118">
        <f>SUM('Quarter SeasTempAdj'!N58:N61)</f>
        <v>26094.58</v>
      </c>
      <c r="O19" s="287">
        <f>SUM('Quarter SeasTempAdj'!O58:O61)</f>
        <v>69931.199999999997</v>
      </c>
      <c r="P19" s="118">
        <f>SUM('Quarter SeasTempAdj'!P58:P61)</f>
        <v>139352.35</v>
      </c>
      <c r="Q19" s="118">
        <f>SUM('Quarter SeasTempAdj'!Q58:Q61)</f>
        <v>42934.01</v>
      </c>
      <c r="R19" s="118">
        <f>SUM('Quarter SeasTempAdj'!R58:R61)</f>
        <v>26242.34</v>
      </c>
      <c r="S19" s="287">
        <f>SUM('Quarter SeasTempAdj'!S58:S61)</f>
        <v>70176</v>
      </c>
      <c r="T19" s="118">
        <f>SUM('Quarter SeasTempAdj'!T58:T61)</f>
        <v>38902.239999999998</v>
      </c>
      <c r="U19" s="118">
        <f>SUM('Quarter SeasTempAdj'!U58:U61)</f>
        <v>25587.420000000002</v>
      </c>
      <c r="V19" s="118">
        <f>SUM('Quarter SeasTempAdj'!V58:V61)</f>
        <v>9266.0099999999984</v>
      </c>
      <c r="W19" s="287">
        <f>SUM('Quarter SeasTempAdj'!W58:W61)</f>
        <v>4048.8100000000004</v>
      </c>
      <c r="X19" s="118">
        <f>SUM('Quarter SeasTempAdj'!X58:X61)</f>
        <v>39852.99</v>
      </c>
      <c r="Y19" s="118">
        <f>SUM('Quarter SeasTempAdj'!Y58:Y61)</f>
        <v>26366</v>
      </c>
      <c r="Z19" s="118">
        <f>SUM('Quarter SeasTempAdj'!Z58:Z61)</f>
        <v>9333</v>
      </c>
      <c r="AA19" s="287">
        <f>SUM('Quarter SeasTempAdj'!AA58:AA61)</f>
        <v>4153.99</v>
      </c>
    </row>
    <row r="20" spans="1:27" s="117" customFormat="1" ht="15.5" x14ac:dyDescent="0.35">
      <c r="A20" s="115">
        <v>2016</v>
      </c>
      <c r="B20" s="118">
        <f>SUM('Quarter SeasTempAdj'!B62:B65)</f>
        <v>139198.54999999999</v>
      </c>
      <c r="C20" s="118">
        <f>SUM('Quarter SeasTempAdj'!C62:C65)</f>
        <v>22102.57</v>
      </c>
      <c r="D20" s="118">
        <f>SUM('Quarter SeasTempAdj'!D62:D65)</f>
        <v>56000.53</v>
      </c>
      <c r="E20" s="118">
        <f>SUM('Quarter SeasTempAdj'!E62:E65)</f>
        <v>39407.570000000007</v>
      </c>
      <c r="F20" s="287">
        <f>SUM('Quarter SeasTempAdj'!F62:F65)</f>
        <v>21687.88</v>
      </c>
      <c r="G20" s="118">
        <f>SUM('Quarter SeasTempAdj'!G62:G65)</f>
        <v>139485.28</v>
      </c>
      <c r="H20" s="118">
        <f>SUM('Quarter SeasTempAdj'!H62:H65)</f>
        <v>22086</v>
      </c>
      <c r="I20" s="118">
        <f>SUM('Quarter SeasTempAdj'!I62:I65)</f>
        <v>55999.27</v>
      </c>
      <c r="J20" s="118">
        <f>SUM('Quarter SeasTempAdj'!J62:J65)</f>
        <v>39614.01</v>
      </c>
      <c r="K20" s="287">
        <f>SUM('Quarter SeasTempAdj'!K62:K65)</f>
        <v>21786</v>
      </c>
      <c r="L20" s="118">
        <f>SUM('Quarter SeasTempAdj'!L62:L65)</f>
        <v>139198.55000000002</v>
      </c>
      <c r="M20" s="118">
        <f>SUM('Quarter SeasTempAdj'!M62:M65)</f>
        <v>42283.28</v>
      </c>
      <c r="N20" s="118">
        <f>SUM('Quarter SeasTempAdj'!N62:N65)</f>
        <v>26142.16</v>
      </c>
      <c r="O20" s="287">
        <f>SUM('Quarter SeasTempAdj'!O62:O65)</f>
        <v>70773.11</v>
      </c>
      <c r="P20" s="118">
        <f>SUM('Quarter SeasTempAdj'!P62:P65)</f>
        <v>139485.27000000002</v>
      </c>
      <c r="Q20" s="118">
        <f>SUM('Quarter SeasTempAdj'!Q62:Q65)</f>
        <v>42564</v>
      </c>
      <c r="R20" s="118">
        <f>SUM('Quarter SeasTempAdj'!R62:R65)</f>
        <v>26149.27</v>
      </c>
      <c r="S20" s="287">
        <f>SUM('Quarter SeasTempAdj'!S62:S65)</f>
        <v>70772</v>
      </c>
      <c r="T20" s="118">
        <f>SUM('Quarter SeasTempAdj'!T62:T65)</f>
        <v>39407.57</v>
      </c>
      <c r="U20" s="118">
        <f>SUM('Quarter SeasTempAdj'!U62:U65)</f>
        <v>25999.56</v>
      </c>
      <c r="V20" s="118">
        <f>SUM('Quarter SeasTempAdj'!V62:V65)</f>
        <v>9288.48</v>
      </c>
      <c r="W20" s="287">
        <f>SUM('Quarter SeasTempAdj'!W62:W65)</f>
        <v>4119.53</v>
      </c>
      <c r="X20" s="118">
        <f>SUM('Quarter SeasTempAdj'!X62:X65)</f>
        <v>39614.01</v>
      </c>
      <c r="Y20" s="118">
        <f>SUM('Quarter SeasTempAdj'!Y62:Y65)</f>
        <v>26203</v>
      </c>
      <c r="Z20" s="118">
        <f>SUM('Quarter SeasTempAdj'!Z62:Z65)</f>
        <v>9299</v>
      </c>
      <c r="AA20" s="287">
        <f>SUM('Quarter SeasTempAdj'!AA62:AA65)</f>
        <v>4112.01</v>
      </c>
    </row>
    <row r="21" spans="1:27" s="117" customFormat="1" ht="15.5" x14ac:dyDescent="0.35">
      <c r="A21" s="115">
        <v>2017</v>
      </c>
      <c r="B21" s="118">
        <f>SUM('Quarter SeasTempAdj'!B66:B69)</f>
        <v>139496.45000000001</v>
      </c>
      <c r="C21" s="118">
        <f>SUM('Quarter SeasTempAdj'!C66:C69)</f>
        <v>22440.799999999999</v>
      </c>
      <c r="D21" s="118">
        <f>SUM('Quarter SeasTempAdj'!D66:D69)</f>
        <v>57002.58</v>
      </c>
      <c r="E21" s="118">
        <f>SUM('Quarter SeasTempAdj'!E66:E69)</f>
        <v>38501.170000000006</v>
      </c>
      <c r="F21" s="287">
        <f>SUM('Quarter SeasTempAdj'!F66:F69)</f>
        <v>21551.899999999998</v>
      </c>
      <c r="G21" s="118">
        <f>SUM('Quarter SeasTempAdj'!G66:G69)</f>
        <v>141697.59</v>
      </c>
      <c r="H21" s="118">
        <f>SUM('Quarter SeasTempAdj'!H66:H69)</f>
        <v>22584</v>
      </c>
      <c r="I21" s="118">
        <f>SUM('Quarter SeasTempAdj'!I66:I69)</f>
        <v>56858.590000000004</v>
      </c>
      <c r="J21" s="118">
        <f>SUM('Quarter SeasTempAdj'!J66:J69)</f>
        <v>40235</v>
      </c>
      <c r="K21" s="287">
        <f>SUM('Quarter SeasTempAdj'!K66:K69)</f>
        <v>22020</v>
      </c>
      <c r="L21" s="118">
        <f>SUM('Quarter SeasTempAdj'!L66:L69)</f>
        <v>139496.44</v>
      </c>
      <c r="M21" s="118">
        <f>SUM('Quarter SeasTempAdj'!M66:M69)</f>
        <v>41887.03</v>
      </c>
      <c r="N21" s="118">
        <f>SUM('Quarter SeasTempAdj'!N66:N69)</f>
        <v>25765.190000000002</v>
      </c>
      <c r="O21" s="287">
        <f>SUM('Quarter SeasTempAdj'!O66:O69)</f>
        <v>71844.22</v>
      </c>
      <c r="P21" s="118">
        <f>SUM('Quarter SeasTempAdj'!P66:P69)</f>
        <v>141697.59</v>
      </c>
      <c r="Q21" s="118">
        <f>SUM('Quarter SeasTempAdj'!Q66:Q69)</f>
        <v>43839</v>
      </c>
      <c r="R21" s="118">
        <f>SUM('Quarter SeasTempAdj'!R66:R69)</f>
        <v>25866.59</v>
      </c>
      <c r="S21" s="287">
        <f>SUM('Quarter SeasTempAdj'!S66:S69)</f>
        <v>71992</v>
      </c>
      <c r="T21" s="118">
        <f>SUM('Quarter SeasTempAdj'!T66:T69)</f>
        <v>38501.180000000008</v>
      </c>
      <c r="U21" s="118">
        <f>SUM('Quarter SeasTempAdj'!U66:U69)</f>
        <v>25431.93</v>
      </c>
      <c r="V21" s="118">
        <f>SUM('Quarter SeasTempAdj'!V66:V69)</f>
        <v>9060.0099999999984</v>
      </c>
      <c r="W21" s="287">
        <f>SUM('Quarter SeasTempAdj'!W66:W69)</f>
        <v>4009.2400000000002</v>
      </c>
      <c r="X21" s="118">
        <f>SUM('Quarter SeasTempAdj'!X66:X69)</f>
        <v>40234.980000000003</v>
      </c>
      <c r="Y21" s="118">
        <f>SUM('Quarter SeasTempAdj'!Y66:Y69)</f>
        <v>26908.989999999998</v>
      </c>
      <c r="Z21" s="118">
        <f>SUM('Quarter SeasTempAdj'!Z66:Z69)</f>
        <v>9150.99</v>
      </c>
      <c r="AA21" s="287">
        <f>SUM('Quarter SeasTempAdj'!AA66:AA69)</f>
        <v>4175</v>
      </c>
    </row>
    <row r="22" spans="1:27" s="117" customFormat="1" ht="15.5" x14ac:dyDescent="0.35">
      <c r="A22" s="115">
        <v>2018</v>
      </c>
      <c r="B22" s="118">
        <f>SUM('Quarter SeasTempAdj'!B70:B73)</f>
        <v>141527.97</v>
      </c>
      <c r="C22" s="118">
        <f>SUM('Quarter SeasTempAdj'!C70:C73)</f>
        <v>23118.54</v>
      </c>
      <c r="D22" s="118">
        <f>SUM('Quarter SeasTempAdj'!D70:D73)</f>
        <v>57036.240000000005</v>
      </c>
      <c r="E22" s="118">
        <f>SUM('Quarter SeasTempAdj'!E70:E73)</f>
        <v>39308.28</v>
      </c>
      <c r="F22" s="287">
        <f>SUM('Quarter SeasTempAdj'!F70:F73)</f>
        <v>22064.91</v>
      </c>
      <c r="G22" s="118">
        <f>SUM('Quarter SeasTempAdj'!G70:G73)</f>
        <v>142278.24</v>
      </c>
      <c r="H22" s="118">
        <f>SUM('Quarter SeasTempAdj'!H70:H73)</f>
        <v>23206</v>
      </c>
      <c r="I22" s="118">
        <f>SUM('Quarter SeasTempAdj'!I70:I73)</f>
        <v>57220.229999999996</v>
      </c>
      <c r="J22" s="118">
        <f>SUM('Quarter SeasTempAdj'!J70:J73)</f>
        <v>39618.01</v>
      </c>
      <c r="K22" s="287">
        <f>SUM('Quarter SeasTempAdj'!K70:K73)</f>
        <v>22234</v>
      </c>
      <c r="L22" s="118">
        <f>SUM('Quarter SeasTempAdj'!L70:L73)</f>
        <v>141527.98000000001</v>
      </c>
      <c r="M22" s="118">
        <f>SUM('Quarter SeasTempAdj'!M70:M73)</f>
        <v>43435.45</v>
      </c>
      <c r="N22" s="118">
        <f>SUM('Quarter SeasTempAdj'!N70:N73)</f>
        <v>25858.55</v>
      </c>
      <c r="O22" s="287">
        <f>SUM('Quarter SeasTempAdj'!O70:O73)</f>
        <v>72233.98</v>
      </c>
      <c r="P22" s="118">
        <f>SUM('Quarter SeasTempAdj'!P70:P73)</f>
        <v>142278.21000000002</v>
      </c>
      <c r="Q22" s="118">
        <f>SUM('Quarter SeasTempAdj'!Q70:Q73)</f>
        <v>43947.72</v>
      </c>
      <c r="R22" s="118">
        <f>SUM('Quarter SeasTempAdj'!R70:R73)</f>
        <v>25850.5</v>
      </c>
      <c r="S22" s="287">
        <f>SUM('Quarter SeasTempAdj'!S70:S73)</f>
        <v>72479.990000000005</v>
      </c>
      <c r="T22" s="118">
        <f>SUM('Quarter SeasTempAdj'!T70:T73)</f>
        <v>39308.270000000004</v>
      </c>
      <c r="U22" s="118">
        <f>SUM('Quarter SeasTempAdj'!U70:U73)</f>
        <v>26044.91</v>
      </c>
      <c r="V22" s="118">
        <f>SUM('Quarter SeasTempAdj'!V70:V73)</f>
        <v>9114.76</v>
      </c>
      <c r="W22" s="287">
        <f>SUM('Quarter SeasTempAdj'!W70:W73)</f>
        <v>4148.6000000000004</v>
      </c>
      <c r="X22" s="118">
        <f>SUM('Quarter SeasTempAdj'!X70:X73)</f>
        <v>39618</v>
      </c>
      <c r="Y22" s="118">
        <f>SUM('Quarter SeasTempAdj'!Y70:Y73)</f>
        <v>26346</v>
      </c>
      <c r="Z22" s="118">
        <f>SUM('Quarter SeasTempAdj'!Z70:Z73)</f>
        <v>9138</v>
      </c>
      <c r="AA22" s="287">
        <f>SUM('Quarter SeasTempAdj'!AA70:AA73)</f>
        <v>4134</v>
      </c>
    </row>
    <row r="23" spans="1:27" s="117" customFormat="1" ht="15.5" x14ac:dyDescent="0.35">
      <c r="A23" s="115">
        <v>2019</v>
      </c>
      <c r="B23" s="118">
        <f>SUM('Quarter SeasTempAdj'!B74:B77)</f>
        <v>140016.74</v>
      </c>
      <c r="C23" s="118">
        <f>SUM('Quarter SeasTempAdj'!C74:C77)</f>
        <v>23021.89</v>
      </c>
      <c r="D23" s="118">
        <f>SUM('Quarter SeasTempAdj'!D74:D77)</f>
        <v>56877.31</v>
      </c>
      <c r="E23" s="118">
        <f>SUM('Quarter SeasTempAdj'!E74:E77)</f>
        <v>38222.53</v>
      </c>
      <c r="F23" s="287">
        <f>SUM('Quarter SeasTempAdj'!F74:F77)</f>
        <v>21895.010000000002</v>
      </c>
      <c r="G23" s="118">
        <f>SUM('Quarter SeasTempAdj'!G74:G77)</f>
        <v>140676.53</v>
      </c>
      <c r="H23" s="118">
        <f>SUM('Quarter SeasTempAdj'!H74:H77)</f>
        <v>23025.01</v>
      </c>
      <c r="I23" s="118">
        <f>SUM('Quarter SeasTempAdj'!I74:I77)</f>
        <v>56730.509999999995</v>
      </c>
      <c r="J23" s="118">
        <f>SUM('Quarter SeasTempAdj'!J74:J77)</f>
        <v>38823.01</v>
      </c>
      <c r="K23" s="287">
        <f>SUM('Quarter SeasTempAdj'!K74:K77)</f>
        <v>22098</v>
      </c>
      <c r="L23" s="118">
        <f>SUM('Quarter SeasTempAdj'!L74:L77)</f>
        <v>140016.75</v>
      </c>
      <c r="M23" s="118">
        <f>SUM('Quarter SeasTempAdj'!M74:M77)</f>
        <v>42299.34</v>
      </c>
      <c r="N23" s="118">
        <f>SUM('Quarter SeasTempAdj'!N74:N77)</f>
        <v>25625.87</v>
      </c>
      <c r="O23" s="287">
        <f>SUM('Quarter SeasTempAdj'!O74:O77)</f>
        <v>72091.540000000008</v>
      </c>
      <c r="P23" s="118">
        <f>SUM('Quarter SeasTempAdj'!P74:P77)</f>
        <v>140676.51</v>
      </c>
      <c r="Q23" s="118">
        <f>SUM('Quarter SeasTempAdj'!Q74:Q77)</f>
        <v>42982.729999999996</v>
      </c>
      <c r="R23" s="118">
        <f>SUM('Quarter SeasTempAdj'!R74:R77)</f>
        <v>25594.780000000002</v>
      </c>
      <c r="S23" s="287">
        <f>SUM('Quarter SeasTempAdj'!S74:S77)</f>
        <v>72099</v>
      </c>
      <c r="T23" s="118">
        <f>SUM('Quarter SeasTempAdj'!T74:T77)</f>
        <v>38222.53</v>
      </c>
      <c r="U23" s="118">
        <f>SUM('Quarter SeasTempAdj'!U74:U77)</f>
        <v>25144.34</v>
      </c>
      <c r="V23" s="118">
        <f>SUM('Quarter SeasTempAdj'!V74:V77)</f>
        <v>8950.869999999999</v>
      </c>
      <c r="W23" s="287">
        <f>SUM('Quarter SeasTempAdj'!W74:W77)</f>
        <v>4127.32</v>
      </c>
      <c r="X23" s="118">
        <f>SUM('Quarter SeasTempAdj'!X74:X77)</f>
        <v>38823.009999999995</v>
      </c>
      <c r="Y23" s="118">
        <f>SUM('Quarter SeasTempAdj'!Y74:Y77)</f>
        <v>25657.999999999996</v>
      </c>
      <c r="Z23" s="118">
        <f>SUM('Quarter SeasTempAdj'!Z74:Z77)</f>
        <v>8982</v>
      </c>
      <c r="AA23" s="287">
        <f>SUM('Quarter SeasTempAdj'!AA74:AA77)</f>
        <v>4183.01</v>
      </c>
    </row>
    <row r="24" spans="1:27" s="117" customFormat="1" ht="15.5" x14ac:dyDescent="0.35">
      <c r="A24" s="115">
        <v>2020</v>
      </c>
      <c r="B24" s="118">
        <f>SUM('Quarter SeasTempAdj'!B78:B81)</f>
        <v>121750.55000000002</v>
      </c>
      <c r="C24" s="118">
        <f>SUM('Quarter SeasTempAdj'!C78:C81)</f>
        <v>22203.600000000002</v>
      </c>
      <c r="D24" s="118">
        <f>SUM('Quarter SeasTempAdj'!D78:D81)</f>
        <v>40787.31</v>
      </c>
      <c r="E24" s="118">
        <f>SUM('Quarter SeasTempAdj'!E78:E81)</f>
        <v>38456.11</v>
      </c>
      <c r="F24" s="287">
        <f>SUM('Quarter SeasTempAdj'!F78:F81)</f>
        <v>20303.53</v>
      </c>
      <c r="G24" s="118">
        <f>SUM('Quarter SeasTempAdj'!G78:G81)</f>
        <v>124432.4</v>
      </c>
      <c r="H24" s="118">
        <f>SUM('Quarter SeasTempAdj'!H78:H81)</f>
        <v>22378.989999999998</v>
      </c>
      <c r="I24" s="118">
        <f>SUM('Quarter SeasTempAdj'!I78:I81)</f>
        <v>40617.39</v>
      </c>
      <c r="J24" s="118">
        <f>SUM('Quarter SeasTempAdj'!J78:J81)</f>
        <v>40597.009999999995</v>
      </c>
      <c r="K24" s="287">
        <f>SUM('Quarter SeasTempAdj'!K78:K81)</f>
        <v>20839.009999999998</v>
      </c>
      <c r="L24" s="118">
        <f>SUM('Quarter SeasTempAdj'!L78:L81)</f>
        <v>121750.56</v>
      </c>
      <c r="M24" s="118">
        <f>SUM('Quarter SeasTempAdj'!M78:M81)</f>
        <v>41522.93</v>
      </c>
      <c r="N24" s="118">
        <f>SUM('Quarter SeasTempAdj'!N78:N81)</f>
        <v>24332.32</v>
      </c>
      <c r="O24" s="287">
        <f>SUM('Quarter SeasTempAdj'!O78:O81)</f>
        <v>55895.310000000005</v>
      </c>
      <c r="P24" s="118">
        <f>SUM('Quarter SeasTempAdj'!P78:P81)</f>
        <v>124432.39</v>
      </c>
      <c r="Q24" s="118">
        <f>SUM('Quarter SeasTempAdj'!Q78:Q81)</f>
        <v>43868.22</v>
      </c>
      <c r="R24" s="118">
        <f>SUM('Quarter SeasTempAdj'!R78:R81)</f>
        <v>24406.170000000002</v>
      </c>
      <c r="S24" s="287">
        <f>SUM('Quarter SeasTempAdj'!S78:S81)</f>
        <v>56158</v>
      </c>
      <c r="T24" s="118">
        <f>SUM('Quarter SeasTempAdj'!T78:T81)</f>
        <v>38456.100000000006</v>
      </c>
      <c r="U24" s="118">
        <f>SUM('Quarter SeasTempAdj'!U78:U81)</f>
        <v>25089.809999999998</v>
      </c>
      <c r="V24" s="118">
        <f>SUM('Quarter SeasTempAdj'!V78:V81)</f>
        <v>9283.630000000001</v>
      </c>
      <c r="W24" s="287">
        <f>SUM('Quarter SeasTempAdj'!W78:W81)</f>
        <v>4082.66</v>
      </c>
      <c r="X24" s="118">
        <f>SUM('Quarter SeasTempAdj'!X78:X81)</f>
        <v>40597.010000000009</v>
      </c>
      <c r="Y24" s="118">
        <f>SUM('Quarter SeasTempAdj'!Y78:Y81)</f>
        <v>26895</v>
      </c>
      <c r="Z24" s="118">
        <f>SUM('Quarter SeasTempAdj'!Z78:Z81)</f>
        <v>9400</v>
      </c>
      <c r="AA24" s="287">
        <f>SUM('Quarter SeasTempAdj'!AA78:AA81)</f>
        <v>4302.01</v>
      </c>
    </row>
    <row r="25" spans="1:27" s="117" customFormat="1" ht="15.5" x14ac:dyDescent="0.35">
      <c r="A25" s="115">
        <v>2021</v>
      </c>
      <c r="B25" s="118">
        <f>SUM('Quarter SeasTempAdj'!B82:B85)</f>
        <v>128089.31</v>
      </c>
      <c r="C25" s="118">
        <f>SUM('Quarter SeasTempAdj'!C82:C85)</f>
        <v>22870.91</v>
      </c>
      <c r="D25" s="118">
        <f>SUM('Quarter SeasTempAdj'!D82:D85)</f>
        <v>44182.06</v>
      </c>
      <c r="E25" s="118">
        <f>SUM('Quarter SeasTempAdj'!E82:E85)</f>
        <v>40052.639999999999</v>
      </c>
      <c r="F25" s="287">
        <f>SUM('Quarter SeasTempAdj'!F82:F85)</f>
        <v>20983.699999999997</v>
      </c>
      <c r="G25" s="118">
        <f>SUM('Quarter SeasTempAdj'!G82:G85)</f>
        <v>127921.09000000001</v>
      </c>
      <c r="H25" s="118">
        <f>SUM('Quarter SeasTempAdj'!H82:H85)</f>
        <v>22870.010000000002</v>
      </c>
      <c r="I25" s="118">
        <f>SUM('Quarter SeasTempAdj'!I82:I85)</f>
        <v>44177.08</v>
      </c>
      <c r="J25" s="118">
        <f>SUM('Quarter SeasTempAdj'!J82:J85)</f>
        <v>39870</v>
      </c>
      <c r="K25" s="287">
        <f>SUM('Quarter SeasTempAdj'!K82:K85)</f>
        <v>21004</v>
      </c>
      <c r="L25" s="118">
        <f>SUM('Quarter SeasTempAdj'!L82:L85)</f>
        <v>128089.30000000002</v>
      </c>
      <c r="M25" s="118">
        <f>SUM('Quarter SeasTempAdj'!M82:M85)</f>
        <v>44080.85</v>
      </c>
      <c r="N25" s="118">
        <f>SUM('Quarter SeasTempAdj'!N82:N85)</f>
        <v>24635.119999999999</v>
      </c>
      <c r="O25" s="287">
        <f>SUM('Quarter SeasTempAdj'!O82:O85)</f>
        <v>59373.329999999994</v>
      </c>
      <c r="P25" s="118">
        <f>SUM('Quarter SeasTempAdj'!P82:P85)</f>
        <v>127921.07</v>
      </c>
      <c r="Q25" s="118">
        <f>SUM('Quarter SeasTempAdj'!Q82:Q85)</f>
        <v>43984.09</v>
      </c>
      <c r="R25" s="118">
        <f>SUM('Quarter SeasTempAdj'!R82:R85)</f>
        <v>24530.980000000003</v>
      </c>
      <c r="S25" s="287">
        <f>SUM('Quarter SeasTempAdj'!S82:S85)</f>
        <v>59406</v>
      </c>
      <c r="T25" s="118">
        <f>SUM('Quarter SeasTempAdj'!T82:T85)</f>
        <v>40052.639999999999</v>
      </c>
      <c r="U25" s="118">
        <f>SUM('Quarter SeasTempAdj'!U82:U85)</f>
        <v>26675.48</v>
      </c>
      <c r="V25" s="118">
        <f>SUM('Quarter SeasTempAdj'!V82:V85)</f>
        <v>9191.2799999999988</v>
      </c>
      <c r="W25" s="287">
        <f>SUM('Quarter SeasTempAdj'!W82:W85)</f>
        <v>4185.88</v>
      </c>
      <c r="X25" s="118">
        <f>SUM('Quarter SeasTempAdj'!X82:X85)</f>
        <v>39869.99</v>
      </c>
      <c r="Y25" s="118">
        <f>SUM('Quarter SeasTempAdj'!Y82:Y85)</f>
        <v>26527.99</v>
      </c>
      <c r="Z25" s="118">
        <f>SUM('Quarter SeasTempAdj'!Z82:Z85)</f>
        <v>9188</v>
      </c>
      <c r="AA25" s="287">
        <f>SUM('Quarter SeasTempAdj'!AA82:AA85)</f>
        <v>4154</v>
      </c>
    </row>
    <row r="26" spans="1:27" s="117" customFormat="1" ht="15.5" x14ac:dyDescent="0.35">
      <c r="A26" s="115">
        <v>2022</v>
      </c>
      <c r="B26" s="118">
        <f>SUM('Quarter SeasTempAdj'!B86:B89)</f>
        <v>126817.24000000002</v>
      </c>
      <c r="C26" s="118">
        <f>SUM('Quarter SeasTempAdj'!C86:C89)</f>
        <v>21530.11</v>
      </c>
      <c r="D26" s="118">
        <f>SUM('Quarter SeasTempAdj'!D86:D89)</f>
        <v>50578.9</v>
      </c>
      <c r="E26" s="118">
        <f>SUM('Quarter SeasTempAdj'!E86:E89)</f>
        <v>34419.17</v>
      </c>
      <c r="F26" s="287">
        <f>SUM('Quarter SeasTempAdj'!F86:F89)</f>
        <v>20289.059999999998</v>
      </c>
      <c r="G26" s="118">
        <f>SUM('Quarter SeasTempAdj'!G86:G89)</f>
        <v>129832.92</v>
      </c>
      <c r="H26" s="118">
        <f>SUM('Quarter SeasTempAdj'!H86:H89)</f>
        <v>21748</v>
      </c>
      <c r="I26" s="118">
        <f>SUM('Quarter SeasTempAdj'!I86:I89)</f>
        <v>50251.909999999996</v>
      </c>
      <c r="J26" s="118">
        <f>SUM('Quarter SeasTempAdj'!J86:J89)</f>
        <v>36849.01</v>
      </c>
      <c r="K26" s="287">
        <f>SUM('Quarter SeasTempAdj'!K86:K89)</f>
        <v>20984</v>
      </c>
      <c r="L26" s="118">
        <f>SUM('Quarter SeasTempAdj'!L86:L89)</f>
        <v>126817.23000000001</v>
      </c>
      <c r="M26" s="118">
        <f>SUM('Quarter SeasTempAdj'!M86:M89)</f>
        <v>38119.870000000003</v>
      </c>
      <c r="N26" s="118">
        <f>SUM('Quarter SeasTempAdj'!N86:N89)</f>
        <v>23297.759999999998</v>
      </c>
      <c r="O26" s="287">
        <f>SUM('Quarter SeasTempAdj'!O86:O89)</f>
        <v>65399.6</v>
      </c>
      <c r="P26" s="118">
        <f>SUM('Quarter SeasTempAdj'!P86:P89)</f>
        <v>129832.90999999999</v>
      </c>
      <c r="Q26" s="118">
        <f>SUM('Quarter SeasTempAdj'!Q86:Q89)</f>
        <v>40858.92</v>
      </c>
      <c r="R26" s="118">
        <f>SUM('Quarter SeasTempAdj'!R86:R89)</f>
        <v>23205.989999999998</v>
      </c>
      <c r="S26" s="287">
        <f>SUM('Quarter SeasTempAdj'!S86:S89)</f>
        <v>65768</v>
      </c>
      <c r="T26" s="118">
        <f>SUM('Quarter SeasTempAdj'!T86:T89)</f>
        <v>34419.149999999994</v>
      </c>
      <c r="U26" s="118">
        <f>SUM('Quarter SeasTempAdj'!U86:U89)</f>
        <v>21995.66</v>
      </c>
      <c r="V26" s="118">
        <f>SUM('Quarter SeasTempAdj'!V86:V89)</f>
        <v>8277.68</v>
      </c>
      <c r="W26" s="287">
        <f>SUM('Quarter SeasTempAdj'!W86:W89)</f>
        <v>4145.8099999999995</v>
      </c>
      <c r="X26" s="118">
        <f>SUM('Quarter SeasTempAdj'!X86:X89)</f>
        <v>36849</v>
      </c>
      <c r="Y26" s="118">
        <f>SUM('Quarter SeasTempAdj'!Y86:Y89)</f>
        <v>24026</v>
      </c>
      <c r="Z26" s="118">
        <f>SUM('Quarter SeasTempAdj'!Z86:Z89)</f>
        <v>8409</v>
      </c>
      <c r="AA26" s="287">
        <f>SUM('Quarter SeasTempAdj'!AA86:AA89)</f>
        <v>4414</v>
      </c>
    </row>
    <row r="27" spans="1:27" ht="15.5" x14ac:dyDescent="0.35">
      <c r="A27" s="115" t="s">
        <v>514</v>
      </c>
      <c r="B27" s="118">
        <f>SUM('Quarter SeasTempAdj'!B90:B93)</f>
        <v>124807.81</v>
      </c>
      <c r="C27" s="118">
        <f>SUM('Quarter SeasTempAdj'!C90:C93)</f>
        <v>20790.93</v>
      </c>
      <c r="D27" s="118">
        <f>SUM('Quarter SeasTempAdj'!D90:D93)</f>
        <v>52145.59</v>
      </c>
      <c r="E27" s="118">
        <f>SUM('Quarter SeasTempAdj'!E90:E93)</f>
        <v>32185.739999999998</v>
      </c>
      <c r="F27" s="287">
        <f>SUM('Quarter SeasTempAdj'!F90:F93)</f>
        <v>19685.55</v>
      </c>
      <c r="G27" s="118">
        <f>SUM('Quarter SeasTempAdj'!G90:G93)</f>
        <v>127357.91</v>
      </c>
      <c r="H27" s="118">
        <f>SUM('Quarter SeasTempAdj'!H90:H93)</f>
        <v>20984.989999999998</v>
      </c>
      <c r="I27" s="118">
        <f>SUM('Quarter SeasTempAdj'!I90:I93)</f>
        <v>51858.92</v>
      </c>
      <c r="J27" s="118">
        <f>SUM('Quarter SeasTempAdj'!J90:J93)</f>
        <v>34217</v>
      </c>
      <c r="K27" s="287">
        <f>SUM('Quarter SeasTempAdj'!K90:K93)</f>
        <v>20297</v>
      </c>
      <c r="L27" s="118">
        <f>SUM('Quarter SeasTempAdj'!L90:L93)</f>
        <v>124807.81</v>
      </c>
      <c r="M27" s="118">
        <f>SUM('Quarter SeasTempAdj'!M90:M93)</f>
        <v>35766.65</v>
      </c>
      <c r="N27" s="118">
        <f>SUM('Quarter SeasTempAdj'!N90:N93)</f>
        <v>22607.07</v>
      </c>
      <c r="O27" s="287">
        <f>SUM('Quarter SeasTempAdj'!O90:O93)</f>
        <v>66434.09</v>
      </c>
      <c r="P27" s="118">
        <f>SUM('Quarter SeasTempAdj'!P90:P93)</f>
        <v>127357.92000000001</v>
      </c>
      <c r="Q27" s="118">
        <f>SUM('Quarter SeasTempAdj'!Q90:Q93)</f>
        <v>38090.920000000006</v>
      </c>
      <c r="R27" s="118">
        <f>SUM('Quarter SeasTempAdj'!R90:R93)</f>
        <v>22503.99</v>
      </c>
      <c r="S27" s="287">
        <f>SUM('Quarter SeasTempAdj'!S90:S93)</f>
        <v>66763.010000000009</v>
      </c>
      <c r="T27" s="118">
        <f>SUM('Quarter SeasTempAdj'!T90:T93)</f>
        <v>32185.730000000003</v>
      </c>
      <c r="U27" s="118">
        <f>SUM('Quarter SeasTempAdj'!U90:U93)</f>
        <v>20314.39</v>
      </c>
      <c r="V27" s="118">
        <f>SUM('Quarter SeasTempAdj'!V90:V93)</f>
        <v>7936.6900000000005</v>
      </c>
      <c r="W27" s="287">
        <f>SUM('Quarter SeasTempAdj'!W90:W93)</f>
        <v>3934.65</v>
      </c>
      <c r="X27" s="118">
        <f>SUM('Quarter SeasTempAdj'!X90:X93)</f>
        <v>34217</v>
      </c>
      <c r="Y27" s="118">
        <f>SUM('Quarter SeasTempAdj'!Y90:Y93)</f>
        <v>22008</v>
      </c>
      <c r="Z27" s="118">
        <f>SUM('Quarter SeasTempAdj'!Z90:Z93)</f>
        <v>8052</v>
      </c>
      <c r="AA27" s="287">
        <f>SUM('Quarter SeasTempAdj'!AA90:AA93)</f>
        <v>4157</v>
      </c>
    </row>
    <row r="29" spans="1:27" ht="13" x14ac:dyDescent="0.3">
      <c r="A29" s="32"/>
    </row>
    <row r="30" spans="1:27" x14ac:dyDescent="0.2">
      <c r="B30" s="40"/>
      <c r="C30" s="40"/>
      <c r="D30" s="40"/>
      <c r="E30" s="40"/>
      <c r="F30" s="40"/>
    </row>
    <row r="31" spans="1:27" x14ac:dyDescent="0.2">
      <c r="B31" s="40"/>
      <c r="C31" s="40"/>
      <c r="D31" s="40"/>
      <c r="E31" s="40"/>
      <c r="F31" s="40"/>
    </row>
    <row r="32" spans="1:27" x14ac:dyDescent="0.2">
      <c r="B32" s="40"/>
      <c r="C32" s="40"/>
      <c r="D32" s="40"/>
      <c r="E32" s="40"/>
      <c r="F32" s="40"/>
    </row>
    <row r="33" spans="2:24" x14ac:dyDescent="0.2">
      <c r="B33" s="40"/>
      <c r="C33" s="40"/>
      <c r="D33" s="40"/>
      <c r="E33" s="40"/>
      <c r="F33" s="40"/>
      <c r="G33" s="39"/>
      <c r="H33" s="39"/>
    </row>
    <row r="34" spans="2:24" x14ac:dyDescent="0.2">
      <c r="B34" s="40"/>
      <c r="C34" s="40"/>
      <c r="D34" s="40"/>
      <c r="E34" s="40"/>
      <c r="F34" s="40"/>
    </row>
    <row r="35" spans="2:24" x14ac:dyDescent="0.2">
      <c r="B35" s="40"/>
      <c r="C35" s="40"/>
      <c r="D35" s="40"/>
      <c r="E35" s="40"/>
      <c r="F35" s="40"/>
    </row>
    <row r="36" spans="2:24" x14ac:dyDescent="0.2">
      <c r="B36" s="40"/>
      <c r="C36" s="40"/>
      <c r="D36" s="40"/>
      <c r="E36" s="40"/>
      <c r="F36" s="40"/>
    </row>
    <row r="37" spans="2:24" x14ac:dyDescent="0.2">
      <c r="B37" s="40"/>
      <c r="C37" s="40"/>
      <c r="D37" s="40"/>
      <c r="E37" s="40"/>
      <c r="F37" s="40"/>
    </row>
    <row r="38" spans="2:24" x14ac:dyDescent="0.2">
      <c r="B38" s="40"/>
      <c r="C38" s="40"/>
      <c r="D38" s="40"/>
      <c r="E38" s="40"/>
      <c r="F38" s="40"/>
    </row>
    <row r="39" spans="2:24" x14ac:dyDescent="0.2">
      <c r="B39" s="40"/>
      <c r="C39" s="40"/>
      <c r="D39" s="40"/>
      <c r="E39" s="40"/>
      <c r="F39" s="40"/>
      <c r="G39" s="40"/>
      <c r="H39" s="40"/>
      <c r="I39" s="40"/>
      <c r="J39" s="40"/>
      <c r="K39" s="40"/>
      <c r="L39" s="40"/>
      <c r="M39" s="40"/>
      <c r="N39" s="40"/>
      <c r="O39" s="40"/>
      <c r="P39" s="40"/>
      <c r="Q39" s="40"/>
      <c r="R39" s="40"/>
      <c r="S39" s="40"/>
      <c r="T39" s="40"/>
      <c r="U39" s="40"/>
      <c r="V39" s="40"/>
      <c r="W39" s="40"/>
      <c r="X39" s="40"/>
    </row>
    <row r="40" spans="2:24" x14ac:dyDescent="0.2">
      <c r="B40" s="40"/>
      <c r="C40" s="40"/>
      <c r="D40" s="40"/>
      <c r="E40" s="40"/>
      <c r="F40" s="40"/>
      <c r="G40" s="40"/>
      <c r="H40" s="40"/>
      <c r="I40" s="40"/>
      <c r="J40" s="40"/>
      <c r="K40" s="40"/>
      <c r="L40" s="40"/>
      <c r="M40" s="40"/>
      <c r="N40" s="40"/>
      <c r="O40" s="40"/>
      <c r="P40" s="40"/>
      <c r="Q40" s="40"/>
      <c r="R40" s="40"/>
      <c r="S40" s="40"/>
      <c r="T40" s="40"/>
      <c r="U40" s="40"/>
      <c r="V40" s="40"/>
      <c r="W40" s="40"/>
      <c r="X40" s="40"/>
    </row>
    <row r="41" spans="2:24" x14ac:dyDescent="0.2">
      <c r="B41" s="40"/>
      <c r="C41" s="40"/>
      <c r="D41" s="40"/>
      <c r="E41" s="40"/>
      <c r="F41" s="40"/>
      <c r="G41" s="40"/>
      <c r="H41" s="40"/>
      <c r="I41" s="40"/>
      <c r="J41" s="40"/>
      <c r="K41" s="40"/>
      <c r="L41" s="40"/>
      <c r="M41" s="40"/>
      <c r="N41" s="40"/>
      <c r="O41" s="40"/>
      <c r="P41" s="40"/>
      <c r="Q41" s="40"/>
      <c r="R41" s="40"/>
      <c r="S41" s="40"/>
      <c r="T41" s="40"/>
      <c r="U41" s="40"/>
      <c r="V41" s="40"/>
      <c r="W41" s="40"/>
      <c r="X41" s="40"/>
    </row>
    <row r="42" spans="2:24" x14ac:dyDescent="0.2">
      <c r="B42" s="40"/>
      <c r="C42" s="40"/>
      <c r="D42" s="40"/>
      <c r="E42" s="40"/>
      <c r="F42" s="40"/>
      <c r="G42" s="40"/>
      <c r="H42" s="40"/>
      <c r="I42" s="40"/>
      <c r="J42" s="40"/>
      <c r="K42" s="40"/>
      <c r="L42" s="40"/>
      <c r="M42" s="40"/>
      <c r="N42" s="40"/>
      <c r="O42" s="40"/>
      <c r="P42" s="40"/>
      <c r="Q42" s="40"/>
      <c r="R42" s="40"/>
      <c r="S42" s="40"/>
      <c r="T42" s="40"/>
      <c r="U42" s="40"/>
      <c r="V42" s="40"/>
      <c r="W42" s="40"/>
      <c r="X42" s="40"/>
    </row>
    <row r="43" spans="2:24" x14ac:dyDescent="0.2">
      <c r="B43" s="40"/>
      <c r="C43" s="40"/>
      <c r="D43" s="40"/>
      <c r="E43" s="40"/>
      <c r="F43" s="40"/>
      <c r="G43" s="40"/>
      <c r="H43" s="40"/>
      <c r="I43" s="40"/>
      <c r="J43" s="40"/>
      <c r="K43" s="40"/>
      <c r="L43" s="40"/>
      <c r="M43" s="40"/>
      <c r="N43" s="40"/>
      <c r="O43" s="40"/>
      <c r="P43" s="40"/>
      <c r="Q43" s="40"/>
      <c r="R43" s="40"/>
      <c r="S43" s="40"/>
      <c r="T43" s="40"/>
      <c r="U43" s="40"/>
      <c r="V43" s="40"/>
      <c r="W43" s="40"/>
      <c r="X43" s="40"/>
    </row>
    <row r="44" spans="2:24" x14ac:dyDescent="0.2">
      <c r="B44" s="40"/>
      <c r="C44" s="40"/>
      <c r="D44" s="40"/>
      <c r="E44" s="40"/>
      <c r="F44" s="40"/>
      <c r="G44" s="40"/>
      <c r="H44" s="40"/>
      <c r="I44" s="40"/>
      <c r="J44" s="40"/>
      <c r="K44" s="40"/>
      <c r="L44" s="40"/>
      <c r="M44" s="40"/>
      <c r="N44" s="40"/>
      <c r="O44" s="40"/>
      <c r="P44" s="40"/>
      <c r="Q44" s="40"/>
      <c r="R44" s="40"/>
      <c r="S44" s="40"/>
      <c r="T44" s="40"/>
      <c r="U44" s="40"/>
      <c r="V44" s="40"/>
      <c r="W44" s="40"/>
      <c r="X44" s="40"/>
    </row>
    <row r="45" spans="2:24" x14ac:dyDescent="0.2">
      <c r="B45" s="40"/>
      <c r="C45" s="40"/>
      <c r="D45" s="40"/>
      <c r="E45" s="40"/>
      <c r="F45" s="40"/>
      <c r="G45" s="40"/>
      <c r="H45" s="40"/>
      <c r="I45" s="40"/>
      <c r="J45" s="40"/>
      <c r="K45" s="40"/>
      <c r="L45" s="40"/>
      <c r="M45" s="40"/>
      <c r="N45" s="40"/>
      <c r="O45" s="40"/>
      <c r="P45" s="40"/>
      <c r="Q45" s="40"/>
      <c r="R45" s="40"/>
      <c r="S45" s="40"/>
      <c r="T45" s="40"/>
      <c r="U45" s="40"/>
      <c r="V45" s="40"/>
      <c r="W45" s="40"/>
      <c r="X45" s="40"/>
    </row>
    <row r="46" spans="2:24" x14ac:dyDescent="0.2">
      <c r="B46" s="40"/>
      <c r="C46" s="40"/>
      <c r="D46" s="40"/>
      <c r="E46" s="40"/>
      <c r="F46" s="40"/>
      <c r="G46" s="40"/>
      <c r="H46" s="40"/>
      <c r="I46" s="40"/>
      <c r="J46" s="40"/>
      <c r="K46" s="40"/>
      <c r="L46" s="40"/>
      <c r="M46" s="40"/>
      <c r="N46" s="40"/>
      <c r="O46" s="40"/>
      <c r="P46" s="40"/>
      <c r="Q46" s="40"/>
      <c r="R46" s="40"/>
      <c r="S46" s="40"/>
      <c r="T46" s="40"/>
      <c r="U46" s="40"/>
      <c r="V46" s="40"/>
      <c r="W46" s="40"/>
      <c r="X46" s="40"/>
    </row>
    <row r="47" spans="2:24" x14ac:dyDescent="0.2">
      <c r="B47" s="40"/>
      <c r="C47" s="40"/>
      <c r="D47" s="40"/>
      <c r="E47" s="40"/>
      <c r="F47" s="40"/>
      <c r="G47" s="40"/>
      <c r="H47" s="40"/>
      <c r="I47" s="40"/>
      <c r="J47" s="40"/>
      <c r="K47" s="40"/>
      <c r="L47" s="40"/>
      <c r="M47" s="40"/>
      <c r="N47" s="40"/>
      <c r="O47" s="40"/>
      <c r="P47" s="40"/>
      <c r="Q47" s="40"/>
      <c r="R47" s="40"/>
      <c r="S47" s="40"/>
      <c r="T47" s="40"/>
      <c r="U47" s="40"/>
      <c r="V47" s="40"/>
      <c r="W47" s="40"/>
      <c r="X47" s="40"/>
    </row>
    <row r="48" spans="2:24" x14ac:dyDescent="0.2">
      <c r="B48" s="40"/>
      <c r="C48" s="40"/>
      <c r="D48" s="40"/>
      <c r="E48" s="40"/>
      <c r="F48" s="40"/>
      <c r="G48" s="40"/>
      <c r="H48" s="40"/>
      <c r="I48" s="40"/>
      <c r="J48" s="40"/>
      <c r="K48" s="40"/>
      <c r="L48" s="40"/>
      <c r="M48" s="40"/>
      <c r="N48" s="40"/>
      <c r="O48" s="40"/>
      <c r="P48" s="40"/>
      <c r="Q48" s="40"/>
      <c r="R48" s="40"/>
      <c r="S48" s="40"/>
      <c r="T48" s="40"/>
      <c r="U48" s="40"/>
      <c r="V48" s="40"/>
      <c r="W48" s="40"/>
      <c r="X48" s="40"/>
    </row>
    <row r="49" spans="2:10" x14ac:dyDescent="0.2">
      <c r="B49" s="40"/>
      <c r="C49" s="40"/>
      <c r="D49" s="40"/>
      <c r="E49" s="40"/>
      <c r="F49" s="40"/>
      <c r="J49" s="40"/>
    </row>
    <row r="50" spans="2:10" x14ac:dyDescent="0.2">
      <c r="B50" s="40"/>
      <c r="C50" s="40"/>
      <c r="D50" s="40"/>
      <c r="E50" s="40"/>
      <c r="F50" s="40"/>
      <c r="J50" s="40"/>
    </row>
    <row r="51" spans="2:10" x14ac:dyDescent="0.2">
      <c r="B51" s="40"/>
      <c r="C51" s="40"/>
      <c r="D51" s="40"/>
      <c r="E51" s="40"/>
      <c r="F51" s="40"/>
      <c r="J51" s="40"/>
    </row>
    <row r="52" spans="2:10" x14ac:dyDescent="0.2">
      <c r="B52" s="40"/>
      <c r="C52" s="40"/>
      <c r="D52" s="40"/>
      <c r="E52" s="40"/>
      <c r="F52" s="40"/>
      <c r="J52" s="40"/>
    </row>
    <row r="53" spans="2:10" x14ac:dyDescent="0.2">
      <c r="B53" s="40"/>
      <c r="C53" s="40"/>
      <c r="D53" s="40"/>
      <c r="E53" s="40"/>
      <c r="F53" s="40"/>
      <c r="J53" s="40"/>
    </row>
    <row r="54" spans="2:10" x14ac:dyDescent="0.2">
      <c r="B54" s="40"/>
      <c r="C54" s="40"/>
      <c r="D54" s="40"/>
      <c r="E54" s="40"/>
      <c r="F54" s="40"/>
      <c r="J54" s="40"/>
    </row>
    <row r="55" spans="2:10" x14ac:dyDescent="0.2">
      <c r="B55" s="40"/>
      <c r="C55" s="40"/>
      <c r="D55" s="40"/>
      <c r="E55" s="40"/>
      <c r="F55" s="40"/>
      <c r="J55" s="40"/>
    </row>
  </sheetData>
  <pageMargins left="0.7" right="0.7" top="0.75" bottom="0.75" header="0.3" footer="0.3"/>
  <pageSetup paperSize="9" orientation="portrait" r:id="rId1"/>
  <ignoredErrors>
    <ignoredError sqref="C6:AA23 C24:AA24 C25:AA25 C26:AA26 C27:AA27" formulaRange="1"/>
  </ignoredErrors>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2B25-CD4B-4CCF-B3D8-ECF5EC49A1F2}">
  <dimension ref="A1:AM178"/>
  <sheetViews>
    <sheetView showGridLines="0" zoomScaleNormal="100" workbookViewId="0">
      <pane xSplit="1" ySplit="5" topLeftCell="B86" activePane="bottomRight" state="frozen"/>
      <selection pane="topRight"/>
      <selection pane="bottomLeft"/>
      <selection pane="bottomRight" activeCell="A86" sqref="A86"/>
    </sheetView>
  </sheetViews>
  <sheetFormatPr defaultColWidth="9.1796875" defaultRowHeight="15.5" x14ac:dyDescent="0.35"/>
  <cols>
    <col min="1" max="1" width="29.1796875" style="117" customWidth="1"/>
    <col min="2" max="2" width="30.1796875" style="117" customWidth="1"/>
    <col min="3" max="3" width="9.54296875" style="117" customWidth="1"/>
    <col min="4" max="4" width="10.81640625" style="117" customWidth="1"/>
    <col min="5" max="5" width="10.54296875" style="117" customWidth="1"/>
    <col min="6" max="6" width="16.7265625" style="117" customWidth="1"/>
    <col min="7" max="7" width="28.54296875" style="117" customWidth="1"/>
    <col min="8" max="8" width="10.54296875" style="117" customWidth="1"/>
    <col min="9" max="9" width="12" style="117" customWidth="1"/>
    <col min="10" max="10" width="11.54296875" style="117" customWidth="1"/>
    <col min="11" max="11" width="17.81640625" style="117" customWidth="1"/>
    <col min="12" max="12" width="25" style="117" customWidth="1"/>
    <col min="13" max="13" width="9.26953125" style="117" customWidth="1"/>
    <col min="14" max="14" width="10.81640625" style="117" customWidth="1"/>
    <col min="15" max="15" width="9.26953125" style="117" customWidth="1"/>
    <col min="16" max="16" width="30.81640625" style="117" customWidth="1"/>
    <col min="17" max="17" width="9.26953125" style="117" customWidth="1"/>
    <col min="18" max="18" width="11.81640625" style="117" customWidth="1"/>
    <col min="19" max="19" width="9.26953125" style="117" customWidth="1"/>
    <col min="20" max="20" width="30.1796875" style="117" customWidth="1"/>
    <col min="21" max="21" width="9.1796875" style="117"/>
    <col min="22" max="22" width="13" style="117" customWidth="1"/>
    <col min="23" max="23" width="9.54296875" style="117" customWidth="1"/>
    <col min="24" max="24" width="30.1796875" style="117" customWidth="1"/>
    <col min="25" max="25" width="9.1796875" style="117"/>
    <col min="26" max="26" width="13" style="117" customWidth="1"/>
    <col min="27" max="27" width="9.54296875" style="117" customWidth="1"/>
    <col min="28" max="31" width="9.1796875" style="117"/>
    <col min="32" max="32" width="12.81640625" style="117" bestFit="1" customWidth="1"/>
    <col min="33" max="246" width="9.1796875" style="117"/>
    <col min="247" max="247" width="11.81640625" style="117" bestFit="1" customWidth="1"/>
    <col min="248" max="248" width="2.54296875" style="117" customWidth="1"/>
    <col min="249" max="249" width="9.26953125" style="117" customWidth="1"/>
    <col min="250" max="250" width="0" style="117" hidden="1" customWidth="1"/>
    <col min="251" max="254" width="9.26953125" style="117" customWidth="1"/>
    <col min="255" max="260" width="7.453125" style="117" customWidth="1"/>
    <col min="261" max="261" width="25.1796875" style="117" customWidth="1"/>
    <col min="262" max="265" width="9.26953125" style="117" customWidth="1"/>
    <col min="266" max="266" width="7.453125" style="117" customWidth="1"/>
    <col min="267" max="270" width="9.26953125" style="117" customWidth="1"/>
    <col min="271" max="271" width="10.54296875" style="117" customWidth="1"/>
    <col min="272" max="274" width="9.1796875" style="117"/>
    <col min="275" max="275" width="12.26953125" style="117" customWidth="1"/>
    <col min="276" max="276" width="9.1796875" style="117"/>
    <col min="277" max="277" width="9.54296875" style="117" bestFit="1" customWidth="1"/>
    <col min="278" max="279" width="9.26953125" style="117" bestFit="1" customWidth="1"/>
    <col min="280" max="502" width="9.1796875" style="117"/>
    <col min="503" max="503" width="11.81640625" style="117" bestFit="1" customWidth="1"/>
    <col min="504" max="504" width="2.54296875" style="117" customWidth="1"/>
    <col min="505" max="505" width="9.26953125" style="117" customWidth="1"/>
    <col min="506" max="506" width="0" style="117" hidden="1" customWidth="1"/>
    <col min="507" max="510" width="9.26953125" style="117" customWidth="1"/>
    <col min="511" max="516" width="7.453125" style="117" customWidth="1"/>
    <col min="517" max="517" width="25.1796875" style="117" customWidth="1"/>
    <col min="518" max="521" width="9.26953125" style="117" customWidth="1"/>
    <col min="522" max="522" width="7.453125" style="117" customWidth="1"/>
    <col min="523" max="526" width="9.26953125" style="117" customWidth="1"/>
    <col min="527" max="527" width="10.54296875" style="117" customWidth="1"/>
    <col min="528" max="530" width="9.1796875" style="117"/>
    <col min="531" max="531" width="12.26953125" style="117" customWidth="1"/>
    <col min="532" max="532" width="9.1796875" style="117"/>
    <col min="533" max="533" width="9.54296875" style="117" bestFit="1" customWidth="1"/>
    <col min="534" max="535" width="9.26953125" style="117" bestFit="1" customWidth="1"/>
    <col min="536" max="758" width="9.1796875" style="117"/>
    <col min="759" max="759" width="11.81640625" style="117" bestFit="1" customWidth="1"/>
    <col min="760" max="760" width="2.54296875" style="117" customWidth="1"/>
    <col min="761" max="761" width="9.26953125" style="117" customWidth="1"/>
    <col min="762" max="762" width="0" style="117" hidden="1" customWidth="1"/>
    <col min="763" max="766" width="9.26953125" style="117" customWidth="1"/>
    <col min="767" max="772" width="7.453125" style="117" customWidth="1"/>
    <col min="773" max="773" width="25.1796875" style="117" customWidth="1"/>
    <col min="774" max="777" width="9.26953125" style="117" customWidth="1"/>
    <col min="778" max="778" width="7.453125" style="117" customWidth="1"/>
    <col min="779" max="782" width="9.26953125" style="117" customWidth="1"/>
    <col min="783" max="783" width="10.54296875" style="117" customWidth="1"/>
    <col min="784" max="786" width="9.1796875" style="117"/>
    <col min="787" max="787" width="12.26953125" style="117" customWidth="1"/>
    <col min="788" max="788" width="9.1796875" style="117"/>
    <col min="789" max="789" width="9.54296875" style="117" bestFit="1" customWidth="1"/>
    <col min="790" max="791" width="9.26953125" style="117" bestFit="1" customWidth="1"/>
    <col min="792" max="1014" width="9.1796875" style="117"/>
    <col min="1015" max="1015" width="11.81640625" style="117" bestFit="1" customWidth="1"/>
    <col min="1016" max="1016" width="2.54296875" style="117" customWidth="1"/>
    <col min="1017" max="1017" width="9.26953125" style="117" customWidth="1"/>
    <col min="1018" max="1018" width="0" style="117" hidden="1" customWidth="1"/>
    <col min="1019" max="1022" width="9.26953125" style="117" customWidth="1"/>
    <col min="1023" max="1028" width="7.453125" style="117" customWidth="1"/>
    <col min="1029" max="1029" width="25.1796875" style="117" customWidth="1"/>
    <col min="1030" max="1033" width="9.26953125" style="117" customWidth="1"/>
    <col min="1034" max="1034" width="7.453125" style="117" customWidth="1"/>
    <col min="1035" max="1038" width="9.26953125" style="117" customWidth="1"/>
    <col min="1039" max="1039" width="10.54296875" style="117" customWidth="1"/>
    <col min="1040" max="1042" width="9.1796875" style="117"/>
    <col min="1043" max="1043" width="12.26953125" style="117" customWidth="1"/>
    <col min="1044" max="1044" width="9.1796875" style="117"/>
    <col min="1045" max="1045" width="9.54296875" style="117" bestFit="1" customWidth="1"/>
    <col min="1046" max="1047" width="9.26953125" style="117" bestFit="1" customWidth="1"/>
    <col min="1048" max="1270" width="9.1796875" style="117"/>
    <col min="1271" max="1271" width="11.81640625" style="117" bestFit="1" customWidth="1"/>
    <col min="1272" max="1272" width="2.54296875" style="117" customWidth="1"/>
    <col min="1273" max="1273" width="9.26953125" style="117" customWidth="1"/>
    <col min="1274" max="1274" width="0" style="117" hidden="1" customWidth="1"/>
    <col min="1275" max="1278" width="9.26953125" style="117" customWidth="1"/>
    <col min="1279" max="1284" width="7.453125" style="117" customWidth="1"/>
    <col min="1285" max="1285" width="25.1796875" style="117" customWidth="1"/>
    <col min="1286" max="1289" width="9.26953125" style="117" customWidth="1"/>
    <col min="1290" max="1290" width="7.453125" style="117" customWidth="1"/>
    <col min="1291" max="1294" width="9.26953125" style="117" customWidth="1"/>
    <col min="1295" max="1295" width="10.54296875" style="117" customWidth="1"/>
    <col min="1296" max="1298" width="9.1796875" style="117"/>
    <col min="1299" max="1299" width="12.26953125" style="117" customWidth="1"/>
    <col min="1300" max="1300" width="9.1796875" style="117"/>
    <col min="1301" max="1301" width="9.54296875" style="117" bestFit="1" customWidth="1"/>
    <col min="1302" max="1303" width="9.26953125" style="117" bestFit="1" customWidth="1"/>
    <col min="1304" max="1526" width="9.1796875" style="117"/>
    <col min="1527" max="1527" width="11.81640625" style="117" bestFit="1" customWidth="1"/>
    <col min="1528" max="1528" width="2.54296875" style="117" customWidth="1"/>
    <col min="1529" max="1529" width="9.26953125" style="117" customWidth="1"/>
    <col min="1530" max="1530" width="0" style="117" hidden="1" customWidth="1"/>
    <col min="1531" max="1534" width="9.26953125" style="117" customWidth="1"/>
    <col min="1535" max="1540" width="7.453125" style="117" customWidth="1"/>
    <col min="1541" max="1541" width="25.1796875" style="117" customWidth="1"/>
    <col min="1542" max="1545" width="9.26953125" style="117" customWidth="1"/>
    <col min="1546" max="1546" width="7.453125" style="117" customWidth="1"/>
    <col min="1547" max="1550" width="9.26953125" style="117" customWidth="1"/>
    <col min="1551" max="1551" width="10.54296875" style="117" customWidth="1"/>
    <col min="1552" max="1554" width="9.1796875" style="117"/>
    <col min="1555" max="1555" width="12.26953125" style="117" customWidth="1"/>
    <col min="1556" max="1556" width="9.1796875" style="117"/>
    <col min="1557" max="1557" width="9.54296875" style="117" bestFit="1" customWidth="1"/>
    <col min="1558" max="1559" width="9.26953125" style="117" bestFit="1" customWidth="1"/>
    <col min="1560" max="1782" width="9.1796875" style="117"/>
    <col min="1783" max="1783" width="11.81640625" style="117" bestFit="1" customWidth="1"/>
    <col min="1784" max="1784" width="2.54296875" style="117" customWidth="1"/>
    <col min="1785" max="1785" width="9.26953125" style="117" customWidth="1"/>
    <col min="1786" max="1786" width="0" style="117" hidden="1" customWidth="1"/>
    <col min="1787" max="1790" width="9.26953125" style="117" customWidth="1"/>
    <col min="1791" max="1796" width="7.453125" style="117" customWidth="1"/>
    <col min="1797" max="1797" width="25.1796875" style="117" customWidth="1"/>
    <col min="1798" max="1801" width="9.26953125" style="117" customWidth="1"/>
    <col min="1802" max="1802" width="7.453125" style="117" customWidth="1"/>
    <col min="1803" max="1806" width="9.26953125" style="117" customWidth="1"/>
    <col min="1807" max="1807" width="10.54296875" style="117" customWidth="1"/>
    <col min="1808" max="1810" width="9.1796875" style="117"/>
    <col min="1811" max="1811" width="12.26953125" style="117" customWidth="1"/>
    <col min="1812" max="1812" width="9.1796875" style="117"/>
    <col min="1813" max="1813" width="9.54296875" style="117" bestFit="1" customWidth="1"/>
    <col min="1814" max="1815" width="9.26953125" style="117" bestFit="1" customWidth="1"/>
    <col min="1816" max="2038" width="9.1796875" style="117"/>
    <col min="2039" max="2039" width="11.81640625" style="117" bestFit="1" customWidth="1"/>
    <col min="2040" max="2040" width="2.54296875" style="117" customWidth="1"/>
    <col min="2041" max="2041" width="9.26953125" style="117" customWidth="1"/>
    <col min="2042" max="2042" width="0" style="117" hidden="1" customWidth="1"/>
    <col min="2043" max="2046" width="9.26953125" style="117" customWidth="1"/>
    <col min="2047" max="2052" width="7.453125" style="117" customWidth="1"/>
    <col min="2053" max="2053" width="25.1796875" style="117" customWidth="1"/>
    <col min="2054" max="2057" width="9.26953125" style="117" customWidth="1"/>
    <col min="2058" max="2058" width="7.453125" style="117" customWidth="1"/>
    <col min="2059" max="2062" width="9.26953125" style="117" customWidth="1"/>
    <col min="2063" max="2063" width="10.54296875" style="117" customWidth="1"/>
    <col min="2064" max="2066" width="9.1796875" style="117"/>
    <col min="2067" max="2067" width="12.26953125" style="117" customWidth="1"/>
    <col min="2068" max="2068" width="9.1796875" style="117"/>
    <col min="2069" max="2069" width="9.54296875" style="117" bestFit="1" customWidth="1"/>
    <col min="2070" max="2071" width="9.26953125" style="117" bestFit="1" customWidth="1"/>
    <col min="2072" max="2294" width="9.1796875" style="117"/>
    <col min="2295" max="2295" width="11.81640625" style="117" bestFit="1" customWidth="1"/>
    <col min="2296" max="2296" width="2.54296875" style="117" customWidth="1"/>
    <col min="2297" max="2297" width="9.26953125" style="117" customWidth="1"/>
    <col min="2298" max="2298" width="0" style="117" hidden="1" customWidth="1"/>
    <col min="2299" max="2302" width="9.26953125" style="117" customWidth="1"/>
    <col min="2303" max="2308" width="7.453125" style="117" customWidth="1"/>
    <col min="2309" max="2309" width="25.1796875" style="117" customWidth="1"/>
    <col min="2310" max="2313" width="9.26953125" style="117" customWidth="1"/>
    <col min="2314" max="2314" width="7.453125" style="117" customWidth="1"/>
    <col min="2315" max="2318" width="9.26953125" style="117" customWidth="1"/>
    <col min="2319" max="2319" width="10.54296875" style="117" customWidth="1"/>
    <col min="2320" max="2322" width="9.1796875" style="117"/>
    <col min="2323" max="2323" width="12.26953125" style="117" customWidth="1"/>
    <col min="2324" max="2324" width="9.1796875" style="117"/>
    <col min="2325" max="2325" width="9.54296875" style="117" bestFit="1" customWidth="1"/>
    <col min="2326" max="2327" width="9.26953125" style="117" bestFit="1" customWidth="1"/>
    <col min="2328" max="2550" width="9.1796875" style="117"/>
    <col min="2551" max="2551" width="11.81640625" style="117" bestFit="1" customWidth="1"/>
    <col min="2552" max="2552" width="2.54296875" style="117" customWidth="1"/>
    <col min="2553" max="2553" width="9.26953125" style="117" customWidth="1"/>
    <col min="2554" max="2554" width="0" style="117" hidden="1" customWidth="1"/>
    <col min="2555" max="2558" width="9.26953125" style="117" customWidth="1"/>
    <col min="2559" max="2564" width="7.453125" style="117" customWidth="1"/>
    <col min="2565" max="2565" width="25.1796875" style="117" customWidth="1"/>
    <col min="2566" max="2569" width="9.26953125" style="117" customWidth="1"/>
    <col min="2570" max="2570" width="7.453125" style="117" customWidth="1"/>
    <col min="2571" max="2574" width="9.26953125" style="117" customWidth="1"/>
    <col min="2575" max="2575" width="10.54296875" style="117" customWidth="1"/>
    <col min="2576" max="2578" width="9.1796875" style="117"/>
    <col min="2579" max="2579" width="12.26953125" style="117" customWidth="1"/>
    <col min="2580" max="2580" width="9.1796875" style="117"/>
    <col min="2581" max="2581" width="9.54296875" style="117" bestFit="1" customWidth="1"/>
    <col min="2582" max="2583" width="9.26953125" style="117" bestFit="1" customWidth="1"/>
    <col min="2584" max="2806" width="9.1796875" style="117"/>
    <col min="2807" max="2807" width="11.81640625" style="117" bestFit="1" customWidth="1"/>
    <col min="2808" max="2808" width="2.54296875" style="117" customWidth="1"/>
    <col min="2809" max="2809" width="9.26953125" style="117" customWidth="1"/>
    <col min="2810" max="2810" width="0" style="117" hidden="1" customWidth="1"/>
    <col min="2811" max="2814" width="9.26953125" style="117" customWidth="1"/>
    <col min="2815" max="2820" width="7.453125" style="117" customWidth="1"/>
    <col min="2821" max="2821" width="25.1796875" style="117" customWidth="1"/>
    <col min="2822" max="2825" width="9.26953125" style="117" customWidth="1"/>
    <col min="2826" max="2826" width="7.453125" style="117" customWidth="1"/>
    <col min="2827" max="2830" width="9.26953125" style="117" customWidth="1"/>
    <col min="2831" max="2831" width="10.54296875" style="117" customWidth="1"/>
    <col min="2832" max="2834" width="9.1796875" style="117"/>
    <col min="2835" max="2835" width="12.26953125" style="117" customWidth="1"/>
    <col min="2836" max="2836" width="9.1796875" style="117"/>
    <col min="2837" max="2837" width="9.54296875" style="117" bestFit="1" customWidth="1"/>
    <col min="2838" max="2839" width="9.26953125" style="117" bestFit="1" customWidth="1"/>
    <col min="2840" max="3062" width="9.1796875" style="117"/>
    <col min="3063" max="3063" width="11.81640625" style="117" bestFit="1" customWidth="1"/>
    <col min="3064" max="3064" width="2.54296875" style="117" customWidth="1"/>
    <col min="3065" max="3065" width="9.26953125" style="117" customWidth="1"/>
    <col min="3066" max="3066" width="0" style="117" hidden="1" customWidth="1"/>
    <col min="3067" max="3070" width="9.26953125" style="117" customWidth="1"/>
    <col min="3071" max="3076" width="7.453125" style="117" customWidth="1"/>
    <col min="3077" max="3077" width="25.1796875" style="117" customWidth="1"/>
    <col min="3078" max="3081" width="9.26953125" style="117" customWidth="1"/>
    <col min="3082" max="3082" width="7.453125" style="117" customWidth="1"/>
    <col min="3083" max="3086" width="9.26953125" style="117" customWidth="1"/>
    <col min="3087" max="3087" width="10.54296875" style="117" customWidth="1"/>
    <col min="3088" max="3090" width="9.1796875" style="117"/>
    <col min="3091" max="3091" width="12.26953125" style="117" customWidth="1"/>
    <col min="3092" max="3092" width="9.1796875" style="117"/>
    <col min="3093" max="3093" width="9.54296875" style="117" bestFit="1" customWidth="1"/>
    <col min="3094" max="3095" width="9.26953125" style="117" bestFit="1" customWidth="1"/>
    <col min="3096" max="3318" width="9.1796875" style="117"/>
    <col min="3319" max="3319" width="11.81640625" style="117" bestFit="1" customWidth="1"/>
    <col min="3320" max="3320" width="2.54296875" style="117" customWidth="1"/>
    <col min="3321" max="3321" width="9.26953125" style="117" customWidth="1"/>
    <col min="3322" max="3322" width="0" style="117" hidden="1" customWidth="1"/>
    <col min="3323" max="3326" width="9.26953125" style="117" customWidth="1"/>
    <col min="3327" max="3332" width="7.453125" style="117" customWidth="1"/>
    <col min="3333" max="3333" width="25.1796875" style="117" customWidth="1"/>
    <col min="3334" max="3337" width="9.26953125" style="117" customWidth="1"/>
    <col min="3338" max="3338" width="7.453125" style="117" customWidth="1"/>
    <col min="3339" max="3342" width="9.26953125" style="117" customWidth="1"/>
    <col min="3343" max="3343" width="10.54296875" style="117" customWidth="1"/>
    <col min="3344" max="3346" width="9.1796875" style="117"/>
    <col min="3347" max="3347" width="12.26953125" style="117" customWidth="1"/>
    <col min="3348" max="3348" width="9.1796875" style="117"/>
    <col min="3349" max="3349" width="9.54296875" style="117" bestFit="1" customWidth="1"/>
    <col min="3350" max="3351" width="9.26953125" style="117" bestFit="1" customWidth="1"/>
    <col min="3352" max="3574" width="9.1796875" style="117"/>
    <col min="3575" max="3575" width="11.81640625" style="117" bestFit="1" customWidth="1"/>
    <col min="3576" max="3576" width="2.54296875" style="117" customWidth="1"/>
    <col min="3577" max="3577" width="9.26953125" style="117" customWidth="1"/>
    <col min="3578" max="3578" width="0" style="117" hidden="1" customWidth="1"/>
    <col min="3579" max="3582" width="9.26953125" style="117" customWidth="1"/>
    <col min="3583" max="3588" width="7.453125" style="117" customWidth="1"/>
    <col min="3589" max="3589" width="25.1796875" style="117" customWidth="1"/>
    <col min="3590" max="3593" width="9.26953125" style="117" customWidth="1"/>
    <col min="3594" max="3594" width="7.453125" style="117" customWidth="1"/>
    <col min="3595" max="3598" width="9.26953125" style="117" customWidth="1"/>
    <col min="3599" max="3599" width="10.54296875" style="117" customWidth="1"/>
    <col min="3600" max="3602" width="9.1796875" style="117"/>
    <col min="3603" max="3603" width="12.26953125" style="117" customWidth="1"/>
    <col min="3604" max="3604" width="9.1796875" style="117"/>
    <col min="3605" max="3605" width="9.54296875" style="117" bestFit="1" customWidth="1"/>
    <col min="3606" max="3607" width="9.26953125" style="117" bestFit="1" customWidth="1"/>
    <col min="3608" max="3830" width="9.1796875" style="117"/>
    <col min="3831" max="3831" width="11.81640625" style="117" bestFit="1" customWidth="1"/>
    <col min="3832" max="3832" width="2.54296875" style="117" customWidth="1"/>
    <col min="3833" max="3833" width="9.26953125" style="117" customWidth="1"/>
    <col min="3834" max="3834" width="0" style="117" hidden="1" customWidth="1"/>
    <col min="3835" max="3838" width="9.26953125" style="117" customWidth="1"/>
    <col min="3839" max="3844" width="7.453125" style="117" customWidth="1"/>
    <col min="3845" max="3845" width="25.1796875" style="117" customWidth="1"/>
    <col min="3846" max="3849" width="9.26953125" style="117" customWidth="1"/>
    <col min="3850" max="3850" width="7.453125" style="117" customWidth="1"/>
    <col min="3851" max="3854" width="9.26953125" style="117" customWidth="1"/>
    <col min="3855" max="3855" width="10.54296875" style="117" customWidth="1"/>
    <col min="3856" max="3858" width="9.1796875" style="117"/>
    <col min="3859" max="3859" width="12.26953125" style="117" customWidth="1"/>
    <col min="3860" max="3860" width="9.1796875" style="117"/>
    <col min="3861" max="3861" width="9.54296875" style="117" bestFit="1" customWidth="1"/>
    <col min="3862" max="3863" width="9.26953125" style="117" bestFit="1" customWidth="1"/>
    <col min="3864" max="4086" width="9.1796875" style="117"/>
    <col min="4087" max="4087" width="11.81640625" style="117" bestFit="1" customWidth="1"/>
    <col min="4088" max="4088" width="2.54296875" style="117" customWidth="1"/>
    <col min="4089" max="4089" width="9.26953125" style="117" customWidth="1"/>
    <col min="4090" max="4090" width="0" style="117" hidden="1" customWidth="1"/>
    <col min="4091" max="4094" width="9.26953125" style="117" customWidth="1"/>
    <col min="4095" max="4100" width="7.453125" style="117" customWidth="1"/>
    <col min="4101" max="4101" width="25.1796875" style="117" customWidth="1"/>
    <col min="4102" max="4105" width="9.26953125" style="117" customWidth="1"/>
    <col min="4106" max="4106" width="7.453125" style="117" customWidth="1"/>
    <col min="4107" max="4110" width="9.26953125" style="117" customWidth="1"/>
    <col min="4111" max="4111" width="10.54296875" style="117" customWidth="1"/>
    <col min="4112" max="4114" width="9.1796875" style="117"/>
    <col min="4115" max="4115" width="12.26953125" style="117" customWidth="1"/>
    <col min="4116" max="4116" width="9.1796875" style="117"/>
    <col min="4117" max="4117" width="9.54296875" style="117" bestFit="1" customWidth="1"/>
    <col min="4118" max="4119" width="9.26953125" style="117" bestFit="1" customWidth="1"/>
    <col min="4120" max="4342" width="9.1796875" style="117"/>
    <col min="4343" max="4343" width="11.81640625" style="117" bestFit="1" customWidth="1"/>
    <col min="4344" max="4344" width="2.54296875" style="117" customWidth="1"/>
    <col min="4345" max="4345" width="9.26953125" style="117" customWidth="1"/>
    <col min="4346" max="4346" width="0" style="117" hidden="1" customWidth="1"/>
    <col min="4347" max="4350" width="9.26953125" style="117" customWidth="1"/>
    <col min="4351" max="4356" width="7.453125" style="117" customWidth="1"/>
    <col min="4357" max="4357" width="25.1796875" style="117" customWidth="1"/>
    <col min="4358" max="4361" width="9.26953125" style="117" customWidth="1"/>
    <col min="4362" max="4362" width="7.453125" style="117" customWidth="1"/>
    <col min="4363" max="4366" width="9.26953125" style="117" customWidth="1"/>
    <col min="4367" max="4367" width="10.54296875" style="117" customWidth="1"/>
    <col min="4368" max="4370" width="9.1796875" style="117"/>
    <col min="4371" max="4371" width="12.26953125" style="117" customWidth="1"/>
    <col min="4372" max="4372" width="9.1796875" style="117"/>
    <col min="4373" max="4373" width="9.54296875" style="117" bestFit="1" customWidth="1"/>
    <col min="4374" max="4375" width="9.26953125" style="117" bestFit="1" customWidth="1"/>
    <col min="4376" max="4598" width="9.1796875" style="117"/>
    <col min="4599" max="4599" width="11.81640625" style="117" bestFit="1" customWidth="1"/>
    <col min="4600" max="4600" width="2.54296875" style="117" customWidth="1"/>
    <col min="4601" max="4601" width="9.26953125" style="117" customWidth="1"/>
    <col min="4602" max="4602" width="0" style="117" hidden="1" customWidth="1"/>
    <col min="4603" max="4606" width="9.26953125" style="117" customWidth="1"/>
    <col min="4607" max="4612" width="7.453125" style="117" customWidth="1"/>
    <col min="4613" max="4613" width="25.1796875" style="117" customWidth="1"/>
    <col min="4614" max="4617" width="9.26953125" style="117" customWidth="1"/>
    <col min="4618" max="4618" width="7.453125" style="117" customWidth="1"/>
    <col min="4619" max="4622" width="9.26953125" style="117" customWidth="1"/>
    <col min="4623" max="4623" width="10.54296875" style="117" customWidth="1"/>
    <col min="4624" max="4626" width="9.1796875" style="117"/>
    <col min="4627" max="4627" width="12.26953125" style="117" customWidth="1"/>
    <col min="4628" max="4628" width="9.1796875" style="117"/>
    <col min="4629" max="4629" width="9.54296875" style="117" bestFit="1" customWidth="1"/>
    <col min="4630" max="4631" width="9.26953125" style="117" bestFit="1" customWidth="1"/>
    <col min="4632" max="4854" width="9.1796875" style="117"/>
    <col min="4855" max="4855" width="11.81640625" style="117" bestFit="1" customWidth="1"/>
    <col min="4856" max="4856" width="2.54296875" style="117" customWidth="1"/>
    <col min="4857" max="4857" width="9.26953125" style="117" customWidth="1"/>
    <col min="4858" max="4858" width="0" style="117" hidden="1" customWidth="1"/>
    <col min="4859" max="4862" width="9.26953125" style="117" customWidth="1"/>
    <col min="4863" max="4868" width="7.453125" style="117" customWidth="1"/>
    <col min="4869" max="4869" width="25.1796875" style="117" customWidth="1"/>
    <col min="4870" max="4873" width="9.26953125" style="117" customWidth="1"/>
    <col min="4874" max="4874" width="7.453125" style="117" customWidth="1"/>
    <col min="4875" max="4878" width="9.26953125" style="117" customWidth="1"/>
    <col min="4879" max="4879" width="10.54296875" style="117" customWidth="1"/>
    <col min="4880" max="4882" width="9.1796875" style="117"/>
    <col min="4883" max="4883" width="12.26953125" style="117" customWidth="1"/>
    <col min="4884" max="4884" width="9.1796875" style="117"/>
    <col min="4885" max="4885" width="9.54296875" style="117" bestFit="1" customWidth="1"/>
    <col min="4886" max="4887" width="9.26953125" style="117" bestFit="1" customWidth="1"/>
    <col min="4888" max="5110" width="9.1796875" style="117"/>
    <col min="5111" max="5111" width="11.81640625" style="117" bestFit="1" customWidth="1"/>
    <col min="5112" max="5112" width="2.54296875" style="117" customWidth="1"/>
    <col min="5113" max="5113" width="9.26953125" style="117" customWidth="1"/>
    <col min="5114" max="5114" width="0" style="117" hidden="1" customWidth="1"/>
    <col min="5115" max="5118" width="9.26953125" style="117" customWidth="1"/>
    <col min="5119" max="5124" width="7.453125" style="117" customWidth="1"/>
    <col min="5125" max="5125" width="25.1796875" style="117" customWidth="1"/>
    <col min="5126" max="5129" width="9.26953125" style="117" customWidth="1"/>
    <col min="5130" max="5130" width="7.453125" style="117" customWidth="1"/>
    <col min="5131" max="5134" width="9.26953125" style="117" customWidth="1"/>
    <col min="5135" max="5135" width="10.54296875" style="117" customWidth="1"/>
    <col min="5136" max="5138" width="9.1796875" style="117"/>
    <col min="5139" max="5139" width="12.26953125" style="117" customWidth="1"/>
    <col min="5140" max="5140" width="9.1796875" style="117"/>
    <col min="5141" max="5141" width="9.54296875" style="117" bestFit="1" customWidth="1"/>
    <col min="5142" max="5143" width="9.26953125" style="117" bestFit="1" customWidth="1"/>
    <col min="5144" max="5366" width="9.1796875" style="117"/>
    <col min="5367" max="5367" width="11.81640625" style="117" bestFit="1" customWidth="1"/>
    <col min="5368" max="5368" width="2.54296875" style="117" customWidth="1"/>
    <col min="5369" max="5369" width="9.26953125" style="117" customWidth="1"/>
    <col min="5370" max="5370" width="0" style="117" hidden="1" customWidth="1"/>
    <col min="5371" max="5374" width="9.26953125" style="117" customWidth="1"/>
    <col min="5375" max="5380" width="7.453125" style="117" customWidth="1"/>
    <col min="5381" max="5381" width="25.1796875" style="117" customWidth="1"/>
    <col min="5382" max="5385" width="9.26953125" style="117" customWidth="1"/>
    <col min="5386" max="5386" width="7.453125" style="117" customWidth="1"/>
    <col min="5387" max="5390" width="9.26953125" style="117" customWidth="1"/>
    <col min="5391" max="5391" width="10.54296875" style="117" customWidth="1"/>
    <col min="5392" max="5394" width="9.1796875" style="117"/>
    <col min="5395" max="5395" width="12.26953125" style="117" customWidth="1"/>
    <col min="5396" max="5396" width="9.1796875" style="117"/>
    <col min="5397" max="5397" width="9.54296875" style="117" bestFit="1" customWidth="1"/>
    <col min="5398" max="5399" width="9.26953125" style="117" bestFit="1" customWidth="1"/>
    <col min="5400" max="5622" width="9.1796875" style="117"/>
    <col min="5623" max="5623" width="11.81640625" style="117" bestFit="1" customWidth="1"/>
    <col min="5624" max="5624" width="2.54296875" style="117" customWidth="1"/>
    <col min="5625" max="5625" width="9.26953125" style="117" customWidth="1"/>
    <col min="5626" max="5626" width="0" style="117" hidden="1" customWidth="1"/>
    <col min="5627" max="5630" width="9.26953125" style="117" customWidth="1"/>
    <col min="5631" max="5636" width="7.453125" style="117" customWidth="1"/>
    <col min="5637" max="5637" width="25.1796875" style="117" customWidth="1"/>
    <col min="5638" max="5641" width="9.26953125" style="117" customWidth="1"/>
    <col min="5642" max="5642" width="7.453125" style="117" customWidth="1"/>
    <col min="5643" max="5646" width="9.26953125" style="117" customWidth="1"/>
    <col min="5647" max="5647" width="10.54296875" style="117" customWidth="1"/>
    <col min="5648" max="5650" width="9.1796875" style="117"/>
    <col min="5651" max="5651" width="12.26953125" style="117" customWidth="1"/>
    <col min="5652" max="5652" width="9.1796875" style="117"/>
    <col min="5653" max="5653" width="9.54296875" style="117" bestFit="1" customWidth="1"/>
    <col min="5654" max="5655" width="9.26953125" style="117" bestFit="1" customWidth="1"/>
    <col min="5656" max="5878" width="9.1796875" style="117"/>
    <col min="5879" max="5879" width="11.81640625" style="117" bestFit="1" customWidth="1"/>
    <col min="5880" max="5880" width="2.54296875" style="117" customWidth="1"/>
    <col min="5881" max="5881" width="9.26953125" style="117" customWidth="1"/>
    <col min="5882" max="5882" width="0" style="117" hidden="1" customWidth="1"/>
    <col min="5883" max="5886" width="9.26953125" style="117" customWidth="1"/>
    <col min="5887" max="5892" width="7.453125" style="117" customWidth="1"/>
    <col min="5893" max="5893" width="25.1796875" style="117" customWidth="1"/>
    <col min="5894" max="5897" width="9.26953125" style="117" customWidth="1"/>
    <col min="5898" max="5898" width="7.453125" style="117" customWidth="1"/>
    <col min="5899" max="5902" width="9.26953125" style="117" customWidth="1"/>
    <col min="5903" max="5903" width="10.54296875" style="117" customWidth="1"/>
    <col min="5904" max="5906" width="9.1796875" style="117"/>
    <col min="5907" max="5907" width="12.26953125" style="117" customWidth="1"/>
    <col min="5908" max="5908" width="9.1796875" style="117"/>
    <col min="5909" max="5909" width="9.54296875" style="117" bestFit="1" customWidth="1"/>
    <col min="5910" max="5911" width="9.26953125" style="117" bestFit="1" customWidth="1"/>
    <col min="5912" max="6134" width="9.1796875" style="117"/>
    <col min="6135" max="6135" width="11.81640625" style="117" bestFit="1" customWidth="1"/>
    <col min="6136" max="6136" width="2.54296875" style="117" customWidth="1"/>
    <col min="6137" max="6137" width="9.26953125" style="117" customWidth="1"/>
    <col min="6138" max="6138" width="0" style="117" hidden="1" customWidth="1"/>
    <col min="6139" max="6142" width="9.26953125" style="117" customWidth="1"/>
    <col min="6143" max="6148" width="7.453125" style="117" customWidth="1"/>
    <col min="6149" max="6149" width="25.1796875" style="117" customWidth="1"/>
    <col min="6150" max="6153" width="9.26953125" style="117" customWidth="1"/>
    <col min="6154" max="6154" width="7.453125" style="117" customWidth="1"/>
    <col min="6155" max="6158" width="9.26953125" style="117" customWidth="1"/>
    <col min="6159" max="6159" width="10.54296875" style="117" customWidth="1"/>
    <col min="6160" max="6162" width="9.1796875" style="117"/>
    <col min="6163" max="6163" width="12.26953125" style="117" customWidth="1"/>
    <col min="6164" max="6164" width="9.1796875" style="117"/>
    <col min="6165" max="6165" width="9.54296875" style="117" bestFit="1" customWidth="1"/>
    <col min="6166" max="6167" width="9.26953125" style="117" bestFit="1" customWidth="1"/>
    <col min="6168" max="6390" width="9.1796875" style="117"/>
    <col min="6391" max="6391" width="11.81640625" style="117" bestFit="1" customWidth="1"/>
    <col min="6392" max="6392" width="2.54296875" style="117" customWidth="1"/>
    <col min="6393" max="6393" width="9.26953125" style="117" customWidth="1"/>
    <col min="6394" max="6394" width="0" style="117" hidden="1" customWidth="1"/>
    <col min="6395" max="6398" width="9.26953125" style="117" customWidth="1"/>
    <col min="6399" max="6404" width="7.453125" style="117" customWidth="1"/>
    <col min="6405" max="6405" width="25.1796875" style="117" customWidth="1"/>
    <col min="6406" max="6409" width="9.26953125" style="117" customWidth="1"/>
    <col min="6410" max="6410" width="7.453125" style="117" customWidth="1"/>
    <col min="6411" max="6414" width="9.26953125" style="117" customWidth="1"/>
    <col min="6415" max="6415" width="10.54296875" style="117" customWidth="1"/>
    <col min="6416" max="6418" width="9.1796875" style="117"/>
    <col min="6419" max="6419" width="12.26953125" style="117" customWidth="1"/>
    <col min="6420" max="6420" width="9.1796875" style="117"/>
    <col min="6421" max="6421" width="9.54296875" style="117" bestFit="1" customWidth="1"/>
    <col min="6422" max="6423" width="9.26953125" style="117" bestFit="1" customWidth="1"/>
    <col min="6424" max="6646" width="9.1796875" style="117"/>
    <col min="6647" max="6647" width="11.81640625" style="117" bestFit="1" customWidth="1"/>
    <col min="6648" max="6648" width="2.54296875" style="117" customWidth="1"/>
    <col min="6649" max="6649" width="9.26953125" style="117" customWidth="1"/>
    <col min="6650" max="6650" width="0" style="117" hidden="1" customWidth="1"/>
    <col min="6651" max="6654" width="9.26953125" style="117" customWidth="1"/>
    <col min="6655" max="6660" width="7.453125" style="117" customWidth="1"/>
    <col min="6661" max="6661" width="25.1796875" style="117" customWidth="1"/>
    <col min="6662" max="6665" width="9.26953125" style="117" customWidth="1"/>
    <col min="6666" max="6666" width="7.453125" style="117" customWidth="1"/>
    <col min="6667" max="6670" width="9.26953125" style="117" customWidth="1"/>
    <col min="6671" max="6671" width="10.54296875" style="117" customWidth="1"/>
    <col min="6672" max="6674" width="9.1796875" style="117"/>
    <col min="6675" max="6675" width="12.26953125" style="117" customWidth="1"/>
    <col min="6676" max="6676" width="9.1796875" style="117"/>
    <col min="6677" max="6677" width="9.54296875" style="117" bestFit="1" customWidth="1"/>
    <col min="6678" max="6679" width="9.26953125" style="117" bestFit="1" customWidth="1"/>
    <col min="6680" max="6902" width="9.1796875" style="117"/>
    <col min="6903" max="6903" width="11.81640625" style="117" bestFit="1" customWidth="1"/>
    <col min="6904" max="6904" width="2.54296875" style="117" customWidth="1"/>
    <col min="6905" max="6905" width="9.26953125" style="117" customWidth="1"/>
    <col min="6906" max="6906" width="0" style="117" hidden="1" customWidth="1"/>
    <col min="6907" max="6910" width="9.26953125" style="117" customWidth="1"/>
    <col min="6911" max="6916" width="7.453125" style="117" customWidth="1"/>
    <col min="6917" max="6917" width="25.1796875" style="117" customWidth="1"/>
    <col min="6918" max="6921" width="9.26953125" style="117" customWidth="1"/>
    <col min="6922" max="6922" width="7.453125" style="117" customWidth="1"/>
    <col min="6923" max="6926" width="9.26953125" style="117" customWidth="1"/>
    <col min="6927" max="6927" width="10.54296875" style="117" customWidth="1"/>
    <col min="6928" max="6930" width="9.1796875" style="117"/>
    <col min="6931" max="6931" width="12.26953125" style="117" customWidth="1"/>
    <col min="6932" max="6932" width="9.1796875" style="117"/>
    <col min="6933" max="6933" width="9.54296875" style="117" bestFit="1" customWidth="1"/>
    <col min="6934" max="6935" width="9.26953125" style="117" bestFit="1" customWidth="1"/>
    <col min="6936" max="7158" width="9.1796875" style="117"/>
    <col min="7159" max="7159" width="11.81640625" style="117" bestFit="1" customWidth="1"/>
    <col min="7160" max="7160" width="2.54296875" style="117" customWidth="1"/>
    <col min="7161" max="7161" width="9.26953125" style="117" customWidth="1"/>
    <col min="7162" max="7162" width="0" style="117" hidden="1" customWidth="1"/>
    <col min="7163" max="7166" width="9.26953125" style="117" customWidth="1"/>
    <col min="7167" max="7172" width="7.453125" style="117" customWidth="1"/>
    <col min="7173" max="7173" width="25.1796875" style="117" customWidth="1"/>
    <col min="7174" max="7177" width="9.26953125" style="117" customWidth="1"/>
    <col min="7178" max="7178" width="7.453125" style="117" customWidth="1"/>
    <col min="7179" max="7182" width="9.26953125" style="117" customWidth="1"/>
    <col min="7183" max="7183" width="10.54296875" style="117" customWidth="1"/>
    <col min="7184" max="7186" width="9.1796875" style="117"/>
    <col min="7187" max="7187" width="12.26953125" style="117" customWidth="1"/>
    <col min="7188" max="7188" width="9.1796875" style="117"/>
    <col min="7189" max="7189" width="9.54296875" style="117" bestFit="1" customWidth="1"/>
    <col min="7190" max="7191" width="9.26953125" style="117" bestFit="1" customWidth="1"/>
    <col min="7192" max="7414" width="9.1796875" style="117"/>
    <col min="7415" max="7415" width="11.81640625" style="117" bestFit="1" customWidth="1"/>
    <col min="7416" max="7416" width="2.54296875" style="117" customWidth="1"/>
    <col min="7417" max="7417" width="9.26953125" style="117" customWidth="1"/>
    <col min="7418" max="7418" width="0" style="117" hidden="1" customWidth="1"/>
    <col min="7419" max="7422" width="9.26953125" style="117" customWidth="1"/>
    <col min="7423" max="7428" width="7.453125" style="117" customWidth="1"/>
    <col min="7429" max="7429" width="25.1796875" style="117" customWidth="1"/>
    <col min="7430" max="7433" width="9.26953125" style="117" customWidth="1"/>
    <col min="7434" max="7434" width="7.453125" style="117" customWidth="1"/>
    <col min="7435" max="7438" width="9.26953125" style="117" customWidth="1"/>
    <col min="7439" max="7439" width="10.54296875" style="117" customWidth="1"/>
    <col min="7440" max="7442" width="9.1796875" style="117"/>
    <col min="7443" max="7443" width="12.26953125" style="117" customWidth="1"/>
    <col min="7444" max="7444" width="9.1796875" style="117"/>
    <col min="7445" max="7445" width="9.54296875" style="117" bestFit="1" customWidth="1"/>
    <col min="7446" max="7447" width="9.26953125" style="117" bestFit="1" customWidth="1"/>
    <col min="7448" max="7670" width="9.1796875" style="117"/>
    <col min="7671" max="7671" width="11.81640625" style="117" bestFit="1" customWidth="1"/>
    <col min="7672" max="7672" width="2.54296875" style="117" customWidth="1"/>
    <col min="7673" max="7673" width="9.26953125" style="117" customWidth="1"/>
    <col min="7674" max="7674" width="0" style="117" hidden="1" customWidth="1"/>
    <col min="7675" max="7678" width="9.26953125" style="117" customWidth="1"/>
    <col min="7679" max="7684" width="7.453125" style="117" customWidth="1"/>
    <col min="7685" max="7685" width="25.1796875" style="117" customWidth="1"/>
    <col min="7686" max="7689" width="9.26953125" style="117" customWidth="1"/>
    <col min="7690" max="7690" width="7.453125" style="117" customWidth="1"/>
    <col min="7691" max="7694" width="9.26953125" style="117" customWidth="1"/>
    <col min="7695" max="7695" width="10.54296875" style="117" customWidth="1"/>
    <col min="7696" max="7698" width="9.1796875" style="117"/>
    <col min="7699" max="7699" width="12.26953125" style="117" customWidth="1"/>
    <col min="7700" max="7700" width="9.1796875" style="117"/>
    <col min="7701" max="7701" width="9.54296875" style="117" bestFit="1" customWidth="1"/>
    <col min="7702" max="7703" width="9.26953125" style="117" bestFit="1" customWidth="1"/>
    <col min="7704" max="7926" width="9.1796875" style="117"/>
    <col min="7927" max="7927" width="11.81640625" style="117" bestFit="1" customWidth="1"/>
    <col min="7928" max="7928" width="2.54296875" style="117" customWidth="1"/>
    <col min="7929" max="7929" width="9.26953125" style="117" customWidth="1"/>
    <col min="7930" max="7930" width="0" style="117" hidden="1" customWidth="1"/>
    <col min="7931" max="7934" width="9.26953125" style="117" customWidth="1"/>
    <col min="7935" max="7940" width="7.453125" style="117" customWidth="1"/>
    <col min="7941" max="7941" width="25.1796875" style="117" customWidth="1"/>
    <col min="7942" max="7945" width="9.26953125" style="117" customWidth="1"/>
    <col min="7946" max="7946" width="7.453125" style="117" customWidth="1"/>
    <col min="7947" max="7950" width="9.26953125" style="117" customWidth="1"/>
    <col min="7951" max="7951" width="10.54296875" style="117" customWidth="1"/>
    <col min="7952" max="7954" width="9.1796875" style="117"/>
    <col min="7955" max="7955" width="12.26953125" style="117" customWidth="1"/>
    <col min="7956" max="7956" width="9.1796875" style="117"/>
    <col min="7957" max="7957" width="9.54296875" style="117" bestFit="1" customWidth="1"/>
    <col min="7958" max="7959" width="9.26953125" style="117" bestFit="1" customWidth="1"/>
    <col min="7960" max="8182" width="9.1796875" style="117"/>
    <col min="8183" max="8183" width="11.81640625" style="117" bestFit="1" customWidth="1"/>
    <col min="8184" max="8184" width="2.54296875" style="117" customWidth="1"/>
    <col min="8185" max="8185" width="9.26953125" style="117" customWidth="1"/>
    <col min="8186" max="8186" width="0" style="117" hidden="1" customWidth="1"/>
    <col min="8187" max="8190" width="9.26953125" style="117" customWidth="1"/>
    <col min="8191" max="8196" width="7.453125" style="117" customWidth="1"/>
    <col min="8197" max="8197" width="25.1796875" style="117" customWidth="1"/>
    <col min="8198" max="8201" width="9.26953125" style="117" customWidth="1"/>
    <col min="8202" max="8202" width="7.453125" style="117" customWidth="1"/>
    <col min="8203" max="8206" width="9.26953125" style="117" customWidth="1"/>
    <col min="8207" max="8207" width="10.54296875" style="117" customWidth="1"/>
    <col min="8208" max="8210" width="9.1796875" style="117"/>
    <col min="8211" max="8211" width="12.26953125" style="117" customWidth="1"/>
    <col min="8212" max="8212" width="9.1796875" style="117"/>
    <col min="8213" max="8213" width="9.54296875" style="117" bestFit="1" customWidth="1"/>
    <col min="8214" max="8215" width="9.26953125" style="117" bestFit="1" customWidth="1"/>
    <col min="8216" max="8438" width="9.1796875" style="117"/>
    <col min="8439" max="8439" width="11.81640625" style="117" bestFit="1" customWidth="1"/>
    <col min="8440" max="8440" width="2.54296875" style="117" customWidth="1"/>
    <col min="8441" max="8441" width="9.26953125" style="117" customWidth="1"/>
    <col min="8442" max="8442" width="0" style="117" hidden="1" customWidth="1"/>
    <col min="8443" max="8446" width="9.26953125" style="117" customWidth="1"/>
    <col min="8447" max="8452" width="7.453125" style="117" customWidth="1"/>
    <col min="8453" max="8453" width="25.1796875" style="117" customWidth="1"/>
    <col min="8454" max="8457" width="9.26953125" style="117" customWidth="1"/>
    <col min="8458" max="8458" width="7.453125" style="117" customWidth="1"/>
    <col min="8459" max="8462" width="9.26953125" style="117" customWidth="1"/>
    <col min="8463" max="8463" width="10.54296875" style="117" customWidth="1"/>
    <col min="8464" max="8466" width="9.1796875" style="117"/>
    <col min="8467" max="8467" width="12.26953125" style="117" customWidth="1"/>
    <col min="8468" max="8468" width="9.1796875" style="117"/>
    <col min="8469" max="8469" width="9.54296875" style="117" bestFit="1" customWidth="1"/>
    <col min="8470" max="8471" width="9.26953125" style="117" bestFit="1" customWidth="1"/>
    <col min="8472" max="8694" width="9.1796875" style="117"/>
    <col min="8695" max="8695" width="11.81640625" style="117" bestFit="1" customWidth="1"/>
    <col min="8696" max="8696" width="2.54296875" style="117" customWidth="1"/>
    <col min="8697" max="8697" width="9.26953125" style="117" customWidth="1"/>
    <col min="8698" max="8698" width="0" style="117" hidden="1" customWidth="1"/>
    <col min="8699" max="8702" width="9.26953125" style="117" customWidth="1"/>
    <col min="8703" max="8708" width="7.453125" style="117" customWidth="1"/>
    <col min="8709" max="8709" width="25.1796875" style="117" customWidth="1"/>
    <col min="8710" max="8713" width="9.26953125" style="117" customWidth="1"/>
    <col min="8714" max="8714" width="7.453125" style="117" customWidth="1"/>
    <col min="8715" max="8718" width="9.26953125" style="117" customWidth="1"/>
    <col min="8719" max="8719" width="10.54296875" style="117" customWidth="1"/>
    <col min="8720" max="8722" width="9.1796875" style="117"/>
    <col min="8723" max="8723" width="12.26953125" style="117" customWidth="1"/>
    <col min="8724" max="8724" width="9.1796875" style="117"/>
    <col min="8725" max="8725" width="9.54296875" style="117" bestFit="1" customWidth="1"/>
    <col min="8726" max="8727" width="9.26953125" style="117" bestFit="1" customWidth="1"/>
    <col min="8728" max="8950" width="9.1796875" style="117"/>
    <col min="8951" max="8951" width="11.81640625" style="117" bestFit="1" customWidth="1"/>
    <col min="8952" max="8952" width="2.54296875" style="117" customWidth="1"/>
    <col min="8953" max="8953" width="9.26953125" style="117" customWidth="1"/>
    <col min="8954" max="8954" width="0" style="117" hidden="1" customWidth="1"/>
    <col min="8955" max="8958" width="9.26953125" style="117" customWidth="1"/>
    <col min="8959" max="8964" width="7.453125" style="117" customWidth="1"/>
    <col min="8965" max="8965" width="25.1796875" style="117" customWidth="1"/>
    <col min="8966" max="8969" width="9.26953125" style="117" customWidth="1"/>
    <col min="8970" max="8970" width="7.453125" style="117" customWidth="1"/>
    <col min="8971" max="8974" width="9.26953125" style="117" customWidth="1"/>
    <col min="8975" max="8975" width="10.54296875" style="117" customWidth="1"/>
    <col min="8976" max="8978" width="9.1796875" style="117"/>
    <col min="8979" max="8979" width="12.26953125" style="117" customWidth="1"/>
    <col min="8980" max="8980" width="9.1796875" style="117"/>
    <col min="8981" max="8981" width="9.54296875" style="117" bestFit="1" customWidth="1"/>
    <col min="8982" max="8983" width="9.26953125" style="117" bestFit="1" customWidth="1"/>
    <col min="8984" max="9206" width="9.1796875" style="117"/>
    <col min="9207" max="9207" width="11.81640625" style="117" bestFit="1" customWidth="1"/>
    <col min="9208" max="9208" width="2.54296875" style="117" customWidth="1"/>
    <col min="9209" max="9209" width="9.26953125" style="117" customWidth="1"/>
    <col min="9210" max="9210" width="0" style="117" hidden="1" customWidth="1"/>
    <col min="9211" max="9214" width="9.26953125" style="117" customWidth="1"/>
    <col min="9215" max="9220" width="7.453125" style="117" customWidth="1"/>
    <col min="9221" max="9221" width="25.1796875" style="117" customWidth="1"/>
    <col min="9222" max="9225" width="9.26953125" style="117" customWidth="1"/>
    <col min="9226" max="9226" width="7.453125" style="117" customWidth="1"/>
    <col min="9227" max="9230" width="9.26953125" style="117" customWidth="1"/>
    <col min="9231" max="9231" width="10.54296875" style="117" customWidth="1"/>
    <col min="9232" max="9234" width="9.1796875" style="117"/>
    <col min="9235" max="9235" width="12.26953125" style="117" customWidth="1"/>
    <col min="9236" max="9236" width="9.1796875" style="117"/>
    <col min="9237" max="9237" width="9.54296875" style="117" bestFit="1" customWidth="1"/>
    <col min="9238" max="9239" width="9.26953125" style="117" bestFit="1" customWidth="1"/>
    <col min="9240" max="9462" width="9.1796875" style="117"/>
    <col min="9463" max="9463" width="11.81640625" style="117" bestFit="1" customWidth="1"/>
    <col min="9464" max="9464" width="2.54296875" style="117" customWidth="1"/>
    <col min="9465" max="9465" width="9.26953125" style="117" customWidth="1"/>
    <col min="9466" max="9466" width="0" style="117" hidden="1" customWidth="1"/>
    <col min="9467" max="9470" width="9.26953125" style="117" customWidth="1"/>
    <col min="9471" max="9476" width="7.453125" style="117" customWidth="1"/>
    <col min="9477" max="9477" width="25.1796875" style="117" customWidth="1"/>
    <col min="9478" max="9481" width="9.26953125" style="117" customWidth="1"/>
    <col min="9482" max="9482" width="7.453125" style="117" customWidth="1"/>
    <col min="9483" max="9486" width="9.26953125" style="117" customWidth="1"/>
    <col min="9487" max="9487" width="10.54296875" style="117" customWidth="1"/>
    <col min="9488" max="9490" width="9.1796875" style="117"/>
    <col min="9491" max="9491" width="12.26953125" style="117" customWidth="1"/>
    <col min="9492" max="9492" width="9.1796875" style="117"/>
    <col min="9493" max="9493" width="9.54296875" style="117" bestFit="1" customWidth="1"/>
    <col min="9494" max="9495" width="9.26953125" style="117" bestFit="1" customWidth="1"/>
    <col min="9496" max="9718" width="9.1796875" style="117"/>
    <col min="9719" max="9719" width="11.81640625" style="117" bestFit="1" customWidth="1"/>
    <col min="9720" max="9720" width="2.54296875" style="117" customWidth="1"/>
    <col min="9721" max="9721" width="9.26953125" style="117" customWidth="1"/>
    <col min="9722" max="9722" width="0" style="117" hidden="1" customWidth="1"/>
    <col min="9723" max="9726" width="9.26953125" style="117" customWidth="1"/>
    <col min="9727" max="9732" width="7.453125" style="117" customWidth="1"/>
    <col min="9733" max="9733" width="25.1796875" style="117" customWidth="1"/>
    <col min="9734" max="9737" width="9.26953125" style="117" customWidth="1"/>
    <col min="9738" max="9738" width="7.453125" style="117" customWidth="1"/>
    <col min="9739" max="9742" width="9.26953125" style="117" customWidth="1"/>
    <col min="9743" max="9743" width="10.54296875" style="117" customWidth="1"/>
    <col min="9744" max="9746" width="9.1796875" style="117"/>
    <col min="9747" max="9747" width="12.26953125" style="117" customWidth="1"/>
    <col min="9748" max="9748" width="9.1796875" style="117"/>
    <col min="9749" max="9749" width="9.54296875" style="117" bestFit="1" customWidth="1"/>
    <col min="9750" max="9751" width="9.26953125" style="117" bestFit="1" customWidth="1"/>
    <col min="9752" max="9974" width="9.1796875" style="117"/>
    <col min="9975" max="9975" width="11.81640625" style="117" bestFit="1" customWidth="1"/>
    <col min="9976" max="9976" width="2.54296875" style="117" customWidth="1"/>
    <col min="9977" max="9977" width="9.26953125" style="117" customWidth="1"/>
    <col min="9978" max="9978" width="0" style="117" hidden="1" customWidth="1"/>
    <col min="9979" max="9982" width="9.26953125" style="117" customWidth="1"/>
    <col min="9983" max="9988" width="7.453125" style="117" customWidth="1"/>
    <col min="9989" max="9989" width="25.1796875" style="117" customWidth="1"/>
    <col min="9990" max="9993" width="9.26953125" style="117" customWidth="1"/>
    <col min="9994" max="9994" width="7.453125" style="117" customWidth="1"/>
    <col min="9995" max="9998" width="9.26953125" style="117" customWidth="1"/>
    <col min="9999" max="9999" width="10.54296875" style="117" customWidth="1"/>
    <col min="10000" max="10002" width="9.1796875" style="117"/>
    <col min="10003" max="10003" width="12.26953125" style="117" customWidth="1"/>
    <col min="10004" max="10004" width="9.1796875" style="117"/>
    <col min="10005" max="10005" width="9.54296875" style="117" bestFit="1" customWidth="1"/>
    <col min="10006" max="10007" width="9.26953125" style="117" bestFit="1" customWidth="1"/>
    <col min="10008" max="10230" width="9.1796875" style="117"/>
    <col min="10231" max="10231" width="11.81640625" style="117" bestFit="1" customWidth="1"/>
    <col min="10232" max="10232" width="2.54296875" style="117" customWidth="1"/>
    <col min="10233" max="10233" width="9.26953125" style="117" customWidth="1"/>
    <col min="10234" max="10234" width="0" style="117" hidden="1" customWidth="1"/>
    <col min="10235" max="10238" width="9.26953125" style="117" customWidth="1"/>
    <col min="10239" max="10244" width="7.453125" style="117" customWidth="1"/>
    <col min="10245" max="10245" width="25.1796875" style="117" customWidth="1"/>
    <col min="10246" max="10249" width="9.26953125" style="117" customWidth="1"/>
    <col min="10250" max="10250" width="7.453125" style="117" customWidth="1"/>
    <col min="10251" max="10254" width="9.26953125" style="117" customWidth="1"/>
    <col min="10255" max="10255" width="10.54296875" style="117" customWidth="1"/>
    <col min="10256" max="10258" width="9.1796875" style="117"/>
    <col min="10259" max="10259" width="12.26953125" style="117" customWidth="1"/>
    <col min="10260" max="10260" width="9.1796875" style="117"/>
    <col min="10261" max="10261" width="9.54296875" style="117" bestFit="1" customWidth="1"/>
    <col min="10262" max="10263" width="9.26953125" style="117" bestFit="1" customWidth="1"/>
    <col min="10264" max="10486" width="9.1796875" style="117"/>
    <col min="10487" max="10487" width="11.81640625" style="117" bestFit="1" customWidth="1"/>
    <col min="10488" max="10488" width="2.54296875" style="117" customWidth="1"/>
    <col min="10489" max="10489" width="9.26953125" style="117" customWidth="1"/>
    <col min="10490" max="10490" width="0" style="117" hidden="1" customWidth="1"/>
    <col min="10491" max="10494" width="9.26953125" style="117" customWidth="1"/>
    <col min="10495" max="10500" width="7.453125" style="117" customWidth="1"/>
    <col min="10501" max="10501" width="25.1796875" style="117" customWidth="1"/>
    <col min="10502" max="10505" width="9.26953125" style="117" customWidth="1"/>
    <col min="10506" max="10506" width="7.453125" style="117" customWidth="1"/>
    <col min="10507" max="10510" width="9.26953125" style="117" customWidth="1"/>
    <col min="10511" max="10511" width="10.54296875" style="117" customWidth="1"/>
    <col min="10512" max="10514" width="9.1796875" style="117"/>
    <col min="10515" max="10515" width="12.26953125" style="117" customWidth="1"/>
    <col min="10516" max="10516" width="9.1796875" style="117"/>
    <col min="10517" max="10517" width="9.54296875" style="117" bestFit="1" customWidth="1"/>
    <col min="10518" max="10519" width="9.26953125" style="117" bestFit="1" customWidth="1"/>
    <col min="10520" max="10742" width="9.1796875" style="117"/>
    <col min="10743" max="10743" width="11.81640625" style="117" bestFit="1" customWidth="1"/>
    <col min="10744" max="10744" width="2.54296875" style="117" customWidth="1"/>
    <col min="10745" max="10745" width="9.26953125" style="117" customWidth="1"/>
    <col min="10746" max="10746" width="0" style="117" hidden="1" customWidth="1"/>
    <col min="10747" max="10750" width="9.26953125" style="117" customWidth="1"/>
    <col min="10751" max="10756" width="7.453125" style="117" customWidth="1"/>
    <col min="10757" max="10757" width="25.1796875" style="117" customWidth="1"/>
    <col min="10758" max="10761" width="9.26953125" style="117" customWidth="1"/>
    <col min="10762" max="10762" width="7.453125" style="117" customWidth="1"/>
    <col min="10763" max="10766" width="9.26953125" style="117" customWidth="1"/>
    <col min="10767" max="10767" width="10.54296875" style="117" customWidth="1"/>
    <col min="10768" max="10770" width="9.1796875" style="117"/>
    <col min="10771" max="10771" width="12.26953125" style="117" customWidth="1"/>
    <col min="10772" max="10772" width="9.1796875" style="117"/>
    <col min="10773" max="10773" width="9.54296875" style="117" bestFit="1" customWidth="1"/>
    <col min="10774" max="10775" width="9.26953125" style="117" bestFit="1" customWidth="1"/>
    <col min="10776" max="10998" width="9.1796875" style="117"/>
    <col min="10999" max="10999" width="11.81640625" style="117" bestFit="1" customWidth="1"/>
    <col min="11000" max="11000" width="2.54296875" style="117" customWidth="1"/>
    <col min="11001" max="11001" width="9.26953125" style="117" customWidth="1"/>
    <col min="11002" max="11002" width="0" style="117" hidden="1" customWidth="1"/>
    <col min="11003" max="11006" width="9.26953125" style="117" customWidth="1"/>
    <col min="11007" max="11012" width="7.453125" style="117" customWidth="1"/>
    <col min="11013" max="11013" width="25.1796875" style="117" customWidth="1"/>
    <col min="11014" max="11017" width="9.26953125" style="117" customWidth="1"/>
    <col min="11018" max="11018" width="7.453125" style="117" customWidth="1"/>
    <col min="11019" max="11022" width="9.26953125" style="117" customWidth="1"/>
    <col min="11023" max="11023" width="10.54296875" style="117" customWidth="1"/>
    <col min="11024" max="11026" width="9.1796875" style="117"/>
    <col min="11027" max="11027" width="12.26953125" style="117" customWidth="1"/>
    <col min="11028" max="11028" width="9.1796875" style="117"/>
    <col min="11029" max="11029" width="9.54296875" style="117" bestFit="1" customWidth="1"/>
    <col min="11030" max="11031" width="9.26953125" style="117" bestFit="1" customWidth="1"/>
    <col min="11032" max="11254" width="9.1796875" style="117"/>
    <col min="11255" max="11255" width="11.81640625" style="117" bestFit="1" customWidth="1"/>
    <col min="11256" max="11256" width="2.54296875" style="117" customWidth="1"/>
    <col min="11257" max="11257" width="9.26953125" style="117" customWidth="1"/>
    <col min="11258" max="11258" width="0" style="117" hidden="1" customWidth="1"/>
    <col min="11259" max="11262" width="9.26953125" style="117" customWidth="1"/>
    <col min="11263" max="11268" width="7.453125" style="117" customWidth="1"/>
    <col min="11269" max="11269" width="25.1796875" style="117" customWidth="1"/>
    <col min="11270" max="11273" width="9.26953125" style="117" customWidth="1"/>
    <col min="11274" max="11274" width="7.453125" style="117" customWidth="1"/>
    <col min="11275" max="11278" width="9.26953125" style="117" customWidth="1"/>
    <col min="11279" max="11279" width="10.54296875" style="117" customWidth="1"/>
    <col min="11280" max="11282" width="9.1796875" style="117"/>
    <col min="11283" max="11283" width="12.26953125" style="117" customWidth="1"/>
    <col min="11284" max="11284" width="9.1796875" style="117"/>
    <col min="11285" max="11285" width="9.54296875" style="117" bestFit="1" customWidth="1"/>
    <col min="11286" max="11287" width="9.26953125" style="117" bestFit="1" customWidth="1"/>
    <col min="11288" max="11510" width="9.1796875" style="117"/>
    <col min="11511" max="11511" width="11.81640625" style="117" bestFit="1" customWidth="1"/>
    <col min="11512" max="11512" width="2.54296875" style="117" customWidth="1"/>
    <col min="11513" max="11513" width="9.26953125" style="117" customWidth="1"/>
    <col min="11514" max="11514" width="0" style="117" hidden="1" customWidth="1"/>
    <col min="11515" max="11518" width="9.26953125" style="117" customWidth="1"/>
    <col min="11519" max="11524" width="7.453125" style="117" customWidth="1"/>
    <col min="11525" max="11525" width="25.1796875" style="117" customWidth="1"/>
    <col min="11526" max="11529" width="9.26953125" style="117" customWidth="1"/>
    <col min="11530" max="11530" width="7.453125" style="117" customWidth="1"/>
    <col min="11531" max="11534" width="9.26953125" style="117" customWidth="1"/>
    <col min="11535" max="11535" width="10.54296875" style="117" customWidth="1"/>
    <col min="11536" max="11538" width="9.1796875" style="117"/>
    <col min="11539" max="11539" width="12.26953125" style="117" customWidth="1"/>
    <col min="11540" max="11540" width="9.1796875" style="117"/>
    <col min="11541" max="11541" width="9.54296875" style="117" bestFit="1" customWidth="1"/>
    <col min="11542" max="11543" width="9.26953125" style="117" bestFit="1" customWidth="1"/>
    <col min="11544" max="11766" width="9.1796875" style="117"/>
    <col min="11767" max="11767" width="11.81640625" style="117" bestFit="1" customWidth="1"/>
    <col min="11768" max="11768" width="2.54296875" style="117" customWidth="1"/>
    <col min="11769" max="11769" width="9.26953125" style="117" customWidth="1"/>
    <col min="11770" max="11770" width="0" style="117" hidden="1" customWidth="1"/>
    <col min="11771" max="11774" width="9.26953125" style="117" customWidth="1"/>
    <col min="11775" max="11780" width="7.453125" style="117" customWidth="1"/>
    <col min="11781" max="11781" width="25.1796875" style="117" customWidth="1"/>
    <col min="11782" max="11785" width="9.26953125" style="117" customWidth="1"/>
    <col min="11786" max="11786" width="7.453125" style="117" customWidth="1"/>
    <col min="11787" max="11790" width="9.26953125" style="117" customWidth="1"/>
    <col min="11791" max="11791" width="10.54296875" style="117" customWidth="1"/>
    <col min="11792" max="11794" width="9.1796875" style="117"/>
    <col min="11795" max="11795" width="12.26953125" style="117" customWidth="1"/>
    <col min="11796" max="11796" width="9.1796875" style="117"/>
    <col min="11797" max="11797" width="9.54296875" style="117" bestFit="1" customWidth="1"/>
    <col min="11798" max="11799" width="9.26953125" style="117" bestFit="1" customWidth="1"/>
    <col min="11800" max="12022" width="9.1796875" style="117"/>
    <col min="12023" max="12023" width="11.81640625" style="117" bestFit="1" customWidth="1"/>
    <col min="12024" max="12024" width="2.54296875" style="117" customWidth="1"/>
    <col min="12025" max="12025" width="9.26953125" style="117" customWidth="1"/>
    <col min="12026" max="12026" width="0" style="117" hidden="1" customWidth="1"/>
    <col min="12027" max="12030" width="9.26953125" style="117" customWidth="1"/>
    <col min="12031" max="12036" width="7.453125" style="117" customWidth="1"/>
    <col min="12037" max="12037" width="25.1796875" style="117" customWidth="1"/>
    <col min="12038" max="12041" width="9.26953125" style="117" customWidth="1"/>
    <col min="12042" max="12042" width="7.453125" style="117" customWidth="1"/>
    <col min="12043" max="12046" width="9.26953125" style="117" customWidth="1"/>
    <col min="12047" max="12047" width="10.54296875" style="117" customWidth="1"/>
    <col min="12048" max="12050" width="9.1796875" style="117"/>
    <col min="12051" max="12051" width="12.26953125" style="117" customWidth="1"/>
    <col min="12052" max="12052" width="9.1796875" style="117"/>
    <col min="12053" max="12053" width="9.54296875" style="117" bestFit="1" customWidth="1"/>
    <col min="12054" max="12055" width="9.26953125" style="117" bestFit="1" customWidth="1"/>
    <col min="12056" max="12278" width="9.1796875" style="117"/>
    <col min="12279" max="12279" width="11.81640625" style="117" bestFit="1" customWidth="1"/>
    <col min="12280" max="12280" width="2.54296875" style="117" customWidth="1"/>
    <col min="12281" max="12281" width="9.26953125" style="117" customWidth="1"/>
    <col min="12282" max="12282" width="0" style="117" hidden="1" customWidth="1"/>
    <col min="12283" max="12286" width="9.26953125" style="117" customWidth="1"/>
    <col min="12287" max="12292" width="7.453125" style="117" customWidth="1"/>
    <col min="12293" max="12293" width="25.1796875" style="117" customWidth="1"/>
    <col min="12294" max="12297" width="9.26953125" style="117" customWidth="1"/>
    <col min="12298" max="12298" width="7.453125" style="117" customWidth="1"/>
    <col min="12299" max="12302" width="9.26953125" style="117" customWidth="1"/>
    <col min="12303" max="12303" width="10.54296875" style="117" customWidth="1"/>
    <col min="12304" max="12306" width="9.1796875" style="117"/>
    <col min="12307" max="12307" width="12.26953125" style="117" customWidth="1"/>
    <col min="12308" max="12308" width="9.1796875" style="117"/>
    <col min="12309" max="12309" width="9.54296875" style="117" bestFit="1" customWidth="1"/>
    <col min="12310" max="12311" width="9.26953125" style="117" bestFit="1" customWidth="1"/>
    <col min="12312" max="12534" width="9.1796875" style="117"/>
    <col min="12535" max="12535" width="11.81640625" style="117" bestFit="1" customWidth="1"/>
    <col min="12536" max="12536" width="2.54296875" style="117" customWidth="1"/>
    <col min="12537" max="12537" width="9.26953125" style="117" customWidth="1"/>
    <col min="12538" max="12538" width="0" style="117" hidden="1" customWidth="1"/>
    <col min="12539" max="12542" width="9.26953125" style="117" customWidth="1"/>
    <col min="12543" max="12548" width="7.453125" style="117" customWidth="1"/>
    <col min="12549" max="12549" width="25.1796875" style="117" customWidth="1"/>
    <col min="12550" max="12553" width="9.26953125" style="117" customWidth="1"/>
    <col min="12554" max="12554" width="7.453125" style="117" customWidth="1"/>
    <col min="12555" max="12558" width="9.26953125" style="117" customWidth="1"/>
    <col min="12559" max="12559" width="10.54296875" style="117" customWidth="1"/>
    <col min="12560" max="12562" width="9.1796875" style="117"/>
    <col min="12563" max="12563" width="12.26953125" style="117" customWidth="1"/>
    <col min="12564" max="12564" width="9.1796875" style="117"/>
    <col min="12565" max="12565" width="9.54296875" style="117" bestFit="1" customWidth="1"/>
    <col min="12566" max="12567" width="9.26953125" style="117" bestFit="1" customWidth="1"/>
    <col min="12568" max="12790" width="9.1796875" style="117"/>
    <col min="12791" max="12791" width="11.81640625" style="117" bestFit="1" customWidth="1"/>
    <col min="12792" max="12792" width="2.54296875" style="117" customWidth="1"/>
    <col min="12793" max="12793" width="9.26953125" style="117" customWidth="1"/>
    <col min="12794" max="12794" width="0" style="117" hidden="1" customWidth="1"/>
    <col min="12795" max="12798" width="9.26953125" style="117" customWidth="1"/>
    <col min="12799" max="12804" width="7.453125" style="117" customWidth="1"/>
    <col min="12805" max="12805" width="25.1796875" style="117" customWidth="1"/>
    <col min="12806" max="12809" width="9.26953125" style="117" customWidth="1"/>
    <col min="12810" max="12810" width="7.453125" style="117" customWidth="1"/>
    <col min="12811" max="12814" width="9.26953125" style="117" customWidth="1"/>
    <col min="12815" max="12815" width="10.54296875" style="117" customWidth="1"/>
    <col min="12816" max="12818" width="9.1796875" style="117"/>
    <col min="12819" max="12819" width="12.26953125" style="117" customWidth="1"/>
    <col min="12820" max="12820" width="9.1796875" style="117"/>
    <col min="12821" max="12821" width="9.54296875" style="117" bestFit="1" customWidth="1"/>
    <col min="12822" max="12823" width="9.26953125" style="117" bestFit="1" customWidth="1"/>
    <col min="12824" max="13046" width="9.1796875" style="117"/>
    <col min="13047" max="13047" width="11.81640625" style="117" bestFit="1" customWidth="1"/>
    <col min="13048" max="13048" width="2.54296875" style="117" customWidth="1"/>
    <col min="13049" max="13049" width="9.26953125" style="117" customWidth="1"/>
    <col min="13050" max="13050" width="0" style="117" hidden="1" customWidth="1"/>
    <col min="13051" max="13054" width="9.26953125" style="117" customWidth="1"/>
    <col min="13055" max="13060" width="7.453125" style="117" customWidth="1"/>
    <col min="13061" max="13061" width="25.1796875" style="117" customWidth="1"/>
    <col min="13062" max="13065" width="9.26953125" style="117" customWidth="1"/>
    <col min="13066" max="13066" width="7.453125" style="117" customWidth="1"/>
    <col min="13067" max="13070" width="9.26953125" style="117" customWidth="1"/>
    <col min="13071" max="13071" width="10.54296875" style="117" customWidth="1"/>
    <col min="13072" max="13074" width="9.1796875" style="117"/>
    <col min="13075" max="13075" width="12.26953125" style="117" customWidth="1"/>
    <col min="13076" max="13076" width="9.1796875" style="117"/>
    <col min="13077" max="13077" width="9.54296875" style="117" bestFit="1" customWidth="1"/>
    <col min="13078" max="13079" width="9.26953125" style="117" bestFit="1" customWidth="1"/>
    <col min="13080" max="13302" width="9.1796875" style="117"/>
    <col min="13303" max="13303" width="11.81640625" style="117" bestFit="1" customWidth="1"/>
    <col min="13304" max="13304" width="2.54296875" style="117" customWidth="1"/>
    <col min="13305" max="13305" width="9.26953125" style="117" customWidth="1"/>
    <col min="13306" max="13306" width="0" style="117" hidden="1" customWidth="1"/>
    <col min="13307" max="13310" width="9.26953125" style="117" customWidth="1"/>
    <col min="13311" max="13316" width="7.453125" style="117" customWidth="1"/>
    <col min="13317" max="13317" width="25.1796875" style="117" customWidth="1"/>
    <col min="13318" max="13321" width="9.26953125" style="117" customWidth="1"/>
    <col min="13322" max="13322" width="7.453125" style="117" customWidth="1"/>
    <col min="13323" max="13326" width="9.26953125" style="117" customWidth="1"/>
    <col min="13327" max="13327" width="10.54296875" style="117" customWidth="1"/>
    <col min="13328" max="13330" width="9.1796875" style="117"/>
    <col min="13331" max="13331" width="12.26953125" style="117" customWidth="1"/>
    <col min="13332" max="13332" width="9.1796875" style="117"/>
    <col min="13333" max="13333" width="9.54296875" style="117" bestFit="1" customWidth="1"/>
    <col min="13334" max="13335" width="9.26953125" style="117" bestFit="1" customWidth="1"/>
    <col min="13336" max="13558" width="9.1796875" style="117"/>
    <col min="13559" max="13559" width="11.81640625" style="117" bestFit="1" customWidth="1"/>
    <col min="13560" max="13560" width="2.54296875" style="117" customWidth="1"/>
    <col min="13561" max="13561" width="9.26953125" style="117" customWidth="1"/>
    <col min="13562" max="13562" width="0" style="117" hidden="1" customWidth="1"/>
    <col min="13563" max="13566" width="9.26953125" style="117" customWidth="1"/>
    <col min="13567" max="13572" width="7.453125" style="117" customWidth="1"/>
    <col min="13573" max="13573" width="25.1796875" style="117" customWidth="1"/>
    <col min="13574" max="13577" width="9.26953125" style="117" customWidth="1"/>
    <col min="13578" max="13578" width="7.453125" style="117" customWidth="1"/>
    <col min="13579" max="13582" width="9.26953125" style="117" customWidth="1"/>
    <col min="13583" max="13583" width="10.54296875" style="117" customWidth="1"/>
    <col min="13584" max="13586" width="9.1796875" style="117"/>
    <col min="13587" max="13587" width="12.26953125" style="117" customWidth="1"/>
    <col min="13588" max="13588" width="9.1796875" style="117"/>
    <col min="13589" max="13589" width="9.54296875" style="117" bestFit="1" customWidth="1"/>
    <col min="13590" max="13591" width="9.26953125" style="117" bestFit="1" customWidth="1"/>
    <col min="13592" max="13814" width="9.1796875" style="117"/>
    <col min="13815" max="13815" width="11.81640625" style="117" bestFit="1" customWidth="1"/>
    <col min="13816" max="13816" width="2.54296875" style="117" customWidth="1"/>
    <col min="13817" max="13817" width="9.26953125" style="117" customWidth="1"/>
    <col min="13818" max="13818" width="0" style="117" hidden="1" customWidth="1"/>
    <col min="13819" max="13822" width="9.26953125" style="117" customWidth="1"/>
    <col min="13823" max="13828" width="7.453125" style="117" customWidth="1"/>
    <col min="13829" max="13829" width="25.1796875" style="117" customWidth="1"/>
    <col min="13830" max="13833" width="9.26953125" style="117" customWidth="1"/>
    <col min="13834" max="13834" width="7.453125" style="117" customWidth="1"/>
    <col min="13835" max="13838" width="9.26953125" style="117" customWidth="1"/>
    <col min="13839" max="13839" width="10.54296875" style="117" customWidth="1"/>
    <col min="13840" max="13842" width="9.1796875" style="117"/>
    <col min="13843" max="13843" width="12.26953125" style="117" customWidth="1"/>
    <col min="13844" max="13844" width="9.1796875" style="117"/>
    <col min="13845" max="13845" width="9.54296875" style="117" bestFit="1" customWidth="1"/>
    <col min="13846" max="13847" width="9.26953125" style="117" bestFit="1" customWidth="1"/>
    <col min="13848" max="14070" width="9.1796875" style="117"/>
    <col min="14071" max="14071" width="11.81640625" style="117" bestFit="1" customWidth="1"/>
    <col min="14072" max="14072" width="2.54296875" style="117" customWidth="1"/>
    <col min="14073" max="14073" width="9.26953125" style="117" customWidth="1"/>
    <col min="14074" max="14074" width="0" style="117" hidden="1" customWidth="1"/>
    <col min="14075" max="14078" width="9.26953125" style="117" customWidth="1"/>
    <col min="14079" max="14084" width="7.453125" style="117" customWidth="1"/>
    <col min="14085" max="14085" width="25.1796875" style="117" customWidth="1"/>
    <col min="14086" max="14089" width="9.26953125" style="117" customWidth="1"/>
    <col min="14090" max="14090" width="7.453125" style="117" customWidth="1"/>
    <col min="14091" max="14094" width="9.26953125" style="117" customWidth="1"/>
    <col min="14095" max="14095" width="10.54296875" style="117" customWidth="1"/>
    <col min="14096" max="14098" width="9.1796875" style="117"/>
    <col min="14099" max="14099" width="12.26953125" style="117" customWidth="1"/>
    <col min="14100" max="14100" width="9.1796875" style="117"/>
    <col min="14101" max="14101" width="9.54296875" style="117" bestFit="1" customWidth="1"/>
    <col min="14102" max="14103" width="9.26953125" style="117" bestFit="1" customWidth="1"/>
    <col min="14104" max="14326" width="9.1796875" style="117"/>
    <col min="14327" max="14327" width="11.81640625" style="117" bestFit="1" customWidth="1"/>
    <col min="14328" max="14328" width="2.54296875" style="117" customWidth="1"/>
    <col min="14329" max="14329" width="9.26953125" style="117" customWidth="1"/>
    <col min="14330" max="14330" width="0" style="117" hidden="1" customWidth="1"/>
    <col min="14331" max="14334" width="9.26953125" style="117" customWidth="1"/>
    <col min="14335" max="14340" width="7.453125" style="117" customWidth="1"/>
    <col min="14341" max="14341" width="25.1796875" style="117" customWidth="1"/>
    <col min="14342" max="14345" width="9.26953125" style="117" customWidth="1"/>
    <col min="14346" max="14346" width="7.453125" style="117" customWidth="1"/>
    <col min="14347" max="14350" width="9.26953125" style="117" customWidth="1"/>
    <col min="14351" max="14351" width="10.54296875" style="117" customWidth="1"/>
    <col min="14352" max="14354" width="9.1796875" style="117"/>
    <col min="14355" max="14355" width="12.26953125" style="117" customWidth="1"/>
    <col min="14356" max="14356" width="9.1796875" style="117"/>
    <col min="14357" max="14357" width="9.54296875" style="117" bestFit="1" customWidth="1"/>
    <col min="14358" max="14359" width="9.26953125" style="117" bestFit="1" customWidth="1"/>
    <col min="14360" max="14582" width="9.1796875" style="117"/>
    <col min="14583" max="14583" width="11.81640625" style="117" bestFit="1" customWidth="1"/>
    <col min="14584" max="14584" width="2.54296875" style="117" customWidth="1"/>
    <col min="14585" max="14585" width="9.26953125" style="117" customWidth="1"/>
    <col min="14586" max="14586" width="0" style="117" hidden="1" customWidth="1"/>
    <col min="14587" max="14590" width="9.26953125" style="117" customWidth="1"/>
    <col min="14591" max="14596" width="7.453125" style="117" customWidth="1"/>
    <col min="14597" max="14597" width="25.1796875" style="117" customWidth="1"/>
    <col min="14598" max="14601" width="9.26953125" style="117" customWidth="1"/>
    <col min="14602" max="14602" width="7.453125" style="117" customWidth="1"/>
    <col min="14603" max="14606" width="9.26953125" style="117" customWidth="1"/>
    <col min="14607" max="14607" width="10.54296875" style="117" customWidth="1"/>
    <col min="14608" max="14610" width="9.1796875" style="117"/>
    <col min="14611" max="14611" width="12.26953125" style="117" customWidth="1"/>
    <col min="14612" max="14612" width="9.1796875" style="117"/>
    <col min="14613" max="14613" width="9.54296875" style="117" bestFit="1" customWidth="1"/>
    <col min="14614" max="14615" width="9.26953125" style="117" bestFit="1" customWidth="1"/>
    <col min="14616" max="14838" width="9.1796875" style="117"/>
    <col min="14839" max="14839" width="11.81640625" style="117" bestFit="1" customWidth="1"/>
    <col min="14840" max="14840" width="2.54296875" style="117" customWidth="1"/>
    <col min="14841" max="14841" width="9.26953125" style="117" customWidth="1"/>
    <col min="14842" max="14842" width="0" style="117" hidden="1" customWidth="1"/>
    <col min="14843" max="14846" width="9.26953125" style="117" customWidth="1"/>
    <col min="14847" max="14852" width="7.453125" style="117" customWidth="1"/>
    <col min="14853" max="14853" width="25.1796875" style="117" customWidth="1"/>
    <col min="14854" max="14857" width="9.26953125" style="117" customWidth="1"/>
    <col min="14858" max="14858" width="7.453125" style="117" customWidth="1"/>
    <col min="14859" max="14862" width="9.26953125" style="117" customWidth="1"/>
    <col min="14863" max="14863" width="10.54296875" style="117" customWidth="1"/>
    <col min="14864" max="14866" width="9.1796875" style="117"/>
    <col min="14867" max="14867" width="12.26953125" style="117" customWidth="1"/>
    <col min="14868" max="14868" width="9.1796875" style="117"/>
    <col min="14869" max="14869" width="9.54296875" style="117" bestFit="1" customWidth="1"/>
    <col min="14870" max="14871" width="9.26953125" style="117" bestFit="1" customWidth="1"/>
    <col min="14872" max="15094" width="9.1796875" style="117"/>
    <col min="15095" max="15095" width="11.81640625" style="117" bestFit="1" customWidth="1"/>
    <col min="15096" max="15096" width="2.54296875" style="117" customWidth="1"/>
    <col min="15097" max="15097" width="9.26953125" style="117" customWidth="1"/>
    <col min="15098" max="15098" width="0" style="117" hidden="1" customWidth="1"/>
    <col min="15099" max="15102" width="9.26953125" style="117" customWidth="1"/>
    <col min="15103" max="15108" width="7.453125" style="117" customWidth="1"/>
    <col min="15109" max="15109" width="25.1796875" style="117" customWidth="1"/>
    <col min="15110" max="15113" width="9.26953125" style="117" customWidth="1"/>
    <col min="15114" max="15114" width="7.453125" style="117" customWidth="1"/>
    <col min="15115" max="15118" width="9.26953125" style="117" customWidth="1"/>
    <col min="15119" max="15119" width="10.54296875" style="117" customWidth="1"/>
    <col min="15120" max="15122" width="9.1796875" style="117"/>
    <col min="15123" max="15123" width="12.26953125" style="117" customWidth="1"/>
    <col min="15124" max="15124" width="9.1796875" style="117"/>
    <col min="15125" max="15125" width="9.54296875" style="117" bestFit="1" customWidth="1"/>
    <col min="15126" max="15127" width="9.26953125" style="117" bestFit="1" customWidth="1"/>
    <col min="15128" max="15350" width="9.1796875" style="117"/>
    <col min="15351" max="15351" width="11.81640625" style="117" bestFit="1" customWidth="1"/>
    <col min="15352" max="15352" width="2.54296875" style="117" customWidth="1"/>
    <col min="15353" max="15353" width="9.26953125" style="117" customWidth="1"/>
    <col min="15354" max="15354" width="0" style="117" hidden="1" customWidth="1"/>
    <col min="15355" max="15358" width="9.26953125" style="117" customWidth="1"/>
    <col min="15359" max="15364" width="7.453125" style="117" customWidth="1"/>
    <col min="15365" max="15365" width="25.1796875" style="117" customWidth="1"/>
    <col min="15366" max="15369" width="9.26953125" style="117" customWidth="1"/>
    <col min="15370" max="15370" width="7.453125" style="117" customWidth="1"/>
    <col min="15371" max="15374" width="9.26953125" style="117" customWidth="1"/>
    <col min="15375" max="15375" width="10.54296875" style="117" customWidth="1"/>
    <col min="15376" max="15378" width="9.1796875" style="117"/>
    <col min="15379" max="15379" width="12.26953125" style="117" customWidth="1"/>
    <col min="15380" max="15380" width="9.1796875" style="117"/>
    <col min="15381" max="15381" width="9.54296875" style="117" bestFit="1" customWidth="1"/>
    <col min="15382" max="15383" width="9.26953125" style="117" bestFit="1" customWidth="1"/>
    <col min="15384" max="15606" width="9.1796875" style="117"/>
    <col min="15607" max="15607" width="11.81640625" style="117" bestFit="1" customWidth="1"/>
    <col min="15608" max="15608" width="2.54296875" style="117" customWidth="1"/>
    <col min="15609" max="15609" width="9.26953125" style="117" customWidth="1"/>
    <col min="15610" max="15610" width="0" style="117" hidden="1" customWidth="1"/>
    <col min="15611" max="15614" width="9.26953125" style="117" customWidth="1"/>
    <col min="15615" max="15620" width="7.453125" style="117" customWidth="1"/>
    <col min="15621" max="15621" width="25.1796875" style="117" customWidth="1"/>
    <col min="15622" max="15625" width="9.26953125" style="117" customWidth="1"/>
    <col min="15626" max="15626" width="7.453125" style="117" customWidth="1"/>
    <col min="15627" max="15630" width="9.26953125" style="117" customWidth="1"/>
    <col min="15631" max="15631" width="10.54296875" style="117" customWidth="1"/>
    <col min="15632" max="15634" width="9.1796875" style="117"/>
    <col min="15635" max="15635" width="12.26953125" style="117" customWidth="1"/>
    <col min="15636" max="15636" width="9.1796875" style="117"/>
    <col min="15637" max="15637" width="9.54296875" style="117" bestFit="1" customWidth="1"/>
    <col min="15638" max="15639" width="9.26953125" style="117" bestFit="1" customWidth="1"/>
    <col min="15640" max="15862" width="9.1796875" style="117"/>
    <col min="15863" max="15863" width="11.81640625" style="117" bestFit="1" customWidth="1"/>
    <col min="15864" max="15864" width="2.54296875" style="117" customWidth="1"/>
    <col min="15865" max="15865" width="9.26953125" style="117" customWidth="1"/>
    <col min="15866" max="15866" width="0" style="117" hidden="1" customWidth="1"/>
    <col min="15867" max="15870" width="9.26953125" style="117" customWidth="1"/>
    <col min="15871" max="15876" width="7.453125" style="117" customWidth="1"/>
    <col min="15877" max="15877" width="25.1796875" style="117" customWidth="1"/>
    <col min="15878" max="15881" width="9.26953125" style="117" customWidth="1"/>
    <col min="15882" max="15882" width="7.453125" style="117" customWidth="1"/>
    <col min="15883" max="15886" width="9.26953125" style="117" customWidth="1"/>
    <col min="15887" max="15887" width="10.54296875" style="117" customWidth="1"/>
    <col min="15888" max="15890" width="9.1796875" style="117"/>
    <col min="15891" max="15891" width="12.26953125" style="117" customWidth="1"/>
    <col min="15892" max="15892" width="9.1796875" style="117"/>
    <col min="15893" max="15893" width="9.54296875" style="117" bestFit="1" customWidth="1"/>
    <col min="15894" max="15895" width="9.26953125" style="117" bestFit="1" customWidth="1"/>
    <col min="15896" max="16118" width="9.1796875" style="117"/>
    <col min="16119" max="16119" width="11.81640625" style="117" bestFit="1" customWidth="1"/>
    <col min="16120" max="16120" width="2.54296875" style="117" customWidth="1"/>
    <col min="16121" max="16121" width="9.26953125" style="117" customWidth="1"/>
    <col min="16122" max="16122" width="0" style="117" hidden="1" customWidth="1"/>
    <col min="16123" max="16126" width="9.26953125" style="117" customWidth="1"/>
    <col min="16127" max="16132" width="7.453125" style="117" customWidth="1"/>
    <col min="16133" max="16133" width="25.1796875" style="117" customWidth="1"/>
    <col min="16134" max="16137" width="9.26953125" style="117" customWidth="1"/>
    <col min="16138" max="16138" width="7.453125" style="117" customWidth="1"/>
    <col min="16139" max="16142" width="9.26953125" style="117" customWidth="1"/>
    <col min="16143" max="16143" width="10.54296875" style="117" customWidth="1"/>
    <col min="16144" max="16146" width="9.1796875" style="117"/>
    <col min="16147" max="16147" width="12.26953125" style="117" customWidth="1"/>
    <col min="16148" max="16148" width="9.1796875" style="117"/>
    <col min="16149" max="16149" width="9.54296875" style="117" bestFit="1" customWidth="1"/>
    <col min="16150" max="16151" width="9.26953125" style="117" bestFit="1" customWidth="1"/>
    <col min="16152" max="16384" width="9.1796875" style="117"/>
  </cols>
  <sheetData>
    <row r="1" spans="1:39" s="57" customFormat="1" ht="28.5" x14ac:dyDescent="0.35">
      <c r="A1" s="56" t="s">
        <v>446</v>
      </c>
      <c r="B1" s="107"/>
    </row>
    <row r="2" spans="1:39" s="57" customFormat="1" x14ac:dyDescent="0.35">
      <c r="A2" s="3" t="s">
        <v>15</v>
      </c>
      <c r="B2" s="107"/>
    </row>
    <row r="3" spans="1:39" s="57" customFormat="1" x14ac:dyDescent="0.35">
      <c r="A3" s="62" t="s">
        <v>159</v>
      </c>
      <c r="B3" s="107"/>
    </row>
    <row r="4" spans="1:39" s="57" customFormat="1" x14ac:dyDescent="0.35">
      <c r="A4" s="3" t="s">
        <v>160</v>
      </c>
      <c r="B4" s="107"/>
    </row>
    <row r="5" spans="1:39" s="57" customFormat="1" ht="62" x14ac:dyDescent="0.35">
      <c r="A5" s="79" t="s">
        <v>88</v>
      </c>
      <c r="B5" s="124" t="s">
        <v>447</v>
      </c>
      <c r="C5" s="125" t="s">
        <v>63</v>
      </c>
      <c r="D5" s="125" t="s">
        <v>64</v>
      </c>
      <c r="E5" s="125" t="s">
        <v>65</v>
      </c>
      <c r="F5" s="126" t="s">
        <v>66</v>
      </c>
      <c r="G5" s="124" t="s">
        <v>462</v>
      </c>
      <c r="H5" s="125" t="s">
        <v>450</v>
      </c>
      <c r="I5" s="125" t="s">
        <v>451</v>
      </c>
      <c r="J5" s="125" t="s">
        <v>452</v>
      </c>
      <c r="K5" s="126" t="s">
        <v>453</v>
      </c>
      <c r="L5" s="124" t="s">
        <v>448</v>
      </c>
      <c r="M5" s="125" t="s">
        <v>67</v>
      </c>
      <c r="N5" s="125" t="s">
        <v>59</v>
      </c>
      <c r="O5" s="126" t="s">
        <v>79</v>
      </c>
      <c r="P5" s="124" t="s">
        <v>463</v>
      </c>
      <c r="Q5" s="125" t="s">
        <v>454</v>
      </c>
      <c r="R5" s="125" t="s">
        <v>304</v>
      </c>
      <c r="S5" s="126" t="s">
        <v>455</v>
      </c>
      <c r="T5" s="124" t="s">
        <v>449</v>
      </c>
      <c r="U5" s="125" t="s">
        <v>456</v>
      </c>
      <c r="V5" s="125" t="s">
        <v>457</v>
      </c>
      <c r="W5" s="126" t="s">
        <v>458</v>
      </c>
      <c r="X5" s="125" t="s">
        <v>464</v>
      </c>
      <c r="Y5" s="125" t="s">
        <v>459</v>
      </c>
      <c r="Z5" s="125" t="s">
        <v>460</v>
      </c>
      <c r="AA5" s="126" t="s">
        <v>461</v>
      </c>
    </row>
    <row r="6" spans="1:39" x14ac:dyDescent="0.35">
      <c r="A6" s="68" t="s">
        <v>188</v>
      </c>
      <c r="B6" s="120">
        <f t="shared" ref="B6:B69" si="0">SUM(C6:F6)</f>
        <v>47122.46</v>
      </c>
      <c r="C6" s="121">
        <v>9834.2099999999991</v>
      </c>
      <c r="D6" s="121">
        <v>13675.85</v>
      </c>
      <c r="E6" s="121">
        <v>17526.32</v>
      </c>
      <c r="F6" s="122">
        <v>6086.08</v>
      </c>
      <c r="G6" s="120">
        <f>SUM(H6:K6)</f>
        <v>41195.03</v>
      </c>
      <c r="H6" s="121">
        <v>8442.0499999999993</v>
      </c>
      <c r="I6" s="121">
        <v>14149.64</v>
      </c>
      <c r="J6" s="121">
        <v>13569.62</v>
      </c>
      <c r="K6" s="122">
        <v>5033.72</v>
      </c>
      <c r="L6" s="120">
        <f t="shared" ref="L6:L69" si="1">SUM(M6:O6)</f>
        <v>47122.45</v>
      </c>
      <c r="M6" s="121">
        <v>20422.93</v>
      </c>
      <c r="N6" s="121">
        <v>7934.68</v>
      </c>
      <c r="O6" s="122">
        <v>18764.84</v>
      </c>
      <c r="P6" s="120">
        <f t="shared" ref="P6:P70" si="2">SUM(Q6:S6)</f>
        <v>41195.03</v>
      </c>
      <c r="Q6" s="121">
        <v>15181.02</v>
      </c>
      <c r="R6" s="121">
        <v>7365.81</v>
      </c>
      <c r="S6" s="122">
        <v>18648.2</v>
      </c>
      <c r="T6" s="120">
        <f t="shared" ref="T6:T69" si="3">SUM(U6:W6)</f>
        <v>17526.32</v>
      </c>
      <c r="U6" s="121">
        <v>12810.7</v>
      </c>
      <c r="V6" s="121">
        <v>3026.89</v>
      </c>
      <c r="W6" s="122">
        <v>1688.73</v>
      </c>
      <c r="X6" s="120">
        <f>SUM(Y6:AA6)</f>
        <v>13569.61</v>
      </c>
      <c r="Y6" s="121">
        <v>9507.01</v>
      </c>
      <c r="Z6" s="121">
        <v>2688.12</v>
      </c>
      <c r="AA6" s="122">
        <v>1374.48</v>
      </c>
      <c r="AB6" s="118"/>
      <c r="AD6" s="119"/>
      <c r="AE6" s="119"/>
      <c r="AF6" s="119"/>
      <c r="AJ6" s="289"/>
      <c r="AK6" s="289"/>
      <c r="AL6" s="289"/>
      <c r="AM6" s="289"/>
    </row>
    <row r="7" spans="1:39" x14ac:dyDescent="0.35">
      <c r="A7" s="68" t="s">
        <v>189</v>
      </c>
      <c r="B7" s="120">
        <f t="shared" si="0"/>
        <v>34629.78</v>
      </c>
      <c r="C7" s="121">
        <v>7619.61</v>
      </c>
      <c r="D7" s="121">
        <v>13808.82</v>
      </c>
      <c r="E7" s="121">
        <v>8748.4599999999991</v>
      </c>
      <c r="F7" s="123">
        <v>4452.8900000000003</v>
      </c>
      <c r="G7" s="120">
        <f t="shared" ref="G7:G70" si="4">SUM(H7:K7)</f>
        <v>39653.86</v>
      </c>
      <c r="H7" s="121">
        <v>8206.8700000000008</v>
      </c>
      <c r="I7" s="121">
        <v>13740.38</v>
      </c>
      <c r="J7" s="121">
        <v>12717.75</v>
      </c>
      <c r="K7" s="123">
        <v>4988.8599999999997</v>
      </c>
      <c r="L7" s="120">
        <f t="shared" si="1"/>
        <v>34629.770000000004</v>
      </c>
      <c r="M7" s="121">
        <v>10733.57</v>
      </c>
      <c r="N7" s="121">
        <v>6701.36</v>
      </c>
      <c r="O7" s="123">
        <v>17194.84</v>
      </c>
      <c r="P7" s="120">
        <f t="shared" si="2"/>
        <v>39653.86</v>
      </c>
      <c r="Q7" s="121">
        <v>14659.28</v>
      </c>
      <c r="R7" s="121">
        <v>7219.45</v>
      </c>
      <c r="S7" s="123">
        <v>17775.13</v>
      </c>
      <c r="T7" s="120">
        <f t="shared" si="3"/>
        <v>8748.4600000000009</v>
      </c>
      <c r="U7" s="121">
        <v>5706.89</v>
      </c>
      <c r="V7" s="121">
        <v>2260.21</v>
      </c>
      <c r="W7" s="123">
        <v>781.36</v>
      </c>
      <c r="X7" s="120">
        <f t="shared" ref="X7:X70" si="5">SUM(Y7:AA7)</f>
        <v>12717.75</v>
      </c>
      <c r="Y7" s="121">
        <v>8984</v>
      </c>
      <c r="Z7" s="121">
        <v>2611.92</v>
      </c>
      <c r="AA7" s="123">
        <v>1121.83</v>
      </c>
      <c r="AB7" s="118"/>
      <c r="AD7" s="119"/>
      <c r="AE7" s="119"/>
      <c r="AF7" s="119"/>
      <c r="AJ7" s="289"/>
      <c r="AK7" s="289"/>
      <c r="AL7" s="289"/>
      <c r="AM7" s="289"/>
    </row>
    <row r="8" spans="1:39" x14ac:dyDescent="0.35">
      <c r="A8" s="68" t="s">
        <v>190</v>
      </c>
      <c r="B8" s="120">
        <f t="shared" si="0"/>
        <v>31022.879999999997</v>
      </c>
      <c r="C8" s="121">
        <v>7179.82</v>
      </c>
      <c r="D8" s="121">
        <v>14371.05</v>
      </c>
      <c r="E8" s="121">
        <v>5793.33</v>
      </c>
      <c r="F8" s="123">
        <v>3678.68</v>
      </c>
      <c r="G8" s="120">
        <f t="shared" si="4"/>
        <v>40260.019999999997</v>
      </c>
      <c r="H8" s="121">
        <v>8531.4</v>
      </c>
      <c r="I8" s="121">
        <v>13756.59</v>
      </c>
      <c r="J8" s="121">
        <v>12787.13</v>
      </c>
      <c r="K8" s="123">
        <v>5184.8999999999996</v>
      </c>
      <c r="L8" s="120">
        <f t="shared" si="1"/>
        <v>31022.880000000001</v>
      </c>
      <c r="M8" s="121">
        <v>6676.1</v>
      </c>
      <c r="N8" s="121">
        <v>6447.03</v>
      </c>
      <c r="O8" s="123">
        <v>17899.75</v>
      </c>
      <c r="P8" s="120">
        <f t="shared" si="2"/>
        <v>40260.03</v>
      </c>
      <c r="Q8" s="121">
        <v>14867.14</v>
      </c>
      <c r="R8" s="121">
        <v>7186.85</v>
      </c>
      <c r="S8" s="123">
        <v>18206.04</v>
      </c>
      <c r="T8" s="120">
        <f t="shared" si="3"/>
        <v>5793.3300000000008</v>
      </c>
      <c r="U8" s="121">
        <v>2815.46</v>
      </c>
      <c r="V8" s="121">
        <v>2097.73</v>
      </c>
      <c r="W8" s="123">
        <v>880.14</v>
      </c>
      <c r="X8" s="120">
        <f t="shared" si="5"/>
        <v>12787.140000000001</v>
      </c>
      <c r="Y8" s="121">
        <v>8745.6200000000008</v>
      </c>
      <c r="Z8" s="121">
        <v>2617.0500000000002</v>
      </c>
      <c r="AA8" s="123">
        <v>1424.47</v>
      </c>
      <c r="AB8" s="118"/>
      <c r="AD8" s="119"/>
      <c r="AE8" s="119"/>
      <c r="AF8" s="119"/>
      <c r="AJ8" s="289"/>
      <c r="AK8" s="289"/>
      <c r="AL8" s="289"/>
      <c r="AM8" s="289"/>
    </row>
    <row r="9" spans="1:39" x14ac:dyDescent="0.35">
      <c r="A9" s="68" t="s">
        <v>191</v>
      </c>
      <c r="B9" s="120">
        <f t="shared" si="0"/>
        <v>43700.770000000004</v>
      </c>
      <c r="C9" s="121">
        <v>9130.25</v>
      </c>
      <c r="D9" s="121">
        <v>13829.16</v>
      </c>
      <c r="E9" s="121">
        <v>15402.17</v>
      </c>
      <c r="F9" s="123">
        <v>5339.19</v>
      </c>
      <c r="G9" s="120">
        <f t="shared" si="4"/>
        <v>40688.070000000007</v>
      </c>
      <c r="H9" s="121">
        <v>8583.69</v>
      </c>
      <c r="I9" s="121">
        <v>14038.36</v>
      </c>
      <c r="J9" s="121">
        <v>13154.5</v>
      </c>
      <c r="K9" s="123">
        <v>4911.5200000000004</v>
      </c>
      <c r="L9" s="120">
        <f t="shared" si="1"/>
        <v>43700.770000000004</v>
      </c>
      <c r="M9" s="121">
        <v>17401.650000000001</v>
      </c>
      <c r="N9" s="121">
        <v>7584.38</v>
      </c>
      <c r="O9" s="123">
        <v>18714.740000000002</v>
      </c>
      <c r="P9" s="120">
        <f t="shared" si="2"/>
        <v>40688.06</v>
      </c>
      <c r="Q9" s="121">
        <v>14991.56</v>
      </c>
      <c r="R9" s="121">
        <v>7160.87</v>
      </c>
      <c r="S9" s="123">
        <v>18535.63</v>
      </c>
      <c r="T9" s="120">
        <f t="shared" si="3"/>
        <v>15402.17</v>
      </c>
      <c r="U9" s="121">
        <v>11029.24</v>
      </c>
      <c r="V9" s="121">
        <v>2934.61</v>
      </c>
      <c r="W9" s="123">
        <v>1438.32</v>
      </c>
      <c r="X9" s="120">
        <f t="shared" si="5"/>
        <v>13154.5</v>
      </c>
      <c r="Y9" s="121">
        <v>9253.3700000000008</v>
      </c>
      <c r="Z9" s="121">
        <v>2668.91</v>
      </c>
      <c r="AA9" s="123">
        <v>1232.22</v>
      </c>
      <c r="AB9" s="118"/>
      <c r="AD9" s="119"/>
      <c r="AE9" s="119"/>
      <c r="AF9" s="119"/>
      <c r="AJ9" s="289"/>
      <c r="AK9" s="289"/>
      <c r="AL9" s="289"/>
      <c r="AM9" s="289"/>
    </row>
    <row r="10" spans="1:39" x14ac:dyDescent="0.35">
      <c r="A10" s="68" t="s">
        <v>192</v>
      </c>
      <c r="B10" s="120">
        <f t="shared" si="0"/>
        <v>47382.879999999997</v>
      </c>
      <c r="C10" s="121">
        <v>9849.1200000000008</v>
      </c>
      <c r="D10" s="121">
        <v>13395.74</v>
      </c>
      <c r="E10" s="121">
        <v>18328.53</v>
      </c>
      <c r="F10" s="123">
        <v>5809.49</v>
      </c>
      <c r="G10" s="120">
        <f t="shared" si="4"/>
        <v>40024.1</v>
      </c>
      <c r="H10" s="121">
        <v>8417.5400000000009</v>
      </c>
      <c r="I10" s="121">
        <v>13882.6</v>
      </c>
      <c r="J10" s="121">
        <v>12981.74</v>
      </c>
      <c r="K10" s="123">
        <v>4742.22</v>
      </c>
      <c r="L10" s="120">
        <f t="shared" si="1"/>
        <v>47382.880000000005</v>
      </c>
      <c r="M10" s="121">
        <v>21188.02</v>
      </c>
      <c r="N10" s="121">
        <v>7845.85</v>
      </c>
      <c r="O10" s="123">
        <v>18349.009999999998</v>
      </c>
      <c r="P10" s="120">
        <f t="shared" si="2"/>
        <v>40024.1</v>
      </c>
      <c r="Q10" s="121">
        <v>14661.05</v>
      </c>
      <c r="R10" s="121">
        <v>7203.78</v>
      </c>
      <c r="S10" s="123">
        <v>18159.27</v>
      </c>
      <c r="T10" s="120">
        <f t="shared" si="3"/>
        <v>18328.53</v>
      </c>
      <c r="U10" s="121">
        <v>13563.15</v>
      </c>
      <c r="V10" s="121">
        <v>3149.72</v>
      </c>
      <c r="W10" s="123">
        <v>1615.66</v>
      </c>
      <c r="X10" s="120">
        <f t="shared" si="5"/>
        <v>12981.740000000002</v>
      </c>
      <c r="Y10" s="121">
        <v>9001.1200000000008</v>
      </c>
      <c r="Z10" s="121">
        <v>2736.02</v>
      </c>
      <c r="AA10" s="123">
        <v>1244.5999999999999</v>
      </c>
      <c r="AB10" s="118"/>
      <c r="AD10" s="119"/>
      <c r="AE10" s="119"/>
      <c r="AF10" s="119"/>
      <c r="AJ10" s="289"/>
      <c r="AK10" s="289"/>
      <c r="AL10" s="289"/>
      <c r="AM10" s="289"/>
    </row>
    <row r="11" spans="1:39" x14ac:dyDescent="0.35">
      <c r="A11" s="68" t="s">
        <v>193</v>
      </c>
      <c r="B11" s="120">
        <f t="shared" si="0"/>
        <v>34931.35</v>
      </c>
      <c r="C11" s="121">
        <v>8002.23</v>
      </c>
      <c r="D11" s="121">
        <v>14189.1</v>
      </c>
      <c r="E11" s="121">
        <v>8410.64</v>
      </c>
      <c r="F11" s="123">
        <v>4329.38</v>
      </c>
      <c r="G11" s="120">
        <f t="shared" si="4"/>
        <v>40851.43</v>
      </c>
      <c r="H11" s="121">
        <v>8611.9599999999991</v>
      </c>
      <c r="I11" s="121">
        <v>14112.98</v>
      </c>
      <c r="J11" s="121">
        <v>13072.02</v>
      </c>
      <c r="K11" s="123">
        <v>5054.47</v>
      </c>
      <c r="L11" s="120">
        <f t="shared" si="1"/>
        <v>34931.339999999997</v>
      </c>
      <c r="M11" s="121">
        <v>10706.51</v>
      </c>
      <c r="N11" s="121">
        <v>6799.74</v>
      </c>
      <c r="O11" s="123">
        <v>17425.09</v>
      </c>
      <c r="P11" s="120">
        <f t="shared" si="2"/>
        <v>40851.43</v>
      </c>
      <c r="Q11" s="121">
        <v>15433.33</v>
      </c>
      <c r="R11" s="121">
        <v>7364.68</v>
      </c>
      <c r="S11" s="123">
        <v>18053.419999999998</v>
      </c>
      <c r="T11" s="120">
        <f t="shared" si="3"/>
        <v>8410.64</v>
      </c>
      <c r="U11" s="121">
        <v>5387.69</v>
      </c>
      <c r="V11" s="121">
        <v>2284.0300000000002</v>
      </c>
      <c r="W11" s="123">
        <v>738.92</v>
      </c>
      <c r="X11" s="120">
        <f t="shared" si="5"/>
        <v>13072.02</v>
      </c>
      <c r="Y11" s="121">
        <v>9246.18</v>
      </c>
      <c r="Z11" s="121">
        <v>2680.91</v>
      </c>
      <c r="AA11" s="123">
        <v>1144.93</v>
      </c>
      <c r="AB11" s="118"/>
      <c r="AD11" s="119"/>
      <c r="AE11" s="119"/>
      <c r="AF11" s="119"/>
      <c r="AJ11" s="289"/>
      <c r="AK11" s="289"/>
      <c r="AL11" s="289"/>
      <c r="AM11" s="289"/>
    </row>
    <row r="12" spans="1:39" x14ac:dyDescent="0.35">
      <c r="A12" s="68" t="s">
        <v>194</v>
      </c>
      <c r="B12" s="120">
        <f t="shared" si="0"/>
        <v>31223.05</v>
      </c>
      <c r="C12" s="121">
        <v>7333.93</v>
      </c>
      <c r="D12" s="121">
        <v>14815.42</v>
      </c>
      <c r="E12" s="121">
        <v>5692.86</v>
      </c>
      <c r="F12" s="123">
        <v>3380.84</v>
      </c>
      <c r="G12" s="120">
        <f t="shared" si="4"/>
        <v>40243</v>
      </c>
      <c r="H12" s="121">
        <v>8682.2900000000009</v>
      </c>
      <c r="I12" s="121">
        <v>14185.93</v>
      </c>
      <c r="J12" s="121">
        <v>12635.76</v>
      </c>
      <c r="K12" s="123">
        <v>4739.0200000000004</v>
      </c>
      <c r="L12" s="120">
        <f t="shared" si="1"/>
        <v>31223.059999999998</v>
      </c>
      <c r="M12" s="121">
        <v>6594.78</v>
      </c>
      <c r="N12" s="121">
        <v>6497.59</v>
      </c>
      <c r="O12" s="123">
        <v>18130.689999999999</v>
      </c>
      <c r="P12" s="120">
        <f t="shared" si="2"/>
        <v>40243</v>
      </c>
      <c r="Q12" s="121">
        <v>14765.92</v>
      </c>
      <c r="R12" s="121">
        <v>7237.38</v>
      </c>
      <c r="S12" s="123">
        <v>18239.7</v>
      </c>
      <c r="T12" s="120">
        <f t="shared" si="3"/>
        <v>5692.8600000000006</v>
      </c>
      <c r="U12" s="121">
        <v>2948.22</v>
      </c>
      <c r="V12" s="121">
        <v>2084.12</v>
      </c>
      <c r="W12" s="123">
        <v>660.52</v>
      </c>
      <c r="X12" s="120">
        <f t="shared" si="5"/>
        <v>12635.77</v>
      </c>
      <c r="Y12" s="121">
        <v>8946.4500000000007</v>
      </c>
      <c r="Z12" s="121">
        <v>2606.0500000000002</v>
      </c>
      <c r="AA12" s="123">
        <v>1083.27</v>
      </c>
      <c r="AB12" s="118"/>
      <c r="AD12" s="119"/>
      <c r="AE12" s="119"/>
      <c r="AF12" s="119"/>
      <c r="AJ12" s="289"/>
      <c r="AK12" s="289"/>
      <c r="AL12" s="289"/>
      <c r="AM12" s="289"/>
    </row>
    <row r="13" spans="1:39" x14ac:dyDescent="0.35">
      <c r="A13" s="68" t="s">
        <v>195</v>
      </c>
      <c r="B13" s="120">
        <f t="shared" si="0"/>
        <v>44608.83</v>
      </c>
      <c r="C13" s="121">
        <v>8888.7099999999991</v>
      </c>
      <c r="D13" s="121">
        <v>13965.49</v>
      </c>
      <c r="E13" s="121">
        <v>15860.62</v>
      </c>
      <c r="F13" s="123">
        <v>5894.01</v>
      </c>
      <c r="G13" s="120">
        <f t="shared" si="4"/>
        <v>40448.579999999994</v>
      </c>
      <c r="H13" s="121">
        <v>8362.2099999999991</v>
      </c>
      <c r="I13" s="121">
        <v>14184.6</v>
      </c>
      <c r="J13" s="121">
        <v>12591.48</v>
      </c>
      <c r="K13" s="123">
        <v>5310.29</v>
      </c>
      <c r="L13" s="120">
        <f t="shared" si="1"/>
        <v>44608.82</v>
      </c>
      <c r="M13" s="121">
        <v>18212.47</v>
      </c>
      <c r="N13" s="121">
        <v>7766.53</v>
      </c>
      <c r="O13" s="123">
        <v>18629.82</v>
      </c>
      <c r="P13" s="120">
        <f t="shared" si="2"/>
        <v>40448.58</v>
      </c>
      <c r="Q13" s="121">
        <v>14776.7</v>
      </c>
      <c r="R13" s="121">
        <v>7275.27</v>
      </c>
      <c r="S13" s="123">
        <v>18396.61</v>
      </c>
      <c r="T13" s="120">
        <f t="shared" si="3"/>
        <v>15860.609999999999</v>
      </c>
      <c r="U13" s="121">
        <v>11332.96</v>
      </c>
      <c r="V13" s="121">
        <v>3058.35</v>
      </c>
      <c r="W13" s="123">
        <v>1469.3</v>
      </c>
      <c r="X13" s="120">
        <f t="shared" si="5"/>
        <v>12591.470000000001</v>
      </c>
      <c r="Y13" s="121">
        <v>8659.25</v>
      </c>
      <c r="Z13" s="121">
        <v>2726.02</v>
      </c>
      <c r="AA13" s="123">
        <v>1206.2</v>
      </c>
      <c r="AB13" s="118"/>
      <c r="AD13" s="119"/>
      <c r="AE13" s="119"/>
      <c r="AF13" s="119"/>
      <c r="AJ13" s="289"/>
      <c r="AK13" s="289"/>
      <c r="AL13" s="289"/>
      <c r="AM13" s="289"/>
    </row>
    <row r="14" spans="1:39" x14ac:dyDescent="0.35">
      <c r="A14" s="68" t="s">
        <v>196</v>
      </c>
      <c r="B14" s="120">
        <f t="shared" si="0"/>
        <v>48568.78</v>
      </c>
      <c r="C14" s="121">
        <v>9747.33</v>
      </c>
      <c r="D14" s="121">
        <v>13770.55</v>
      </c>
      <c r="E14" s="121">
        <v>18356.88</v>
      </c>
      <c r="F14" s="123">
        <v>6694.02</v>
      </c>
      <c r="G14" s="120">
        <f t="shared" si="4"/>
        <v>41069.130000000005</v>
      </c>
      <c r="H14" s="121">
        <v>8338.6299999999992</v>
      </c>
      <c r="I14" s="121">
        <v>14301.1</v>
      </c>
      <c r="J14" s="121">
        <v>12998.04</v>
      </c>
      <c r="K14" s="123">
        <v>5431.36</v>
      </c>
      <c r="L14" s="120">
        <f t="shared" si="1"/>
        <v>48568.770000000004</v>
      </c>
      <c r="M14" s="121">
        <v>21784.95</v>
      </c>
      <c r="N14" s="121">
        <v>8140.07</v>
      </c>
      <c r="O14" s="123">
        <v>18643.75</v>
      </c>
      <c r="P14" s="120">
        <f t="shared" si="2"/>
        <v>41069.130000000005</v>
      </c>
      <c r="Q14" s="121">
        <v>15048.79</v>
      </c>
      <c r="R14" s="121">
        <v>7489.12</v>
      </c>
      <c r="S14" s="123">
        <v>18531.22</v>
      </c>
      <c r="T14" s="120">
        <f t="shared" si="3"/>
        <v>18356.88</v>
      </c>
      <c r="U14" s="121">
        <v>13728.62</v>
      </c>
      <c r="V14" s="121">
        <v>3069.96</v>
      </c>
      <c r="W14" s="123">
        <v>1558.3</v>
      </c>
      <c r="X14" s="120">
        <f t="shared" si="5"/>
        <v>12998.029999999999</v>
      </c>
      <c r="Y14" s="121">
        <v>9120.06</v>
      </c>
      <c r="Z14" s="121">
        <v>2668.25</v>
      </c>
      <c r="AA14" s="123">
        <v>1209.72</v>
      </c>
      <c r="AB14" s="118"/>
      <c r="AD14" s="119"/>
      <c r="AE14" s="119"/>
      <c r="AF14" s="119"/>
      <c r="AJ14" s="289"/>
      <c r="AK14" s="289"/>
      <c r="AL14" s="289"/>
      <c r="AM14" s="289"/>
    </row>
    <row r="15" spans="1:39" x14ac:dyDescent="0.35">
      <c r="A15" s="68" t="s">
        <v>197</v>
      </c>
      <c r="B15" s="120">
        <f t="shared" si="0"/>
        <v>35402.410000000003</v>
      </c>
      <c r="C15" s="121">
        <v>7638.11</v>
      </c>
      <c r="D15" s="121">
        <v>14346.87</v>
      </c>
      <c r="E15" s="121">
        <v>8983.18</v>
      </c>
      <c r="F15" s="123">
        <v>4434.25</v>
      </c>
      <c r="G15" s="120">
        <f t="shared" si="4"/>
        <v>40965.440000000002</v>
      </c>
      <c r="H15" s="121">
        <v>8276.76</v>
      </c>
      <c r="I15" s="121">
        <v>14228.02</v>
      </c>
      <c r="J15" s="121">
        <v>13371.04</v>
      </c>
      <c r="K15" s="123">
        <v>5089.62</v>
      </c>
      <c r="L15" s="120">
        <f t="shared" si="1"/>
        <v>35402.42</v>
      </c>
      <c r="M15" s="121">
        <v>10748.08</v>
      </c>
      <c r="N15" s="121">
        <v>6546.78</v>
      </c>
      <c r="O15" s="123">
        <v>18107.560000000001</v>
      </c>
      <c r="P15" s="120">
        <f t="shared" si="2"/>
        <v>40965.440000000002</v>
      </c>
      <c r="Q15" s="121">
        <v>15203.77</v>
      </c>
      <c r="R15" s="121">
        <v>7096.25</v>
      </c>
      <c r="S15" s="123">
        <v>18665.419999999998</v>
      </c>
      <c r="T15" s="120">
        <f t="shared" si="3"/>
        <v>8983.19</v>
      </c>
      <c r="U15" s="121">
        <v>5749.59</v>
      </c>
      <c r="V15" s="121">
        <v>2387.9299999999998</v>
      </c>
      <c r="W15" s="123">
        <v>845.67</v>
      </c>
      <c r="X15" s="120">
        <f t="shared" si="5"/>
        <v>13371.05</v>
      </c>
      <c r="Y15" s="121">
        <v>9380.9699999999993</v>
      </c>
      <c r="Z15" s="121">
        <v>2764.72</v>
      </c>
      <c r="AA15" s="123">
        <v>1225.3599999999999</v>
      </c>
      <c r="AB15" s="118"/>
      <c r="AD15" s="119"/>
      <c r="AE15" s="119"/>
      <c r="AF15" s="119"/>
      <c r="AJ15" s="289"/>
      <c r="AK15" s="289"/>
      <c r="AL15" s="289"/>
      <c r="AM15" s="289"/>
    </row>
    <row r="16" spans="1:39" x14ac:dyDescent="0.35">
      <c r="A16" s="68" t="s">
        <v>198</v>
      </c>
      <c r="B16" s="120">
        <f t="shared" si="0"/>
        <v>31729.449999999997</v>
      </c>
      <c r="C16" s="121">
        <v>6863.68</v>
      </c>
      <c r="D16" s="121">
        <v>14973.63</v>
      </c>
      <c r="E16" s="121">
        <v>6198.91</v>
      </c>
      <c r="F16" s="123">
        <v>3693.23</v>
      </c>
      <c r="G16" s="120">
        <f t="shared" si="4"/>
        <v>41125.85</v>
      </c>
      <c r="H16" s="121">
        <v>8125.32</v>
      </c>
      <c r="I16" s="121">
        <v>14325.84</v>
      </c>
      <c r="J16" s="121">
        <v>13452.22</v>
      </c>
      <c r="K16" s="123">
        <v>5222.47</v>
      </c>
      <c r="L16" s="120">
        <f t="shared" si="1"/>
        <v>31729.45</v>
      </c>
      <c r="M16" s="121">
        <v>6755.21</v>
      </c>
      <c r="N16" s="121">
        <v>6624.65</v>
      </c>
      <c r="O16" s="123">
        <v>18349.59</v>
      </c>
      <c r="P16" s="120">
        <f t="shared" si="2"/>
        <v>41125.839999999997</v>
      </c>
      <c r="Q16" s="121">
        <v>15314.41</v>
      </c>
      <c r="R16" s="121">
        <v>7392.06</v>
      </c>
      <c r="S16" s="123">
        <v>18419.37</v>
      </c>
      <c r="T16" s="120">
        <f t="shared" si="3"/>
        <v>6198.9100000000008</v>
      </c>
      <c r="U16" s="121">
        <v>3210.78</v>
      </c>
      <c r="V16" s="121">
        <v>2250.7600000000002</v>
      </c>
      <c r="W16" s="123">
        <v>737.37</v>
      </c>
      <c r="X16" s="120">
        <f t="shared" si="5"/>
        <v>13452.21</v>
      </c>
      <c r="Y16" s="121">
        <v>9493.5300000000007</v>
      </c>
      <c r="Z16" s="121">
        <v>2784.22</v>
      </c>
      <c r="AA16" s="123">
        <v>1174.46</v>
      </c>
      <c r="AB16" s="118"/>
      <c r="AD16" s="119"/>
      <c r="AE16" s="119"/>
      <c r="AF16" s="119"/>
      <c r="AJ16" s="289"/>
      <c r="AK16" s="289"/>
      <c r="AL16" s="289"/>
      <c r="AM16" s="289"/>
    </row>
    <row r="17" spans="1:39" x14ac:dyDescent="0.35">
      <c r="A17" s="68" t="s">
        <v>199</v>
      </c>
      <c r="B17" s="120">
        <f t="shared" si="0"/>
        <v>44236.380000000005</v>
      </c>
      <c r="C17" s="121">
        <v>8663.1</v>
      </c>
      <c r="D17" s="121">
        <v>14283.13</v>
      </c>
      <c r="E17" s="121">
        <v>15794.21</v>
      </c>
      <c r="F17" s="123">
        <v>5495.94</v>
      </c>
      <c r="G17" s="120">
        <f t="shared" si="4"/>
        <v>40764.53</v>
      </c>
      <c r="H17" s="121">
        <v>8170.29</v>
      </c>
      <c r="I17" s="121">
        <v>14518.97</v>
      </c>
      <c r="J17" s="121">
        <v>13015.71</v>
      </c>
      <c r="K17" s="123">
        <v>5059.5600000000004</v>
      </c>
      <c r="L17" s="120">
        <f t="shared" si="1"/>
        <v>44236.38</v>
      </c>
      <c r="M17" s="121">
        <v>17791.96</v>
      </c>
      <c r="N17" s="121">
        <v>7832.99</v>
      </c>
      <c r="O17" s="123">
        <v>18611.43</v>
      </c>
      <c r="P17" s="120">
        <f t="shared" si="2"/>
        <v>40764.520000000004</v>
      </c>
      <c r="Q17" s="121">
        <v>14932.03</v>
      </c>
      <c r="R17" s="121">
        <v>7364.5</v>
      </c>
      <c r="S17" s="123">
        <v>18467.990000000002</v>
      </c>
      <c r="T17" s="120">
        <f t="shared" si="3"/>
        <v>15794.21</v>
      </c>
      <c r="U17" s="121">
        <v>11396.43</v>
      </c>
      <c r="V17" s="121">
        <v>2970.73</v>
      </c>
      <c r="W17" s="123">
        <v>1427.05</v>
      </c>
      <c r="X17" s="120">
        <f t="shared" si="5"/>
        <v>13015.71</v>
      </c>
      <c r="Y17" s="121">
        <v>9152.44</v>
      </c>
      <c r="Z17" s="121">
        <v>2660.81</v>
      </c>
      <c r="AA17" s="123">
        <v>1202.46</v>
      </c>
      <c r="AB17" s="118"/>
      <c r="AD17" s="119"/>
      <c r="AE17" s="119"/>
      <c r="AF17" s="119"/>
      <c r="AJ17" s="289"/>
      <c r="AK17" s="289"/>
      <c r="AL17" s="289"/>
      <c r="AM17" s="289"/>
    </row>
    <row r="18" spans="1:39" x14ac:dyDescent="0.35">
      <c r="A18" s="68" t="s">
        <v>200</v>
      </c>
      <c r="B18" s="120">
        <f t="shared" si="0"/>
        <v>47947.87</v>
      </c>
      <c r="C18" s="121">
        <v>9536.1200000000008</v>
      </c>
      <c r="D18" s="121">
        <v>14081.75</v>
      </c>
      <c r="E18" s="121">
        <v>17828.25</v>
      </c>
      <c r="F18" s="123">
        <v>6501.75</v>
      </c>
      <c r="G18" s="120">
        <f t="shared" si="4"/>
        <v>41019.72</v>
      </c>
      <c r="H18" s="121">
        <v>8136.12</v>
      </c>
      <c r="I18" s="121">
        <v>14641.6</v>
      </c>
      <c r="J18" s="121">
        <v>13011.78</v>
      </c>
      <c r="K18" s="123">
        <v>5230.22</v>
      </c>
      <c r="L18" s="120">
        <f t="shared" si="1"/>
        <v>47947.87</v>
      </c>
      <c r="M18" s="121">
        <v>21121.9</v>
      </c>
      <c r="N18" s="121">
        <v>8105.27</v>
      </c>
      <c r="O18" s="123">
        <v>18720.7</v>
      </c>
      <c r="P18" s="120">
        <f t="shared" si="2"/>
        <v>41019.72</v>
      </c>
      <c r="Q18" s="121">
        <v>14866.99</v>
      </c>
      <c r="R18" s="121">
        <v>7479.66</v>
      </c>
      <c r="S18" s="123">
        <v>18673.07</v>
      </c>
      <c r="T18" s="120">
        <f t="shared" si="3"/>
        <v>17828.260000000002</v>
      </c>
      <c r="U18" s="121">
        <v>13318.57</v>
      </c>
      <c r="V18" s="121">
        <v>3108.29</v>
      </c>
      <c r="W18" s="123">
        <v>1401.4</v>
      </c>
      <c r="X18" s="120">
        <f t="shared" si="5"/>
        <v>13011.78</v>
      </c>
      <c r="Y18" s="121">
        <v>9180.19</v>
      </c>
      <c r="Z18" s="121">
        <v>2723.44</v>
      </c>
      <c r="AA18" s="123">
        <v>1108.1500000000001</v>
      </c>
      <c r="AB18" s="118"/>
      <c r="AD18" s="119"/>
      <c r="AE18" s="119"/>
      <c r="AF18" s="119"/>
      <c r="AJ18" s="289"/>
      <c r="AK18" s="289"/>
      <c r="AL18" s="289"/>
      <c r="AM18" s="289"/>
    </row>
    <row r="19" spans="1:39" x14ac:dyDescent="0.35">
      <c r="A19" s="68" t="s">
        <v>201</v>
      </c>
      <c r="B19" s="120">
        <f t="shared" si="0"/>
        <v>36249.79</v>
      </c>
      <c r="C19" s="121">
        <v>7632.98</v>
      </c>
      <c r="D19" s="121">
        <v>14774.59</v>
      </c>
      <c r="E19" s="121">
        <v>9061.48</v>
      </c>
      <c r="F19" s="123">
        <v>4780.74</v>
      </c>
      <c r="G19" s="120">
        <f t="shared" si="4"/>
        <v>40629.03</v>
      </c>
      <c r="H19" s="121">
        <v>8252.9699999999993</v>
      </c>
      <c r="I19" s="121">
        <v>14614.26</v>
      </c>
      <c r="J19" s="121">
        <v>12467.53</v>
      </c>
      <c r="K19" s="123">
        <v>5294.27</v>
      </c>
      <c r="L19" s="120">
        <f t="shared" si="1"/>
        <v>36249.78</v>
      </c>
      <c r="M19" s="121">
        <v>10890.96</v>
      </c>
      <c r="N19" s="121">
        <v>7088.63</v>
      </c>
      <c r="O19" s="123">
        <v>18270.189999999999</v>
      </c>
      <c r="P19" s="120">
        <f t="shared" si="2"/>
        <v>40629.03</v>
      </c>
      <c r="Q19" s="121">
        <v>14432.73</v>
      </c>
      <c r="R19" s="121">
        <v>7617.74</v>
      </c>
      <c r="S19" s="123">
        <v>18578.560000000001</v>
      </c>
      <c r="T19" s="120">
        <f t="shared" si="3"/>
        <v>9061.48</v>
      </c>
      <c r="U19" s="121">
        <v>5861.99</v>
      </c>
      <c r="V19" s="121">
        <v>2402.48</v>
      </c>
      <c r="W19" s="123">
        <v>797.01</v>
      </c>
      <c r="X19" s="120">
        <f t="shared" si="5"/>
        <v>12467.53</v>
      </c>
      <c r="Y19" s="121">
        <v>8677.15</v>
      </c>
      <c r="Z19" s="121">
        <v>2741.96</v>
      </c>
      <c r="AA19" s="123">
        <v>1048.42</v>
      </c>
      <c r="AB19" s="118"/>
      <c r="AD19" s="119"/>
      <c r="AE19" s="119"/>
      <c r="AF19" s="119"/>
      <c r="AJ19" s="289"/>
      <c r="AK19" s="289"/>
      <c r="AL19" s="289"/>
      <c r="AM19" s="289"/>
    </row>
    <row r="20" spans="1:39" x14ac:dyDescent="0.35">
      <c r="A20" s="68" t="s">
        <v>202</v>
      </c>
      <c r="B20" s="120">
        <f t="shared" si="0"/>
        <v>31584.49</v>
      </c>
      <c r="C20" s="121">
        <v>6633.77</v>
      </c>
      <c r="D20" s="121">
        <v>15382.14</v>
      </c>
      <c r="E20" s="121">
        <v>5776.88</v>
      </c>
      <c r="F20" s="123">
        <v>3791.7</v>
      </c>
      <c r="G20" s="120">
        <f t="shared" si="4"/>
        <v>40435.019999999997</v>
      </c>
      <c r="H20" s="121">
        <v>7878.91</v>
      </c>
      <c r="I20" s="121">
        <v>14709.83</v>
      </c>
      <c r="J20" s="121">
        <v>12581.41</v>
      </c>
      <c r="K20" s="123">
        <v>5264.87</v>
      </c>
      <c r="L20" s="120">
        <f t="shared" si="1"/>
        <v>31584.5</v>
      </c>
      <c r="M20" s="121">
        <v>6199.86</v>
      </c>
      <c r="N20" s="121">
        <v>6713.32</v>
      </c>
      <c r="O20" s="123">
        <v>18671.32</v>
      </c>
      <c r="P20" s="120">
        <f t="shared" si="2"/>
        <v>40435.03</v>
      </c>
      <c r="Q20" s="121">
        <v>14194.16</v>
      </c>
      <c r="R20" s="121">
        <v>7487.74</v>
      </c>
      <c r="S20" s="123">
        <v>18753.13</v>
      </c>
      <c r="T20" s="120">
        <f t="shared" si="3"/>
        <v>5776.88</v>
      </c>
      <c r="U20" s="121">
        <v>2858.34</v>
      </c>
      <c r="V20" s="121">
        <v>2219.67</v>
      </c>
      <c r="W20" s="123">
        <v>698.87</v>
      </c>
      <c r="X20" s="120">
        <f t="shared" si="5"/>
        <v>12581.41</v>
      </c>
      <c r="Y20" s="121">
        <v>8704.9699999999993</v>
      </c>
      <c r="Z20" s="121">
        <v>2763.08</v>
      </c>
      <c r="AA20" s="123">
        <v>1113.3599999999999</v>
      </c>
      <c r="AB20" s="118"/>
      <c r="AD20" s="119"/>
      <c r="AE20" s="119"/>
      <c r="AF20" s="119"/>
      <c r="AJ20" s="289"/>
      <c r="AK20" s="289"/>
      <c r="AL20" s="289"/>
      <c r="AM20" s="289"/>
    </row>
    <row r="21" spans="1:39" x14ac:dyDescent="0.35">
      <c r="A21" s="68" t="s">
        <v>203</v>
      </c>
      <c r="B21" s="120">
        <f t="shared" si="0"/>
        <v>43894.5</v>
      </c>
      <c r="C21" s="121">
        <v>8500.56</v>
      </c>
      <c r="D21" s="121">
        <v>14554.69</v>
      </c>
      <c r="E21" s="121">
        <v>15138.98</v>
      </c>
      <c r="F21" s="123">
        <v>5700.27</v>
      </c>
      <c r="G21" s="120">
        <f t="shared" si="4"/>
        <v>40680.269999999997</v>
      </c>
      <c r="H21" s="121">
        <v>8015</v>
      </c>
      <c r="I21" s="121">
        <v>14817.35</v>
      </c>
      <c r="J21" s="121">
        <v>12516.28</v>
      </c>
      <c r="K21" s="123">
        <v>5331.64</v>
      </c>
      <c r="L21" s="120">
        <f t="shared" si="1"/>
        <v>43894.5</v>
      </c>
      <c r="M21" s="121">
        <v>17171.169999999998</v>
      </c>
      <c r="N21" s="121">
        <v>8073.59</v>
      </c>
      <c r="O21" s="123">
        <v>18649.740000000002</v>
      </c>
      <c r="P21" s="120">
        <f t="shared" si="2"/>
        <v>40680.28</v>
      </c>
      <c r="Q21" s="121">
        <v>14518.12</v>
      </c>
      <c r="R21" s="121">
        <v>7578.91</v>
      </c>
      <c r="S21" s="123">
        <v>18583.25</v>
      </c>
      <c r="T21" s="120">
        <f t="shared" si="3"/>
        <v>15138.99</v>
      </c>
      <c r="U21" s="121">
        <v>10796.99</v>
      </c>
      <c r="V21" s="121">
        <v>3078.83</v>
      </c>
      <c r="W21" s="123">
        <v>1263.17</v>
      </c>
      <c r="X21" s="120">
        <f t="shared" si="5"/>
        <v>12516.28</v>
      </c>
      <c r="Y21" s="121">
        <v>8690.68</v>
      </c>
      <c r="Z21" s="121">
        <v>2762.52</v>
      </c>
      <c r="AA21" s="123">
        <v>1063.08</v>
      </c>
      <c r="AB21" s="118"/>
      <c r="AD21" s="119"/>
      <c r="AE21" s="119"/>
      <c r="AF21" s="119"/>
      <c r="AJ21" s="289"/>
      <c r="AK21" s="289"/>
      <c r="AL21" s="289"/>
      <c r="AM21" s="289"/>
    </row>
    <row r="22" spans="1:39" x14ac:dyDescent="0.35">
      <c r="A22" s="68" t="s">
        <v>204</v>
      </c>
      <c r="B22" s="120">
        <f t="shared" si="0"/>
        <v>49432.520000000004</v>
      </c>
      <c r="C22" s="121">
        <v>10546.73</v>
      </c>
      <c r="D22" s="121">
        <v>14113.99</v>
      </c>
      <c r="E22" s="121">
        <v>18144.77</v>
      </c>
      <c r="F22" s="123">
        <v>6627.03</v>
      </c>
      <c r="G22" s="120">
        <f t="shared" si="4"/>
        <v>41003.790000000008</v>
      </c>
      <c r="H22" s="121">
        <v>9044.52</v>
      </c>
      <c r="I22" s="121">
        <v>14693.56</v>
      </c>
      <c r="J22" s="121">
        <v>12046.16</v>
      </c>
      <c r="K22" s="123">
        <v>5219.55</v>
      </c>
      <c r="L22" s="120">
        <f t="shared" si="1"/>
        <v>49432.54</v>
      </c>
      <c r="M22" s="121">
        <v>22010.63</v>
      </c>
      <c r="N22" s="121">
        <v>8298.09</v>
      </c>
      <c r="O22" s="123">
        <v>19123.82</v>
      </c>
      <c r="P22" s="120">
        <f t="shared" si="2"/>
        <v>41003.78</v>
      </c>
      <c r="Q22" s="121">
        <v>14518.68</v>
      </c>
      <c r="R22" s="121">
        <v>7570.68</v>
      </c>
      <c r="S22" s="123">
        <v>18914.419999999998</v>
      </c>
      <c r="T22" s="120">
        <f t="shared" si="3"/>
        <v>18144.78</v>
      </c>
      <c r="U22" s="121">
        <v>13535.38</v>
      </c>
      <c r="V22" s="121">
        <v>3221.62</v>
      </c>
      <c r="W22" s="123">
        <v>1387.78</v>
      </c>
      <c r="X22" s="120">
        <f t="shared" si="5"/>
        <v>12046.16</v>
      </c>
      <c r="Y22" s="121">
        <v>8326.7999999999993</v>
      </c>
      <c r="Z22" s="121">
        <v>2738.59</v>
      </c>
      <c r="AA22" s="123">
        <v>980.77</v>
      </c>
      <c r="AB22" s="118"/>
      <c r="AD22" s="119"/>
      <c r="AE22" s="119"/>
      <c r="AF22" s="119"/>
      <c r="AJ22" s="289"/>
      <c r="AK22" s="289"/>
      <c r="AL22" s="289"/>
      <c r="AM22" s="289"/>
    </row>
    <row r="23" spans="1:39" x14ac:dyDescent="0.35">
      <c r="A23" s="68" t="s">
        <v>205</v>
      </c>
      <c r="B23" s="120">
        <f t="shared" si="0"/>
        <v>35272.97</v>
      </c>
      <c r="C23" s="121">
        <v>6435.64</v>
      </c>
      <c r="D23" s="121">
        <v>15170.31</v>
      </c>
      <c r="E23" s="121">
        <v>9391.9699999999993</v>
      </c>
      <c r="F23" s="123">
        <v>4275.05</v>
      </c>
      <c r="G23" s="120">
        <f t="shared" si="4"/>
        <v>40505.89</v>
      </c>
      <c r="H23" s="121">
        <v>7076.28</v>
      </c>
      <c r="I23" s="121">
        <v>14981.32</v>
      </c>
      <c r="J23" s="121">
        <v>13637.01</v>
      </c>
      <c r="K23" s="123">
        <v>4811.28</v>
      </c>
      <c r="L23" s="120">
        <f t="shared" si="1"/>
        <v>35272.97</v>
      </c>
      <c r="M23" s="121">
        <v>10067.58</v>
      </c>
      <c r="N23" s="121">
        <v>6886.9</v>
      </c>
      <c r="O23" s="123">
        <v>18318.490000000002</v>
      </c>
      <c r="P23" s="120">
        <f t="shared" si="2"/>
        <v>40505.9</v>
      </c>
      <c r="Q23" s="121">
        <v>14407.59</v>
      </c>
      <c r="R23" s="121">
        <v>7434.6</v>
      </c>
      <c r="S23" s="123">
        <v>18663.71</v>
      </c>
      <c r="T23" s="120">
        <f t="shared" si="3"/>
        <v>9391.9700000000012</v>
      </c>
      <c r="U23" s="121">
        <v>6032.77</v>
      </c>
      <c r="V23" s="121">
        <v>2363.6799999999998</v>
      </c>
      <c r="W23" s="123">
        <v>995.52</v>
      </c>
      <c r="X23" s="120">
        <f t="shared" si="5"/>
        <v>13637.009999999998</v>
      </c>
      <c r="Y23" s="121">
        <v>9603.6299999999992</v>
      </c>
      <c r="Z23" s="121">
        <v>2726.04</v>
      </c>
      <c r="AA23" s="123">
        <v>1307.3399999999999</v>
      </c>
      <c r="AB23" s="118"/>
      <c r="AD23" s="119"/>
      <c r="AE23" s="119"/>
      <c r="AF23" s="119"/>
      <c r="AJ23" s="289"/>
      <c r="AK23" s="289"/>
      <c r="AL23" s="289"/>
      <c r="AM23" s="289"/>
    </row>
    <row r="24" spans="1:39" x14ac:dyDescent="0.35">
      <c r="A24" s="68" t="s">
        <v>206</v>
      </c>
      <c r="B24" s="120">
        <f t="shared" si="0"/>
        <v>30929.54</v>
      </c>
      <c r="C24" s="121">
        <v>6516.5</v>
      </c>
      <c r="D24" s="121">
        <v>15611.29</v>
      </c>
      <c r="E24" s="121">
        <v>5199.53</v>
      </c>
      <c r="F24" s="123">
        <v>3602.22</v>
      </c>
      <c r="G24" s="120">
        <f t="shared" si="4"/>
        <v>39179.519999999997</v>
      </c>
      <c r="H24" s="121">
        <v>7765.71</v>
      </c>
      <c r="I24" s="121">
        <v>14926.77</v>
      </c>
      <c r="J24" s="121">
        <v>11466.65</v>
      </c>
      <c r="K24" s="123">
        <v>5020.3900000000003</v>
      </c>
      <c r="L24" s="120">
        <f t="shared" si="1"/>
        <v>30929.54</v>
      </c>
      <c r="M24" s="121">
        <v>5441.57</v>
      </c>
      <c r="N24" s="121">
        <v>6713.63</v>
      </c>
      <c r="O24" s="123">
        <v>18774.34</v>
      </c>
      <c r="P24" s="120">
        <f t="shared" si="2"/>
        <v>39179.53</v>
      </c>
      <c r="Q24" s="121">
        <v>12867.21</v>
      </c>
      <c r="R24" s="121">
        <v>7519.1</v>
      </c>
      <c r="S24" s="123">
        <v>18793.22</v>
      </c>
      <c r="T24" s="120">
        <f t="shared" si="3"/>
        <v>5199.54</v>
      </c>
      <c r="U24" s="121">
        <v>2333.7399999999998</v>
      </c>
      <c r="V24" s="121">
        <v>2149.08</v>
      </c>
      <c r="W24" s="123">
        <v>716.72</v>
      </c>
      <c r="X24" s="120">
        <f t="shared" si="5"/>
        <v>11466.65</v>
      </c>
      <c r="Y24" s="121">
        <v>7624.07</v>
      </c>
      <c r="Z24" s="121">
        <v>2723.33</v>
      </c>
      <c r="AA24" s="123">
        <v>1119.25</v>
      </c>
      <c r="AB24" s="118"/>
      <c r="AD24" s="119"/>
      <c r="AE24" s="119"/>
      <c r="AF24" s="119"/>
      <c r="AJ24" s="289"/>
      <c r="AK24" s="289"/>
      <c r="AL24" s="289"/>
      <c r="AM24" s="289"/>
    </row>
    <row r="25" spans="1:39" x14ac:dyDescent="0.35">
      <c r="A25" s="68" t="s">
        <v>207</v>
      </c>
      <c r="B25" s="120">
        <f t="shared" si="0"/>
        <v>41407.090000000004</v>
      </c>
      <c r="C25" s="121">
        <v>7943.61</v>
      </c>
      <c r="D25" s="121">
        <v>14605.85</v>
      </c>
      <c r="E25" s="121">
        <v>13838.95</v>
      </c>
      <c r="F25" s="123">
        <v>5018.68</v>
      </c>
      <c r="G25" s="120">
        <f t="shared" si="4"/>
        <v>39461.869999999995</v>
      </c>
      <c r="H25" s="121">
        <v>7537.48</v>
      </c>
      <c r="I25" s="121">
        <v>14887.44</v>
      </c>
      <c r="J25" s="121">
        <v>12126.18</v>
      </c>
      <c r="K25" s="123">
        <v>4910.7700000000004</v>
      </c>
      <c r="L25" s="120">
        <f t="shared" si="1"/>
        <v>41407.089999999997</v>
      </c>
      <c r="M25" s="121">
        <v>15113.55</v>
      </c>
      <c r="N25" s="121">
        <v>7786.08</v>
      </c>
      <c r="O25" s="123">
        <v>18507.46</v>
      </c>
      <c r="P25" s="120">
        <f t="shared" si="2"/>
        <v>39461.89</v>
      </c>
      <c r="Q25" s="121">
        <v>13484.52</v>
      </c>
      <c r="R25" s="121">
        <v>7367.71</v>
      </c>
      <c r="S25" s="123">
        <v>18609.66</v>
      </c>
      <c r="T25" s="120">
        <f t="shared" si="3"/>
        <v>13838.949999999999</v>
      </c>
      <c r="U25" s="121">
        <v>9648.41</v>
      </c>
      <c r="V25" s="121">
        <v>2988.3</v>
      </c>
      <c r="W25" s="123">
        <v>1202.24</v>
      </c>
      <c r="X25" s="120">
        <f t="shared" si="5"/>
        <v>12126.18</v>
      </c>
      <c r="Y25" s="121">
        <v>8307.5</v>
      </c>
      <c r="Z25" s="121">
        <v>2742.04</v>
      </c>
      <c r="AA25" s="123">
        <v>1076.6400000000001</v>
      </c>
      <c r="AB25" s="118"/>
      <c r="AD25" s="119"/>
      <c r="AE25" s="119"/>
      <c r="AF25" s="119"/>
      <c r="AJ25" s="289"/>
      <c r="AK25" s="289"/>
      <c r="AL25" s="289"/>
      <c r="AM25" s="289"/>
    </row>
    <row r="26" spans="1:39" x14ac:dyDescent="0.35">
      <c r="A26" s="68" t="s">
        <v>208</v>
      </c>
      <c r="B26" s="120">
        <f t="shared" si="0"/>
        <v>45170.45</v>
      </c>
      <c r="C26" s="121">
        <v>9018.02</v>
      </c>
      <c r="D26" s="121">
        <v>14365.76</v>
      </c>
      <c r="E26" s="121">
        <v>15360.93</v>
      </c>
      <c r="F26" s="123">
        <v>6425.74</v>
      </c>
      <c r="G26" s="120">
        <f t="shared" si="4"/>
        <v>39433.130000000005</v>
      </c>
      <c r="H26" s="121">
        <v>7792.35</v>
      </c>
      <c r="I26" s="121">
        <v>14970.77</v>
      </c>
      <c r="J26" s="121">
        <v>11472.44</v>
      </c>
      <c r="K26" s="123">
        <v>5197.57</v>
      </c>
      <c r="L26" s="120">
        <f t="shared" si="1"/>
        <v>45170.46</v>
      </c>
      <c r="M26" s="121">
        <v>18580.599999999999</v>
      </c>
      <c r="N26" s="121">
        <v>7890.7</v>
      </c>
      <c r="O26" s="123">
        <v>18699.16</v>
      </c>
      <c r="P26" s="120">
        <f t="shared" si="2"/>
        <v>39433.129999999997</v>
      </c>
      <c r="Q26" s="121">
        <v>13307.55</v>
      </c>
      <c r="R26" s="121">
        <v>7315.96</v>
      </c>
      <c r="S26" s="123">
        <v>18809.62</v>
      </c>
      <c r="T26" s="120">
        <f t="shared" si="3"/>
        <v>15360.94</v>
      </c>
      <c r="U26" s="121">
        <v>11028.84</v>
      </c>
      <c r="V26" s="121">
        <v>3028.93</v>
      </c>
      <c r="W26" s="123">
        <v>1303.17</v>
      </c>
      <c r="X26" s="120">
        <f t="shared" si="5"/>
        <v>11472.45</v>
      </c>
      <c r="Y26" s="121">
        <v>7727.75</v>
      </c>
      <c r="Z26" s="121">
        <v>2690.68</v>
      </c>
      <c r="AA26" s="123">
        <v>1054.02</v>
      </c>
      <c r="AB26" s="118"/>
      <c r="AD26" s="119"/>
      <c r="AE26" s="119"/>
      <c r="AF26" s="119"/>
      <c r="AJ26" s="289"/>
      <c r="AK26" s="289"/>
      <c r="AL26" s="289"/>
      <c r="AM26" s="289"/>
    </row>
    <row r="27" spans="1:39" x14ac:dyDescent="0.35">
      <c r="A27" s="68" t="s">
        <v>209</v>
      </c>
      <c r="B27" s="120">
        <f t="shared" si="0"/>
        <v>34093.67</v>
      </c>
      <c r="C27" s="121">
        <v>6847.03</v>
      </c>
      <c r="D27" s="121">
        <v>15354.75</v>
      </c>
      <c r="E27" s="121">
        <v>7751.43</v>
      </c>
      <c r="F27" s="123">
        <v>4140.46</v>
      </c>
      <c r="G27" s="120">
        <f t="shared" si="4"/>
        <v>39926.25</v>
      </c>
      <c r="H27" s="121">
        <v>7475.53</v>
      </c>
      <c r="I27" s="121">
        <v>15154.76</v>
      </c>
      <c r="J27" s="121">
        <v>12404.43</v>
      </c>
      <c r="K27" s="123">
        <v>4891.53</v>
      </c>
      <c r="L27" s="120">
        <f t="shared" si="1"/>
        <v>34093.68</v>
      </c>
      <c r="M27" s="121">
        <v>8571.64</v>
      </c>
      <c r="N27" s="121">
        <v>6807.43</v>
      </c>
      <c r="O27" s="123">
        <v>18714.61</v>
      </c>
      <c r="P27" s="120">
        <f t="shared" si="2"/>
        <v>39926.25</v>
      </c>
      <c r="Q27" s="121">
        <v>13376.33</v>
      </c>
      <c r="R27" s="121">
        <v>7415.9</v>
      </c>
      <c r="S27" s="123">
        <v>19134.02</v>
      </c>
      <c r="T27" s="120">
        <f t="shared" si="3"/>
        <v>7751.43</v>
      </c>
      <c r="U27" s="121">
        <v>4677.8100000000004</v>
      </c>
      <c r="V27" s="121">
        <v>2291.0300000000002</v>
      </c>
      <c r="W27" s="123">
        <v>782.59</v>
      </c>
      <c r="X27" s="120">
        <f t="shared" si="5"/>
        <v>12404.43</v>
      </c>
      <c r="Y27" s="121">
        <v>8565.0300000000007</v>
      </c>
      <c r="Z27" s="121">
        <v>2708.58</v>
      </c>
      <c r="AA27" s="123">
        <v>1130.82</v>
      </c>
      <c r="AB27" s="118"/>
      <c r="AD27" s="119"/>
      <c r="AE27" s="119"/>
      <c r="AF27" s="119"/>
      <c r="AJ27" s="289"/>
      <c r="AK27" s="289"/>
      <c r="AL27" s="289"/>
      <c r="AM27" s="289"/>
    </row>
    <row r="28" spans="1:39" x14ac:dyDescent="0.35">
      <c r="A28" s="68" t="s">
        <v>210</v>
      </c>
      <c r="B28" s="120">
        <f t="shared" si="0"/>
        <v>31909.41</v>
      </c>
      <c r="C28" s="121">
        <v>6418.56</v>
      </c>
      <c r="D28" s="121">
        <v>15605.77</v>
      </c>
      <c r="E28" s="121">
        <v>6296.62</v>
      </c>
      <c r="F28" s="123">
        <v>3588.46</v>
      </c>
      <c r="G28" s="120">
        <f t="shared" si="4"/>
        <v>40114.300000000003</v>
      </c>
      <c r="H28" s="121">
        <v>7543.11</v>
      </c>
      <c r="I28" s="121">
        <v>14917.51</v>
      </c>
      <c r="J28" s="121">
        <v>12831.41</v>
      </c>
      <c r="K28" s="123">
        <v>4822.2700000000004</v>
      </c>
      <c r="L28" s="120">
        <f t="shared" si="1"/>
        <v>31909.42</v>
      </c>
      <c r="M28" s="121">
        <v>6369.18</v>
      </c>
      <c r="N28" s="121">
        <v>6672.65</v>
      </c>
      <c r="O28" s="123">
        <v>18867.59</v>
      </c>
      <c r="P28" s="120">
        <f t="shared" si="2"/>
        <v>40114.31</v>
      </c>
      <c r="Q28" s="121">
        <v>13930.3</v>
      </c>
      <c r="R28" s="121">
        <v>7376.19</v>
      </c>
      <c r="S28" s="123">
        <v>18807.82</v>
      </c>
      <c r="T28" s="120">
        <f t="shared" si="3"/>
        <v>6296.6200000000008</v>
      </c>
      <c r="U28" s="121">
        <v>3396.37</v>
      </c>
      <c r="V28" s="121">
        <v>2191.23</v>
      </c>
      <c r="W28" s="123">
        <v>709.02</v>
      </c>
      <c r="X28" s="120">
        <f t="shared" si="5"/>
        <v>12831.41</v>
      </c>
      <c r="Y28" s="121">
        <v>9042.07</v>
      </c>
      <c r="Z28" s="121">
        <v>2670.33</v>
      </c>
      <c r="AA28" s="123">
        <v>1119.01</v>
      </c>
      <c r="AB28" s="118"/>
      <c r="AD28" s="119"/>
      <c r="AE28" s="119"/>
      <c r="AF28" s="119"/>
      <c r="AJ28" s="289"/>
      <c r="AK28" s="289"/>
      <c r="AL28" s="289"/>
      <c r="AM28" s="289"/>
    </row>
    <row r="29" spans="1:39" x14ac:dyDescent="0.35">
      <c r="A29" s="68" t="s">
        <v>211</v>
      </c>
      <c r="B29" s="120">
        <f t="shared" si="0"/>
        <v>43086.54</v>
      </c>
      <c r="C29" s="121">
        <v>8256.92</v>
      </c>
      <c r="D29" s="121">
        <v>14444.65</v>
      </c>
      <c r="E29" s="121">
        <v>15523.83</v>
      </c>
      <c r="F29" s="123">
        <v>4861.1400000000003</v>
      </c>
      <c r="G29" s="120">
        <f t="shared" si="4"/>
        <v>39339.949999999997</v>
      </c>
      <c r="H29" s="121">
        <v>7711.01</v>
      </c>
      <c r="I29" s="121">
        <v>14717.59</v>
      </c>
      <c r="J29" s="121">
        <v>12286.72</v>
      </c>
      <c r="K29" s="123">
        <v>4624.63</v>
      </c>
      <c r="L29" s="120">
        <f t="shared" si="1"/>
        <v>43086.54</v>
      </c>
      <c r="M29" s="121">
        <v>16439.740000000002</v>
      </c>
      <c r="N29" s="121">
        <v>8006.55</v>
      </c>
      <c r="O29" s="123">
        <v>18640.25</v>
      </c>
      <c r="P29" s="120">
        <f t="shared" si="2"/>
        <v>39339.949999999997</v>
      </c>
      <c r="Q29" s="121">
        <v>13238.82</v>
      </c>
      <c r="R29" s="121">
        <v>7496.58</v>
      </c>
      <c r="S29" s="123">
        <v>18604.55</v>
      </c>
      <c r="T29" s="120">
        <f t="shared" si="3"/>
        <v>15523.83</v>
      </c>
      <c r="U29" s="121">
        <v>11238.34</v>
      </c>
      <c r="V29" s="121">
        <v>3071.51</v>
      </c>
      <c r="W29" s="123">
        <v>1213.98</v>
      </c>
      <c r="X29" s="120">
        <f t="shared" si="5"/>
        <v>12286.72</v>
      </c>
      <c r="Y29" s="121">
        <v>8530.16</v>
      </c>
      <c r="Z29" s="121">
        <v>2738.41</v>
      </c>
      <c r="AA29" s="123">
        <v>1018.15</v>
      </c>
      <c r="AB29" s="118"/>
      <c r="AD29" s="119"/>
      <c r="AE29" s="119"/>
      <c r="AF29" s="119"/>
      <c r="AJ29" s="289"/>
      <c r="AK29" s="289"/>
      <c r="AL29" s="289"/>
      <c r="AM29" s="289"/>
    </row>
    <row r="30" spans="1:39" x14ac:dyDescent="0.35">
      <c r="A30" s="68" t="s">
        <v>212</v>
      </c>
      <c r="B30" s="120">
        <f t="shared" si="0"/>
        <v>46735.72</v>
      </c>
      <c r="C30" s="121">
        <v>9089.31</v>
      </c>
      <c r="D30" s="121">
        <v>14379.26</v>
      </c>
      <c r="E30" s="121">
        <v>16568.88</v>
      </c>
      <c r="F30" s="123">
        <v>6698.27</v>
      </c>
      <c r="G30" s="120">
        <f t="shared" si="4"/>
        <v>39609.72</v>
      </c>
      <c r="H30" s="121">
        <v>7773.94</v>
      </c>
      <c r="I30" s="121">
        <v>14788.16</v>
      </c>
      <c r="J30" s="121">
        <v>11219.54</v>
      </c>
      <c r="K30" s="123">
        <v>5828.08</v>
      </c>
      <c r="L30" s="120">
        <f t="shared" si="1"/>
        <v>46735.72</v>
      </c>
      <c r="M30" s="121">
        <v>19687</v>
      </c>
      <c r="N30" s="121">
        <v>8132.27</v>
      </c>
      <c r="O30" s="123">
        <v>18916.45</v>
      </c>
      <c r="P30" s="120">
        <f t="shared" si="2"/>
        <v>39609.72</v>
      </c>
      <c r="Q30" s="121">
        <v>13398.79</v>
      </c>
      <c r="R30" s="121">
        <v>7454.74</v>
      </c>
      <c r="S30" s="123">
        <v>18756.189999999999</v>
      </c>
      <c r="T30" s="120">
        <f t="shared" si="3"/>
        <v>16568.870000000003</v>
      </c>
      <c r="U30" s="121">
        <v>12264.09</v>
      </c>
      <c r="V30" s="121">
        <v>2982.2</v>
      </c>
      <c r="W30" s="123">
        <v>1322.58</v>
      </c>
      <c r="X30" s="120">
        <f t="shared" si="5"/>
        <v>11219.54</v>
      </c>
      <c r="Y30" s="121">
        <v>7687.96</v>
      </c>
      <c r="Z30" s="121">
        <v>2519.17</v>
      </c>
      <c r="AA30" s="123">
        <v>1012.41</v>
      </c>
      <c r="AB30" s="118"/>
      <c r="AD30" s="119"/>
      <c r="AE30" s="119"/>
      <c r="AF30" s="119"/>
      <c r="AJ30" s="289"/>
      <c r="AK30" s="289"/>
      <c r="AL30" s="289"/>
      <c r="AM30" s="289"/>
    </row>
    <row r="31" spans="1:39" x14ac:dyDescent="0.35">
      <c r="A31" s="68" t="s">
        <v>213</v>
      </c>
      <c r="B31" s="120">
        <f t="shared" si="0"/>
        <v>34896.460000000006</v>
      </c>
      <c r="C31" s="121">
        <v>7079.4</v>
      </c>
      <c r="D31" s="121">
        <v>14472.71</v>
      </c>
      <c r="E31" s="121">
        <v>8220.3700000000008</v>
      </c>
      <c r="F31" s="123">
        <v>5123.9799999999996</v>
      </c>
      <c r="G31" s="120">
        <f t="shared" si="4"/>
        <v>39767.630000000005</v>
      </c>
      <c r="H31" s="121">
        <v>7933.19</v>
      </c>
      <c r="I31" s="121">
        <v>14357.19</v>
      </c>
      <c r="J31" s="121">
        <v>11644.36</v>
      </c>
      <c r="K31" s="123">
        <v>5832.89</v>
      </c>
      <c r="L31" s="120">
        <f t="shared" si="1"/>
        <v>34896.449999999997</v>
      </c>
      <c r="M31" s="121">
        <v>9753.32</v>
      </c>
      <c r="N31" s="121">
        <v>6888.62</v>
      </c>
      <c r="O31" s="123">
        <v>18254.509999999998</v>
      </c>
      <c r="P31" s="120">
        <f t="shared" si="2"/>
        <v>39767.64</v>
      </c>
      <c r="Q31" s="121">
        <v>13725.47</v>
      </c>
      <c r="R31" s="121">
        <v>7418.52</v>
      </c>
      <c r="S31" s="123">
        <v>18623.650000000001</v>
      </c>
      <c r="T31" s="120">
        <f t="shared" si="3"/>
        <v>8220.369999999999</v>
      </c>
      <c r="U31" s="121">
        <v>5074.3900000000003</v>
      </c>
      <c r="V31" s="121">
        <v>2282.77</v>
      </c>
      <c r="W31" s="123">
        <v>863.21</v>
      </c>
      <c r="X31" s="120">
        <f t="shared" si="5"/>
        <v>11644.369999999999</v>
      </c>
      <c r="Y31" s="121">
        <v>7914.32</v>
      </c>
      <c r="Z31" s="121">
        <v>2626.46</v>
      </c>
      <c r="AA31" s="123">
        <v>1103.5899999999999</v>
      </c>
      <c r="AB31" s="118"/>
      <c r="AD31" s="119"/>
      <c r="AE31" s="119"/>
      <c r="AF31" s="119"/>
      <c r="AJ31" s="289"/>
      <c r="AK31" s="289"/>
      <c r="AL31" s="289"/>
      <c r="AM31" s="289"/>
    </row>
    <row r="32" spans="1:39" x14ac:dyDescent="0.35">
      <c r="A32" s="68" t="s">
        <v>214</v>
      </c>
      <c r="B32" s="120">
        <f t="shared" si="0"/>
        <v>30457.599999999999</v>
      </c>
      <c r="C32" s="121">
        <v>6347.95</v>
      </c>
      <c r="D32" s="121">
        <v>14851.73</v>
      </c>
      <c r="E32" s="121">
        <v>5641.39</v>
      </c>
      <c r="F32" s="123">
        <v>3616.53</v>
      </c>
      <c r="G32" s="120">
        <f t="shared" si="4"/>
        <v>37688.569999999992</v>
      </c>
      <c r="H32" s="121">
        <v>7433.75</v>
      </c>
      <c r="I32" s="121">
        <v>14267.46</v>
      </c>
      <c r="J32" s="121">
        <v>11255.38</v>
      </c>
      <c r="K32" s="123">
        <v>4731.9799999999996</v>
      </c>
      <c r="L32" s="120">
        <f t="shared" si="1"/>
        <v>30457.599999999999</v>
      </c>
      <c r="M32" s="121">
        <v>5807.75</v>
      </c>
      <c r="N32" s="121">
        <v>6635.93</v>
      </c>
      <c r="O32" s="123">
        <v>18013.919999999998</v>
      </c>
      <c r="P32" s="120">
        <f t="shared" si="2"/>
        <v>37688.559999999998</v>
      </c>
      <c r="Q32" s="121">
        <v>12235.06</v>
      </c>
      <c r="R32" s="121">
        <v>7289.8</v>
      </c>
      <c r="S32" s="123">
        <v>18163.7</v>
      </c>
      <c r="T32" s="120">
        <f t="shared" si="3"/>
        <v>5641.39</v>
      </c>
      <c r="U32" s="121">
        <v>2877.63</v>
      </c>
      <c r="V32" s="121">
        <v>2148.79</v>
      </c>
      <c r="W32" s="123">
        <v>614.97</v>
      </c>
      <c r="X32" s="120">
        <f t="shared" si="5"/>
        <v>11255.38</v>
      </c>
      <c r="Y32" s="121">
        <v>7637.07</v>
      </c>
      <c r="Z32" s="121">
        <v>2626.9</v>
      </c>
      <c r="AA32" s="123">
        <v>991.41</v>
      </c>
      <c r="AB32" s="118"/>
      <c r="AD32" s="119"/>
      <c r="AE32" s="119"/>
      <c r="AF32" s="119"/>
      <c r="AJ32" s="289"/>
      <c r="AK32" s="289"/>
      <c r="AL32" s="289"/>
      <c r="AM32" s="289"/>
    </row>
    <row r="33" spans="1:39" x14ac:dyDescent="0.35">
      <c r="A33" s="68" t="s">
        <v>215</v>
      </c>
      <c r="B33" s="120">
        <f t="shared" si="0"/>
        <v>42149.2</v>
      </c>
      <c r="C33" s="121">
        <v>7702.89</v>
      </c>
      <c r="D33" s="121">
        <v>13689.61</v>
      </c>
      <c r="E33" s="121">
        <v>14922.96</v>
      </c>
      <c r="F33" s="123">
        <v>5833.74</v>
      </c>
      <c r="G33" s="120">
        <f t="shared" si="4"/>
        <v>36562.04</v>
      </c>
      <c r="H33" s="121">
        <v>6974.12</v>
      </c>
      <c r="I33" s="121">
        <v>13910.15</v>
      </c>
      <c r="J33" s="121">
        <v>10829.72</v>
      </c>
      <c r="K33" s="123">
        <v>4848.05</v>
      </c>
      <c r="L33" s="120">
        <f t="shared" si="1"/>
        <v>42149.2</v>
      </c>
      <c r="M33" s="121">
        <v>16254.27</v>
      </c>
      <c r="N33" s="121">
        <v>7734.59</v>
      </c>
      <c r="O33" s="123">
        <v>18160.34</v>
      </c>
      <c r="P33" s="120">
        <f t="shared" si="2"/>
        <v>36562.04</v>
      </c>
      <c r="Q33" s="121">
        <v>11741.68</v>
      </c>
      <c r="R33" s="121">
        <v>7151.9</v>
      </c>
      <c r="S33" s="123">
        <v>17668.46</v>
      </c>
      <c r="T33" s="120">
        <f t="shared" si="3"/>
        <v>14922.95</v>
      </c>
      <c r="U33" s="121">
        <v>10699.95</v>
      </c>
      <c r="V33" s="121">
        <v>2887.18</v>
      </c>
      <c r="W33" s="123">
        <v>1335.82</v>
      </c>
      <c r="X33" s="120">
        <f t="shared" si="5"/>
        <v>10829.72</v>
      </c>
      <c r="Y33" s="121">
        <v>7338.65</v>
      </c>
      <c r="Z33" s="121">
        <v>2504.48</v>
      </c>
      <c r="AA33" s="123">
        <v>986.59</v>
      </c>
      <c r="AB33" s="118"/>
      <c r="AD33" s="119"/>
      <c r="AE33" s="119"/>
      <c r="AF33" s="119"/>
      <c r="AJ33" s="289"/>
      <c r="AK33" s="289"/>
      <c r="AL33" s="289"/>
      <c r="AM33" s="289"/>
    </row>
    <row r="34" spans="1:39" x14ac:dyDescent="0.35">
      <c r="A34" s="68" t="s">
        <v>216</v>
      </c>
      <c r="B34" s="120">
        <f t="shared" si="0"/>
        <v>44237.03</v>
      </c>
      <c r="C34" s="121">
        <v>7630.78</v>
      </c>
      <c r="D34" s="121">
        <v>13488.92</v>
      </c>
      <c r="E34" s="121">
        <v>17317.75</v>
      </c>
      <c r="F34" s="123">
        <v>5799.58</v>
      </c>
      <c r="G34" s="120">
        <f t="shared" si="4"/>
        <v>36467.230000000003</v>
      </c>
      <c r="H34" s="121">
        <v>6510.06</v>
      </c>
      <c r="I34" s="121">
        <v>14124.64</v>
      </c>
      <c r="J34" s="121">
        <v>10950.36</v>
      </c>
      <c r="K34" s="123">
        <v>4882.17</v>
      </c>
      <c r="L34" s="120">
        <f t="shared" si="1"/>
        <v>44237.020000000004</v>
      </c>
      <c r="M34" s="121">
        <v>18594.11</v>
      </c>
      <c r="N34" s="121">
        <v>7704.42</v>
      </c>
      <c r="O34" s="123">
        <v>17938.490000000002</v>
      </c>
      <c r="P34" s="120">
        <f t="shared" si="2"/>
        <v>36467.229999999996</v>
      </c>
      <c r="Q34" s="121">
        <v>11624.57</v>
      </c>
      <c r="R34" s="121">
        <v>6977.21</v>
      </c>
      <c r="S34" s="123">
        <v>17865.45</v>
      </c>
      <c r="T34" s="120">
        <f t="shared" si="3"/>
        <v>17317.739999999998</v>
      </c>
      <c r="U34" s="121">
        <v>12767.96</v>
      </c>
      <c r="V34" s="121">
        <v>3128.8</v>
      </c>
      <c r="W34" s="123">
        <v>1420.98</v>
      </c>
      <c r="X34" s="120">
        <f t="shared" si="5"/>
        <v>10950.36</v>
      </c>
      <c r="Y34" s="121">
        <v>7365.04</v>
      </c>
      <c r="Z34" s="121">
        <v>2595.4</v>
      </c>
      <c r="AA34" s="123">
        <v>989.92</v>
      </c>
      <c r="AB34" s="118"/>
      <c r="AD34" s="119"/>
      <c r="AE34" s="119"/>
      <c r="AF34" s="119"/>
      <c r="AJ34" s="289"/>
      <c r="AK34" s="289"/>
      <c r="AL34" s="289"/>
      <c r="AM34" s="289"/>
    </row>
    <row r="35" spans="1:39" x14ac:dyDescent="0.35">
      <c r="A35" s="68" t="s">
        <v>217</v>
      </c>
      <c r="B35" s="120">
        <f t="shared" si="0"/>
        <v>31319.72</v>
      </c>
      <c r="C35" s="121">
        <v>5583.9</v>
      </c>
      <c r="D35" s="121">
        <v>14102.81</v>
      </c>
      <c r="E35" s="121">
        <v>7316.68</v>
      </c>
      <c r="F35" s="123">
        <v>4316.33</v>
      </c>
      <c r="G35" s="120">
        <f t="shared" si="4"/>
        <v>35904.03</v>
      </c>
      <c r="H35" s="121">
        <v>6277.43</v>
      </c>
      <c r="I35" s="121">
        <v>13975.03</v>
      </c>
      <c r="J35" s="121">
        <v>10750.1</v>
      </c>
      <c r="K35" s="123">
        <v>4901.47</v>
      </c>
      <c r="L35" s="120">
        <f t="shared" si="1"/>
        <v>31319.72</v>
      </c>
      <c r="M35" s="121">
        <v>7746.06</v>
      </c>
      <c r="N35" s="121">
        <v>6381.09</v>
      </c>
      <c r="O35" s="123">
        <v>17192.57</v>
      </c>
      <c r="P35" s="120">
        <f t="shared" si="2"/>
        <v>35904.03</v>
      </c>
      <c r="Q35" s="121">
        <v>11460.51</v>
      </c>
      <c r="R35" s="121">
        <v>6904.47</v>
      </c>
      <c r="S35" s="123">
        <v>17539.05</v>
      </c>
      <c r="T35" s="120">
        <f t="shared" si="3"/>
        <v>7316.6799999999994</v>
      </c>
      <c r="U35" s="121">
        <v>4398.1499999999996</v>
      </c>
      <c r="V35" s="121">
        <v>2177.46</v>
      </c>
      <c r="W35" s="123">
        <v>741.07</v>
      </c>
      <c r="X35" s="120">
        <f t="shared" si="5"/>
        <v>10750.1</v>
      </c>
      <c r="Y35" s="121">
        <v>7230.26</v>
      </c>
      <c r="Z35" s="121">
        <v>2532.2399999999998</v>
      </c>
      <c r="AA35" s="123">
        <v>987.6</v>
      </c>
      <c r="AB35" s="118"/>
      <c r="AD35" s="119"/>
      <c r="AE35" s="119"/>
      <c r="AF35" s="119"/>
      <c r="AJ35" s="289"/>
      <c r="AK35" s="289"/>
      <c r="AL35" s="289"/>
      <c r="AM35" s="289"/>
    </row>
    <row r="36" spans="1:39" x14ac:dyDescent="0.35">
      <c r="A36" s="68" t="s">
        <v>218</v>
      </c>
      <c r="B36" s="120">
        <f t="shared" si="0"/>
        <v>28833.82</v>
      </c>
      <c r="C36" s="121">
        <v>5479.65</v>
      </c>
      <c r="D36" s="121">
        <v>14419.02</v>
      </c>
      <c r="E36" s="121">
        <v>5288.89</v>
      </c>
      <c r="F36" s="123">
        <v>3646.26</v>
      </c>
      <c r="G36" s="120">
        <f t="shared" si="4"/>
        <v>36078.53</v>
      </c>
      <c r="H36" s="121">
        <v>6399.76</v>
      </c>
      <c r="I36" s="121">
        <v>13891.75</v>
      </c>
      <c r="J36" s="121">
        <v>10965.98</v>
      </c>
      <c r="K36" s="123">
        <v>4821.04</v>
      </c>
      <c r="L36" s="120">
        <f t="shared" si="1"/>
        <v>28833.82</v>
      </c>
      <c r="M36" s="121">
        <v>5298.1</v>
      </c>
      <c r="N36" s="121">
        <v>6247.4</v>
      </c>
      <c r="O36" s="123">
        <v>17288.32</v>
      </c>
      <c r="P36" s="120">
        <f t="shared" si="2"/>
        <v>36078.53</v>
      </c>
      <c r="Q36" s="121">
        <v>11711.53</v>
      </c>
      <c r="R36" s="121">
        <v>6887.6</v>
      </c>
      <c r="S36" s="123">
        <v>17479.400000000001</v>
      </c>
      <c r="T36" s="120">
        <f t="shared" si="3"/>
        <v>5288.8899999999994</v>
      </c>
      <c r="U36" s="121">
        <v>2588.67</v>
      </c>
      <c r="V36" s="121">
        <v>2052.64</v>
      </c>
      <c r="W36" s="123">
        <v>647.58000000000004</v>
      </c>
      <c r="X36" s="120">
        <f t="shared" si="5"/>
        <v>10965.98</v>
      </c>
      <c r="Y36" s="121">
        <v>7386.05</v>
      </c>
      <c r="Z36" s="121">
        <v>2532.21</v>
      </c>
      <c r="AA36" s="123">
        <v>1047.72</v>
      </c>
      <c r="AB36" s="118"/>
      <c r="AD36" s="119"/>
      <c r="AE36" s="119"/>
      <c r="AF36" s="119"/>
      <c r="AJ36" s="289"/>
      <c r="AK36" s="289"/>
      <c r="AL36" s="289"/>
      <c r="AM36" s="289"/>
    </row>
    <row r="37" spans="1:39" x14ac:dyDescent="0.35">
      <c r="A37" s="68" t="s">
        <v>219</v>
      </c>
      <c r="B37" s="120">
        <f t="shared" si="0"/>
        <v>39884.78</v>
      </c>
      <c r="C37" s="121">
        <v>6992.7</v>
      </c>
      <c r="D37" s="121">
        <v>13382.77</v>
      </c>
      <c r="E37" s="121">
        <v>14059.08</v>
      </c>
      <c r="F37" s="123">
        <v>5450.23</v>
      </c>
      <c r="G37" s="120">
        <f t="shared" si="4"/>
        <v>35558.520000000004</v>
      </c>
      <c r="H37" s="121">
        <v>6450.75</v>
      </c>
      <c r="I37" s="121">
        <v>13553.9</v>
      </c>
      <c r="J37" s="121">
        <v>10940.55</v>
      </c>
      <c r="K37" s="123">
        <v>4613.32</v>
      </c>
      <c r="L37" s="120">
        <f t="shared" si="1"/>
        <v>39884.79</v>
      </c>
      <c r="M37" s="121">
        <v>15189.34</v>
      </c>
      <c r="N37" s="121">
        <v>7332.43</v>
      </c>
      <c r="O37" s="123">
        <v>17363.02</v>
      </c>
      <c r="P37" s="120">
        <f t="shared" si="2"/>
        <v>35558.509999999995</v>
      </c>
      <c r="Q37" s="121">
        <v>11717.38</v>
      </c>
      <c r="R37" s="121">
        <v>6863.04</v>
      </c>
      <c r="S37" s="123">
        <v>16978.09</v>
      </c>
      <c r="T37" s="120">
        <f t="shared" si="3"/>
        <v>14059.09</v>
      </c>
      <c r="U37" s="121">
        <v>9927.02</v>
      </c>
      <c r="V37" s="121">
        <v>2833.77</v>
      </c>
      <c r="W37" s="123">
        <v>1298.3</v>
      </c>
      <c r="X37" s="120">
        <f t="shared" si="5"/>
        <v>10940.55</v>
      </c>
      <c r="Y37" s="121">
        <v>7411.65</v>
      </c>
      <c r="Z37" s="121">
        <v>2510.15</v>
      </c>
      <c r="AA37" s="123">
        <v>1018.75</v>
      </c>
      <c r="AB37" s="118"/>
      <c r="AD37" s="119"/>
      <c r="AE37" s="119"/>
      <c r="AF37" s="119"/>
      <c r="AJ37" s="289"/>
      <c r="AK37" s="289"/>
      <c r="AL37" s="289"/>
      <c r="AM37" s="289"/>
    </row>
    <row r="38" spans="1:39" x14ac:dyDescent="0.35">
      <c r="A38" s="68" t="s">
        <v>220</v>
      </c>
      <c r="B38" s="120">
        <f t="shared" si="0"/>
        <v>45624.78</v>
      </c>
      <c r="C38" s="121">
        <v>7932.67</v>
      </c>
      <c r="D38" s="121">
        <v>12837.63</v>
      </c>
      <c r="E38" s="121">
        <v>18819.89</v>
      </c>
      <c r="F38" s="123">
        <v>6034.59</v>
      </c>
      <c r="G38" s="120">
        <f t="shared" si="4"/>
        <v>36156.959999999999</v>
      </c>
      <c r="H38" s="121">
        <v>6690.06</v>
      </c>
      <c r="I38" s="121">
        <v>13786.31</v>
      </c>
      <c r="J38" s="121">
        <v>10817.4</v>
      </c>
      <c r="K38" s="123">
        <v>4863.1899999999996</v>
      </c>
      <c r="L38" s="120">
        <f t="shared" si="1"/>
        <v>45624.800000000003</v>
      </c>
      <c r="M38" s="121">
        <v>20193.36</v>
      </c>
      <c r="N38" s="121">
        <v>7842.26</v>
      </c>
      <c r="O38" s="123">
        <v>17589.18</v>
      </c>
      <c r="P38" s="120">
        <f t="shared" si="2"/>
        <v>36156.959999999999</v>
      </c>
      <c r="Q38" s="121">
        <v>11483.98</v>
      </c>
      <c r="R38" s="121">
        <v>7053.9</v>
      </c>
      <c r="S38" s="123">
        <v>17619.080000000002</v>
      </c>
      <c r="T38" s="120">
        <f t="shared" si="3"/>
        <v>18819.88</v>
      </c>
      <c r="U38" s="121">
        <v>14041.94</v>
      </c>
      <c r="V38" s="121">
        <v>3102.57</v>
      </c>
      <c r="W38" s="123">
        <v>1675.37</v>
      </c>
      <c r="X38" s="120">
        <f t="shared" si="5"/>
        <v>10817.41</v>
      </c>
      <c r="Y38" s="121">
        <v>7254.34</v>
      </c>
      <c r="Z38" s="121">
        <v>2510.41</v>
      </c>
      <c r="AA38" s="123">
        <v>1052.6600000000001</v>
      </c>
      <c r="AB38" s="118"/>
      <c r="AD38" s="119"/>
      <c r="AE38" s="119"/>
      <c r="AF38" s="119"/>
      <c r="AJ38" s="289"/>
      <c r="AK38" s="289"/>
      <c r="AL38" s="289"/>
      <c r="AM38" s="289"/>
    </row>
    <row r="39" spans="1:39" x14ac:dyDescent="0.35">
      <c r="A39" s="68" t="s">
        <v>221</v>
      </c>
      <c r="B39" s="120">
        <f t="shared" si="0"/>
        <v>31744.370000000003</v>
      </c>
      <c r="C39" s="121">
        <v>5943.17</v>
      </c>
      <c r="D39" s="121">
        <v>13804.93</v>
      </c>
      <c r="E39" s="121">
        <v>7714.26</v>
      </c>
      <c r="F39" s="123">
        <v>4282.01</v>
      </c>
      <c r="G39" s="120">
        <f t="shared" si="4"/>
        <v>35566.31</v>
      </c>
      <c r="H39" s="121">
        <v>6607.64</v>
      </c>
      <c r="I39" s="121">
        <v>13650.12</v>
      </c>
      <c r="J39" s="121">
        <v>10582.8</v>
      </c>
      <c r="K39" s="123">
        <v>4725.75</v>
      </c>
      <c r="L39" s="120">
        <f t="shared" si="1"/>
        <v>31744.370000000003</v>
      </c>
      <c r="M39" s="121">
        <v>8255.7800000000007</v>
      </c>
      <c r="N39" s="121">
        <v>6443.02</v>
      </c>
      <c r="O39" s="123">
        <v>17045.57</v>
      </c>
      <c r="P39" s="120">
        <f t="shared" si="2"/>
        <v>35566.32</v>
      </c>
      <c r="Q39" s="121">
        <v>11298.62</v>
      </c>
      <c r="R39" s="121">
        <v>6933.11</v>
      </c>
      <c r="S39" s="123">
        <v>17334.59</v>
      </c>
      <c r="T39" s="120">
        <f t="shared" si="3"/>
        <v>7714.26</v>
      </c>
      <c r="U39" s="121">
        <v>4748.55</v>
      </c>
      <c r="V39" s="121">
        <v>2156.08</v>
      </c>
      <c r="W39" s="123">
        <v>809.63</v>
      </c>
      <c r="X39" s="120">
        <f t="shared" si="5"/>
        <v>10582.8</v>
      </c>
      <c r="Y39" s="121">
        <v>7066.1</v>
      </c>
      <c r="Z39" s="121">
        <v>2473.04</v>
      </c>
      <c r="AA39" s="123">
        <v>1043.6600000000001</v>
      </c>
      <c r="AB39" s="118"/>
      <c r="AD39" s="119"/>
      <c r="AE39" s="119"/>
      <c r="AF39" s="119"/>
      <c r="AJ39" s="289"/>
      <c r="AK39" s="289"/>
      <c r="AL39" s="289"/>
      <c r="AM39" s="289"/>
    </row>
    <row r="40" spans="1:39" x14ac:dyDescent="0.35">
      <c r="A40" s="68" t="s">
        <v>222</v>
      </c>
      <c r="B40" s="120">
        <f t="shared" si="0"/>
        <v>28942.38</v>
      </c>
      <c r="C40" s="121">
        <v>5745.15</v>
      </c>
      <c r="D40" s="121">
        <v>14387.26</v>
      </c>
      <c r="E40" s="121">
        <v>5253.54</v>
      </c>
      <c r="F40" s="123">
        <v>3556.43</v>
      </c>
      <c r="G40" s="120">
        <f t="shared" si="4"/>
        <v>35882.93</v>
      </c>
      <c r="H40" s="121">
        <v>6644.08</v>
      </c>
      <c r="I40" s="121">
        <v>13925.61</v>
      </c>
      <c r="J40" s="121">
        <v>10656.2</v>
      </c>
      <c r="K40" s="123">
        <v>4657.04</v>
      </c>
      <c r="L40" s="120">
        <f t="shared" si="1"/>
        <v>28942.370000000003</v>
      </c>
      <c r="M40" s="121">
        <v>5323.09</v>
      </c>
      <c r="N40" s="121">
        <v>6273.63</v>
      </c>
      <c r="O40" s="123">
        <v>17345.650000000001</v>
      </c>
      <c r="P40" s="120">
        <f t="shared" si="2"/>
        <v>35882.93</v>
      </c>
      <c r="Q40" s="121">
        <v>11422.59</v>
      </c>
      <c r="R40" s="121">
        <v>6889.03</v>
      </c>
      <c r="S40" s="123">
        <v>17571.310000000001</v>
      </c>
      <c r="T40" s="120">
        <f t="shared" si="3"/>
        <v>5253.54</v>
      </c>
      <c r="U40" s="121">
        <v>2624.2</v>
      </c>
      <c r="V40" s="121">
        <v>1996.16</v>
      </c>
      <c r="W40" s="123">
        <v>633.17999999999995</v>
      </c>
      <c r="X40" s="120">
        <f t="shared" si="5"/>
        <v>10656.199999999999</v>
      </c>
      <c r="Y40" s="121">
        <v>7185.88</v>
      </c>
      <c r="Z40" s="121">
        <v>2456.35</v>
      </c>
      <c r="AA40" s="123">
        <v>1013.97</v>
      </c>
      <c r="AB40" s="118"/>
      <c r="AD40" s="119"/>
      <c r="AE40" s="119"/>
      <c r="AF40" s="119"/>
      <c r="AJ40" s="289"/>
      <c r="AK40" s="289"/>
      <c r="AL40" s="289"/>
      <c r="AM40" s="289"/>
    </row>
    <row r="41" spans="1:39" x14ac:dyDescent="0.35">
      <c r="A41" s="68" t="s">
        <v>223</v>
      </c>
      <c r="B41" s="120">
        <f t="shared" si="0"/>
        <v>43941.4</v>
      </c>
      <c r="C41" s="121">
        <v>7389.81</v>
      </c>
      <c r="D41" s="121">
        <v>13606.12</v>
      </c>
      <c r="E41" s="121">
        <v>16623.59</v>
      </c>
      <c r="F41" s="123">
        <v>6321.88</v>
      </c>
      <c r="G41" s="120">
        <f t="shared" si="4"/>
        <v>35905.53</v>
      </c>
      <c r="H41" s="121">
        <v>6491.22</v>
      </c>
      <c r="I41" s="121">
        <v>13692.7</v>
      </c>
      <c r="J41" s="121">
        <v>10760.59</v>
      </c>
      <c r="K41" s="123">
        <v>4961.0200000000004</v>
      </c>
      <c r="L41" s="120">
        <f t="shared" si="1"/>
        <v>43941.39</v>
      </c>
      <c r="M41" s="121">
        <v>17858.22</v>
      </c>
      <c r="N41" s="121">
        <v>7716.01</v>
      </c>
      <c r="O41" s="123">
        <v>18367.16</v>
      </c>
      <c r="P41" s="120">
        <f t="shared" si="2"/>
        <v>35905.520000000004</v>
      </c>
      <c r="Q41" s="121">
        <v>11438.81</v>
      </c>
      <c r="R41" s="121">
        <v>6987.69</v>
      </c>
      <c r="S41" s="123">
        <v>17479.02</v>
      </c>
      <c r="T41" s="120">
        <f t="shared" si="3"/>
        <v>16623.579999999998</v>
      </c>
      <c r="U41" s="121">
        <v>12084.49</v>
      </c>
      <c r="V41" s="121">
        <v>2962.9</v>
      </c>
      <c r="W41" s="123">
        <v>1576.19</v>
      </c>
      <c r="X41" s="120">
        <f t="shared" si="5"/>
        <v>10760.59</v>
      </c>
      <c r="Y41" s="121">
        <v>7227.68</v>
      </c>
      <c r="Z41" s="121">
        <v>2492.1999999999998</v>
      </c>
      <c r="AA41" s="123">
        <v>1040.71</v>
      </c>
      <c r="AB41" s="118"/>
      <c r="AD41" s="119"/>
      <c r="AE41" s="119"/>
      <c r="AF41" s="119"/>
      <c r="AJ41" s="289"/>
      <c r="AK41" s="289"/>
      <c r="AL41" s="289"/>
      <c r="AM41" s="289"/>
    </row>
    <row r="42" spans="1:39" x14ac:dyDescent="0.35">
      <c r="A42" s="68" t="s">
        <v>224</v>
      </c>
      <c r="B42" s="120">
        <f t="shared" si="0"/>
        <v>42383.85</v>
      </c>
      <c r="C42" s="121">
        <v>7672.15</v>
      </c>
      <c r="D42" s="121">
        <v>12970.49</v>
      </c>
      <c r="E42" s="121">
        <v>16171.92</v>
      </c>
      <c r="F42" s="123">
        <v>5569.29</v>
      </c>
      <c r="G42" s="120">
        <f t="shared" si="4"/>
        <v>35778.14</v>
      </c>
      <c r="H42" s="121">
        <v>6594.53</v>
      </c>
      <c r="I42" s="121">
        <v>13567.69</v>
      </c>
      <c r="J42" s="121">
        <v>10799.47</v>
      </c>
      <c r="K42" s="123">
        <v>4816.45</v>
      </c>
      <c r="L42" s="120">
        <f t="shared" si="1"/>
        <v>42383.839999999997</v>
      </c>
      <c r="M42" s="121">
        <v>17645.009999999998</v>
      </c>
      <c r="N42" s="121">
        <v>7585.02</v>
      </c>
      <c r="O42" s="123">
        <v>17153.810000000001</v>
      </c>
      <c r="P42" s="120">
        <f t="shared" si="2"/>
        <v>35778.15</v>
      </c>
      <c r="Q42" s="121">
        <v>11630.04</v>
      </c>
      <c r="R42" s="121">
        <v>6948.7</v>
      </c>
      <c r="S42" s="123">
        <v>17199.41</v>
      </c>
      <c r="T42" s="120">
        <f t="shared" si="3"/>
        <v>16171.920000000002</v>
      </c>
      <c r="U42" s="121">
        <v>11862.94</v>
      </c>
      <c r="V42" s="121">
        <v>2930.77</v>
      </c>
      <c r="W42" s="123">
        <v>1378.21</v>
      </c>
      <c r="X42" s="120">
        <f t="shared" si="5"/>
        <v>10799.47</v>
      </c>
      <c r="Y42" s="121">
        <v>7289.71</v>
      </c>
      <c r="Z42" s="121">
        <v>2480.4499999999998</v>
      </c>
      <c r="AA42" s="123">
        <v>1029.31</v>
      </c>
      <c r="AB42" s="118"/>
      <c r="AD42" s="119"/>
      <c r="AE42" s="119"/>
      <c r="AF42" s="119"/>
      <c r="AJ42" s="289"/>
      <c r="AK42" s="289"/>
      <c r="AL42" s="289"/>
      <c r="AM42" s="289"/>
    </row>
    <row r="43" spans="1:39" x14ac:dyDescent="0.35">
      <c r="A43" s="68" t="s">
        <v>225</v>
      </c>
      <c r="B43" s="120">
        <f t="shared" si="0"/>
        <v>30053.53</v>
      </c>
      <c r="C43" s="121">
        <v>5605.61</v>
      </c>
      <c r="D43" s="121">
        <v>13806.06</v>
      </c>
      <c r="E43" s="121">
        <v>6577.28</v>
      </c>
      <c r="F43" s="123">
        <v>4064.58</v>
      </c>
      <c r="G43" s="120">
        <f t="shared" si="4"/>
        <v>35238.409999999996</v>
      </c>
      <c r="H43" s="121">
        <v>6378.99</v>
      </c>
      <c r="I43" s="121">
        <v>13626.31</v>
      </c>
      <c r="J43" s="121">
        <v>10423.25</v>
      </c>
      <c r="K43" s="123">
        <v>4809.8599999999997</v>
      </c>
      <c r="L43" s="120">
        <f t="shared" si="1"/>
        <v>30053.53</v>
      </c>
      <c r="M43" s="121">
        <v>7065.15</v>
      </c>
      <c r="N43" s="121">
        <v>6325.25</v>
      </c>
      <c r="O43" s="123">
        <v>16663.13</v>
      </c>
      <c r="P43" s="120">
        <f t="shared" si="2"/>
        <v>35238.410000000003</v>
      </c>
      <c r="Q43" s="121">
        <v>11338.18</v>
      </c>
      <c r="R43" s="121">
        <v>6860.77</v>
      </c>
      <c r="S43" s="123">
        <v>17039.46</v>
      </c>
      <c r="T43" s="120">
        <f t="shared" si="3"/>
        <v>6577.2899999999991</v>
      </c>
      <c r="U43" s="121">
        <v>3875.12</v>
      </c>
      <c r="V43" s="121">
        <v>2059.85</v>
      </c>
      <c r="W43" s="123">
        <v>642.32000000000005</v>
      </c>
      <c r="X43" s="120">
        <f t="shared" si="5"/>
        <v>10423.25</v>
      </c>
      <c r="Y43" s="121">
        <v>7071.53</v>
      </c>
      <c r="Z43" s="121">
        <v>2425.6799999999998</v>
      </c>
      <c r="AA43" s="123">
        <v>926.04</v>
      </c>
      <c r="AB43" s="118"/>
      <c r="AD43" s="119"/>
      <c r="AE43" s="119"/>
      <c r="AF43" s="119"/>
      <c r="AJ43" s="289"/>
      <c r="AK43" s="289"/>
      <c r="AL43" s="289"/>
      <c r="AM43" s="289"/>
    </row>
    <row r="44" spans="1:39" x14ac:dyDescent="0.35">
      <c r="A44" s="68" t="s">
        <v>226</v>
      </c>
      <c r="B44" s="120">
        <f t="shared" si="0"/>
        <v>28273.660000000003</v>
      </c>
      <c r="C44" s="121">
        <v>5407.08</v>
      </c>
      <c r="D44" s="121">
        <v>13867.39</v>
      </c>
      <c r="E44" s="121">
        <v>5249.26</v>
      </c>
      <c r="F44" s="123">
        <v>3749.93</v>
      </c>
      <c r="G44" s="120">
        <f t="shared" si="4"/>
        <v>35330.67</v>
      </c>
      <c r="H44" s="121">
        <v>6274.1</v>
      </c>
      <c r="I44" s="121">
        <v>13458.51</v>
      </c>
      <c r="J44" s="121">
        <v>10724.36</v>
      </c>
      <c r="K44" s="123">
        <v>4873.7</v>
      </c>
      <c r="L44" s="120">
        <f t="shared" si="1"/>
        <v>28273.66</v>
      </c>
      <c r="M44" s="121">
        <v>5248.6</v>
      </c>
      <c r="N44" s="121">
        <v>6258.58</v>
      </c>
      <c r="O44" s="123">
        <v>16766.48</v>
      </c>
      <c r="P44" s="120">
        <f t="shared" si="2"/>
        <v>35330.660000000003</v>
      </c>
      <c r="Q44" s="121">
        <v>11389.78</v>
      </c>
      <c r="R44" s="121">
        <v>6858.09</v>
      </c>
      <c r="S44" s="123">
        <v>17082.79</v>
      </c>
      <c r="T44" s="120">
        <f t="shared" si="3"/>
        <v>5249.27</v>
      </c>
      <c r="U44" s="121">
        <v>2564.52</v>
      </c>
      <c r="V44" s="121">
        <v>1967.42</v>
      </c>
      <c r="W44" s="123">
        <v>717.33</v>
      </c>
      <c r="X44" s="120">
        <f t="shared" si="5"/>
        <v>10724.37</v>
      </c>
      <c r="Y44" s="121">
        <v>7171.27</v>
      </c>
      <c r="Z44" s="121">
        <v>2422.2600000000002</v>
      </c>
      <c r="AA44" s="123">
        <v>1130.8399999999999</v>
      </c>
      <c r="AB44" s="118"/>
      <c r="AD44" s="119"/>
      <c r="AE44" s="119"/>
      <c r="AF44" s="119"/>
      <c r="AJ44" s="289"/>
      <c r="AK44" s="289"/>
      <c r="AL44" s="289"/>
      <c r="AM44" s="289"/>
    </row>
    <row r="45" spans="1:39" x14ac:dyDescent="0.35">
      <c r="A45" s="68" t="s">
        <v>227</v>
      </c>
      <c r="B45" s="120">
        <f t="shared" si="0"/>
        <v>37782.720000000001</v>
      </c>
      <c r="C45" s="121">
        <v>6569.42</v>
      </c>
      <c r="D45" s="121">
        <v>13849.19</v>
      </c>
      <c r="E45" s="121">
        <v>12020.32</v>
      </c>
      <c r="F45" s="123">
        <v>5343.79</v>
      </c>
      <c r="G45" s="120">
        <f t="shared" si="4"/>
        <v>35337.369999999995</v>
      </c>
      <c r="H45" s="121">
        <v>6283.38</v>
      </c>
      <c r="I45" s="121">
        <v>13840.08</v>
      </c>
      <c r="J45" s="121">
        <v>10425.92</v>
      </c>
      <c r="K45" s="123">
        <v>4787.99</v>
      </c>
      <c r="L45" s="120">
        <f t="shared" si="1"/>
        <v>37782.720000000001</v>
      </c>
      <c r="M45" s="121">
        <v>12948.51</v>
      </c>
      <c r="N45" s="121">
        <v>7163.25</v>
      </c>
      <c r="O45" s="123">
        <v>17670.96</v>
      </c>
      <c r="P45" s="120">
        <f t="shared" si="2"/>
        <v>35337.369999999995</v>
      </c>
      <c r="Q45" s="121">
        <v>11237.99</v>
      </c>
      <c r="R45" s="121">
        <v>6856.04</v>
      </c>
      <c r="S45" s="123">
        <v>17243.34</v>
      </c>
      <c r="T45" s="120">
        <f t="shared" si="3"/>
        <v>12020.320000000002</v>
      </c>
      <c r="U45" s="121">
        <v>8252.9500000000007</v>
      </c>
      <c r="V45" s="121">
        <v>2636.67</v>
      </c>
      <c r="W45" s="123">
        <v>1130.7</v>
      </c>
      <c r="X45" s="120">
        <f t="shared" si="5"/>
        <v>10425.919999999998</v>
      </c>
      <c r="Y45" s="121">
        <v>7059.5</v>
      </c>
      <c r="Z45" s="121">
        <v>2399.62</v>
      </c>
      <c r="AA45" s="123">
        <v>966.8</v>
      </c>
      <c r="AB45" s="118"/>
      <c r="AD45" s="119"/>
      <c r="AE45" s="119"/>
      <c r="AF45" s="119"/>
      <c r="AJ45" s="289"/>
      <c r="AK45" s="289"/>
      <c r="AL45" s="289"/>
      <c r="AM45" s="289"/>
    </row>
    <row r="46" spans="1:39" x14ac:dyDescent="0.35">
      <c r="A46" s="68" t="s">
        <v>228</v>
      </c>
      <c r="B46" s="120">
        <f t="shared" si="0"/>
        <v>40972.310000000005</v>
      </c>
      <c r="C46" s="121">
        <v>7057.02</v>
      </c>
      <c r="D46" s="121">
        <v>13194.85</v>
      </c>
      <c r="E46" s="121">
        <v>15227.57</v>
      </c>
      <c r="F46" s="123">
        <v>5492.87</v>
      </c>
      <c r="G46" s="120">
        <f t="shared" si="4"/>
        <v>35201.149999999994</v>
      </c>
      <c r="H46" s="121">
        <v>6115.45</v>
      </c>
      <c r="I46" s="121">
        <v>13776.31</v>
      </c>
      <c r="J46" s="121">
        <v>10500.76</v>
      </c>
      <c r="K46" s="123">
        <v>4808.63</v>
      </c>
      <c r="L46" s="120">
        <f t="shared" si="1"/>
        <v>40972.300000000003</v>
      </c>
      <c r="M46" s="121">
        <v>16629.84</v>
      </c>
      <c r="N46" s="121">
        <v>7403.53</v>
      </c>
      <c r="O46" s="123">
        <v>16938.93</v>
      </c>
      <c r="P46" s="120">
        <f t="shared" si="2"/>
        <v>35201.14</v>
      </c>
      <c r="Q46" s="121">
        <v>11307.42</v>
      </c>
      <c r="R46" s="121">
        <v>6818.98</v>
      </c>
      <c r="S46" s="123">
        <v>17074.740000000002</v>
      </c>
      <c r="T46" s="120">
        <f t="shared" si="3"/>
        <v>15227.57</v>
      </c>
      <c r="U46" s="121">
        <v>11169.82</v>
      </c>
      <c r="V46" s="121">
        <v>2881.02</v>
      </c>
      <c r="W46" s="123">
        <v>1176.73</v>
      </c>
      <c r="X46" s="120">
        <f t="shared" si="5"/>
        <v>10500.760000000002</v>
      </c>
      <c r="Y46" s="121">
        <v>7122.97</v>
      </c>
      <c r="Z46" s="121">
        <v>2474.84</v>
      </c>
      <c r="AA46" s="123">
        <v>902.95</v>
      </c>
      <c r="AB46" s="118"/>
      <c r="AD46" s="119"/>
      <c r="AE46" s="119"/>
      <c r="AF46" s="119"/>
      <c r="AJ46" s="289"/>
      <c r="AK46" s="289"/>
      <c r="AL46" s="289"/>
      <c r="AM46" s="289"/>
    </row>
    <row r="47" spans="1:39" x14ac:dyDescent="0.35">
      <c r="A47" s="68" t="s">
        <v>229</v>
      </c>
      <c r="B47" s="120">
        <f t="shared" si="0"/>
        <v>32170.67</v>
      </c>
      <c r="C47" s="121">
        <v>5751.31</v>
      </c>
      <c r="D47" s="121">
        <v>13076.44</v>
      </c>
      <c r="E47" s="121">
        <v>8623.74</v>
      </c>
      <c r="F47" s="123">
        <v>4719.18</v>
      </c>
      <c r="G47" s="120">
        <f t="shared" si="4"/>
        <v>34790.43</v>
      </c>
      <c r="H47" s="121">
        <v>6353.31</v>
      </c>
      <c r="I47" s="121">
        <v>12871.71</v>
      </c>
      <c r="J47" s="121">
        <v>10603.78</v>
      </c>
      <c r="K47" s="123">
        <v>4961.63</v>
      </c>
      <c r="L47" s="120">
        <f t="shared" si="1"/>
        <v>32170.67</v>
      </c>
      <c r="M47" s="121">
        <v>9464.6200000000008</v>
      </c>
      <c r="N47" s="121">
        <v>6405.41</v>
      </c>
      <c r="O47" s="123">
        <v>16300.64</v>
      </c>
      <c r="P47" s="120">
        <f t="shared" si="2"/>
        <v>34790.44</v>
      </c>
      <c r="Q47" s="121">
        <v>11570.25</v>
      </c>
      <c r="R47" s="121">
        <v>6836.11</v>
      </c>
      <c r="S47" s="123">
        <v>16384.080000000002</v>
      </c>
      <c r="T47" s="120">
        <f t="shared" si="3"/>
        <v>8623.74</v>
      </c>
      <c r="U47" s="121">
        <v>5622.74</v>
      </c>
      <c r="V47" s="121">
        <v>2163.09</v>
      </c>
      <c r="W47" s="123">
        <v>837.91</v>
      </c>
      <c r="X47" s="120">
        <f t="shared" si="5"/>
        <v>10603.769999999999</v>
      </c>
      <c r="Y47" s="121">
        <v>7202.65</v>
      </c>
      <c r="Z47" s="121">
        <v>2424.98</v>
      </c>
      <c r="AA47" s="123">
        <v>976.14</v>
      </c>
      <c r="AB47" s="118"/>
      <c r="AD47" s="119"/>
      <c r="AE47" s="119"/>
      <c r="AF47" s="119"/>
      <c r="AJ47" s="289"/>
      <c r="AK47" s="289"/>
      <c r="AL47" s="289"/>
      <c r="AM47" s="289"/>
    </row>
    <row r="48" spans="1:39" x14ac:dyDescent="0.35">
      <c r="A48" s="68" t="s">
        <v>230</v>
      </c>
      <c r="B48" s="120">
        <f t="shared" si="0"/>
        <v>28358.880000000001</v>
      </c>
      <c r="C48" s="121">
        <v>5181.26</v>
      </c>
      <c r="D48" s="121">
        <v>13754.51</v>
      </c>
      <c r="E48" s="121">
        <v>5476.18</v>
      </c>
      <c r="F48" s="123">
        <v>3946.93</v>
      </c>
      <c r="G48" s="120">
        <f t="shared" si="4"/>
        <v>34966.75</v>
      </c>
      <c r="H48" s="121">
        <v>5956.47</v>
      </c>
      <c r="I48" s="121">
        <v>13359.86</v>
      </c>
      <c r="J48" s="121">
        <v>10631.63</v>
      </c>
      <c r="K48" s="123">
        <v>5018.79</v>
      </c>
      <c r="L48" s="120">
        <f t="shared" si="1"/>
        <v>28358.870000000003</v>
      </c>
      <c r="M48" s="121">
        <v>5493.39</v>
      </c>
      <c r="N48" s="121">
        <v>6221.78</v>
      </c>
      <c r="O48" s="123">
        <v>16643.7</v>
      </c>
      <c r="P48" s="120">
        <f t="shared" si="2"/>
        <v>34966.74</v>
      </c>
      <c r="Q48" s="121">
        <v>11240.76</v>
      </c>
      <c r="R48" s="121">
        <v>6800.34</v>
      </c>
      <c r="S48" s="123">
        <v>16925.64</v>
      </c>
      <c r="T48" s="120">
        <f t="shared" si="3"/>
        <v>5476.17</v>
      </c>
      <c r="U48" s="121">
        <v>2812.51</v>
      </c>
      <c r="V48" s="121">
        <v>1991.72</v>
      </c>
      <c r="W48" s="123">
        <v>671.94</v>
      </c>
      <c r="X48" s="120">
        <f t="shared" si="5"/>
        <v>10631.619999999999</v>
      </c>
      <c r="Y48" s="121">
        <v>7147.76</v>
      </c>
      <c r="Z48" s="121">
        <v>2436.98</v>
      </c>
      <c r="AA48" s="123">
        <v>1046.8800000000001</v>
      </c>
      <c r="AB48" s="118"/>
      <c r="AD48" s="119"/>
      <c r="AE48" s="119"/>
      <c r="AF48" s="119"/>
      <c r="AJ48" s="289"/>
      <c r="AK48" s="289"/>
      <c r="AL48" s="289"/>
      <c r="AM48" s="289"/>
    </row>
    <row r="49" spans="1:39" x14ac:dyDescent="0.35">
      <c r="A49" s="68" t="s">
        <v>231</v>
      </c>
      <c r="B49" s="120">
        <f t="shared" si="0"/>
        <v>40500.04</v>
      </c>
      <c r="C49" s="121">
        <v>6885.99</v>
      </c>
      <c r="D49" s="121">
        <v>13750.68</v>
      </c>
      <c r="E49" s="121">
        <v>14000.86</v>
      </c>
      <c r="F49" s="123">
        <v>5862.51</v>
      </c>
      <c r="G49" s="120">
        <f t="shared" si="4"/>
        <v>35179.89</v>
      </c>
      <c r="H49" s="121">
        <v>6293.77</v>
      </c>
      <c r="I49" s="121">
        <v>13666.34</v>
      </c>
      <c r="J49" s="121">
        <v>10333.83</v>
      </c>
      <c r="K49" s="123">
        <v>4885.95</v>
      </c>
      <c r="L49" s="120">
        <f t="shared" si="1"/>
        <v>40500.04</v>
      </c>
      <c r="M49" s="121">
        <v>15265.26</v>
      </c>
      <c r="N49" s="121">
        <v>7335.7</v>
      </c>
      <c r="O49" s="123">
        <v>17899.080000000002</v>
      </c>
      <c r="P49" s="120">
        <f t="shared" si="2"/>
        <v>35179.89</v>
      </c>
      <c r="Q49" s="121">
        <v>11236.57</v>
      </c>
      <c r="R49" s="121">
        <v>6808.79</v>
      </c>
      <c r="S49" s="123">
        <v>17134.53</v>
      </c>
      <c r="T49" s="120">
        <f t="shared" si="3"/>
        <v>14000.86</v>
      </c>
      <c r="U49" s="121">
        <v>9903.11</v>
      </c>
      <c r="V49" s="121">
        <v>2823.38</v>
      </c>
      <c r="W49" s="123">
        <v>1274.3699999999999</v>
      </c>
      <c r="X49" s="120">
        <f t="shared" si="5"/>
        <v>10333.83</v>
      </c>
      <c r="Y49" s="121">
        <v>6929.62</v>
      </c>
      <c r="Z49" s="121">
        <v>2458.19</v>
      </c>
      <c r="AA49" s="123">
        <v>946.02</v>
      </c>
      <c r="AB49" s="118"/>
      <c r="AD49" s="119"/>
      <c r="AE49" s="119"/>
      <c r="AF49" s="119"/>
      <c r="AJ49" s="289"/>
      <c r="AK49" s="289"/>
      <c r="AL49" s="289"/>
      <c r="AM49" s="289"/>
    </row>
    <row r="50" spans="1:39" x14ac:dyDescent="0.35">
      <c r="A50" s="68" t="s">
        <v>232</v>
      </c>
      <c r="B50" s="120">
        <f t="shared" si="0"/>
        <v>43648.380000000005</v>
      </c>
      <c r="C50" s="121">
        <v>7217.78</v>
      </c>
      <c r="D50" s="121">
        <v>12225.78</v>
      </c>
      <c r="E50" s="121">
        <v>17803.310000000001</v>
      </c>
      <c r="F50" s="123">
        <v>6401.51</v>
      </c>
      <c r="G50" s="120">
        <f t="shared" si="4"/>
        <v>34747.490000000005</v>
      </c>
      <c r="H50" s="121">
        <v>6069.27</v>
      </c>
      <c r="I50" s="121">
        <v>13360.17</v>
      </c>
      <c r="J50" s="121">
        <v>10230.65</v>
      </c>
      <c r="K50" s="123">
        <v>5087.3999999999996</v>
      </c>
      <c r="L50" s="120">
        <f t="shared" si="1"/>
        <v>43648.380000000005</v>
      </c>
      <c r="M50" s="121">
        <v>19587</v>
      </c>
      <c r="N50" s="121">
        <v>7538.81</v>
      </c>
      <c r="O50" s="123">
        <v>16522.57</v>
      </c>
      <c r="P50" s="120">
        <f t="shared" si="2"/>
        <v>34747.490000000005</v>
      </c>
      <c r="Q50" s="121">
        <v>11143.76</v>
      </c>
      <c r="R50" s="121">
        <v>6826.15</v>
      </c>
      <c r="S50" s="123">
        <v>16777.580000000002</v>
      </c>
      <c r="T50" s="120">
        <f t="shared" si="3"/>
        <v>17803.309999999998</v>
      </c>
      <c r="U50" s="121">
        <v>13280.48</v>
      </c>
      <c r="V50" s="121">
        <v>2949.46</v>
      </c>
      <c r="W50" s="123">
        <v>1573.37</v>
      </c>
      <c r="X50" s="120">
        <f t="shared" si="5"/>
        <v>10230.65</v>
      </c>
      <c r="Y50" s="121">
        <v>6844.21</v>
      </c>
      <c r="Z50" s="121">
        <v>2406.6</v>
      </c>
      <c r="AA50" s="123">
        <v>979.84</v>
      </c>
      <c r="AB50" s="118"/>
      <c r="AD50" s="119"/>
      <c r="AE50" s="119"/>
      <c r="AF50" s="119"/>
      <c r="AJ50" s="289"/>
      <c r="AK50" s="289"/>
      <c r="AL50" s="289"/>
      <c r="AM50" s="289"/>
    </row>
    <row r="51" spans="1:39" x14ac:dyDescent="0.35">
      <c r="A51" s="68" t="s">
        <v>233</v>
      </c>
      <c r="B51" s="120">
        <f t="shared" si="0"/>
        <v>32576.239999999998</v>
      </c>
      <c r="C51" s="121">
        <v>5632.31</v>
      </c>
      <c r="D51" s="121">
        <v>13784.34</v>
      </c>
      <c r="E51" s="121">
        <v>8511.6299999999992</v>
      </c>
      <c r="F51" s="123">
        <v>4647.96</v>
      </c>
      <c r="G51" s="120">
        <f t="shared" si="4"/>
        <v>34980.089999999997</v>
      </c>
      <c r="H51" s="121">
        <v>6186.33</v>
      </c>
      <c r="I51" s="121">
        <v>13562.9</v>
      </c>
      <c r="J51" s="121">
        <v>10314.11</v>
      </c>
      <c r="K51" s="123">
        <v>4916.75</v>
      </c>
      <c r="L51" s="120">
        <f t="shared" si="1"/>
        <v>32576.23</v>
      </c>
      <c r="M51" s="121">
        <v>9248.06</v>
      </c>
      <c r="N51" s="121">
        <v>6351.69</v>
      </c>
      <c r="O51" s="123">
        <v>16976.48</v>
      </c>
      <c r="P51" s="120">
        <f t="shared" si="2"/>
        <v>34980.089999999997</v>
      </c>
      <c r="Q51" s="121">
        <v>11146.63</v>
      </c>
      <c r="R51" s="121">
        <v>6761.89</v>
      </c>
      <c r="S51" s="123">
        <v>17071.57</v>
      </c>
      <c r="T51" s="120">
        <f t="shared" si="3"/>
        <v>8511.6299999999992</v>
      </c>
      <c r="U51" s="121">
        <v>5447.64</v>
      </c>
      <c r="V51" s="121">
        <v>2189.85</v>
      </c>
      <c r="W51" s="123">
        <v>874.14</v>
      </c>
      <c r="X51" s="120">
        <f t="shared" si="5"/>
        <v>10314.11</v>
      </c>
      <c r="Y51" s="121">
        <v>6837.1</v>
      </c>
      <c r="Z51" s="121">
        <v>2433.4899999999998</v>
      </c>
      <c r="AA51" s="123">
        <v>1043.52</v>
      </c>
      <c r="AB51" s="118"/>
      <c r="AD51" s="119"/>
      <c r="AE51" s="119"/>
      <c r="AF51" s="119"/>
      <c r="AJ51" s="289"/>
      <c r="AK51" s="289"/>
      <c r="AL51" s="289"/>
      <c r="AM51" s="289"/>
    </row>
    <row r="52" spans="1:39" x14ac:dyDescent="0.35">
      <c r="A52" s="68" t="s">
        <v>234</v>
      </c>
      <c r="B52" s="120">
        <f t="shared" si="0"/>
        <v>27811.230000000003</v>
      </c>
      <c r="C52" s="121">
        <v>5417.69</v>
      </c>
      <c r="D52" s="121">
        <v>13820.44</v>
      </c>
      <c r="E52" s="121">
        <v>4771.0600000000004</v>
      </c>
      <c r="F52" s="123">
        <v>3802.04</v>
      </c>
      <c r="G52" s="120">
        <f t="shared" si="4"/>
        <v>34748.959999999999</v>
      </c>
      <c r="H52" s="121">
        <v>6242.79</v>
      </c>
      <c r="I52" s="121">
        <v>13413.32</v>
      </c>
      <c r="J52" s="121">
        <v>10129.549999999999</v>
      </c>
      <c r="K52" s="123">
        <v>4963.3</v>
      </c>
      <c r="L52" s="120">
        <f t="shared" si="1"/>
        <v>27811.22</v>
      </c>
      <c r="M52" s="121">
        <v>5021.97</v>
      </c>
      <c r="N52" s="121">
        <v>6187.5</v>
      </c>
      <c r="O52" s="123">
        <v>16601.75</v>
      </c>
      <c r="P52" s="120">
        <f t="shared" si="2"/>
        <v>34748.959999999999</v>
      </c>
      <c r="Q52" s="121">
        <v>11144.25</v>
      </c>
      <c r="R52" s="121">
        <v>6764.17</v>
      </c>
      <c r="S52" s="123">
        <v>16840.54</v>
      </c>
      <c r="T52" s="120">
        <f t="shared" si="3"/>
        <v>4771.0499999999993</v>
      </c>
      <c r="U52" s="121">
        <v>2288.58</v>
      </c>
      <c r="V52" s="121">
        <v>1952.56</v>
      </c>
      <c r="W52" s="123">
        <v>529.91</v>
      </c>
      <c r="X52" s="120">
        <f t="shared" si="5"/>
        <v>10129.550000000001</v>
      </c>
      <c r="Y52" s="121">
        <v>6840.8</v>
      </c>
      <c r="Z52" s="121">
        <v>2402.2399999999998</v>
      </c>
      <c r="AA52" s="123">
        <v>886.51</v>
      </c>
      <c r="AB52" s="118"/>
      <c r="AD52" s="119"/>
      <c r="AE52" s="119"/>
      <c r="AF52" s="119"/>
      <c r="AJ52" s="289"/>
      <c r="AK52" s="289"/>
      <c r="AL52" s="289"/>
      <c r="AM52" s="289"/>
    </row>
    <row r="53" spans="1:39" x14ac:dyDescent="0.35">
      <c r="A53" s="68" t="s">
        <v>235</v>
      </c>
      <c r="B53" s="120">
        <f t="shared" si="0"/>
        <v>38416.93</v>
      </c>
      <c r="C53" s="121">
        <v>6620.28</v>
      </c>
      <c r="D53" s="121">
        <v>13659.16</v>
      </c>
      <c r="E53" s="121">
        <v>12492.34</v>
      </c>
      <c r="F53" s="123">
        <v>5645.15</v>
      </c>
      <c r="G53" s="120">
        <f t="shared" si="4"/>
        <v>34960.700000000004</v>
      </c>
      <c r="H53" s="121">
        <v>6209.62</v>
      </c>
      <c r="I53" s="121">
        <v>13561.83</v>
      </c>
      <c r="J53" s="121">
        <v>10229.700000000001</v>
      </c>
      <c r="K53" s="123">
        <v>4959.55</v>
      </c>
      <c r="L53" s="120">
        <f t="shared" si="1"/>
        <v>38416.92</v>
      </c>
      <c r="M53" s="121">
        <v>13572.32</v>
      </c>
      <c r="N53" s="121">
        <v>7116.4</v>
      </c>
      <c r="O53" s="123">
        <v>17728.2</v>
      </c>
      <c r="P53" s="120">
        <f t="shared" si="2"/>
        <v>34960.699999999997</v>
      </c>
      <c r="Q53" s="121">
        <v>11083.36</v>
      </c>
      <c r="R53" s="121">
        <v>6732.03</v>
      </c>
      <c r="S53" s="123">
        <v>17145.310000000001</v>
      </c>
      <c r="T53" s="120">
        <f t="shared" si="3"/>
        <v>12492.33</v>
      </c>
      <c r="U53" s="121">
        <v>8605.0499999999993</v>
      </c>
      <c r="V53" s="121">
        <v>2659.83</v>
      </c>
      <c r="W53" s="123">
        <v>1227.45</v>
      </c>
      <c r="X53" s="120">
        <f t="shared" si="5"/>
        <v>10229.709999999999</v>
      </c>
      <c r="Y53" s="121">
        <v>6832.9</v>
      </c>
      <c r="Z53" s="121">
        <v>2375.67</v>
      </c>
      <c r="AA53" s="123">
        <v>1021.14</v>
      </c>
      <c r="AB53" s="118"/>
      <c r="AD53" s="119"/>
      <c r="AE53" s="119"/>
      <c r="AF53" s="119"/>
      <c r="AJ53" s="289"/>
      <c r="AK53" s="289"/>
      <c r="AL53" s="289"/>
      <c r="AM53" s="289"/>
    </row>
    <row r="54" spans="1:39" x14ac:dyDescent="0.35">
      <c r="A54" s="68" t="s">
        <v>236</v>
      </c>
      <c r="B54" s="120">
        <f t="shared" si="0"/>
        <v>39606.180000000008</v>
      </c>
      <c r="C54" s="121">
        <v>7113.47</v>
      </c>
      <c r="D54" s="121">
        <v>12681.11</v>
      </c>
      <c r="E54" s="121">
        <v>14227.69</v>
      </c>
      <c r="F54" s="123">
        <v>5583.91</v>
      </c>
      <c r="G54" s="120">
        <f t="shared" si="4"/>
        <v>34509.269999999997</v>
      </c>
      <c r="H54" s="121">
        <v>6179.68</v>
      </c>
      <c r="I54" s="121">
        <v>13283.57</v>
      </c>
      <c r="J54" s="121">
        <v>10096.16</v>
      </c>
      <c r="K54" s="123">
        <v>4949.8599999999997</v>
      </c>
      <c r="L54" s="120">
        <f t="shared" si="1"/>
        <v>39606.18</v>
      </c>
      <c r="M54" s="121">
        <v>15633.4</v>
      </c>
      <c r="N54" s="121">
        <v>7105.3</v>
      </c>
      <c r="O54" s="123">
        <v>16867.48</v>
      </c>
      <c r="P54" s="120">
        <f t="shared" si="2"/>
        <v>34509.270000000004</v>
      </c>
      <c r="Q54" s="121">
        <v>10921.73</v>
      </c>
      <c r="R54" s="121">
        <v>6598.91</v>
      </c>
      <c r="S54" s="123">
        <v>16988.63</v>
      </c>
      <c r="T54" s="120">
        <f t="shared" si="3"/>
        <v>14227.680000000002</v>
      </c>
      <c r="U54" s="121">
        <v>10238.77</v>
      </c>
      <c r="V54" s="121">
        <v>2728.38</v>
      </c>
      <c r="W54" s="123">
        <v>1260.53</v>
      </c>
      <c r="X54" s="120">
        <f t="shared" si="5"/>
        <v>10096.160000000002</v>
      </c>
      <c r="Y54" s="121">
        <v>6755.77</v>
      </c>
      <c r="Z54" s="121">
        <v>2373.11</v>
      </c>
      <c r="AA54" s="123">
        <v>967.28</v>
      </c>
      <c r="AB54" s="118"/>
      <c r="AD54" s="119"/>
      <c r="AE54" s="119"/>
      <c r="AF54" s="119"/>
      <c r="AJ54" s="289"/>
      <c r="AK54" s="289"/>
      <c r="AL54" s="289"/>
      <c r="AM54" s="289"/>
    </row>
    <row r="55" spans="1:39" x14ac:dyDescent="0.35">
      <c r="A55" s="68" t="s">
        <v>237</v>
      </c>
      <c r="B55" s="120">
        <f t="shared" si="0"/>
        <v>30034.79</v>
      </c>
      <c r="C55" s="121">
        <v>5446.3</v>
      </c>
      <c r="D55" s="121">
        <v>13627.42</v>
      </c>
      <c r="E55" s="121">
        <v>6711.34</v>
      </c>
      <c r="F55" s="123">
        <v>4249.7299999999996</v>
      </c>
      <c r="G55" s="120">
        <f t="shared" si="4"/>
        <v>34832.060000000005</v>
      </c>
      <c r="H55" s="121">
        <v>6200.77</v>
      </c>
      <c r="I55" s="121">
        <v>13396.63</v>
      </c>
      <c r="J55" s="121">
        <v>10156.83</v>
      </c>
      <c r="K55" s="123">
        <v>5077.83</v>
      </c>
      <c r="L55" s="120">
        <f t="shared" si="1"/>
        <v>30034.79</v>
      </c>
      <c r="M55" s="121">
        <v>7144.83</v>
      </c>
      <c r="N55" s="121">
        <v>6107.08</v>
      </c>
      <c r="O55" s="123">
        <v>16782.88</v>
      </c>
      <c r="P55" s="120">
        <f t="shared" si="2"/>
        <v>34832.06</v>
      </c>
      <c r="Q55" s="121">
        <v>11083.37</v>
      </c>
      <c r="R55" s="121">
        <v>6593.53</v>
      </c>
      <c r="S55" s="123">
        <v>17155.16</v>
      </c>
      <c r="T55" s="120">
        <f t="shared" si="3"/>
        <v>6711.329999999999</v>
      </c>
      <c r="U55" s="121">
        <v>3954.85</v>
      </c>
      <c r="V55" s="121">
        <v>2074.62</v>
      </c>
      <c r="W55" s="123">
        <v>681.86</v>
      </c>
      <c r="X55" s="120">
        <f t="shared" si="5"/>
        <v>10156.83</v>
      </c>
      <c r="Y55" s="121">
        <v>6786.89</v>
      </c>
      <c r="Z55" s="121">
        <v>2400.84</v>
      </c>
      <c r="AA55" s="123">
        <v>969.1</v>
      </c>
      <c r="AB55" s="118"/>
      <c r="AD55" s="119"/>
      <c r="AE55" s="119"/>
      <c r="AF55" s="119"/>
      <c r="AJ55" s="289"/>
      <c r="AK55" s="289"/>
      <c r="AL55" s="289"/>
      <c r="AM55" s="289"/>
    </row>
    <row r="56" spans="1:39" x14ac:dyDescent="0.35">
      <c r="A56" s="68" t="s">
        <v>238</v>
      </c>
      <c r="B56" s="120">
        <f t="shared" si="0"/>
        <v>27908.879999999997</v>
      </c>
      <c r="C56" s="121">
        <v>5345.81</v>
      </c>
      <c r="D56" s="121">
        <v>14171.72</v>
      </c>
      <c r="E56" s="121">
        <v>4661.8</v>
      </c>
      <c r="F56" s="123">
        <v>3729.55</v>
      </c>
      <c r="G56" s="120">
        <f t="shared" si="4"/>
        <v>34791.270000000004</v>
      </c>
      <c r="H56" s="121">
        <v>6135.19</v>
      </c>
      <c r="I56" s="121">
        <v>13722.62</v>
      </c>
      <c r="J56" s="121">
        <v>10064.16</v>
      </c>
      <c r="K56" s="123">
        <v>4869.3</v>
      </c>
      <c r="L56" s="120">
        <f t="shared" si="1"/>
        <v>27908.89</v>
      </c>
      <c r="M56" s="121">
        <v>4721.53</v>
      </c>
      <c r="N56" s="121">
        <v>6000.51</v>
      </c>
      <c r="O56" s="123">
        <v>17186.849999999999</v>
      </c>
      <c r="P56" s="120">
        <f t="shared" si="2"/>
        <v>34791.270000000004</v>
      </c>
      <c r="Q56" s="121">
        <v>10761.5</v>
      </c>
      <c r="R56" s="121">
        <v>6555.87</v>
      </c>
      <c r="S56" s="123">
        <v>17473.900000000001</v>
      </c>
      <c r="T56" s="120">
        <f t="shared" si="3"/>
        <v>4661.79</v>
      </c>
      <c r="U56" s="121">
        <v>2106.0500000000002</v>
      </c>
      <c r="V56" s="121">
        <v>1921.52</v>
      </c>
      <c r="W56" s="123">
        <v>634.22</v>
      </c>
      <c r="X56" s="120">
        <f t="shared" si="5"/>
        <v>10064.16</v>
      </c>
      <c r="Y56" s="121">
        <v>6630.19</v>
      </c>
      <c r="Z56" s="121">
        <v>2364.94</v>
      </c>
      <c r="AA56" s="123">
        <v>1069.03</v>
      </c>
      <c r="AB56" s="118"/>
      <c r="AD56" s="119"/>
      <c r="AE56" s="119"/>
      <c r="AF56" s="119"/>
      <c r="AJ56" s="289"/>
      <c r="AK56" s="289"/>
      <c r="AL56" s="289"/>
      <c r="AM56" s="289"/>
    </row>
    <row r="57" spans="1:39" x14ac:dyDescent="0.35">
      <c r="A57" s="68" t="s">
        <v>239</v>
      </c>
      <c r="B57" s="120">
        <f t="shared" si="0"/>
        <v>37604.259999999995</v>
      </c>
      <c r="C57" s="121">
        <v>6395.42</v>
      </c>
      <c r="D57" s="121">
        <v>13665.57</v>
      </c>
      <c r="E57" s="121">
        <v>11824.78</v>
      </c>
      <c r="F57" s="123">
        <v>5718.49</v>
      </c>
      <c r="G57" s="120">
        <f t="shared" si="4"/>
        <v>34590.700000000004</v>
      </c>
      <c r="H57" s="121">
        <v>6056.36</v>
      </c>
      <c r="I57" s="121">
        <v>13579.48</v>
      </c>
      <c r="J57" s="121">
        <v>9892.85</v>
      </c>
      <c r="K57" s="123">
        <v>5062.01</v>
      </c>
      <c r="L57" s="120">
        <f t="shared" si="1"/>
        <v>37604.259999999995</v>
      </c>
      <c r="M57" s="121">
        <v>12927.66</v>
      </c>
      <c r="N57" s="121">
        <v>6822.01</v>
      </c>
      <c r="O57" s="123">
        <v>17854.59</v>
      </c>
      <c r="P57" s="120">
        <f t="shared" si="2"/>
        <v>34590.699999999997</v>
      </c>
      <c r="Q57" s="121">
        <v>10807.4</v>
      </c>
      <c r="R57" s="121">
        <v>6474.99</v>
      </c>
      <c r="S57" s="123">
        <v>17308.310000000001</v>
      </c>
      <c r="T57" s="120">
        <f t="shared" si="3"/>
        <v>11824.77</v>
      </c>
      <c r="U57" s="121">
        <v>8093.35</v>
      </c>
      <c r="V57" s="121">
        <v>2568.34</v>
      </c>
      <c r="W57" s="123">
        <v>1163.08</v>
      </c>
      <c r="X57" s="120">
        <f t="shared" si="5"/>
        <v>9892.85</v>
      </c>
      <c r="Y57" s="121">
        <v>6611.14</v>
      </c>
      <c r="Z57" s="121">
        <v>2309.11</v>
      </c>
      <c r="AA57" s="123">
        <v>972.6</v>
      </c>
      <c r="AB57" s="118"/>
      <c r="AD57" s="119"/>
      <c r="AE57" s="119"/>
      <c r="AF57" s="119"/>
      <c r="AJ57" s="289"/>
      <c r="AK57" s="289"/>
      <c r="AL57" s="289"/>
      <c r="AM57" s="289"/>
    </row>
    <row r="58" spans="1:39" x14ac:dyDescent="0.35">
      <c r="A58" s="68" t="s">
        <v>240</v>
      </c>
      <c r="B58" s="120">
        <f t="shared" si="0"/>
        <v>42066.51</v>
      </c>
      <c r="C58" s="121">
        <v>7341.53</v>
      </c>
      <c r="D58" s="121">
        <v>12903.28</v>
      </c>
      <c r="E58" s="121">
        <v>15827.67</v>
      </c>
      <c r="F58" s="123">
        <v>5994.03</v>
      </c>
      <c r="G58" s="120">
        <f t="shared" si="4"/>
        <v>35457.25</v>
      </c>
      <c r="H58" s="121">
        <v>6342.86</v>
      </c>
      <c r="I58" s="121">
        <v>13802.52</v>
      </c>
      <c r="J58" s="121">
        <v>10274.93</v>
      </c>
      <c r="K58" s="123">
        <v>5036.9399999999996</v>
      </c>
      <c r="L58" s="120">
        <f t="shared" si="1"/>
        <v>42066.51</v>
      </c>
      <c r="M58" s="121">
        <v>17335.95</v>
      </c>
      <c r="N58" s="121">
        <v>7167.29</v>
      </c>
      <c r="O58" s="123">
        <v>17563.27</v>
      </c>
      <c r="P58" s="120">
        <f t="shared" si="2"/>
        <v>35457.25</v>
      </c>
      <c r="Q58" s="121">
        <v>11173.23</v>
      </c>
      <c r="R58" s="121">
        <v>6607.92</v>
      </c>
      <c r="S58" s="123">
        <v>17676.099999999999</v>
      </c>
      <c r="T58" s="120">
        <f t="shared" si="3"/>
        <v>15827.67</v>
      </c>
      <c r="U58" s="121">
        <v>11585.5</v>
      </c>
      <c r="V58" s="121">
        <v>2712.43</v>
      </c>
      <c r="W58" s="123">
        <v>1529.74</v>
      </c>
      <c r="X58" s="120">
        <f t="shared" si="5"/>
        <v>10274.93</v>
      </c>
      <c r="Y58" s="121">
        <v>6963.46</v>
      </c>
      <c r="Z58" s="121">
        <v>2299.85</v>
      </c>
      <c r="AA58" s="123">
        <v>1011.62</v>
      </c>
      <c r="AB58" s="118"/>
      <c r="AD58" s="119"/>
      <c r="AE58" s="119"/>
      <c r="AF58" s="119"/>
      <c r="AJ58" s="289"/>
      <c r="AK58" s="289"/>
      <c r="AL58" s="289"/>
      <c r="AM58" s="289"/>
    </row>
    <row r="59" spans="1:39" x14ac:dyDescent="0.35">
      <c r="A59" s="68" t="s">
        <v>241</v>
      </c>
      <c r="B59" s="120">
        <f t="shared" si="0"/>
        <v>30881.55</v>
      </c>
      <c r="C59" s="121">
        <v>5368.29</v>
      </c>
      <c r="D59" s="121">
        <v>13932.47</v>
      </c>
      <c r="E59" s="121">
        <v>7243.5</v>
      </c>
      <c r="F59" s="123">
        <v>4337.29</v>
      </c>
      <c r="G59" s="120">
        <f t="shared" si="4"/>
        <v>34004.11</v>
      </c>
      <c r="H59" s="121">
        <v>5991.66</v>
      </c>
      <c r="I59" s="121">
        <v>13684.03</v>
      </c>
      <c r="J59" s="121">
        <v>9493.7900000000009</v>
      </c>
      <c r="K59" s="123">
        <v>4834.63</v>
      </c>
      <c r="L59" s="120">
        <f t="shared" si="1"/>
        <v>30881.56</v>
      </c>
      <c r="M59" s="121">
        <v>7685.06</v>
      </c>
      <c r="N59" s="121">
        <v>6163.32</v>
      </c>
      <c r="O59" s="123">
        <v>17033.18</v>
      </c>
      <c r="P59" s="120">
        <f t="shared" si="2"/>
        <v>34004.1</v>
      </c>
      <c r="Q59" s="121">
        <v>10204.67</v>
      </c>
      <c r="R59" s="121">
        <v>6575.63</v>
      </c>
      <c r="S59" s="123">
        <v>17223.8</v>
      </c>
      <c r="T59" s="120">
        <f t="shared" si="3"/>
        <v>7243.4999999999991</v>
      </c>
      <c r="U59" s="121">
        <v>4411.53</v>
      </c>
      <c r="V59" s="121">
        <v>2076.35</v>
      </c>
      <c r="W59" s="123">
        <v>755.62</v>
      </c>
      <c r="X59" s="120">
        <f t="shared" si="5"/>
        <v>9493.7799999999988</v>
      </c>
      <c r="Y59" s="121">
        <v>6180.47</v>
      </c>
      <c r="Z59" s="121">
        <v>2329.7399999999998</v>
      </c>
      <c r="AA59" s="123">
        <v>983.57</v>
      </c>
      <c r="AB59" s="118"/>
      <c r="AD59" s="119"/>
      <c r="AE59" s="119"/>
      <c r="AF59" s="119"/>
      <c r="AJ59" s="289"/>
      <c r="AK59" s="289"/>
      <c r="AL59" s="289"/>
      <c r="AM59" s="289"/>
    </row>
    <row r="60" spans="1:39" x14ac:dyDescent="0.35">
      <c r="A60" s="68" t="s">
        <v>242</v>
      </c>
      <c r="B60" s="120">
        <f t="shared" si="0"/>
        <v>28394.179999999997</v>
      </c>
      <c r="C60" s="121">
        <v>5236.8500000000004</v>
      </c>
      <c r="D60" s="121">
        <v>14365.89</v>
      </c>
      <c r="E60" s="121">
        <v>4853.7299999999996</v>
      </c>
      <c r="F60" s="123">
        <v>3937.71</v>
      </c>
      <c r="G60" s="120">
        <f t="shared" si="4"/>
        <v>34775.32</v>
      </c>
      <c r="H60" s="121">
        <v>5991.91</v>
      </c>
      <c r="I60" s="121">
        <v>13856.07</v>
      </c>
      <c r="J60" s="121">
        <v>9962.14</v>
      </c>
      <c r="K60" s="123">
        <v>4965.2</v>
      </c>
      <c r="L60" s="120">
        <f t="shared" si="1"/>
        <v>28394.170000000002</v>
      </c>
      <c r="M60" s="121">
        <v>5090.09</v>
      </c>
      <c r="N60" s="121">
        <v>6043.72</v>
      </c>
      <c r="O60" s="123">
        <v>17260.36</v>
      </c>
      <c r="P60" s="120">
        <f t="shared" si="2"/>
        <v>34775.320000000007</v>
      </c>
      <c r="Q60" s="121">
        <v>10697.33</v>
      </c>
      <c r="R60" s="121">
        <v>6576.5</v>
      </c>
      <c r="S60" s="123">
        <v>17501.490000000002</v>
      </c>
      <c r="T60" s="120">
        <f t="shared" si="3"/>
        <v>4853.72</v>
      </c>
      <c r="U60" s="121">
        <v>2335.08</v>
      </c>
      <c r="V60" s="121">
        <v>1906.6</v>
      </c>
      <c r="W60" s="123">
        <v>612.04</v>
      </c>
      <c r="X60" s="120">
        <f t="shared" si="5"/>
        <v>9962.14</v>
      </c>
      <c r="Y60" s="121">
        <v>6530.16</v>
      </c>
      <c r="Z60" s="121">
        <v>2328.4899999999998</v>
      </c>
      <c r="AA60" s="123">
        <v>1103.49</v>
      </c>
      <c r="AB60" s="118"/>
      <c r="AD60" s="119"/>
      <c r="AE60" s="119"/>
      <c r="AF60" s="119"/>
      <c r="AJ60" s="289"/>
      <c r="AK60" s="289"/>
      <c r="AL60" s="289"/>
      <c r="AM60" s="289"/>
    </row>
    <row r="61" spans="1:39" x14ac:dyDescent="0.35">
      <c r="A61" s="68" t="s">
        <v>243</v>
      </c>
      <c r="B61" s="120">
        <f t="shared" si="0"/>
        <v>36579.25</v>
      </c>
      <c r="C61" s="121">
        <v>6356</v>
      </c>
      <c r="D61" s="121">
        <v>13811</v>
      </c>
      <c r="E61" s="121">
        <v>10977.35</v>
      </c>
      <c r="F61" s="123">
        <v>5434.9</v>
      </c>
      <c r="G61" s="120">
        <f t="shared" si="4"/>
        <v>35115.679999999993</v>
      </c>
      <c r="H61" s="121">
        <v>6191.57</v>
      </c>
      <c r="I61" s="121">
        <v>13759.74</v>
      </c>
      <c r="J61" s="121">
        <v>10122.14</v>
      </c>
      <c r="K61" s="123">
        <v>5042.2299999999996</v>
      </c>
      <c r="L61" s="120">
        <f t="shared" si="1"/>
        <v>36579.24</v>
      </c>
      <c r="M61" s="121">
        <v>11784.6</v>
      </c>
      <c r="N61" s="121">
        <v>6720.25</v>
      </c>
      <c r="O61" s="123">
        <v>18074.39</v>
      </c>
      <c r="P61" s="120">
        <f t="shared" si="2"/>
        <v>35115.68</v>
      </c>
      <c r="Q61" s="121">
        <v>10858.78</v>
      </c>
      <c r="R61" s="121">
        <v>6482.29</v>
      </c>
      <c r="S61" s="123">
        <v>17774.61</v>
      </c>
      <c r="T61" s="120">
        <f t="shared" si="3"/>
        <v>10977.35</v>
      </c>
      <c r="U61" s="121">
        <v>7255.31</v>
      </c>
      <c r="V61" s="121">
        <v>2570.63</v>
      </c>
      <c r="W61" s="123">
        <v>1151.4100000000001</v>
      </c>
      <c r="X61" s="120">
        <f t="shared" si="5"/>
        <v>10122.14</v>
      </c>
      <c r="Y61" s="121">
        <v>6691.91</v>
      </c>
      <c r="Z61" s="121">
        <v>2374.92</v>
      </c>
      <c r="AA61" s="123">
        <v>1055.31</v>
      </c>
      <c r="AB61" s="118"/>
      <c r="AD61" s="119"/>
      <c r="AE61" s="119"/>
      <c r="AF61" s="119"/>
      <c r="AJ61" s="289"/>
      <c r="AK61" s="289"/>
      <c r="AL61" s="289"/>
      <c r="AM61" s="289"/>
    </row>
    <row r="62" spans="1:39" x14ac:dyDescent="0.35">
      <c r="A62" s="68" t="s">
        <v>244</v>
      </c>
      <c r="B62" s="120">
        <f t="shared" si="0"/>
        <v>40869.61</v>
      </c>
      <c r="C62" s="121">
        <v>6354.36</v>
      </c>
      <c r="D62" s="121">
        <v>13103.29</v>
      </c>
      <c r="E62" s="121">
        <v>15017.19</v>
      </c>
      <c r="F62" s="123">
        <v>6394.77</v>
      </c>
      <c r="G62" s="120">
        <f t="shared" si="4"/>
        <v>34942.559999999998</v>
      </c>
      <c r="H62" s="121">
        <v>5479.57</v>
      </c>
      <c r="I62" s="121">
        <v>13927.1</v>
      </c>
      <c r="J62" s="121">
        <v>10104.02</v>
      </c>
      <c r="K62" s="123">
        <v>5431.87</v>
      </c>
      <c r="L62" s="120">
        <f t="shared" si="1"/>
        <v>40869.61</v>
      </c>
      <c r="M62" s="121">
        <v>16198.65</v>
      </c>
      <c r="N62" s="121">
        <v>7099.08</v>
      </c>
      <c r="O62" s="123">
        <v>17571.88</v>
      </c>
      <c r="P62" s="120">
        <f t="shared" si="2"/>
        <v>34942.550000000003</v>
      </c>
      <c r="Q62" s="121">
        <v>10775.8</v>
      </c>
      <c r="R62" s="121">
        <v>6559.57</v>
      </c>
      <c r="S62" s="123">
        <v>17607.18</v>
      </c>
      <c r="T62" s="120">
        <f t="shared" si="3"/>
        <v>15017.189999999999</v>
      </c>
      <c r="U62" s="121">
        <v>10734.31</v>
      </c>
      <c r="V62" s="121">
        <v>2745.48</v>
      </c>
      <c r="W62" s="123">
        <v>1537.4</v>
      </c>
      <c r="X62" s="120">
        <f t="shared" si="5"/>
        <v>10104.01</v>
      </c>
      <c r="Y62" s="121">
        <v>6705.74</v>
      </c>
      <c r="Z62" s="121">
        <v>2348.3200000000002</v>
      </c>
      <c r="AA62" s="123">
        <v>1049.95</v>
      </c>
      <c r="AB62" s="118"/>
      <c r="AD62" s="119"/>
      <c r="AE62" s="119"/>
      <c r="AF62" s="119"/>
      <c r="AJ62" s="289"/>
      <c r="AK62" s="289"/>
      <c r="AL62" s="289"/>
      <c r="AM62" s="289"/>
    </row>
    <row r="63" spans="1:39" x14ac:dyDescent="0.35">
      <c r="A63" s="68" t="s">
        <v>245</v>
      </c>
      <c r="B63" s="120">
        <f t="shared" si="0"/>
        <v>31567.35</v>
      </c>
      <c r="C63" s="121">
        <v>5063.53</v>
      </c>
      <c r="D63" s="121">
        <v>14237.86</v>
      </c>
      <c r="E63" s="121">
        <v>7446.64</v>
      </c>
      <c r="F63" s="123">
        <v>4819.32</v>
      </c>
      <c r="G63" s="120">
        <f t="shared" si="4"/>
        <v>35092.639999999999</v>
      </c>
      <c r="H63" s="121">
        <v>5706.78</v>
      </c>
      <c r="I63" s="121">
        <v>13970.79</v>
      </c>
      <c r="J63" s="121">
        <v>9993</v>
      </c>
      <c r="K63" s="123">
        <v>5422.07</v>
      </c>
      <c r="L63" s="120">
        <f t="shared" si="1"/>
        <v>31567.350000000002</v>
      </c>
      <c r="M63" s="121">
        <v>7979.92</v>
      </c>
      <c r="N63" s="121">
        <v>6114.55</v>
      </c>
      <c r="O63" s="123">
        <v>17472.88</v>
      </c>
      <c r="P63" s="120">
        <f t="shared" si="2"/>
        <v>35092.639999999999</v>
      </c>
      <c r="Q63" s="121">
        <v>10839.77</v>
      </c>
      <c r="R63" s="121">
        <v>6535.48</v>
      </c>
      <c r="S63" s="123">
        <v>17717.39</v>
      </c>
      <c r="T63" s="120">
        <f t="shared" si="3"/>
        <v>7446.63</v>
      </c>
      <c r="U63" s="121">
        <v>4625.05</v>
      </c>
      <c r="V63" s="121">
        <v>2064.61</v>
      </c>
      <c r="W63" s="123">
        <v>756.97</v>
      </c>
      <c r="X63" s="120">
        <f t="shared" si="5"/>
        <v>9993</v>
      </c>
      <c r="Y63" s="121">
        <v>6628.51</v>
      </c>
      <c r="Z63" s="121">
        <v>2325</v>
      </c>
      <c r="AA63" s="123">
        <v>1039.49</v>
      </c>
      <c r="AB63" s="118"/>
      <c r="AD63" s="119"/>
      <c r="AE63" s="119"/>
      <c r="AF63" s="119"/>
      <c r="AJ63" s="289"/>
      <c r="AK63" s="289"/>
      <c r="AL63" s="289"/>
      <c r="AM63" s="289"/>
    </row>
    <row r="64" spans="1:39" x14ac:dyDescent="0.35">
      <c r="A64" s="68" t="s">
        <v>246</v>
      </c>
      <c r="B64" s="120">
        <f t="shared" si="0"/>
        <v>27779.13</v>
      </c>
      <c r="C64" s="121">
        <v>4806.0600000000004</v>
      </c>
      <c r="D64" s="121">
        <v>14530.89</v>
      </c>
      <c r="E64" s="121">
        <v>4159.95</v>
      </c>
      <c r="F64" s="123">
        <v>4282.2299999999996</v>
      </c>
      <c r="G64" s="120">
        <f t="shared" si="4"/>
        <v>34598.199999999997</v>
      </c>
      <c r="H64" s="121">
        <v>5467.5</v>
      </c>
      <c r="I64" s="121">
        <v>13997.45</v>
      </c>
      <c r="J64" s="121">
        <v>9578.84</v>
      </c>
      <c r="K64" s="123">
        <v>5554.41</v>
      </c>
      <c r="L64" s="120">
        <f t="shared" si="1"/>
        <v>27779.13</v>
      </c>
      <c r="M64" s="121">
        <v>4311.83</v>
      </c>
      <c r="N64" s="121">
        <v>5974.28</v>
      </c>
      <c r="O64" s="123">
        <v>17493.02</v>
      </c>
      <c r="P64" s="120">
        <f t="shared" si="2"/>
        <v>34598.199999999997</v>
      </c>
      <c r="Q64" s="121">
        <v>10272.15</v>
      </c>
      <c r="R64" s="121">
        <v>6534.66</v>
      </c>
      <c r="S64" s="123">
        <v>17791.39</v>
      </c>
      <c r="T64" s="120">
        <f t="shared" si="3"/>
        <v>4159.96</v>
      </c>
      <c r="U64" s="121">
        <v>1801.24</v>
      </c>
      <c r="V64" s="121">
        <v>1877.64</v>
      </c>
      <c r="W64" s="123">
        <v>481.08</v>
      </c>
      <c r="X64" s="120">
        <f t="shared" si="5"/>
        <v>9578.85</v>
      </c>
      <c r="Y64" s="121">
        <v>6284.84</v>
      </c>
      <c r="Z64" s="121">
        <v>2325.2800000000002</v>
      </c>
      <c r="AA64" s="123">
        <v>968.73</v>
      </c>
      <c r="AB64" s="118"/>
      <c r="AD64" s="119"/>
      <c r="AE64" s="119"/>
      <c r="AF64" s="119"/>
      <c r="AJ64" s="289"/>
      <c r="AK64" s="289"/>
      <c r="AL64" s="289"/>
      <c r="AM64" s="289"/>
    </row>
    <row r="65" spans="1:39" x14ac:dyDescent="0.35">
      <c r="A65" s="68" t="s">
        <v>247</v>
      </c>
      <c r="B65" s="120">
        <f t="shared" si="0"/>
        <v>38982.46</v>
      </c>
      <c r="C65" s="121">
        <v>5878.62</v>
      </c>
      <c r="D65" s="121">
        <v>14128.49</v>
      </c>
      <c r="E65" s="121">
        <v>12783.79</v>
      </c>
      <c r="F65" s="123">
        <v>6191.56</v>
      </c>
      <c r="G65" s="120">
        <f t="shared" si="4"/>
        <v>34851.880000000005</v>
      </c>
      <c r="H65" s="121">
        <v>5432.15</v>
      </c>
      <c r="I65" s="121">
        <v>14103.93</v>
      </c>
      <c r="J65" s="121">
        <v>9938.15</v>
      </c>
      <c r="K65" s="123">
        <v>5377.65</v>
      </c>
      <c r="L65" s="120">
        <f t="shared" si="1"/>
        <v>38982.46</v>
      </c>
      <c r="M65" s="121">
        <v>13792.88</v>
      </c>
      <c r="N65" s="121">
        <v>6954.25</v>
      </c>
      <c r="O65" s="123">
        <v>18235.330000000002</v>
      </c>
      <c r="P65" s="120">
        <f t="shared" si="2"/>
        <v>34851.880000000005</v>
      </c>
      <c r="Q65" s="121">
        <v>10676.28</v>
      </c>
      <c r="R65" s="121">
        <v>6519.56</v>
      </c>
      <c r="S65" s="123">
        <v>17656.04</v>
      </c>
      <c r="T65" s="120">
        <f t="shared" si="3"/>
        <v>12783.789999999999</v>
      </c>
      <c r="U65" s="121">
        <v>8838.9599999999991</v>
      </c>
      <c r="V65" s="121">
        <v>2600.75</v>
      </c>
      <c r="W65" s="123">
        <v>1344.08</v>
      </c>
      <c r="X65" s="120">
        <f t="shared" si="5"/>
        <v>9938.15</v>
      </c>
      <c r="Y65" s="121">
        <v>6583.91</v>
      </c>
      <c r="Z65" s="121">
        <v>2300.4</v>
      </c>
      <c r="AA65" s="123">
        <v>1053.8399999999999</v>
      </c>
      <c r="AB65" s="118"/>
      <c r="AD65" s="119"/>
      <c r="AE65" s="119"/>
      <c r="AF65" s="119"/>
      <c r="AJ65" s="289"/>
      <c r="AK65" s="289"/>
      <c r="AL65" s="289"/>
      <c r="AM65" s="289"/>
    </row>
    <row r="66" spans="1:39" x14ac:dyDescent="0.35">
      <c r="A66" s="68" t="s">
        <v>248</v>
      </c>
      <c r="B66" s="120">
        <f t="shared" si="0"/>
        <v>40626.720000000001</v>
      </c>
      <c r="C66" s="121">
        <v>6491.17</v>
      </c>
      <c r="D66" s="121">
        <v>13465.36</v>
      </c>
      <c r="E66" s="121">
        <v>14238.78</v>
      </c>
      <c r="F66" s="123">
        <v>6431.41</v>
      </c>
      <c r="G66" s="120">
        <f t="shared" si="4"/>
        <v>35293.94</v>
      </c>
      <c r="H66" s="121">
        <v>5656.72</v>
      </c>
      <c r="I66" s="121">
        <v>14191.79</v>
      </c>
      <c r="J66" s="121">
        <v>9891.7099999999991</v>
      </c>
      <c r="K66" s="123">
        <v>5553.72</v>
      </c>
      <c r="L66" s="120">
        <f t="shared" si="1"/>
        <v>40626.730000000003</v>
      </c>
      <c r="M66" s="121">
        <v>15748.28</v>
      </c>
      <c r="N66" s="121">
        <v>6898.52</v>
      </c>
      <c r="O66" s="123">
        <v>17979.93</v>
      </c>
      <c r="P66" s="120">
        <f t="shared" si="2"/>
        <v>35293.93</v>
      </c>
      <c r="Q66" s="121">
        <v>10878</v>
      </c>
      <c r="R66" s="121">
        <v>6406.36</v>
      </c>
      <c r="S66" s="123">
        <v>18009.57</v>
      </c>
      <c r="T66" s="120">
        <f t="shared" si="3"/>
        <v>14238.780000000002</v>
      </c>
      <c r="U66" s="121">
        <v>10119.450000000001</v>
      </c>
      <c r="V66" s="121">
        <v>2622.79</v>
      </c>
      <c r="W66" s="123">
        <v>1496.54</v>
      </c>
      <c r="X66" s="120">
        <f t="shared" si="5"/>
        <v>9891.7000000000007</v>
      </c>
      <c r="Y66" s="121">
        <v>6553.32</v>
      </c>
      <c r="Z66" s="121">
        <v>2265.75</v>
      </c>
      <c r="AA66" s="123">
        <v>1072.6300000000001</v>
      </c>
      <c r="AB66" s="118"/>
      <c r="AD66" s="119"/>
      <c r="AE66" s="119"/>
      <c r="AF66" s="119"/>
      <c r="AJ66" s="289"/>
      <c r="AK66" s="289"/>
      <c r="AL66" s="289"/>
      <c r="AM66" s="289"/>
    </row>
    <row r="67" spans="1:39" x14ac:dyDescent="0.35">
      <c r="A67" s="68" t="s">
        <v>249</v>
      </c>
      <c r="B67" s="120">
        <f t="shared" si="0"/>
        <v>31028.799999999999</v>
      </c>
      <c r="C67" s="121">
        <v>4876.79</v>
      </c>
      <c r="D67" s="121">
        <v>14560.52</v>
      </c>
      <c r="E67" s="121">
        <v>6847.53</v>
      </c>
      <c r="F67" s="123">
        <v>4743.96</v>
      </c>
      <c r="G67" s="120">
        <f t="shared" si="4"/>
        <v>35408.15</v>
      </c>
      <c r="H67" s="121">
        <v>5574.78</v>
      </c>
      <c r="I67" s="121">
        <v>14255.15</v>
      </c>
      <c r="J67" s="121">
        <v>9989.68</v>
      </c>
      <c r="K67" s="123">
        <v>5588.54</v>
      </c>
      <c r="L67" s="120">
        <f t="shared" si="1"/>
        <v>31028.78</v>
      </c>
      <c r="M67" s="121">
        <v>7299.46</v>
      </c>
      <c r="N67" s="121">
        <v>6003.02</v>
      </c>
      <c r="O67" s="123">
        <v>17726.3</v>
      </c>
      <c r="P67" s="120">
        <f t="shared" si="2"/>
        <v>35408.160000000003</v>
      </c>
      <c r="Q67" s="121">
        <v>10907.44</v>
      </c>
      <c r="R67" s="121">
        <v>6448.05</v>
      </c>
      <c r="S67" s="123">
        <v>18052.669999999998</v>
      </c>
      <c r="T67" s="120">
        <f t="shared" si="3"/>
        <v>6847.5300000000007</v>
      </c>
      <c r="U67" s="121">
        <v>4175.33</v>
      </c>
      <c r="V67" s="121">
        <v>1975.69</v>
      </c>
      <c r="W67" s="123">
        <v>696.51</v>
      </c>
      <c r="X67" s="120">
        <f t="shared" si="5"/>
        <v>9989.68</v>
      </c>
      <c r="Y67" s="121">
        <v>6686.05</v>
      </c>
      <c r="Z67" s="121">
        <v>2259.87</v>
      </c>
      <c r="AA67" s="123">
        <v>1043.76</v>
      </c>
      <c r="AB67" s="118"/>
      <c r="AD67" s="119"/>
      <c r="AE67" s="119"/>
      <c r="AF67" s="119"/>
      <c r="AJ67" s="289"/>
      <c r="AK67" s="289"/>
      <c r="AL67" s="289"/>
      <c r="AM67" s="289"/>
    </row>
    <row r="68" spans="1:39" x14ac:dyDescent="0.35">
      <c r="A68" s="68" t="s">
        <v>250</v>
      </c>
      <c r="B68" s="120">
        <f t="shared" si="0"/>
        <v>28572.760000000002</v>
      </c>
      <c r="C68" s="121">
        <v>4971.3</v>
      </c>
      <c r="D68" s="121">
        <v>14716.19</v>
      </c>
      <c r="E68" s="121">
        <v>4553.99</v>
      </c>
      <c r="F68" s="123">
        <v>4331.28</v>
      </c>
      <c r="G68" s="120">
        <f t="shared" si="4"/>
        <v>35553.590000000004</v>
      </c>
      <c r="H68" s="121">
        <v>5684.16</v>
      </c>
      <c r="I68" s="121">
        <v>14192.78</v>
      </c>
      <c r="J68" s="121">
        <v>10172.299999999999</v>
      </c>
      <c r="K68" s="123">
        <v>5504.35</v>
      </c>
      <c r="L68" s="120">
        <f t="shared" si="1"/>
        <v>28572.760000000002</v>
      </c>
      <c r="M68" s="121">
        <v>4986.7700000000004</v>
      </c>
      <c r="N68" s="121">
        <v>5937.27</v>
      </c>
      <c r="O68" s="123">
        <v>17648.72</v>
      </c>
      <c r="P68" s="120">
        <f t="shared" si="2"/>
        <v>35553.589999999997</v>
      </c>
      <c r="Q68" s="121">
        <v>11089.93</v>
      </c>
      <c r="R68" s="121">
        <v>6488.97</v>
      </c>
      <c r="S68" s="123">
        <v>17974.689999999999</v>
      </c>
      <c r="T68" s="120">
        <f t="shared" si="3"/>
        <v>4553.99</v>
      </c>
      <c r="U68" s="121">
        <v>2206.4699999999998</v>
      </c>
      <c r="V68" s="121">
        <v>1890.62</v>
      </c>
      <c r="W68" s="123">
        <v>456.9</v>
      </c>
      <c r="X68" s="120">
        <f t="shared" si="5"/>
        <v>10172.290000000001</v>
      </c>
      <c r="Y68" s="121">
        <v>6843.97</v>
      </c>
      <c r="Z68" s="121">
        <v>2331.81</v>
      </c>
      <c r="AA68" s="123">
        <v>996.51</v>
      </c>
      <c r="AB68" s="118"/>
      <c r="AD68" s="119"/>
      <c r="AE68" s="119"/>
      <c r="AF68" s="119"/>
      <c r="AJ68" s="289"/>
      <c r="AK68" s="289"/>
      <c r="AL68" s="289"/>
      <c r="AM68" s="289"/>
    </row>
    <row r="69" spans="1:39" x14ac:dyDescent="0.35">
      <c r="A69" s="68" t="s">
        <v>251</v>
      </c>
      <c r="B69" s="120">
        <f t="shared" si="0"/>
        <v>39268.17</v>
      </c>
      <c r="C69" s="121">
        <v>6101.54</v>
      </c>
      <c r="D69" s="121">
        <v>14260.51</v>
      </c>
      <c r="E69" s="121">
        <v>12860.87</v>
      </c>
      <c r="F69" s="123">
        <v>6045.25</v>
      </c>
      <c r="G69" s="120">
        <f t="shared" si="4"/>
        <v>35441.909999999996</v>
      </c>
      <c r="H69" s="121">
        <v>5668.34</v>
      </c>
      <c r="I69" s="121">
        <v>14218.87</v>
      </c>
      <c r="J69" s="121">
        <v>10181.31</v>
      </c>
      <c r="K69" s="123">
        <v>5373.39</v>
      </c>
      <c r="L69" s="120">
        <f t="shared" si="1"/>
        <v>39268.17</v>
      </c>
      <c r="M69" s="121">
        <v>13852.52</v>
      </c>
      <c r="N69" s="121">
        <v>6926.38</v>
      </c>
      <c r="O69" s="123">
        <v>18489.27</v>
      </c>
      <c r="P69" s="120">
        <f t="shared" si="2"/>
        <v>35441.910000000003</v>
      </c>
      <c r="Q69" s="121">
        <v>10963.63</v>
      </c>
      <c r="R69" s="121">
        <v>6523.21</v>
      </c>
      <c r="S69" s="123">
        <v>17955.07</v>
      </c>
      <c r="T69" s="120">
        <f t="shared" si="3"/>
        <v>12860.880000000001</v>
      </c>
      <c r="U69" s="121">
        <v>8930.68</v>
      </c>
      <c r="V69" s="121">
        <v>2570.91</v>
      </c>
      <c r="W69" s="123">
        <v>1359.29</v>
      </c>
      <c r="X69" s="120">
        <f t="shared" si="5"/>
        <v>10181.31</v>
      </c>
      <c r="Y69" s="121">
        <v>6825.65</v>
      </c>
      <c r="Z69" s="121">
        <v>2293.56</v>
      </c>
      <c r="AA69" s="123">
        <v>1062.0999999999999</v>
      </c>
      <c r="AB69" s="118"/>
      <c r="AD69" s="119"/>
      <c r="AE69" s="119"/>
      <c r="AF69" s="119"/>
      <c r="AJ69" s="289"/>
      <c r="AK69" s="289"/>
      <c r="AL69" s="289"/>
      <c r="AM69" s="289"/>
    </row>
    <row r="70" spans="1:39" x14ac:dyDescent="0.35">
      <c r="A70" s="68" t="s">
        <v>252</v>
      </c>
      <c r="B70" s="120">
        <f t="shared" ref="B70:B85" si="6">SUM(C70:F70)</f>
        <v>43396.91</v>
      </c>
      <c r="C70" s="121">
        <v>6615.44</v>
      </c>
      <c r="D70" s="121">
        <v>13266.94</v>
      </c>
      <c r="E70" s="121">
        <v>16627.830000000002</v>
      </c>
      <c r="F70" s="123">
        <v>6886.7</v>
      </c>
      <c r="G70" s="120">
        <f t="shared" si="4"/>
        <v>35694.32</v>
      </c>
      <c r="H70" s="121">
        <v>5692.3</v>
      </c>
      <c r="I70" s="121">
        <v>14431.07</v>
      </c>
      <c r="J70" s="121">
        <v>10074.620000000001</v>
      </c>
      <c r="K70" s="123">
        <v>5496.33</v>
      </c>
      <c r="L70" s="120">
        <f t="shared" ref="L70:L93" si="7">SUM(M70:O70)</f>
        <v>43396.92</v>
      </c>
      <c r="M70" s="121">
        <v>18067.48</v>
      </c>
      <c r="N70" s="121">
        <v>7196.01</v>
      </c>
      <c r="O70" s="123">
        <v>18133.43</v>
      </c>
      <c r="P70" s="120">
        <f t="shared" si="2"/>
        <v>35694.300000000003</v>
      </c>
      <c r="Q70" s="121">
        <v>10915.83</v>
      </c>
      <c r="R70" s="121">
        <v>6567.28</v>
      </c>
      <c r="S70" s="123">
        <v>18211.189999999999</v>
      </c>
      <c r="T70" s="120">
        <f t="shared" ref="T70:T93" si="8">SUM(U70:W70)</f>
        <v>16627.829999999998</v>
      </c>
      <c r="U70" s="121">
        <v>12074.8</v>
      </c>
      <c r="V70" s="121">
        <v>2860.84</v>
      </c>
      <c r="W70" s="123">
        <v>1692.19</v>
      </c>
      <c r="X70" s="120">
        <f t="shared" si="5"/>
        <v>10074.619999999999</v>
      </c>
      <c r="Y70" s="121">
        <v>6674.04</v>
      </c>
      <c r="Z70" s="121">
        <v>2383.1799999999998</v>
      </c>
      <c r="AA70" s="123">
        <v>1017.4</v>
      </c>
      <c r="AB70" s="118"/>
      <c r="AD70" s="119"/>
      <c r="AE70" s="119"/>
      <c r="AF70" s="119"/>
      <c r="AJ70" s="289"/>
      <c r="AK70" s="289"/>
      <c r="AL70" s="289"/>
      <c r="AM70" s="289"/>
    </row>
    <row r="71" spans="1:39" x14ac:dyDescent="0.35">
      <c r="A71" s="68" t="s">
        <v>253</v>
      </c>
      <c r="B71" s="120">
        <f t="shared" si="6"/>
        <v>30965.08</v>
      </c>
      <c r="C71" s="121">
        <v>5052.6499999999996</v>
      </c>
      <c r="D71" s="121">
        <v>14642.04</v>
      </c>
      <c r="E71" s="121">
        <v>6587.14</v>
      </c>
      <c r="F71" s="123">
        <v>4683.25</v>
      </c>
      <c r="G71" s="120">
        <f t="shared" ref="G71:G93" si="9">SUM(H71:K71)</f>
        <v>35603.980000000003</v>
      </c>
      <c r="H71" s="121">
        <v>5805.03</v>
      </c>
      <c r="I71" s="121">
        <v>14255.53</v>
      </c>
      <c r="J71" s="121">
        <v>9914.89</v>
      </c>
      <c r="K71" s="123">
        <v>5628.53</v>
      </c>
      <c r="L71" s="120">
        <f t="shared" si="7"/>
        <v>30965.08</v>
      </c>
      <c r="M71" s="121">
        <v>7131.31</v>
      </c>
      <c r="N71" s="121">
        <v>6032.91</v>
      </c>
      <c r="O71" s="123">
        <v>17800.86</v>
      </c>
      <c r="P71" s="120">
        <f t="shared" ref="P71:P93" si="10">SUM(Q71:S71)</f>
        <v>35603.97</v>
      </c>
      <c r="Q71" s="121">
        <v>11046.77</v>
      </c>
      <c r="R71" s="121">
        <v>6484.92</v>
      </c>
      <c r="S71" s="123">
        <v>18072.28</v>
      </c>
      <c r="T71" s="120">
        <f t="shared" si="8"/>
        <v>6587.13</v>
      </c>
      <c r="U71" s="121">
        <v>3936.86</v>
      </c>
      <c r="V71" s="121">
        <v>1972.07</v>
      </c>
      <c r="W71" s="123">
        <v>678.2</v>
      </c>
      <c r="X71" s="120">
        <f t="shared" ref="X71:X93" si="11">SUM(Y71:AA71)</f>
        <v>9914.8799999999992</v>
      </c>
      <c r="Y71" s="121">
        <v>6613.36</v>
      </c>
      <c r="Z71" s="121">
        <v>2274.38</v>
      </c>
      <c r="AA71" s="123">
        <v>1027.1400000000001</v>
      </c>
      <c r="AB71" s="118"/>
      <c r="AD71" s="119"/>
      <c r="AE71" s="119"/>
      <c r="AF71" s="119"/>
      <c r="AJ71" s="289"/>
      <c r="AK71" s="289"/>
      <c r="AL71" s="289"/>
      <c r="AM71" s="289"/>
    </row>
    <row r="72" spans="1:39" x14ac:dyDescent="0.35">
      <c r="A72" s="68" t="s">
        <v>254</v>
      </c>
      <c r="B72" s="120">
        <f t="shared" si="6"/>
        <v>28855.27</v>
      </c>
      <c r="C72" s="121">
        <v>5135.43</v>
      </c>
      <c r="D72" s="121">
        <v>14917.69</v>
      </c>
      <c r="E72" s="121">
        <v>4336.74</v>
      </c>
      <c r="F72" s="123">
        <v>4465.41</v>
      </c>
      <c r="G72" s="120">
        <f t="shared" si="9"/>
        <v>35884.81</v>
      </c>
      <c r="H72" s="121">
        <v>5846.72</v>
      </c>
      <c r="I72" s="121">
        <v>14427.78</v>
      </c>
      <c r="J72" s="121">
        <v>9913.81</v>
      </c>
      <c r="K72" s="123">
        <v>5696.5</v>
      </c>
      <c r="L72" s="120">
        <f t="shared" si="7"/>
        <v>28855.27</v>
      </c>
      <c r="M72" s="121">
        <v>5042.09</v>
      </c>
      <c r="N72" s="121">
        <v>5931.29</v>
      </c>
      <c r="O72" s="123">
        <v>17881.89</v>
      </c>
      <c r="P72" s="120">
        <f t="shared" si="10"/>
        <v>35884.81</v>
      </c>
      <c r="Q72" s="121">
        <v>11115.5</v>
      </c>
      <c r="R72" s="121">
        <v>6473.95</v>
      </c>
      <c r="S72" s="123">
        <v>18295.36</v>
      </c>
      <c r="T72" s="120">
        <f t="shared" si="8"/>
        <v>4336.7400000000007</v>
      </c>
      <c r="U72" s="121">
        <v>2076.5500000000002</v>
      </c>
      <c r="V72" s="121">
        <v>1803.84</v>
      </c>
      <c r="W72" s="123">
        <v>456.35</v>
      </c>
      <c r="X72" s="120">
        <f t="shared" si="11"/>
        <v>9913.81</v>
      </c>
      <c r="Y72" s="121">
        <v>6627.78</v>
      </c>
      <c r="Z72" s="121">
        <v>2243.46</v>
      </c>
      <c r="AA72" s="123">
        <v>1042.57</v>
      </c>
      <c r="AB72" s="118"/>
      <c r="AD72" s="119"/>
      <c r="AE72" s="119"/>
      <c r="AF72" s="119"/>
      <c r="AJ72" s="289"/>
      <c r="AK72" s="289"/>
      <c r="AL72" s="289"/>
      <c r="AM72" s="289"/>
    </row>
    <row r="73" spans="1:39" x14ac:dyDescent="0.35">
      <c r="A73" s="68" t="s">
        <v>255</v>
      </c>
      <c r="B73" s="120">
        <f t="shared" si="6"/>
        <v>38310.71</v>
      </c>
      <c r="C73" s="121">
        <v>6315.02</v>
      </c>
      <c r="D73" s="121">
        <v>14209.57</v>
      </c>
      <c r="E73" s="121">
        <v>11756.57</v>
      </c>
      <c r="F73" s="123">
        <v>6029.55</v>
      </c>
      <c r="G73" s="120">
        <f t="shared" si="9"/>
        <v>35095.129999999997</v>
      </c>
      <c r="H73" s="121">
        <v>5861.95</v>
      </c>
      <c r="I73" s="121">
        <v>14105.85</v>
      </c>
      <c r="J73" s="121">
        <v>9714.69</v>
      </c>
      <c r="K73" s="123">
        <v>5412.64</v>
      </c>
      <c r="L73" s="120">
        <f t="shared" si="7"/>
        <v>38310.71</v>
      </c>
      <c r="M73" s="121">
        <v>13194.57</v>
      </c>
      <c r="N73" s="121">
        <v>6698.34</v>
      </c>
      <c r="O73" s="123">
        <v>18417.8</v>
      </c>
      <c r="P73" s="120">
        <f t="shared" si="10"/>
        <v>35095.130000000005</v>
      </c>
      <c r="Q73" s="121">
        <v>10869.62</v>
      </c>
      <c r="R73" s="121">
        <v>6324.35</v>
      </c>
      <c r="S73" s="123">
        <v>17901.16</v>
      </c>
      <c r="T73" s="120">
        <f t="shared" si="8"/>
        <v>11756.57</v>
      </c>
      <c r="U73" s="121">
        <v>7956.7</v>
      </c>
      <c r="V73" s="121">
        <v>2478.0100000000002</v>
      </c>
      <c r="W73" s="123">
        <v>1321.86</v>
      </c>
      <c r="X73" s="120">
        <f t="shared" si="11"/>
        <v>9714.6899999999987</v>
      </c>
      <c r="Y73" s="121">
        <v>6430.82</v>
      </c>
      <c r="Z73" s="121">
        <v>2236.98</v>
      </c>
      <c r="AA73" s="123">
        <v>1046.8900000000001</v>
      </c>
      <c r="AB73" s="118"/>
      <c r="AD73" s="119"/>
      <c r="AE73" s="119"/>
      <c r="AF73" s="119"/>
      <c r="AJ73" s="289"/>
      <c r="AK73" s="289"/>
      <c r="AL73" s="289"/>
      <c r="AM73" s="289"/>
    </row>
    <row r="74" spans="1:39" x14ac:dyDescent="0.35">
      <c r="A74" s="68" t="s">
        <v>256</v>
      </c>
      <c r="B74" s="120">
        <f t="shared" si="6"/>
        <v>40509.269999999997</v>
      </c>
      <c r="C74" s="121">
        <v>6432.86</v>
      </c>
      <c r="D74" s="121">
        <v>13418.73</v>
      </c>
      <c r="E74" s="121">
        <v>14220.83</v>
      </c>
      <c r="F74" s="123">
        <v>6436.85</v>
      </c>
      <c r="G74" s="120">
        <f t="shared" si="9"/>
        <v>35407.279999999999</v>
      </c>
      <c r="H74" s="121">
        <v>5703.5</v>
      </c>
      <c r="I74" s="121">
        <v>14317.17</v>
      </c>
      <c r="J74" s="121">
        <v>9923.6200000000008</v>
      </c>
      <c r="K74" s="123">
        <v>5462.99</v>
      </c>
      <c r="L74" s="120">
        <f t="shared" si="7"/>
        <v>40509.270000000004</v>
      </c>
      <c r="M74" s="121">
        <v>15614.67</v>
      </c>
      <c r="N74" s="121">
        <v>6916.42</v>
      </c>
      <c r="O74" s="123">
        <v>17978.18</v>
      </c>
      <c r="P74" s="120">
        <f t="shared" si="10"/>
        <v>35407.270000000004</v>
      </c>
      <c r="Q74" s="121">
        <v>10840.87</v>
      </c>
      <c r="R74" s="121">
        <v>6419.09</v>
      </c>
      <c r="S74" s="123">
        <v>18147.310000000001</v>
      </c>
      <c r="T74" s="120">
        <f t="shared" si="8"/>
        <v>14220.83</v>
      </c>
      <c r="U74" s="121">
        <v>10074.5</v>
      </c>
      <c r="V74" s="121">
        <v>2617.8000000000002</v>
      </c>
      <c r="W74" s="123">
        <v>1528.53</v>
      </c>
      <c r="X74" s="120">
        <f t="shared" si="11"/>
        <v>9923.619999999999</v>
      </c>
      <c r="Y74" s="121">
        <v>6584.44</v>
      </c>
      <c r="Z74" s="121">
        <v>2262.96</v>
      </c>
      <c r="AA74" s="123">
        <v>1076.22</v>
      </c>
      <c r="AB74" s="118"/>
      <c r="AD74" s="119"/>
      <c r="AE74" s="119"/>
      <c r="AF74" s="119"/>
      <c r="AJ74" s="289"/>
      <c r="AK74" s="289"/>
      <c r="AL74" s="289"/>
      <c r="AM74" s="289"/>
    </row>
    <row r="75" spans="1:39" x14ac:dyDescent="0.35">
      <c r="A75" s="68" t="s">
        <v>257</v>
      </c>
      <c r="B75" s="120">
        <f t="shared" si="6"/>
        <v>31860.329999999998</v>
      </c>
      <c r="C75" s="121">
        <v>5119.4399999999996</v>
      </c>
      <c r="D75" s="121">
        <v>14561.98</v>
      </c>
      <c r="E75" s="121">
        <v>7233</v>
      </c>
      <c r="F75" s="123">
        <v>4945.91</v>
      </c>
      <c r="G75" s="120">
        <f t="shared" si="9"/>
        <v>35130.729999999996</v>
      </c>
      <c r="H75" s="121">
        <v>5756.07</v>
      </c>
      <c r="I75" s="121">
        <v>14142.05</v>
      </c>
      <c r="J75" s="121">
        <v>9619.2099999999991</v>
      </c>
      <c r="K75" s="123">
        <v>5613.4</v>
      </c>
      <c r="L75" s="120">
        <f t="shared" si="7"/>
        <v>31860.34</v>
      </c>
      <c r="M75" s="121">
        <v>7920.49</v>
      </c>
      <c r="N75" s="121">
        <v>6014.69</v>
      </c>
      <c r="O75" s="123">
        <v>17925.16</v>
      </c>
      <c r="P75" s="120">
        <f t="shared" si="10"/>
        <v>35130.729999999996</v>
      </c>
      <c r="Q75" s="121">
        <v>10720.26</v>
      </c>
      <c r="R75" s="121">
        <v>6408.26</v>
      </c>
      <c r="S75" s="123">
        <v>18002.21</v>
      </c>
      <c r="T75" s="120">
        <f t="shared" si="8"/>
        <v>7233</v>
      </c>
      <c r="U75" s="121">
        <v>4471.2299999999996</v>
      </c>
      <c r="V75" s="121">
        <v>2013.96</v>
      </c>
      <c r="W75" s="123">
        <v>747.81</v>
      </c>
      <c r="X75" s="120">
        <f t="shared" si="11"/>
        <v>9619.2099999999991</v>
      </c>
      <c r="Y75" s="121">
        <v>6331.5</v>
      </c>
      <c r="Z75" s="121">
        <v>2247.64</v>
      </c>
      <c r="AA75" s="123">
        <v>1040.07</v>
      </c>
      <c r="AB75" s="118"/>
      <c r="AD75" s="119"/>
      <c r="AE75" s="119"/>
      <c r="AF75" s="119"/>
      <c r="AJ75" s="289"/>
      <c r="AK75" s="289"/>
      <c r="AL75" s="289"/>
      <c r="AM75" s="289"/>
    </row>
    <row r="76" spans="1:39" x14ac:dyDescent="0.35">
      <c r="A76" s="68" t="s">
        <v>258</v>
      </c>
      <c r="B76" s="120">
        <f t="shared" si="6"/>
        <v>27875.040000000001</v>
      </c>
      <c r="C76" s="121">
        <v>5117.8599999999997</v>
      </c>
      <c r="D76" s="121">
        <v>14630.82</v>
      </c>
      <c r="E76" s="121">
        <v>3912.22</v>
      </c>
      <c r="F76" s="123">
        <v>4214.1400000000003</v>
      </c>
      <c r="G76" s="120">
        <f t="shared" si="9"/>
        <v>34868.19</v>
      </c>
      <c r="H76" s="121">
        <v>5770.46</v>
      </c>
      <c r="I76" s="121">
        <v>14194.45</v>
      </c>
      <c r="J76" s="121">
        <v>9370.2000000000007</v>
      </c>
      <c r="K76" s="123">
        <v>5533.08</v>
      </c>
      <c r="L76" s="120">
        <f t="shared" si="7"/>
        <v>27875.040000000001</v>
      </c>
      <c r="M76" s="121">
        <v>4536.63</v>
      </c>
      <c r="N76" s="121">
        <v>5849.28</v>
      </c>
      <c r="O76" s="123">
        <v>17489.13</v>
      </c>
      <c r="P76" s="120">
        <f t="shared" si="10"/>
        <v>34868.19</v>
      </c>
      <c r="Q76" s="121">
        <v>10492.12</v>
      </c>
      <c r="R76" s="121">
        <v>6399.66</v>
      </c>
      <c r="S76" s="123">
        <v>17976.41</v>
      </c>
      <c r="T76" s="120">
        <f t="shared" si="8"/>
        <v>3912.22</v>
      </c>
      <c r="U76" s="121">
        <v>1722.54</v>
      </c>
      <c r="V76" s="121">
        <v>1783.81</v>
      </c>
      <c r="W76" s="123">
        <v>405.87</v>
      </c>
      <c r="X76" s="120">
        <f t="shared" si="11"/>
        <v>9370.2000000000007</v>
      </c>
      <c r="Y76" s="121">
        <v>6138.37</v>
      </c>
      <c r="Z76" s="121">
        <v>2231.58</v>
      </c>
      <c r="AA76" s="123">
        <v>1000.25</v>
      </c>
      <c r="AD76" s="119"/>
      <c r="AE76" s="119"/>
      <c r="AF76" s="119"/>
      <c r="AJ76" s="289"/>
      <c r="AK76" s="289"/>
      <c r="AL76" s="289"/>
      <c r="AM76" s="289"/>
    </row>
    <row r="77" spans="1:39" x14ac:dyDescent="0.35">
      <c r="A77" s="68" t="s">
        <v>259</v>
      </c>
      <c r="B77" s="120">
        <f t="shared" si="6"/>
        <v>39772.100000000006</v>
      </c>
      <c r="C77" s="121">
        <v>6351.73</v>
      </c>
      <c r="D77" s="121">
        <v>14265.78</v>
      </c>
      <c r="E77" s="121">
        <v>12856.48</v>
      </c>
      <c r="F77" s="123">
        <v>6298.11</v>
      </c>
      <c r="G77" s="120">
        <f t="shared" si="9"/>
        <v>35270.33</v>
      </c>
      <c r="H77" s="121">
        <v>5794.98</v>
      </c>
      <c r="I77" s="121">
        <v>14076.84</v>
      </c>
      <c r="J77" s="121">
        <v>9909.98</v>
      </c>
      <c r="K77" s="123">
        <v>5488.53</v>
      </c>
      <c r="L77" s="120">
        <f t="shared" si="7"/>
        <v>39772.1</v>
      </c>
      <c r="M77" s="121">
        <v>14227.55</v>
      </c>
      <c r="N77" s="121">
        <v>6845.48</v>
      </c>
      <c r="O77" s="123">
        <v>18699.07</v>
      </c>
      <c r="P77" s="120">
        <f t="shared" si="10"/>
        <v>35270.32</v>
      </c>
      <c r="Q77" s="121">
        <v>10929.48</v>
      </c>
      <c r="R77" s="121">
        <v>6367.77</v>
      </c>
      <c r="S77" s="123">
        <v>17973.07</v>
      </c>
      <c r="T77" s="120">
        <f t="shared" si="8"/>
        <v>12856.48</v>
      </c>
      <c r="U77" s="121">
        <v>8876.07</v>
      </c>
      <c r="V77" s="121">
        <v>2535.3000000000002</v>
      </c>
      <c r="W77" s="123">
        <v>1445.11</v>
      </c>
      <c r="X77" s="120">
        <f t="shared" si="11"/>
        <v>9909.98</v>
      </c>
      <c r="Y77" s="121">
        <v>6603.69</v>
      </c>
      <c r="Z77" s="121">
        <v>2239.8200000000002</v>
      </c>
      <c r="AA77" s="123">
        <v>1066.47</v>
      </c>
      <c r="AB77" s="118"/>
      <c r="AD77" s="119"/>
      <c r="AE77" s="119"/>
      <c r="AF77" s="119"/>
      <c r="AJ77" s="289"/>
      <c r="AK77" s="289"/>
      <c r="AL77" s="289"/>
      <c r="AM77" s="289"/>
    </row>
    <row r="78" spans="1:39" x14ac:dyDescent="0.35">
      <c r="A78" s="68" t="s">
        <v>260</v>
      </c>
      <c r="B78" s="120">
        <f t="shared" si="6"/>
        <v>40008.92</v>
      </c>
      <c r="C78" s="121">
        <v>6383.68</v>
      </c>
      <c r="D78" s="121">
        <v>13096.82</v>
      </c>
      <c r="E78" s="121">
        <v>14026.97</v>
      </c>
      <c r="F78" s="123">
        <v>6501.45</v>
      </c>
      <c r="G78" s="120">
        <f t="shared" si="9"/>
        <v>35103.730000000003</v>
      </c>
      <c r="H78" s="121">
        <v>5730.46</v>
      </c>
      <c r="I78" s="121">
        <v>13857.9</v>
      </c>
      <c r="J78" s="121">
        <v>9881.09</v>
      </c>
      <c r="K78" s="123">
        <v>5634.28</v>
      </c>
      <c r="L78" s="120">
        <f t="shared" si="7"/>
        <v>40008.92</v>
      </c>
      <c r="M78" s="121">
        <v>15477.09</v>
      </c>
      <c r="N78" s="121">
        <v>6821.4</v>
      </c>
      <c r="O78" s="123">
        <v>17710.43</v>
      </c>
      <c r="P78" s="120">
        <f t="shared" si="10"/>
        <v>35103.72</v>
      </c>
      <c r="Q78" s="121">
        <v>10995.05</v>
      </c>
      <c r="R78" s="121">
        <v>6344.74</v>
      </c>
      <c r="S78" s="123">
        <v>17763.93</v>
      </c>
      <c r="T78" s="120">
        <f t="shared" si="8"/>
        <v>14026.97</v>
      </c>
      <c r="U78" s="121">
        <v>9899.73</v>
      </c>
      <c r="V78" s="121">
        <v>2635.77</v>
      </c>
      <c r="W78" s="123">
        <v>1491.47</v>
      </c>
      <c r="X78" s="120">
        <f t="shared" si="11"/>
        <v>9881.1000000000022</v>
      </c>
      <c r="Y78" s="121">
        <v>6537.84</v>
      </c>
      <c r="Z78" s="121">
        <v>2291.13</v>
      </c>
      <c r="AA78" s="123">
        <v>1052.1300000000001</v>
      </c>
      <c r="AB78" s="118"/>
      <c r="AD78" s="119"/>
      <c r="AE78" s="119"/>
      <c r="AF78" s="119"/>
      <c r="AJ78" s="289"/>
      <c r="AK78" s="289"/>
      <c r="AL78" s="289"/>
      <c r="AM78" s="289"/>
    </row>
    <row r="79" spans="1:39" x14ac:dyDescent="0.35">
      <c r="A79" s="68" t="s">
        <v>261</v>
      </c>
      <c r="B79" s="120">
        <f t="shared" si="6"/>
        <v>21995.82</v>
      </c>
      <c r="C79" s="121">
        <v>4464.47</v>
      </c>
      <c r="D79" s="121">
        <v>6770.57</v>
      </c>
      <c r="E79" s="121">
        <v>6941.32</v>
      </c>
      <c r="F79" s="123">
        <v>3819.46</v>
      </c>
      <c r="G79" s="120">
        <f t="shared" si="9"/>
        <v>26459.68</v>
      </c>
      <c r="H79" s="121">
        <v>5099.8599999999997</v>
      </c>
      <c r="I79" s="121">
        <v>6440.44</v>
      </c>
      <c r="J79" s="121">
        <v>10210.61</v>
      </c>
      <c r="K79" s="123">
        <v>4708.7700000000004</v>
      </c>
      <c r="L79" s="120">
        <f t="shared" si="7"/>
        <v>21995.83</v>
      </c>
      <c r="M79" s="121">
        <v>6898.53</v>
      </c>
      <c r="N79" s="121">
        <v>5222.37</v>
      </c>
      <c r="O79" s="123">
        <v>9874.93</v>
      </c>
      <c r="P79" s="120">
        <f t="shared" si="10"/>
        <v>26459.68</v>
      </c>
      <c r="Q79" s="121">
        <v>10669.58</v>
      </c>
      <c r="R79" s="121">
        <v>5647.87</v>
      </c>
      <c r="S79" s="123">
        <v>10142.23</v>
      </c>
      <c r="T79" s="120">
        <f t="shared" si="8"/>
        <v>6941.32</v>
      </c>
      <c r="U79" s="121">
        <v>4158.7</v>
      </c>
      <c r="V79" s="121">
        <v>2064.5300000000002</v>
      </c>
      <c r="W79" s="123">
        <v>718.09</v>
      </c>
      <c r="X79" s="120">
        <f t="shared" si="11"/>
        <v>10210.6</v>
      </c>
      <c r="Y79" s="121">
        <v>6809.37</v>
      </c>
      <c r="Z79" s="121">
        <v>2347.71</v>
      </c>
      <c r="AA79" s="123">
        <v>1053.52</v>
      </c>
      <c r="AB79" s="118"/>
      <c r="AD79" s="119"/>
      <c r="AE79" s="119"/>
      <c r="AF79" s="119"/>
      <c r="AJ79" s="289"/>
      <c r="AK79" s="289"/>
      <c r="AL79" s="289"/>
      <c r="AM79" s="289"/>
    </row>
    <row r="80" spans="1:39" x14ac:dyDescent="0.35">
      <c r="A80" s="68" t="s">
        <v>262</v>
      </c>
      <c r="B80" s="120">
        <f t="shared" si="6"/>
        <v>23882.800000000003</v>
      </c>
      <c r="C80" s="121">
        <v>5030.29</v>
      </c>
      <c r="D80" s="121">
        <v>10427.209999999999</v>
      </c>
      <c r="E80" s="121">
        <v>4462.33</v>
      </c>
      <c r="F80" s="123">
        <v>3962.97</v>
      </c>
      <c r="G80" s="120">
        <f t="shared" si="9"/>
        <v>31051.08</v>
      </c>
      <c r="H80" s="121">
        <v>5677.5</v>
      </c>
      <c r="I80" s="121">
        <v>10020.07</v>
      </c>
      <c r="J80" s="121">
        <v>10139.08</v>
      </c>
      <c r="K80" s="123">
        <v>5214.43</v>
      </c>
      <c r="L80" s="120">
        <f t="shared" si="7"/>
        <v>23882.799999999999</v>
      </c>
      <c r="M80" s="121">
        <v>4914.7299999999996</v>
      </c>
      <c r="N80" s="121">
        <v>5588.66</v>
      </c>
      <c r="O80" s="123">
        <v>13379.41</v>
      </c>
      <c r="P80" s="120">
        <f t="shared" si="10"/>
        <v>31051.079999999998</v>
      </c>
      <c r="Q80" s="121">
        <v>10908.76</v>
      </c>
      <c r="R80" s="121">
        <v>6153.59</v>
      </c>
      <c r="S80" s="123">
        <v>13988.73</v>
      </c>
      <c r="T80" s="120">
        <f t="shared" si="8"/>
        <v>4462.33</v>
      </c>
      <c r="U80" s="121">
        <v>2141.06</v>
      </c>
      <c r="V80" s="121">
        <v>1866.43</v>
      </c>
      <c r="W80" s="123">
        <v>454.84</v>
      </c>
      <c r="X80" s="120">
        <f t="shared" si="11"/>
        <v>10139.080000000002</v>
      </c>
      <c r="Y80" s="121">
        <v>6692.77</v>
      </c>
      <c r="Z80" s="121">
        <v>2326.5300000000002</v>
      </c>
      <c r="AA80" s="123">
        <v>1119.78</v>
      </c>
      <c r="AB80" s="118"/>
      <c r="AD80" s="119"/>
      <c r="AE80" s="119"/>
      <c r="AF80" s="119"/>
      <c r="AJ80" s="289"/>
      <c r="AK80" s="289"/>
      <c r="AL80" s="289"/>
      <c r="AM80" s="289"/>
    </row>
    <row r="81" spans="1:39" x14ac:dyDescent="0.35">
      <c r="A81" s="68" t="s">
        <v>263</v>
      </c>
      <c r="B81" s="120">
        <f t="shared" si="6"/>
        <v>35863.01</v>
      </c>
      <c r="C81" s="121">
        <v>6325.16</v>
      </c>
      <c r="D81" s="121">
        <v>10492.71</v>
      </c>
      <c r="E81" s="121">
        <v>13025.49</v>
      </c>
      <c r="F81" s="123">
        <v>6019.65</v>
      </c>
      <c r="G81" s="120">
        <f t="shared" si="9"/>
        <v>31817.909999999996</v>
      </c>
      <c r="H81" s="121">
        <v>5871.17</v>
      </c>
      <c r="I81" s="121">
        <v>10298.98</v>
      </c>
      <c r="J81" s="121">
        <v>10366.23</v>
      </c>
      <c r="K81" s="123">
        <v>5281.53</v>
      </c>
      <c r="L81" s="120">
        <f t="shared" si="7"/>
        <v>35863.01</v>
      </c>
      <c r="M81" s="121">
        <v>14232.58</v>
      </c>
      <c r="N81" s="121">
        <v>6699.89</v>
      </c>
      <c r="O81" s="123">
        <v>14930.54</v>
      </c>
      <c r="P81" s="120">
        <f t="shared" si="10"/>
        <v>31817.91</v>
      </c>
      <c r="Q81" s="121">
        <v>11294.83</v>
      </c>
      <c r="R81" s="121">
        <v>6259.97</v>
      </c>
      <c r="S81" s="123">
        <v>14263.11</v>
      </c>
      <c r="T81" s="120">
        <f t="shared" si="8"/>
        <v>13025.48</v>
      </c>
      <c r="U81" s="121">
        <v>8890.32</v>
      </c>
      <c r="V81" s="121">
        <v>2716.9</v>
      </c>
      <c r="W81" s="123">
        <v>1418.26</v>
      </c>
      <c r="X81" s="120">
        <f t="shared" si="11"/>
        <v>10366.230000000001</v>
      </c>
      <c r="Y81" s="121">
        <v>6855.02</v>
      </c>
      <c r="Z81" s="121">
        <v>2434.63</v>
      </c>
      <c r="AA81" s="123">
        <v>1076.58</v>
      </c>
      <c r="AB81" s="118"/>
      <c r="AD81" s="119"/>
      <c r="AE81" s="119"/>
      <c r="AF81" s="119"/>
      <c r="AJ81" s="289"/>
      <c r="AK81" s="289"/>
      <c r="AL81" s="289"/>
      <c r="AM81" s="289"/>
    </row>
    <row r="82" spans="1:39" x14ac:dyDescent="0.35">
      <c r="A82" s="68" t="s">
        <v>264</v>
      </c>
      <c r="B82" s="120">
        <f t="shared" si="6"/>
        <v>37288.79</v>
      </c>
      <c r="C82" s="121">
        <v>6570.51</v>
      </c>
      <c r="D82" s="121">
        <v>8664.82</v>
      </c>
      <c r="E82" s="121">
        <v>15925.22</v>
      </c>
      <c r="F82" s="123">
        <v>6128.24</v>
      </c>
      <c r="G82" s="120">
        <f t="shared" si="9"/>
        <v>30353.99</v>
      </c>
      <c r="H82" s="121">
        <v>5827.56</v>
      </c>
      <c r="I82" s="121">
        <v>9394.76</v>
      </c>
      <c r="J82" s="121">
        <v>10112.19</v>
      </c>
      <c r="K82" s="123">
        <v>5019.4799999999996</v>
      </c>
      <c r="L82" s="120">
        <f t="shared" si="7"/>
        <v>37288.78</v>
      </c>
      <c r="M82" s="121">
        <v>17222.54</v>
      </c>
      <c r="N82" s="121">
        <v>6625.53</v>
      </c>
      <c r="O82" s="123">
        <v>13440.71</v>
      </c>
      <c r="P82" s="120">
        <f t="shared" si="10"/>
        <v>30353.989999999998</v>
      </c>
      <c r="Q82" s="121">
        <v>11058.74</v>
      </c>
      <c r="R82" s="121">
        <v>6057.13</v>
      </c>
      <c r="S82" s="123">
        <v>13238.12</v>
      </c>
      <c r="T82" s="120">
        <f t="shared" si="8"/>
        <v>15925.220000000001</v>
      </c>
      <c r="U82" s="121">
        <v>11473.27</v>
      </c>
      <c r="V82" s="121">
        <v>2801.02</v>
      </c>
      <c r="W82" s="123">
        <v>1650.93</v>
      </c>
      <c r="X82" s="120">
        <f t="shared" si="11"/>
        <v>10112.18</v>
      </c>
      <c r="Y82" s="121">
        <v>6673.62</v>
      </c>
      <c r="Z82" s="121">
        <v>2377.65</v>
      </c>
      <c r="AA82" s="123">
        <v>1060.9100000000001</v>
      </c>
      <c r="AJ82" s="289"/>
      <c r="AK82" s="289"/>
      <c r="AL82" s="289"/>
      <c r="AM82" s="289"/>
    </row>
    <row r="83" spans="1:39" x14ac:dyDescent="0.35">
      <c r="A83" s="68" t="s">
        <v>265</v>
      </c>
      <c r="B83" s="120">
        <f t="shared" si="6"/>
        <v>29163.85</v>
      </c>
      <c r="C83" s="121">
        <v>5151.96</v>
      </c>
      <c r="D83" s="121">
        <v>10866.68</v>
      </c>
      <c r="E83" s="121">
        <v>8636.31</v>
      </c>
      <c r="F83" s="123">
        <v>4508.8999999999996</v>
      </c>
      <c r="G83" s="120">
        <f t="shared" si="9"/>
        <v>31132.89</v>
      </c>
      <c r="H83" s="121">
        <v>5616.81</v>
      </c>
      <c r="I83" s="121">
        <v>10546.49</v>
      </c>
      <c r="J83" s="121">
        <v>10035.09</v>
      </c>
      <c r="K83" s="123">
        <v>4934.5</v>
      </c>
      <c r="L83" s="120">
        <f t="shared" si="7"/>
        <v>29163.85</v>
      </c>
      <c r="M83" s="121">
        <v>9010.2999999999993</v>
      </c>
      <c r="N83" s="121">
        <v>5808.49</v>
      </c>
      <c r="O83" s="123">
        <v>14345.06</v>
      </c>
      <c r="P83" s="120">
        <f t="shared" si="10"/>
        <v>31132.880000000001</v>
      </c>
      <c r="Q83" s="121">
        <v>10632.48</v>
      </c>
      <c r="R83" s="121">
        <v>6135.47</v>
      </c>
      <c r="S83" s="123">
        <v>14364.93</v>
      </c>
      <c r="T83" s="120">
        <f t="shared" si="8"/>
        <v>8636.31</v>
      </c>
      <c r="U83" s="121">
        <v>5612.26</v>
      </c>
      <c r="V83" s="121">
        <v>2161.14</v>
      </c>
      <c r="W83" s="123">
        <v>862.91</v>
      </c>
      <c r="X83" s="120">
        <f t="shared" si="11"/>
        <v>10035.089999999998</v>
      </c>
      <c r="Y83" s="121">
        <v>6613.13</v>
      </c>
      <c r="Z83" s="121">
        <v>2343.7399999999998</v>
      </c>
      <c r="AA83" s="123">
        <v>1078.22</v>
      </c>
      <c r="AJ83" s="289"/>
      <c r="AK83" s="289"/>
      <c r="AL83" s="289"/>
      <c r="AM83" s="289"/>
    </row>
    <row r="84" spans="1:39" x14ac:dyDescent="0.35">
      <c r="A84" s="68" t="s">
        <v>489</v>
      </c>
      <c r="B84" s="120">
        <f t="shared" ref="B84" si="12">SUM(C84:F84)</f>
        <v>25138.04</v>
      </c>
      <c r="C84" s="121">
        <v>5064.49</v>
      </c>
      <c r="D84" s="121">
        <v>12120.65</v>
      </c>
      <c r="E84" s="121">
        <v>3904.82</v>
      </c>
      <c r="F84" s="123">
        <v>4048.08</v>
      </c>
      <c r="G84" s="120">
        <f t="shared" ref="G84" si="13">SUM(H84:K84)</f>
        <v>32992.800000000003</v>
      </c>
      <c r="H84" s="121">
        <v>5688.6</v>
      </c>
      <c r="I84" s="121">
        <v>11790.85</v>
      </c>
      <c r="J84" s="121">
        <v>9970.43</v>
      </c>
      <c r="K84" s="123">
        <v>5542.92</v>
      </c>
      <c r="L84" s="120">
        <f t="shared" ref="L84" si="14">SUM(M84:O84)</f>
        <v>25138.04</v>
      </c>
      <c r="M84" s="121">
        <v>4688.4799999999996</v>
      </c>
      <c r="N84" s="121">
        <v>5620.32</v>
      </c>
      <c r="O84" s="123">
        <v>14829.24</v>
      </c>
      <c r="P84" s="120">
        <f t="shared" ref="P84" si="15">SUM(Q84:S84)</f>
        <v>32992.79</v>
      </c>
      <c r="Q84" s="121">
        <v>11362.06</v>
      </c>
      <c r="R84" s="121">
        <v>6161.66</v>
      </c>
      <c r="S84" s="123">
        <v>15469.07</v>
      </c>
      <c r="T84" s="120">
        <f t="shared" ref="T84" si="16">SUM(U84:W84)</f>
        <v>3904.8199999999997</v>
      </c>
      <c r="U84" s="121">
        <v>1809.13</v>
      </c>
      <c r="V84" s="121">
        <v>1752.11</v>
      </c>
      <c r="W84" s="123">
        <v>343.58</v>
      </c>
      <c r="X84" s="120">
        <f t="shared" ref="X84" si="17">SUM(Y84:AA84)</f>
        <v>9970.4299999999985</v>
      </c>
      <c r="Y84" s="121">
        <v>6824.26</v>
      </c>
      <c r="Z84" s="121">
        <v>2213.6999999999998</v>
      </c>
      <c r="AA84" s="123">
        <v>932.47</v>
      </c>
      <c r="AJ84" s="289"/>
      <c r="AK84" s="289"/>
      <c r="AL84" s="289"/>
      <c r="AM84" s="289"/>
    </row>
    <row r="85" spans="1:39" x14ac:dyDescent="0.35">
      <c r="A85" s="68" t="s">
        <v>490</v>
      </c>
      <c r="B85" s="120">
        <f t="shared" si="6"/>
        <v>36498.630000000005</v>
      </c>
      <c r="C85" s="121">
        <v>6083.95</v>
      </c>
      <c r="D85" s="121">
        <v>12529.91</v>
      </c>
      <c r="E85" s="121">
        <v>11586.29</v>
      </c>
      <c r="F85" s="123">
        <v>6298.48</v>
      </c>
      <c r="G85" s="120">
        <f t="shared" si="9"/>
        <v>33441.410000000003</v>
      </c>
      <c r="H85" s="121">
        <v>5737.04</v>
      </c>
      <c r="I85" s="121">
        <v>12444.98</v>
      </c>
      <c r="J85" s="121">
        <v>9752.2900000000009</v>
      </c>
      <c r="K85" s="123">
        <v>5507.1</v>
      </c>
      <c r="L85" s="120">
        <f t="shared" si="7"/>
        <v>36498.630000000005</v>
      </c>
      <c r="M85" s="121">
        <v>13159.53</v>
      </c>
      <c r="N85" s="121">
        <v>6580.78</v>
      </c>
      <c r="O85" s="123">
        <v>16758.32</v>
      </c>
      <c r="P85" s="120">
        <f t="shared" si="10"/>
        <v>33441.409999999996</v>
      </c>
      <c r="Q85" s="121">
        <v>10930.81</v>
      </c>
      <c r="R85" s="121">
        <v>6176.72</v>
      </c>
      <c r="S85" s="123">
        <v>16333.88</v>
      </c>
      <c r="T85" s="120">
        <f t="shared" si="8"/>
        <v>11586.29</v>
      </c>
      <c r="U85" s="121">
        <v>7780.82</v>
      </c>
      <c r="V85" s="121">
        <v>2477.0100000000002</v>
      </c>
      <c r="W85" s="123">
        <v>1328.46</v>
      </c>
      <c r="X85" s="120">
        <f t="shared" si="11"/>
        <v>9752.2899999999991</v>
      </c>
      <c r="Y85" s="121">
        <v>6416.98</v>
      </c>
      <c r="Z85" s="121">
        <v>2252.91</v>
      </c>
      <c r="AA85" s="123">
        <v>1082.4000000000001</v>
      </c>
      <c r="AJ85" s="289"/>
      <c r="AK85" s="289"/>
      <c r="AL85" s="289"/>
      <c r="AM85" s="289"/>
    </row>
    <row r="86" spans="1:39" x14ac:dyDescent="0.35">
      <c r="A86" s="68" t="s">
        <v>493</v>
      </c>
      <c r="B86" s="120">
        <f t="shared" ref="B86:B87" si="18">SUM(C86:F86)</f>
        <v>37717.86</v>
      </c>
      <c r="C86" s="121">
        <v>6147</v>
      </c>
      <c r="D86" s="121">
        <v>11468.77</v>
      </c>
      <c r="E86" s="121">
        <v>13914.61</v>
      </c>
      <c r="F86" s="123">
        <v>6187.48</v>
      </c>
      <c r="G86" s="120">
        <f t="shared" si="9"/>
        <v>32737.81</v>
      </c>
      <c r="H86" s="121">
        <v>5521.28</v>
      </c>
      <c r="I86" s="121">
        <v>12174.67</v>
      </c>
      <c r="J86" s="121">
        <v>9713.82</v>
      </c>
      <c r="K86" s="123">
        <v>5328.04</v>
      </c>
      <c r="L86" s="120">
        <f t="shared" si="7"/>
        <v>37717.870000000003</v>
      </c>
      <c r="M86" s="121">
        <v>15116.04</v>
      </c>
      <c r="N86" s="121">
        <v>6475.75</v>
      </c>
      <c r="O86" s="123">
        <v>16126.08</v>
      </c>
      <c r="P86" s="120">
        <f t="shared" si="10"/>
        <v>32737.800000000003</v>
      </c>
      <c r="Q86" s="121">
        <v>10627.53</v>
      </c>
      <c r="R86" s="121">
        <v>5964.09</v>
      </c>
      <c r="S86" s="123">
        <v>16146.18</v>
      </c>
      <c r="T86" s="120">
        <f t="shared" si="8"/>
        <v>13914.6</v>
      </c>
      <c r="U86" s="121">
        <v>9813.74</v>
      </c>
      <c r="V86" s="121">
        <v>2509.2800000000002</v>
      </c>
      <c r="W86" s="123">
        <v>1591.58</v>
      </c>
      <c r="X86" s="120">
        <f t="shared" si="11"/>
        <v>9713.82</v>
      </c>
      <c r="Y86" s="121">
        <v>6387.3</v>
      </c>
      <c r="Z86" s="121">
        <v>2186.77</v>
      </c>
      <c r="AA86" s="123">
        <v>1139.75</v>
      </c>
      <c r="AJ86" s="289"/>
      <c r="AK86" s="289"/>
      <c r="AL86" s="289"/>
      <c r="AM86" s="289"/>
    </row>
    <row r="87" spans="1:39" x14ac:dyDescent="0.35">
      <c r="A87" s="68" t="s">
        <v>494</v>
      </c>
      <c r="B87" s="120">
        <f t="shared" si="18"/>
        <v>28918.620000000003</v>
      </c>
      <c r="C87" s="121">
        <v>5050.22</v>
      </c>
      <c r="D87" s="121">
        <v>13027.14</v>
      </c>
      <c r="E87" s="121">
        <v>6507</v>
      </c>
      <c r="F87" s="123">
        <v>4334.26</v>
      </c>
      <c r="G87" s="120">
        <f t="shared" si="9"/>
        <v>33111.22</v>
      </c>
      <c r="H87" s="121">
        <v>5623.95</v>
      </c>
      <c r="I87" s="121">
        <v>12612.4</v>
      </c>
      <c r="J87" s="121">
        <v>9564.16</v>
      </c>
      <c r="K87" s="123">
        <v>5310.71</v>
      </c>
      <c r="L87" s="120">
        <f t="shared" si="7"/>
        <v>28918.620000000003</v>
      </c>
      <c r="M87" s="121">
        <v>7142.84</v>
      </c>
      <c r="N87" s="121">
        <v>5428.1</v>
      </c>
      <c r="O87" s="123">
        <v>16347.68</v>
      </c>
      <c r="P87" s="120">
        <f t="shared" si="10"/>
        <v>33111.229999999996</v>
      </c>
      <c r="Q87" s="121">
        <v>10728.88</v>
      </c>
      <c r="R87" s="121">
        <v>5792.87</v>
      </c>
      <c r="S87" s="123">
        <v>16589.48</v>
      </c>
      <c r="T87" s="120">
        <f t="shared" si="8"/>
        <v>6507</v>
      </c>
      <c r="U87" s="121">
        <v>3831.87</v>
      </c>
      <c r="V87" s="121">
        <v>1901.01</v>
      </c>
      <c r="W87" s="123">
        <v>774.12</v>
      </c>
      <c r="X87" s="120">
        <f t="shared" si="11"/>
        <v>9564.16</v>
      </c>
      <c r="Y87" s="121">
        <v>6292.76</v>
      </c>
      <c r="Z87" s="121">
        <v>2140.7600000000002</v>
      </c>
      <c r="AA87" s="123">
        <v>1130.6400000000001</v>
      </c>
      <c r="AJ87" s="289"/>
      <c r="AK87" s="289"/>
      <c r="AL87" s="289"/>
      <c r="AM87" s="289"/>
    </row>
    <row r="88" spans="1:39" x14ac:dyDescent="0.35">
      <c r="A88" s="68" t="s">
        <v>499</v>
      </c>
      <c r="B88" s="120">
        <f t="shared" ref="B88:B93" si="19">SUM(C88:F88)</f>
        <v>25526.720000000001</v>
      </c>
      <c r="C88" s="121">
        <v>4823.41</v>
      </c>
      <c r="D88" s="121">
        <v>13187.11</v>
      </c>
      <c r="E88" s="121">
        <v>3674.45</v>
      </c>
      <c r="F88" s="123">
        <v>3841.75</v>
      </c>
      <c r="G88" s="120">
        <f t="shared" si="9"/>
        <v>32202.410000000003</v>
      </c>
      <c r="H88" s="121">
        <v>5387.79</v>
      </c>
      <c r="I88" s="121">
        <v>12701.55</v>
      </c>
      <c r="J88" s="121">
        <v>8912.7800000000007</v>
      </c>
      <c r="K88" s="123">
        <v>5200.29</v>
      </c>
      <c r="L88" s="120">
        <f t="shared" si="7"/>
        <v>25526.720000000001</v>
      </c>
      <c r="M88" s="121">
        <v>4352.74</v>
      </c>
      <c r="N88" s="121">
        <v>5330.57</v>
      </c>
      <c r="O88" s="123">
        <v>15843.41</v>
      </c>
      <c r="P88" s="120">
        <f t="shared" si="10"/>
        <v>32202.400000000001</v>
      </c>
      <c r="Q88" s="121">
        <v>9958.2199999999993</v>
      </c>
      <c r="R88" s="121">
        <v>5806.25</v>
      </c>
      <c r="S88" s="123">
        <v>16437.93</v>
      </c>
      <c r="T88" s="120">
        <f t="shared" si="8"/>
        <v>3674.44</v>
      </c>
      <c r="U88" s="121">
        <v>1625.65</v>
      </c>
      <c r="V88" s="121">
        <v>1672.02</v>
      </c>
      <c r="W88" s="123">
        <v>376.77</v>
      </c>
      <c r="X88" s="120">
        <f t="shared" si="11"/>
        <v>8912.77</v>
      </c>
      <c r="Y88" s="121">
        <v>5793.89</v>
      </c>
      <c r="Z88" s="121">
        <v>2092.4</v>
      </c>
      <c r="AA88" s="123">
        <v>1026.48</v>
      </c>
    </row>
    <row r="89" spans="1:39" x14ac:dyDescent="0.35">
      <c r="A89" s="68" t="s">
        <v>502</v>
      </c>
      <c r="B89" s="120">
        <f t="shared" si="19"/>
        <v>34654.04</v>
      </c>
      <c r="C89" s="121">
        <v>5509.48</v>
      </c>
      <c r="D89" s="121">
        <v>12895.88</v>
      </c>
      <c r="E89" s="121">
        <v>10323.11</v>
      </c>
      <c r="F89" s="123">
        <v>5925.57</v>
      </c>
      <c r="G89" s="120">
        <f t="shared" si="9"/>
        <v>31781.48</v>
      </c>
      <c r="H89" s="121">
        <v>5214.9799999999996</v>
      </c>
      <c r="I89" s="121">
        <v>12763.29</v>
      </c>
      <c r="J89" s="121">
        <v>8658.25</v>
      </c>
      <c r="K89" s="123">
        <v>5144.96</v>
      </c>
      <c r="L89" s="120">
        <f t="shared" si="7"/>
        <v>34654.020000000004</v>
      </c>
      <c r="M89" s="121">
        <v>11508.25</v>
      </c>
      <c r="N89" s="121">
        <v>6063.34</v>
      </c>
      <c r="O89" s="123">
        <v>17082.43</v>
      </c>
      <c r="P89" s="120">
        <f t="shared" si="10"/>
        <v>31781.48</v>
      </c>
      <c r="Q89" s="121">
        <v>9544.2900000000009</v>
      </c>
      <c r="R89" s="121">
        <v>5642.78</v>
      </c>
      <c r="S89" s="123">
        <v>16594.41</v>
      </c>
      <c r="T89" s="120">
        <f t="shared" si="8"/>
        <v>10323.11</v>
      </c>
      <c r="U89" s="121">
        <v>6724.4</v>
      </c>
      <c r="V89" s="121">
        <v>2195.37</v>
      </c>
      <c r="W89" s="123">
        <v>1403.34</v>
      </c>
      <c r="X89" s="120">
        <f t="shared" si="11"/>
        <v>8658.25</v>
      </c>
      <c r="Y89" s="121">
        <v>5552.05</v>
      </c>
      <c r="Z89" s="121">
        <v>1989.07</v>
      </c>
      <c r="AA89" s="123">
        <v>1117.1300000000001</v>
      </c>
    </row>
    <row r="90" spans="1:39" x14ac:dyDescent="0.35">
      <c r="A90" s="68" t="s">
        <v>506</v>
      </c>
      <c r="B90" s="120">
        <f t="shared" si="19"/>
        <v>37069.269999999997</v>
      </c>
      <c r="C90" s="121">
        <v>5880.5</v>
      </c>
      <c r="D90" s="121">
        <v>12380.39</v>
      </c>
      <c r="E90" s="121">
        <v>12753.68</v>
      </c>
      <c r="F90" s="123">
        <v>6054.7</v>
      </c>
      <c r="G90" s="120">
        <f t="shared" si="9"/>
        <v>32299.739999999998</v>
      </c>
      <c r="H90" s="121">
        <v>5268.68</v>
      </c>
      <c r="I90" s="121">
        <v>13120.95</v>
      </c>
      <c r="J90" s="121">
        <v>8759.65</v>
      </c>
      <c r="K90" s="123">
        <v>5150.46</v>
      </c>
      <c r="L90" s="120">
        <f t="shared" si="7"/>
        <v>37069.270000000004</v>
      </c>
      <c r="M90" s="121">
        <v>14043.1</v>
      </c>
      <c r="N90" s="121">
        <v>6141.3</v>
      </c>
      <c r="O90" s="123">
        <v>16884.87</v>
      </c>
      <c r="P90" s="120">
        <f t="shared" si="10"/>
        <v>32299.74</v>
      </c>
      <c r="Q90" s="121">
        <v>9744.44</v>
      </c>
      <c r="R90" s="121">
        <v>5641.42</v>
      </c>
      <c r="S90" s="123">
        <v>16913.88</v>
      </c>
      <c r="T90" s="120">
        <f t="shared" si="8"/>
        <v>12753.68</v>
      </c>
      <c r="U90" s="121">
        <v>8886.7900000000009</v>
      </c>
      <c r="V90" s="121">
        <v>2330.0500000000002</v>
      </c>
      <c r="W90" s="123">
        <v>1536.84</v>
      </c>
      <c r="X90" s="120">
        <f t="shared" si="11"/>
        <v>8759.65</v>
      </c>
      <c r="Y90" s="121">
        <v>5662.58</v>
      </c>
      <c r="Z90" s="121">
        <v>2016.38</v>
      </c>
      <c r="AA90" s="123">
        <v>1080.69</v>
      </c>
    </row>
    <row r="91" spans="1:39" x14ac:dyDescent="0.35">
      <c r="A91" s="68" t="s">
        <v>508</v>
      </c>
      <c r="B91" s="120">
        <f t="shared" si="19"/>
        <v>28161.960000000003</v>
      </c>
      <c r="C91" s="121">
        <v>4856.57</v>
      </c>
      <c r="D91" s="121">
        <v>13213.33</v>
      </c>
      <c r="E91" s="121">
        <v>5911.11</v>
      </c>
      <c r="F91" s="123">
        <v>4180.95</v>
      </c>
      <c r="G91" s="120">
        <f t="shared" si="9"/>
        <v>31707.890000000003</v>
      </c>
      <c r="H91" s="121">
        <v>5353.39</v>
      </c>
      <c r="I91" s="121">
        <v>12824.11</v>
      </c>
      <c r="J91" s="121">
        <v>8488.1200000000008</v>
      </c>
      <c r="K91" s="123">
        <v>5042.2700000000004</v>
      </c>
      <c r="L91" s="120">
        <f t="shared" si="7"/>
        <v>28161.960000000003</v>
      </c>
      <c r="M91" s="121">
        <v>6483.76</v>
      </c>
      <c r="N91" s="121">
        <v>5284.37</v>
      </c>
      <c r="O91" s="123">
        <v>16393.830000000002</v>
      </c>
      <c r="P91" s="120">
        <f t="shared" si="10"/>
        <v>31707.91</v>
      </c>
      <c r="Q91" s="121">
        <v>9486.2900000000009</v>
      </c>
      <c r="R91" s="121">
        <v>5625.62</v>
      </c>
      <c r="S91" s="123">
        <v>16596</v>
      </c>
      <c r="T91" s="120">
        <f t="shared" si="8"/>
        <v>5911.11</v>
      </c>
      <c r="U91" s="121">
        <v>3367.83</v>
      </c>
      <c r="V91" s="121">
        <v>1806.46</v>
      </c>
      <c r="W91" s="123">
        <v>736.82</v>
      </c>
      <c r="X91" s="120">
        <f t="shared" si="11"/>
        <v>8488.130000000001</v>
      </c>
      <c r="Y91" s="121">
        <v>5403.39</v>
      </c>
      <c r="Z91" s="121">
        <v>2019.58</v>
      </c>
      <c r="AA91" s="123">
        <v>1065.1600000000001</v>
      </c>
    </row>
    <row r="92" spans="1:39" x14ac:dyDescent="0.35">
      <c r="A92" s="68" t="s">
        <v>512</v>
      </c>
      <c r="B92" s="120">
        <f t="shared" si="19"/>
        <v>25371.469999999998</v>
      </c>
      <c r="C92" s="121">
        <v>4679.3100000000004</v>
      </c>
      <c r="D92" s="121">
        <v>13651.81</v>
      </c>
      <c r="E92" s="121">
        <v>3380.37</v>
      </c>
      <c r="F92" s="123">
        <v>3659.98</v>
      </c>
      <c r="G92" s="120">
        <f t="shared" si="9"/>
        <v>31706.340000000004</v>
      </c>
      <c r="H92" s="121">
        <v>5215.7700000000004</v>
      </c>
      <c r="I92" s="121">
        <v>13090.13</v>
      </c>
      <c r="J92" s="121">
        <v>8365.7199999999993</v>
      </c>
      <c r="K92" s="123">
        <v>5034.72</v>
      </c>
      <c r="L92" s="120">
        <f t="shared" si="7"/>
        <v>25371.46</v>
      </c>
      <c r="M92" s="121">
        <v>3974.61</v>
      </c>
      <c r="N92" s="121">
        <v>5175.51</v>
      </c>
      <c r="O92" s="123">
        <v>16221.34</v>
      </c>
      <c r="P92" s="120">
        <f t="shared" si="10"/>
        <v>31706.33</v>
      </c>
      <c r="Q92" s="121">
        <v>9363.36</v>
      </c>
      <c r="R92" s="121">
        <v>5636.83</v>
      </c>
      <c r="S92" s="123">
        <v>16706.14</v>
      </c>
      <c r="T92" s="120">
        <f t="shared" si="8"/>
        <v>3380.3599999999997</v>
      </c>
      <c r="U92" s="121">
        <v>1437.5</v>
      </c>
      <c r="V92" s="121">
        <v>1611.35</v>
      </c>
      <c r="W92" s="123">
        <v>331.51</v>
      </c>
      <c r="X92" s="120">
        <f t="shared" si="11"/>
        <v>8365.7100000000009</v>
      </c>
      <c r="Y92" s="121">
        <v>5410.38</v>
      </c>
      <c r="Z92" s="121">
        <v>2019.39</v>
      </c>
      <c r="AA92" s="123">
        <v>935.94</v>
      </c>
    </row>
    <row r="93" spans="1:39" x14ac:dyDescent="0.35">
      <c r="A93" s="68" t="s">
        <v>513</v>
      </c>
      <c r="B93" s="120">
        <f t="shared" si="19"/>
        <v>34205.11</v>
      </c>
      <c r="C93" s="121">
        <v>5374.55</v>
      </c>
      <c r="D93" s="121">
        <v>12900.06</v>
      </c>
      <c r="E93" s="121">
        <v>10140.58</v>
      </c>
      <c r="F93" s="123">
        <v>5789.92</v>
      </c>
      <c r="G93" s="120">
        <f t="shared" si="9"/>
        <v>31643.94</v>
      </c>
      <c r="H93" s="121">
        <v>5147.1499999999996</v>
      </c>
      <c r="I93" s="121">
        <v>12823.73</v>
      </c>
      <c r="J93" s="121">
        <v>8603.51</v>
      </c>
      <c r="K93" s="123">
        <v>5069.55</v>
      </c>
      <c r="L93" s="120">
        <f t="shared" si="7"/>
        <v>34205.119999999995</v>
      </c>
      <c r="M93" s="121">
        <v>11265.18</v>
      </c>
      <c r="N93" s="121">
        <v>6005.89</v>
      </c>
      <c r="O93" s="123">
        <v>16934.05</v>
      </c>
      <c r="P93" s="120">
        <f t="shared" si="10"/>
        <v>31643.940000000002</v>
      </c>
      <c r="Q93" s="121">
        <v>9496.83</v>
      </c>
      <c r="R93" s="121">
        <v>5600.12</v>
      </c>
      <c r="S93" s="123">
        <v>16546.990000000002</v>
      </c>
      <c r="T93" s="120">
        <f t="shared" si="8"/>
        <v>10140.58</v>
      </c>
      <c r="U93" s="121">
        <v>6622.27</v>
      </c>
      <c r="V93" s="121">
        <v>2188.83</v>
      </c>
      <c r="W93" s="123">
        <v>1329.48</v>
      </c>
      <c r="X93" s="120">
        <f t="shared" si="11"/>
        <v>8603.5099999999984</v>
      </c>
      <c r="Y93" s="121">
        <v>5531.65</v>
      </c>
      <c r="Z93" s="121">
        <v>1996.65</v>
      </c>
      <c r="AA93" s="123">
        <v>1075.21</v>
      </c>
    </row>
    <row r="94" spans="1:39" x14ac:dyDescent="0.35">
      <c r="A94" s="95"/>
    </row>
    <row r="95" spans="1:39" x14ac:dyDescent="0.35">
      <c r="AB95" s="118"/>
    </row>
    <row r="96" spans="1:39" x14ac:dyDescent="0.35">
      <c r="AB96" s="118"/>
    </row>
    <row r="97" spans="2:28" x14ac:dyDescent="0.35">
      <c r="B97" s="131"/>
      <c r="C97" s="131"/>
      <c r="D97" s="131"/>
      <c r="E97" s="131"/>
      <c r="F97" s="131"/>
      <c r="G97" s="120"/>
      <c r="H97" s="120"/>
      <c r="I97" s="120"/>
      <c r="J97" s="120"/>
      <c r="K97" s="120"/>
      <c r="L97" s="120"/>
      <c r="M97" s="120"/>
      <c r="N97" s="120"/>
      <c r="O97" s="120"/>
      <c r="P97" s="120"/>
      <c r="Q97" s="120"/>
      <c r="R97" s="120"/>
      <c r="S97" s="120"/>
      <c r="T97" s="120"/>
      <c r="U97" s="120"/>
      <c r="V97" s="120"/>
      <c r="W97" s="120"/>
      <c r="X97" s="120"/>
      <c r="Y97" s="120"/>
      <c r="Z97" s="120"/>
      <c r="AA97" s="120"/>
      <c r="AB97" s="118"/>
    </row>
    <row r="98" spans="2:28" x14ac:dyDescent="0.35">
      <c r="B98" s="131"/>
      <c r="C98" s="131"/>
      <c r="D98" s="131"/>
      <c r="E98" s="131"/>
      <c r="F98" s="131"/>
      <c r="L98" s="120"/>
      <c r="M98" s="120"/>
      <c r="N98" s="120"/>
      <c r="O98" s="120"/>
      <c r="T98" s="120"/>
      <c r="U98" s="120"/>
      <c r="V98" s="120"/>
      <c r="W98" s="120"/>
      <c r="X98" s="120"/>
      <c r="Y98" s="120"/>
      <c r="Z98" s="120"/>
      <c r="AA98" s="120"/>
      <c r="AB98" s="118"/>
    </row>
    <row r="99" spans="2:28" x14ac:dyDescent="0.35">
      <c r="B99" s="131"/>
      <c r="C99" s="131"/>
      <c r="D99" s="131"/>
      <c r="E99" s="131"/>
      <c r="F99" s="131"/>
      <c r="L99" s="120"/>
      <c r="M99" s="120"/>
      <c r="N99" s="120"/>
      <c r="O99" s="120"/>
      <c r="T99" s="120"/>
      <c r="U99" s="120"/>
      <c r="V99" s="120"/>
      <c r="W99" s="120"/>
      <c r="X99" s="120"/>
      <c r="Y99" s="120"/>
      <c r="Z99" s="120"/>
      <c r="AA99" s="120"/>
      <c r="AB99" s="118"/>
    </row>
    <row r="100" spans="2:28" x14ac:dyDescent="0.35">
      <c r="B100" s="131"/>
      <c r="C100" s="131"/>
      <c r="D100" s="131"/>
      <c r="E100" s="131"/>
      <c r="F100" s="131"/>
      <c r="L100" s="120"/>
      <c r="M100" s="120"/>
      <c r="N100" s="120"/>
      <c r="O100" s="120"/>
      <c r="T100" s="120"/>
      <c r="U100" s="120"/>
      <c r="V100" s="120"/>
      <c r="W100" s="120"/>
      <c r="X100" s="120"/>
      <c r="Y100" s="120"/>
      <c r="Z100" s="120"/>
      <c r="AA100" s="120"/>
      <c r="AB100" s="118"/>
    </row>
    <row r="101" spans="2:28" x14ac:dyDescent="0.35">
      <c r="B101" s="131"/>
      <c r="C101" s="131"/>
      <c r="D101" s="131"/>
      <c r="E101" s="131"/>
      <c r="F101" s="131"/>
      <c r="L101" s="120"/>
      <c r="M101" s="120"/>
      <c r="N101" s="120"/>
      <c r="O101" s="120"/>
      <c r="T101" s="120"/>
      <c r="U101" s="120"/>
      <c r="V101" s="120"/>
      <c r="W101" s="120"/>
      <c r="X101" s="120"/>
      <c r="Y101" s="120"/>
      <c r="Z101" s="120"/>
      <c r="AA101" s="120"/>
      <c r="AB101" s="118"/>
    </row>
    <row r="102" spans="2:28" x14ac:dyDescent="0.35">
      <c r="B102" s="131"/>
      <c r="C102" s="131"/>
      <c r="D102" s="131"/>
      <c r="E102" s="131"/>
      <c r="F102" s="131"/>
      <c r="L102" s="120"/>
      <c r="M102" s="120"/>
      <c r="N102" s="120"/>
      <c r="O102" s="120"/>
      <c r="T102" s="120"/>
      <c r="U102" s="120"/>
      <c r="V102" s="120"/>
      <c r="W102" s="120"/>
      <c r="X102" s="120"/>
      <c r="Y102" s="120"/>
      <c r="Z102" s="120"/>
      <c r="AA102" s="120"/>
      <c r="AB102" s="118"/>
    </row>
    <row r="103" spans="2:28" x14ac:dyDescent="0.35">
      <c r="B103" s="131"/>
      <c r="C103" s="131"/>
      <c r="D103" s="131"/>
      <c r="E103" s="131"/>
      <c r="F103" s="131"/>
      <c r="G103" s="118"/>
      <c r="H103" s="118"/>
      <c r="I103" s="118"/>
      <c r="J103" s="118"/>
      <c r="K103" s="118"/>
      <c r="L103" s="120"/>
      <c r="M103" s="120"/>
      <c r="N103" s="120"/>
      <c r="O103" s="120"/>
      <c r="P103" s="118"/>
      <c r="Q103" s="118"/>
      <c r="R103" s="118"/>
      <c r="S103" s="118"/>
      <c r="T103" s="120"/>
      <c r="U103" s="120"/>
      <c r="V103" s="120"/>
      <c r="W103" s="120"/>
      <c r="X103" s="120"/>
      <c r="Y103" s="120"/>
      <c r="Z103" s="120"/>
      <c r="AA103" s="120"/>
      <c r="AB103" s="118"/>
    </row>
    <row r="104" spans="2:28" x14ac:dyDescent="0.35">
      <c r="B104" s="131"/>
      <c r="C104" s="131"/>
      <c r="D104" s="131"/>
      <c r="E104" s="131"/>
      <c r="F104" s="131"/>
      <c r="G104" s="118"/>
      <c r="H104" s="118"/>
      <c r="I104" s="118"/>
      <c r="J104" s="118"/>
      <c r="K104" s="118"/>
      <c r="L104" s="120"/>
      <c r="M104" s="120"/>
      <c r="N104" s="120"/>
      <c r="O104" s="120"/>
      <c r="P104" s="118"/>
      <c r="Q104" s="118"/>
      <c r="R104" s="118"/>
      <c r="S104" s="118"/>
      <c r="T104" s="120"/>
      <c r="U104" s="120"/>
      <c r="V104" s="120"/>
      <c r="W104" s="120"/>
      <c r="X104" s="120"/>
      <c r="Y104" s="120"/>
      <c r="Z104" s="120"/>
      <c r="AA104" s="120"/>
      <c r="AB104" s="118"/>
    </row>
    <row r="105" spans="2:28" x14ac:dyDescent="0.35">
      <c r="B105" s="131"/>
      <c r="C105" s="131"/>
      <c r="D105" s="131"/>
      <c r="E105" s="131"/>
      <c r="F105" s="131"/>
      <c r="G105" s="118"/>
      <c r="H105" s="118"/>
      <c r="I105" s="118"/>
      <c r="J105" s="118"/>
      <c r="K105" s="118"/>
      <c r="L105" s="120"/>
      <c r="M105" s="120"/>
      <c r="N105" s="120"/>
      <c r="O105" s="120"/>
      <c r="P105" s="118"/>
      <c r="Q105" s="118"/>
      <c r="R105" s="118"/>
      <c r="S105" s="118"/>
      <c r="T105" s="120"/>
      <c r="U105" s="120"/>
      <c r="V105" s="120"/>
      <c r="W105" s="120"/>
      <c r="X105" s="120"/>
      <c r="Y105" s="120"/>
      <c r="Z105" s="120"/>
      <c r="AA105" s="120"/>
      <c r="AB105" s="118"/>
    </row>
    <row r="106" spans="2:28" x14ac:dyDescent="0.35">
      <c r="B106" s="131"/>
      <c r="C106" s="131"/>
      <c r="D106" s="131"/>
      <c r="E106" s="131"/>
      <c r="F106" s="131"/>
      <c r="G106" s="118"/>
      <c r="H106" s="118"/>
      <c r="I106" s="118"/>
      <c r="J106" s="118"/>
      <c r="K106" s="118"/>
      <c r="L106" s="120"/>
      <c r="M106" s="120"/>
      <c r="N106" s="120"/>
      <c r="O106" s="120"/>
      <c r="P106" s="118"/>
      <c r="Q106" s="118"/>
      <c r="R106" s="118"/>
      <c r="S106" s="118"/>
      <c r="T106" s="120"/>
      <c r="U106" s="120"/>
      <c r="V106" s="120"/>
      <c r="W106" s="120"/>
      <c r="X106" s="120"/>
      <c r="Y106" s="120"/>
      <c r="Z106" s="120"/>
      <c r="AA106" s="120"/>
      <c r="AB106" s="118"/>
    </row>
    <row r="107" spans="2:28" x14ac:dyDescent="0.35">
      <c r="B107" s="131"/>
      <c r="C107" s="131"/>
      <c r="D107" s="131"/>
      <c r="E107" s="131"/>
      <c r="F107" s="131"/>
      <c r="G107" s="118"/>
      <c r="H107" s="118"/>
      <c r="I107" s="118"/>
      <c r="J107" s="118"/>
      <c r="K107" s="118"/>
      <c r="L107" s="120"/>
      <c r="M107" s="120"/>
      <c r="N107" s="120"/>
      <c r="O107" s="120"/>
      <c r="P107" s="118"/>
      <c r="Q107" s="118"/>
      <c r="R107" s="118"/>
      <c r="S107" s="118"/>
      <c r="T107" s="120"/>
      <c r="U107" s="120"/>
      <c r="V107" s="120"/>
      <c r="W107" s="120"/>
      <c r="X107" s="120"/>
      <c r="Y107" s="120"/>
      <c r="Z107" s="120"/>
      <c r="AA107" s="120"/>
      <c r="AB107" s="118"/>
    </row>
    <row r="108" spans="2:28" x14ac:dyDescent="0.35">
      <c r="B108" s="131"/>
      <c r="C108" s="131"/>
      <c r="D108" s="131"/>
      <c r="E108" s="131"/>
      <c r="F108" s="131"/>
      <c r="G108" s="118"/>
      <c r="H108" s="118"/>
      <c r="I108" s="118"/>
      <c r="J108" s="118"/>
      <c r="K108" s="118"/>
      <c r="L108" s="120"/>
      <c r="M108" s="120"/>
      <c r="N108" s="120"/>
      <c r="O108" s="120"/>
      <c r="P108" s="118"/>
      <c r="Q108" s="118"/>
      <c r="R108" s="118"/>
      <c r="S108" s="118"/>
      <c r="T108" s="120"/>
      <c r="U108" s="120"/>
      <c r="V108" s="120"/>
      <c r="W108" s="120"/>
      <c r="X108" s="120"/>
      <c r="Y108" s="120"/>
      <c r="Z108" s="120"/>
      <c r="AA108" s="120"/>
      <c r="AB108" s="118"/>
    </row>
    <row r="109" spans="2:28" x14ac:dyDescent="0.35">
      <c r="B109" s="131"/>
      <c r="C109" s="131"/>
      <c r="D109" s="131"/>
      <c r="E109" s="131"/>
      <c r="F109" s="131"/>
      <c r="G109" s="118"/>
      <c r="H109" s="118"/>
      <c r="I109" s="118"/>
      <c r="J109" s="118"/>
      <c r="K109" s="118"/>
      <c r="L109" s="120"/>
      <c r="M109" s="120"/>
      <c r="N109" s="120"/>
      <c r="O109" s="120"/>
      <c r="P109" s="118"/>
      <c r="Q109" s="118"/>
      <c r="R109" s="118"/>
      <c r="S109" s="118"/>
      <c r="T109" s="120"/>
      <c r="U109" s="120"/>
      <c r="V109" s="120"/>
      <c r="W109" s="120"/>
      <c r="X109" s="120"/>
      <c r="Y109" s="120"/>
      <c r="Z109" s="120"/>
      <c r="AA109" s="120"/>
      <c r="AB109" s="118"/>
    </row>
    <row r="110" spans="2:28" x14ac:dyDescent="0.35">
      <c r="B110" s="131"/>
      <c r="C110" s="131"/>
      <c r="D110" s="131"/>
      <c r="E110" s="131"/>
      <c r="F110" s="131"/>
      <c r="G110" s="118"/>
      <c r="H110" s="118"/>
      <c r="I110" s="118"/>
      <c r="J110" s="118"/>
      <c r="K110" s="118"/>
      <c r="L110" s="120"/>
      <c r="M110" s="120"/>
      <c r="N110" s="120"/>
      <c r="O110" s="120"/>
      <c r="P110" s="118"/>
      <c r="Q110" s="118"/>
      <c r="R110" s="118"/>
      <c r="S110" s="118"/>
      <c r="T110" s="120"/>
      <c r="U110" s="120"/>
      <c r="V110" s="120"/>
      <c r="W110" s="120"/>
      <c r="X110" s="120"/>
      <c r="Y110" s="120"/>
      <c r="Z110" s="120"/>
      <c r="AA110" s="120"/>
      <c r="AB110" s="118"/>
    </row>
    <row r="111" spans="2:28" x14ac:dyDescent="0.35">
      <c r="B111" s="131"/>
      <c r="C111" s="131"/>
      <c r="D111" s="131"/>
      <c r="E111" s="131"/>
      <c r="F111" s="131"/>
      <c r="G111" s="118"/>
      <c r="H111" s="118"/>
      <c r="I111" s="118"/>
      <c r="J111" s="118"/>
      <c r="K111" s="118"/>
      <c r="L111" s="120"/>
      <c r="M111" s="120"/>
      <c r="N111" s="120"/>
      <c r="O111" s="120"/>
      <c r="P111" s="118"/>
      <c r="Q111" s="118"/>
      <c r="R111" s="118"/>
      <c r="S111" s="118"/>
      <c r="T111" s="120"/>
      <c r="U111" s="120"/>
      <c r="V111" s="120"/>
      <c r="W111" s="120"/>
      <c r="X111" s="120"/>
      <c r="Y111" s="120"/>
      <c r="Z111" s="120"/>
      <c r="AA111" s="120"/>
      <c r="AB111" s="118"/>
    </row>
    <row r="112" spans="2:28" x14ac:dyDescent="0.35">
      <c r="B112" s="131"/>
      <c r="C112" s="131"/>
      <c r="D112" s="131"/>
      <c r="E112" s="131"/>
      <c r="F112" s="131"/>
      <c r="G112" s="118"/>
      <c r="H112" s="118"/>
      <c r="I112" s="118"/>
      <c r="J112" s="118"/>
      <c r="K112" s="118"/>
      <c r="L112" s="120"/>
      <c r="M112" s="120"/>
      <c r="N112" s="120"/>
      <c r="O112" s="120"/>
      <c r="P112" s="118"/>
      <c r="Q112" s="118"/>
      <c r="R112" s="118"/>
      <c r="S112" s="118"/>
      <c r="T112" s="120"/>
      <c r="U112" s="120"/>
      <c r="V112" s="120"/>
      <c r="W112" s="120"/>
      <c r="X112" s="120"/>
      <c r="Y112" s="120"/>
      <c r="Z112" s="120"/>
      <c r="AA112" s="120"/>
      <c r="AB112" s="118"/>
    </row>
    <row r="113" spans="2:28" x14ac:dyDescent="0.35">
      <c r="B113" s="131"/>
      <c r="C113" s="131"/>
      <c r="D113" s="131"/>
      <c r="E113" s="131"/>
      <c r="F113" s="131"/>
      <c r="G113" s="118"/>
      <c r="H113" s="118"/>
      <c r="I113" s="118"/>
      <c r="J113" s="118"/>
      <c r="K113" s="118"/>
      <c r="L113" s="120"/>
      <c r="M113" s="120"/>
      <c r="N113" s="120"/>
      <c r="O113" s="120"/>
      <c r="P113" s="118"/>
      <c r="Q113" s="118"/>
      <c r="R113" s="118"/>
      <c r="S113" s="118"/>
      <c r="T113" s="120"/>
      <c r="U113" s="120"/>
      <c r="V113" s="120"/>
      <c r="W113" s="120"/>
      <c r="X113" s="120"/>
      <c r="Y113" s="120"/>
      <c r="Z113" s="120"/>
      <c r="AA113" s="120"/>
      <c r="AB113" s="118"/>
    </row>
    <row r="114" spans="2:28" x14ac:dyDescent="0.35">
      <c r="B114" s="131"/>
      <c r="C114" s="131"/>
      <c r="D114" s="131"/>
      <c r="E114" s="131"/>
      <c r="F114" s="131"/>
      <c r="G114" s="118"/>
      <c r="H114" s="118"/>
      <c r="I114" s="118"/>
      <c r="J114" s="118"/>
      <c r="K114" s="118"/>
      <c r="L114" s="120"/>
      <c r="M114" s="120"/>
      <c r="N114" s="120"/>
      <c r="O114" s="120"/>
      <c r="P114" s="118"/>
      <c r="Q114" s="118"/>
      <c r="R114" s="118"/>
      <c r="S114" s="118"/>
      <c r="T114" s="120"/>
      <c r="U114" s="120"/>
      <c r="V114" s="120"/>
      <c r="W114" s="120"/>
      <c r="X114" s="120"/>
      <c r="Y114" s="120"/>
      <c r="Z114" s="120"/>
      <c r="AA114" s="120"/>
    </row>
    <row r="115" spans="2:28" x14ac:dyDescent="0.35">
      <c r="B115" s="131"/>
      <c r="C115" s="131"/>
      <c r="D115" s="131"/>
      <c r="E115" s="131"/>
      <c r="F115" s="131"/>
      <c r="G115" s="118"/>
      <c r="H115" s="118"/>
      <c r="I115" s="118"/>
      <c r="J115" s="118"/>
      <c r="K115" s="118"/>
      <c r="L115" s="120"/>
      <c r="M115" s="120"/>
      <c r="N115" s="120"/>
      <c r="O115" s="120"/>
      <c r="P115" s="118"/>
      <c r="Q115" s="118"/>
      <c r="R115" s="118"/>
      <c r="S115" s="118"/>
      <c r="T115" s="120"/>
      <c r="U115" s="120"/>
      <c r="V115" s="120"/>
      <c r="W115" s="120"/>
      <c r="X115" s="120"/>
      <c r="Y115" s="120"/>
      <c r="Z115" s="120"/>
      <c r="AA115" s="120"/>
    </row>
    <row r="116" spans="2:28" x14ac:dyDescent="0.35">
      <c r="B116" s="131"/>
      <c r="C116" s="131"/>
      <c r="D116" s="131"/>
      <c r="E116" s="131"/>
      <c r="F116" s="131"/>
      <c r="G116" s="118"/>
      <c r="H116" s="118"/>
      <c r="I116" s="118"/>
      <c r="J116" s="118"/>
      <c r="K116" s="118"/>
      <c r="L116" s="120"/>
      <c r="M116" s="120"/>
      <c r="N116" s="120"/>
      <c r="O116" s="120"/>
      <c r="P116" s="118"/>
      <c r="Q116" s="118"/>
      <c r="R116" s="118"/>
      <c r="S116" s="118"/>
      <c r="T116" s="120"/>
      <c r="U116" s="120"/>
      <c r="V116" s="120"/>
      <c r="W116" s="120"/>
      <c r="X116" s="120"/>
      <c r="Y116" s="120"/>
      <c r="Z116" s="120"/>
      <c r="AA116" s="120"/>
    </row>
    <row r="117" spans="2:28" x14ac:dyDescent="0.35">
      <c r="B117" s="131"/>
      <c r="C117" s="131"/>
      <c r="D117" s="131"/>
      <c r="E117" s="131"/>
      <c r="F117" s="131"/>
      <c r="G117" s="118"/>
      <c r="H117" s="118"/>
      <c r="I117" s="118"/>
      <c r="J117" s="118"/>
      <c r="K117" s="118"/>
      <c r="L117" s="120"/>
      <c r="M117" s="120"/>
      <c r="N117" s="120"/>
      <c r="O117" s="120"/>
      <c r="P117" s="118"/>
      <c r="Q117" s="118"/>
      <c r="R117" s="118"/>
      <c r="S117" s="118"/>
      <c r="T117" s="120"/>
      <c r="U117" s="120"/>
      <c r="V117" s="120"/>
      <c r="W117" s="120"/>
      <c r="X117" s="120"/>
      <c r="Y117" s="120"/>
      <c r="Z117" s="120"/>
      <c r="AA117" s="120"/>
    </row>
    <row r="118" spans="2:28" x14ac:dyDescent="0.35">
      <c r="B118" s="131"/>
      <c r="C118" s="131"/>
      <c r="D118" s="131"/>
      <c r="E118" s="131"/>
      <c r="F118" s="131"/>
      <c r="G118" s="118"/>
      <c r="H118" s="118"/>
      <c r="I118" s="118"/>
      <c r="J118" s="118"/>
      <c r="K118" s="118"/>
      <c r="L118" s="120"/>
      <c r="M118" s="120"/>
      <c r="N118" s="120"/>
      <c r="O118" s="120"/>
      <c r="P118" s="118"/>
      <c r="Q118" s="118"/>
      <c r="R118" s="118"/>
      <c r="S118" s="118"/>
      <c r="T118" s="120"/>
      <c r="U118" s="120"/>
      <c r="V118" s="120"/>
      <c r="W118" s="120"/>
      <c r="X118" s="120"/>
      <c r="Y118" s="120"/>
      <c r="Z118" s="120"/>
      <c r="AA118" s="120"/>
    </row>
    <row r="119" spans="2:28" x14ac:dyDescent="0.35">
      <c r="B119" s="131"/>
      <c r="C119" s="131"/>
      <c r="D119" s="131"/>
      <c r="E119" s="131"/>
      <c r="F119" s="131"/>
      <c r="G119" s="118"/>
      <c r="H119" s="118"/>
      <c r="I119" s="118"/>
      <c r="J119" s="118"/>
      <c r="K119" s="118"/>
      <c r="L119" s="120"/>
      <c r="M119" s="120"/>
      <c r="N119" s="120"/>
      <c r="O119" s="120"/>
      <c r="P119" s="118"/>
      <c r="Q119" s="118"/>
      <c r="R119" s="118"/>
      <c r="S119" s="118"/>
      <c r="T119" s="120"/>
      <c r="U119" s="120"/>
      <c r="V119" s="120"/>
      <c r="W119" s="120"/>
      <c r="X119" s="120"/>
      <c r="Y119" s="120"/>
      <c r="Z119" s="120"/>
      <c r="AA119" s="120"/>
    </row>
    <row r="120" spans="2:28" x14ac:dyDescent="0.35">
      <c r="B120" s="131"/>
      <c r="C120" s="131"/>
      <c r="D120" s="131"/>
      <c r="E120" s="131"/>
      <c r="F120" s="131"/>
      <c r="G120" s="118"/>
      <c r="H120" s="118"/>
      <c r="I120" s="118"/>
      <c r="J120" s="118"/>
      <c r="K120" s="118"/>
      <c r="L120" s="120"/>
      <c r="M120" s="120"/>
      <c r="N120" s="120"/>
      <c r="O120" s="120"/>
      <c r="P120" s="118"/>
      <c r="Q120" s="118"/>
      <c r="R120" s="118"/>
      <c r="S120" s="118"/>
      <c r="T120" s="120"/>
      <c r="U120" s="120"/>
      <c r="V120" s="120"/>
      <c r="W120" s="120"/>
      <c r="X120" s="120"/>
      <c r="Y120" s="120"/>
      <c r="Z120" s="120"/>
      <c r="AA120" s="120"/>
    </row>
    <row r="121" spans="2:28" x14ac:dyDescent="0.35">
      <c r="B121" s="131"/>
      <c r="C121" s="131"/>
      <c r="D121" s="131"/>
      <c r="E121" s="131"/>
      <c r="F121" s="131"/>
      <c r="G121" s="118"/>
      <c r="H121" s="118"/>
      <c r="I121" s="118"/>
      <c r="J121" s="118"/>
      <c r="K121" s="118"/>
      <c r="L121" s="120"/>
      <c r="M121" s="120"/>
      <c r="N121" s="120"/>
      <c r="O121" s="120"/>
      <c r="P121" s="118"/>
      <c r="Q121" s="118"/>
      <c r="R121" s="118"/>
      <c r="S121" s="118"/>
      <c r="T121" s="120"/>
      <c r="U121" s="120"/>
      <c r="V121" s="120"/>
      <c r="W121" s="120"/>
      <c r="X121" s="120"/>
      <c r="Y121" s="120"/>
      <c r="Z121" s="120"/>
      <c r="AA121" s="120"/>
    </row>
    <row r="122" spans="2:28" x14ac:dyDescent="0.35">
      <c r="B122" s="131"/>
      <c r="C122" s="131"/>
      <c r="D122" s="131"/>
      <c r="E122" s="131"/>
      <c r="F122" s="131"/>
      <c r="L122" s="120"/>
      <c r="M122" s="120"/>
      <c r="N122" s="120"/>
      <c r="O122" s="120"/>
      <c r="T122" s="120"/>
      <c r="U122" s="120"/>
      <c r="V122" s="120"/>
      <c r="W122" s="120"/>
      <c r="X122" s="120"/>
      <c r="Y122" s="120"/>
      <c r="Z122" s="120"/>
      <c r="AA122" s="120"/>
    </row>
    <row r="123" spans="2:28" x14ac:dyDescent="0.35">
      <c r="B123" s="131"/>
      <c r="C123" s="131"/>
      <c r="D123" s="131"/>
      <c r="E123" s="131"/>
      <c r="F123" s="131"/>
      <c r="L123" s="120"/>
      <c r="M123" s="120"/>
      <c r="N123" s="120"/>
      <c r="O123" s="120"/>
      <c r="T123" s="120"/>
      <c r="U123" s="120"/>
      <c r="V123" s="120"/>
      <c r="W123" s="120"/>
      <c r="X123" s="120"/>
      <c r="Y123" s="120"/>
      <c r="Z123" s="120"/>
      <c r="AA123" s="120"/>
    </row>
    <row r="124" spans="2:28" x14ac:dyDescent="0.35">
      <c r="B124" s="131"/>
      <c r="C124" s="131"/>
      <c r="D124" s="131"/>
      <c r="E124" s="131"/>
      <c r="F124" s="131"/>
      <c r="L124" s="120"/>
      <c r="M124" s="120"/>
      <c r="N124" s="120"/>
      <c r="O124" s="120"/>
      <c r="T124" s="120"/>
      <c r="U124" s="120"/>
      <c r="V124" s="120"/>
      <c r="W124" s="120"/>
      <c r="X124" s="120"/>
      <c r="Y124" s="120"/>
      <c r="Z124" s="120"/>
      <c r="AA124" s="120"/>
    </row>
    <row r="125" spans="2:28" x14ac:dyDescent="0.35">
      <c r="B125" s="131"/>
      <c r="C125" s="131"/>
      <c r="D125" s="131"/>
      <c r="E125" s="131"/>
      <c r="F125" s="131"/>
      <c r="L125" s="120"/>
      <c r="M125" s="120"/>
      <c r="N125" s="120"/>
      <c r="O125" s="120"/>
      <c r="T125" s="120"/>
      <c r="U125" s="120"/>
      <c r="V125" s="120"/>
      <c r="W125" s="120"/>
      <c r="X125" s="120"/>
      <c r="Y125" s="120"/>
      <c r="Z125" s="120"/>
      <c r="AA125" s="120"/>
    </row>
    <row r="126" spans="2:28" x14ac:dyDescent="0.35">
      <c r="B126" s="131"/>
      <c r="C126" s="131"/>
      <c r="D126" s="131"/>
      <c r="E126" s="131"/>
      <c r="F126" s="131"/>
      <c r="L126" s="120"/>
      <c r="M126" s="120"/>
      <c r="N126" s="120"/>
      <c r="O126" s="120"/>
      <c r="T126" s="120"/>
      <c r="U126" s="120"/>
      <c r="V126" s="120"/>
      <c r="W126" s="120"/>
      <c r="X126" s="120"/>
      <c r="Y126" s="120"/>
      <c r="Z126" s="120"/>
      <c r="AA126" s="120"/>
    </row>
    <row r="127" spans="2:28" x14ac:dyDescent="0.35">
      <c r="B127" s="131"/>
      <c r="C127" s="131"/>
      <c r="D127" s="131"/>
      <c r="E127" s="131"/>
      <c r="F127" s="131"/>
      <c r="L127" s="120"/>
      <c r="M127" s="120"/>
      <c r="N127" s="120"/>
      <c r="O127" s="120"/>
      <c r="T127" s="120"/>
      <c r="U127" s="120"/>
      <c r="V127" s="120"/>
      <c r="W127" s="120"/>
      <c r="X127" s="120"/>
      <c r="Y127" s="120"/>
      <c r="Z127" s="120"/>
      <c r="AA127" s="120"/>
    </row>
    <row r="128" spans="2:28" x14ac:dyDescent="0.35">
      <c r="B128" s="131"/>
      <c r="C128" s="131"/>
      <c r="D128" s="131"/>
      <c r="E128" s="131"/>
      <c r="F128" s="131"/>
      <c r="L128" s="120"/>
      <c r="M128" s="120"/>
      <c r="N128" s="120"/>
      <c r="O128" s="120"/>
      <c r="T128" s="120"/>
      <c r="U128" s="120"/>
      <c r="V128" s="120"/>
      <c r="W128" s="120"/>
      <c r="X128" s="120"/>
      <c r="Y128" s="120"/>
      <c r="Z128" s="120"/>
      <c r="AA128" s="120"/>
    </row>
    <row r="129" spans="2:27" x14ac:dyDescent="0.35">
      <c r="B129" s="131"/>
      <c r="C129" s="131"/>
      <c r="D129" s="131"/>
      <c r="E129" s="131"/>
      <c r="F129" s="131"/>
      <c r="L129" s="120"/>
      <c r="M129" s="120"/>
      <c r="N129" s="120"/>
      <c r="O129" s="120"/>
      <c r="T129" s="120"/>
      <c r="U129" s="120"/>
      <c r="V129" s="120"/>
      <c r="W129" s="120"/>
      <c r="X129" s="120"/>
      <c r="Y129" s="120"/>
      <c r="Z129" s="120"/>
      <c r="AA129" s="120"/>
    </row>
    <row r="130" spans="2:27" x14ac:dyDescent="0.35">
      <c r="B130" s="131"/>
      <c r="C130" s="131"/>
      <c r="D130" s="131"/>
      <c r="E130" s="131"/>
      <c r="F130" s="131"/>
      <c r="L130" s="120"/>
      <c r="M130" s="120"/>
      <c r="N130" s="120"/>
      <c r="O130" s="120"/>
      <c r="T130" s="120"/>
      <c r="U130" s="120"/>
      <c r="V130" s="120"/>
      <c r="W130" s="120"/>
      <c r="X130" s="120"/>
      <c r="Y130" s="120"/>
      <c r="Z130" s="120"/>
      <c r="AA130" s="120"/>
    </row>
    <row r="131" spans="2:27" x14ac:dyDescent="0.35">
      <c r="B131" s="131"/>
      <c r="C131" s="131"/>
      <c r="D131" s="131"/>
      <c r="E131" s="131"/>
      <c r="F131" s="131"/>
      <c r="L131" s="120"/>
      <c r="M131" s="120"/>
      <c r="N131" s="120"/>
      <c r="O131" s="120"/>
      <c r="T131" s="120"/>
      <c r="U131" s="120"/>
      <c r="V131" s="120"/>
      <c r="W131" s="120"/>
      <c r="X131" s="120"/>
      <c r="Y131" s="120"/>
      <c r="Z131" s="120"/>
      <c r="AA131" s="120"/>
    </row>
    <row r="132" spans="2:27" x14ac:dyDescent="0.35">
      <c r="B132" s="131"/>
      <c r="C132" s="131"/>
      <c r="D132" s="131"/>
      <c r="E132" s="131"/>
      <c r="F132" s="131"/>
      <c r="L132" s="120"/>
      <c r="M132" s="120"/>
      <c r="N132" s="120"/>
      <c r="O132" s="120"/>
      <c r="T132" s="120"/>
      <c r="U132" s="120"/>
      <c r="V132" s="120"/>
      <c r="W132" s="120"/>
      <c r="X132" s="120"/>
      <c r="Y132" s="120"/>
      <c r="Z132" s="120"/>
      <c r="AA132" s="120"/>
    </row>
    <row r="133" spans="2:27" x14ac:dyDescent="0.35">
      <c r="B133" s="131"/>
      <c r="C133" s="131"/>
      <c r="D133" s="131"/>
      <c r="E133" s="131"/>
      <c r="F133" s="131"/>
      <c r="L133" s="120"/>
      <c r="M133" s="120"/>
      <c r="N133" s="120"/>
      <c r="O133" s="120"/>
      <c r="T133" s="120"/>
      <c r="U133" s="120"/>
      <c r="V133" s="120"/>
      <c r="W133" s="120"/>
      <c r="X133" s="120"/>
      <c r="Y133" s="120"/>
      <c r="Z133" s="120"/>
      <c r="AA133" s="120"/>
    </row>
    <row r="134" spans="2:27" x14ac:dyDescent="0.35">
      <c r="B134" s="131"/>
      <c r="C134" s="131"/>
      <c r="D134" s="131"/>
      <c r="E134" s="131"/>
      <c r="F134" s="131"/>
      <c r="L134" s="120"/>
      <c r="M134" s="120"/>
      <c r="N134" s="120"/>
      <c r="O134" s="120"/>
      <c r="T134" s="120"/>
      <c r="U134" s="120"/>
      <c r="V134" s="120"/>
      <c r="W134" s="120"/>
      <c r="X134" s="120"/>
      <c r="Y134" s="120"/>
      <c r="Z134" s="120"/>
      <c r="AA134" s="120"/>
    </row>
    <row r="135" spans="2:27" x14ac:dyDescent="0.35">
      <c r="B135" s="131"/>
      <c r="C135" s="131"/>
      <c r="D135" s="131"/>
      <c r="E135" s="131"/>
      <c r="F135" s="131"/>
      <c r="L135" s="120"/>
      <c r="M135" s="120"/>
      <c r="N135" s="120"/>
      <c r="O135" s="120"/>
      <c r="T135" s="120"/>
      <c r="U135" s="120"/>
      <c r="V135" s="120"/>
      <c r="W135" s="120"/>
      <c r="X135" s="120"/>
      <c r="Y135" s="120"/>
      <c r="Z135" s="120"/>
      <c r="AA135" s="120"/>
    </row>
    <row r="136" spans="2:27" x14ac:dyDescent="0.35">
      <c r="B136" s="131"/>
      <c r="C136" s="131"/>
      <c r="D136" s="131"/>
      <c r="E136" s="131"/>
      <c r="F136" s="131"/>
      <c r="L136" s="120"/>
      <c r="M136" s="120"/>
      <c r="N136" s="120"/>
      <c r="O136" s="120"/>
      <c r="T136" s="120"/>
      <c r="U136" s="120"/>
      <c r="V136" s="120"/>
      <c r="W136" s="120"/>
      <c r="X136" s="120"/>
      <c r="Y136" s="120"/>
      <c r="Z136" s="120"/>
      <c r="AA136" s="120"/>
    </row>
    <row r="137" spans="2:27" x14ac:dyDescent="0.35">
      <c r="B137" s="131"/>
      <c r="C137" s="131"/>
      <c r="D137" s="131"/>
      <c r="E137" s="131"/>
      <c r="F137" s="131"/>
      <c r="L137" s="120"/>
      <c r="M137" s="120"/>
      <c r="N137" s="120"/>
      <c r="O137" s="120"/>
      <c r="T137" s="120"/>
      <c r="U137" s="120"/>
      <c r="V137" s="120"/>
      <c r="W137" s="120"/>
      <c r="X137" s="120"/>
      <c r="Y137" s="120"/>
      <c r="Z137" s="120"/>
      <c r="AA137" s="120"/>
    </row>
    <row r="138" spans="2:27" x14ac:dyDescent="0.35">
      <c r="B138" s="131"/>
      <c r="C138" s="131"/>
      <c r="D138" s="131"/>
      <c r="E138" s="131"/>
      <c r="F138" s="131"/>
      <c r="L138" s="120"/>
      <c r="M138" s="120"/>
      <c r="N138" s="120"/>
      <c r="O138" s="120"/>
      <c r="T138" s="120"/>
      <c r="U138" s="120"/>
      <c r="V138" s="120"/>
      <c r="W138" s="120"/>
      <c r="X138" s="120"/>
      <c r="Y138" s="120"/>
      <c r="Z138" s="120"/>
      <c r="AA138" s="120"/>
    </row>
    <row r="139" spans="2:27" x14ac:dyDescent="0.35">
      <c r="B139" s="131"/>
      <c r="C139" s="131"/>
      <c r="D139" s="131"/>
      <c r="E139" s="131"/>
      <c r="F139" s="131"/>
      <c r="L139" s="120"/>
      <c r="M139" s="120"/>
      <c r="N139" s="120"/>
      <c r="O139" s="120"/>
      <c r="T139" s="120"/>
      <c r="U139" s="120"/>
      <c r="V139" s="120"/>
      <c r="W139" s="120"/>
      <c r="X139" s="120"/>
      <c r="Y139" s="120"/>
      <c r="Z139" s="120"/>
      <c r="AA139" s="120"/>
    </row>
    <row r="140" spans="2:27" x14ac:dyDescent="0.35">
      <c r="B140" s="131"/>
      <c r="C140" s="131"/>
      <c r="D140" s="131"/>
      <c r="E140" s="131"/>
      <c r="F140" s="131"/>
      <c r="L140" s="120"/>
      <c r="M140" s="120"/>
      <c r="N140" s="120"/>
      <c r="O140" s="120"/>
      <c r="T140" s="120"/>
      <c r="U140" s="120"/>
      <c r="V140" s="120"/>
      <c r="W140" s="120"/>
      <c r="X140" s="120"/>
      <c r="Y140" s="120"/>
      <c r="Z140" s="120"/>
      <c r="AA140" s="120"/>
    </row>
    <row r="141" spans="2:27" x14ac:dyDescent="0.35">
      <c r="B141" s="131"/>
      <c r="C141" s="131"/>
      <c r="D141" s="131"/>
      <c r="E141" s="131"/>
      <c r="F141" s="131"/>
      <c r="L141" s="120"/>
      <c r="M141" s="120"/>
      <c r="N141" s="120"/>
      <c r="O141" s="120"/>
      <c r="T141" s="120"/>
      <c r="U141" s="120"/>
      <c r="V141" s="120"/>
      <c r="W141" s="120"/>
      <c r="X141" s="120"/>
      <c r="Y141" s="120"/>
      <c r="Z141" s="120"/>
      <c r="AA141" s="120"/>
    </row>
    <row r="142" spans="2:27" x14ac:dyDescent="0.35">
      <c r="B142" s="131"/>
      <c r="C142" s="131"/>
      <c r="D142" s="131"/>
      <c r="E142" s="131"/>
      <c r="F142" s="131"/>
      <c r="L142" s="120"/>
      <c r="M142" s="120"/>
      <c r="N142" s="120"/>
      <c r="O142" s="120"/>
      <c r="T142" s="120"/>
      <c r="U142" s="120"/>
      <c r="V142" s="120"/>
      <c r="W142" s="120"/>
      <c r="X142" s="120"/>
      <c r="Y142" s="120"/>
      <c r="Z142" s="120"/>
      <c r="AA142" s="120"/>
    </row>
    <row r="143" spans="2:27" x14ac:dyDescent="0.35">
      <c r="B143" s="131"/>
      <c r="C143" s="131"/>
      <c r="D143" s="131"/>
      <c r="E143" s="131"/>
      <c r="F143" s="131"/>
      <c r="L143" s="120"/>
      <c r="M143" s="120"/>
      <c r="N143" s="120"/>
      <c r="O143" s="120"/>
      <c r="T143" s="120"/>
      <c r="U143" s="120"/>
      <c r="V143" s="120"/>
      <c r="W143" s="120"/>
      <c r="X143" s="120"/>
      <c r="Y143" s="120"/>
      <c r="Z143" s="120"/>
      <c r="AA143" s="120"/>
    </row>
    <row r="144" spans="2:27" x14ac:dyDescent="0.35">
      <c r="B144" s="131"/>
      <c r="C144" s="131"/>
      <c r="D144" s="131"/>
      <c r="E144" s="131"/>
      <c r="F144" s="131"/>
      <c r="L144" s="120"/>
      <c r="M144" s="120"/>
      <c r="N144" s="120"/>
      <c r="O144" s="120"/>
      <c r="T144" s="120"/>
      <c r="U144" s="120"/>
      <c r="V144" s="120"/>
      <c r="W144" s="120"/>
      <c r="X144" s="120"/>
      <c r="Y144" s="120"/>
      <c r="Z144" s="120"/>
      <c r="AA144" s="120"/>
    </row>
    <row r="145" spans="2:27" x14ac:dyDescent="0.35">
      <c r="B145" s="131"/>
      <c r="C145" s="131"/>
      <c r="D145" s="131"/>
      <c r="E145" s="131"/>
      <c r="F145" s="131"/>
      <c r="L145" s="120"/>
      <c r="M145" s="120"/>
      <c r="N145" s="120"/>
      <c r="O145" s="120"/>
      <c r="T145" s="120"/>
      <c r="U145" s="120"/>
      <c r="V145" s="120"/>
      <c r="W145" s="120"/>
      <c r="X145" s="120"/>
      <c r="Y145" s="120"/>
      <c r="Z145" s="120"/>
      <c r="AA145" s="120"/>
    </row>
    <row r="146" spans="2:27" x14ac:dyDescent="0.35">
      <c r="B146" s="131"/>
      <c r="C146" s="131"/>
      <c r="D146" s="131"/>
      <c r="E146" s="131"/>
      <c r="F146" s="131"/>
      <c r="L146" s="120"/>
      <c r="M146" s="120"/>
      <c r="N146" s="120"/>
      <c r="O146" s="120"/>
      <c r="T146" s="120"/>
      <c r="U146" s="120"/>
      <c r="V146" s="120"/>
      <c r="W146" s="120"/>
      <c r="X146" s="120"/>
      <c r="Y146" s="120"/>
      <c r="Z146" s="120"/>
      <c r="AA146" s="120"/>
    </row>
    <row r="147" spans="2:27" x14ac:dyDescent="0.35">
      <c r="B147" s="131"/>
      <c r="C147" s="131"/>
      <c r="D147" s="131"/>
      <c r="E147" s="131"/>
      <c r="F147" s="131"/>
      <c r="L147" s="120"/>
      <c r="M147" s="120"/>
      <c r="N147" s="120"/>
      <c r="O147" s="120"/>
      <c r="T147" s="120"/>
      <c r="U147" s="120"/>
      <c r="V147" s="120"/>
      <c r="W147" s="120"/>
      <c r="X147" s="120"/>
      <c r="Y147" s="120"/>
      <c r="Z147" s="120"/>
      <c r="AA147" s="120"/>
    </row>
    <row r="148" spans="2:27" x14ac:dyDescent="0.35">
      <c r="B148" s="131"/>
      <c r="C148" s="131"/>
      <c r="D148" s="131"/>
      <c r="E148" s="131"/>
      <c r="F148" s="131"/>
      <c r="L148" s="120"/>
      <c r="M148" s="120"/>
      <c r="N148" s="120"/>
      <c r="O148" s="120"/>
      <c r="T148" s="120"/>
      <c r="U148" s="120"/>
      <c r="V148" s="120"/>
      <c r="W148" s="120"/>
      <c r="X148" s="120"/>
      <c r="Y148" s="120"/>
      <c r="Z148" s="120"/>
      <c r="AA148" s="120"/>
    </row>
    <row r="149" spans="2:27" x14ac:dyDescent="0.35">
      <c r="B149" s="131"/>
      <c r="C149" s="131"/>
      <c r="D149" s="131"/>
      <c r="E149" s="131"/>
      <c r="F149" s="131"/>
      <c r="L149" s="120"/>
      <c r="M149" s="120"/>
      <c r="N149" s="120"/>
      <c r="O149" s="120"/>
      <c r="T149" s="120"/>
      <c r="U149" s="120"/>
      <c r="V149" s="120"/>
      <c r="W149" s="120"/>
      <c r="X149" s="120"/>
      <c r="Y149" s="120"/>
      <c r="Z149" s="120"/>
      <c r="AA149" s="120"/>
    </row>
    <row r="150" spans="2:27" x14ac:dyDescent="0.35">
      <c r="B150" s="131"/>
      <c r="C150" s="131"/>
      <c r="D150" s="131"/>
      <c r="E150" s="131"/>
      <c r="F150" s="131"/>
      <c r="L150" s="120"/>
      <c r="M150" s="120"/>
      <c r="N150" s="120"/>
      <c r="O150" s="120"/>
      <c r="T150" s="120"/>
      <c r="U150" s="120"/>
      <c r="V150" s="120"/>
      <c r="W150" s="120"/>
      <c r="X150" s="120"/>
      <c r="Y150" s="120"/>
      <c r="Z150" s="120"/>
      <c r="AA150" s="120"/>
    </row>
    <row r="151" spans="2:27" x14ac:dyDescent="0.35">
      <c r="B151" s="131"/>
      <c r="C151" s="131"/>
      <c r="D151" s="131"/>
      <c r="E151" s="131"/>
      <c r="F151" s="131"/>
      <c r="L151" s="120"/>
      <c r="M151" s="120"/>
      <c r="N151" s="120"/>
      <c r="O151" s="120"/>
      <c r="T151" s="120"/>
      <c r="U151" s="120"/>
      <c r="V151" s="120"/>
      <c r="W151" s="120"/>
      <c r="X151" s="120"/>
      <c r="Y151" s="120"/>
      <c r="Z151" s="120"/>
      <c r="AA151" s="120"/>
    </row>
    <row r="152" spans="2:27" x14ac:dyDescent="0.35">
      <c r="B152" s="131"/>
      <c r="C152" s="131"/>
      <c r="D152" s="131"/>
      <c r="E152" s="131"/>
      <c r="F152" s="131"/>
      <c r="L152" s="120"/>
      <c r="M152" s="120"/>
      <c r="N152" s="120"/>
      <c r="O152" s="120"/>
      <c r="T152" s="120"/>
      <c r="U152" s="120"/>
      <c r="V152" s="120"/>
      <c r="W152" s="120"/>
      <c r="X152" s="120"/>
      <c r="Y152" s="120"/>
      <c r="Z152" s="120"/>
      <c r="AA152" s="120"/>
    </row>
    <row r="153" spans="2:27" x14ac:dyDescent="0.35">
      <c r="B153" s="131"/>
      <c r="C153" s="131"/>
      <c r="D153" s="131"/>
      <c r="E153" s="131"/>
      <c r="F153" s="131"/>
      <c r="L153" s="120"/>
      <c r="M153" s="120"/>
      <c r="N153" s="120"/>
      <c r="O153" s="120"/>
      <c r="T153" s="120"/>
      <c r="U153" s="120"/>
      <c r="V153" s="120"/>
      <c r="W153" s="120"/>
      <c r="X153" s="120"/>
      <c r="Y153" s="120"/>
      <c r="Z153" s="120"/>
      <c r="AA153" s="120"/>
    </row>
    <row r="154" spans="2:27" x14ac:dyDescent="0.35">
      <c r="B154" s="131"/>
      <c r="C154" s="131"/>
      <c r="D154" s="131"/>
      <c r="E154" s="131"/>
      <c r="F154" s="131"/>
      <c r="L154" s="120"/>
      <c r="M154" s="120"/>
      <c r="N154" s="120"/>
      <c r="O154" s="120"/>
      <c r="T154" s="120"/>
      <c r="U154" s="120"/>
      <c r="V154" s="120"/>
      <c r="W154" s="120"/>
      <c r="X154" s="120"/>
      <c r="Y154" s="120"/>
      <c r="Z154" s="120"/>
      <c r="AA154" s="120"/>
    </row>
    <row r="155" spans="2:27" x14ac:dyDescent="0.35">
      <c r="B155" s="131"/>
      <c r="C155" s="131"/>
      <c r="D155" s="131"/>
      <c r="E155" s="131"/>
      <c r="F155" s="131"/>
      <c r="L155" s="120"/>
      <c r="M155" s="120"/>
      <c r="N155" s="120"/>
      <c r="O155" s="120"/>
      <c r="T155" s="120"/>
      <c r="U155" s="120"/>
      <c r="V155" s="120"/>
      <c r="W155" s="120"/>
      <c r="X155" s="120"/>
      <c r="Y155" s="120"/>
      <c r="Z155" s="120"/>
      <c r="AA155" s="120"/>
    </row>
    <row r="156" spans="2:27" x14ac:dyDescent="0.35">
      <c r="B156" s="131"/>
      <c r="C156" s="131"/>
      <c r="D156" s="131"/>
      <c r="E156" s="131"/>
      <c r="F156" s="131"/>
      <c r="L156" s="120"/>
      <c r="M156" s="120"/>
      <c r="N156" s="120"/>
      <c r="O156" s="120"/>
      <c r="T156" s="120"/>
      <c r="U156" s="120"/>
      <c r="V156" s="120"/>
      <c r="W156" s="120"/>
      <c r="X156" s="120"/>
      <c r="Y156" s="120"/>
      <c r="Z156" s="120"/>
      <c r="AA156" s="120"/>
    </row>
    <row r="157" spans="2:27" x14ac:dyDescent="0.35">
      <c r="B157" s="131"/>
      <c r="C157" s="131"/>
      <c r="D157" s="131"/>
      <c r="E157" s="131"/>
      <c r="F157" s="131"/>
      <c r="L157" s="120"/>
      <c r="M157" s="120"/>
      <c r="N157" s="120"/>
      <c r="O157" s="120"/>
      <c r="T157" s="120"/>
      <c r="U157" s="120"/>
      <c r="V157" s="120"/>
      <c r="W157" s="120"/>
      <c r="X157" s="120"/>
      <c r="Y157" s="120"/>
      <c r="Z157" s="120"/>
      <c r="AA157" s="120"/>
    </row>
    <row r="158" spans="2:27" x14ac:dyDescent="0.35">
      <c r="B158" s="131"/>
      <c r="C158" s="131"/>
      <c r="D158" s="131"/>
      <c r="E158" s="131"/>
      <c r="F158" s="131"/>
      <c r="L158" s="120"/>
      <c r="M158" s="120"/>
      <c r="N158" s="120"/>
      <c r="O158" s="120"/>
      <c r="T158" s="120"/>
      <c r="U158" s="120"/>
      <c r="V158" s="120"/>
      <c r="W158" s="120"/>
      <c r="X158" s="120"/>
      <c r="Y158" s="120"/>
      <c r="Z158" s="120"/>
      <c r="AA158" s="120"/>
    </row>
    <row r="159" spans="2:27" x14ac:dyDescent="0.35">
      <c r="B159" s="131"/>
      <c r="C159" s="131"/>
      <c r="D159" s="131"/>
      <c r="E159" s="131"/>
      <c r="F159" s="131"/>
      <c r="L159" s="120"/>
      <c r="M159" s="120"/>
      <c r="N159" s="120"/>
      <c r="O159" s="120"/>
      <c r="T159" s="120"/>
      <c r="U159" s="120"/>
      <c r="V159" s="120"/>
      <c r="W159" s="120"/>
      <c r="X159" s="120"/>
      <c r="Y159" s="120"/>
      <c r="Z159" s="120"/>
      <c r="AA159" s="120"/>
    </row>
    <row r="160" spans="2:27" x14ac:dyDescent="0.35">
      <c r="B160" s="131"/>
      <c r="C160" s="131"/>
      <c r="D160" s="131"/>
      <c r="E160" s="131"/>
      <c r="F160" s="131"/>
      <c r="L160" s="120"/>
      <c r="M160" s="120"/>
      <c r="N160" s="120"/>
      <c r="O160" s="120"/>
      <c r="T160" s="120"/>
      <c r="U160" s="120"/>
      <c r="V160" s="120"/>
      <c r="W160" s="120"/>
      <c r="X160" s="120"/>
      <c r="Y160" s="120"/>
      <c r="Z160" s="120"/>
      <c r="AA160" s="120"/>
    </row>
    <row r="161" spans="2:27" x14ac:dyDescent="0.35">
      <c r="B161" s="131"/>
      <c r="C161" s="131"/>
      <c r="D161" s="131"/>
      <c r="E161" s="131"/>
      <c r="F161" s="131"/>
      <c r="L161" s="120"/>
      <c r="M161" s="120"/>
      <c r="N161" s="120"/>
      <c r="O161" s="120"/>
      <c r="T161" s="120"/>
      <c r="U161" s="120"/>
      <c r="V161" s="120"/>
      <c r="W161" s="120"/>
      <c r="X161" s="120"/>
      <c r="Y161" s="120"/>
      <c r="Z161" s="120"/>
      <c r="AA161" s="120"/>
    </row>
    <row r="162" spans="2:27" x14ac:dyDescent="0.35">
      <c r="B162" s="131"/>
      <c r="C162" s="131"/>
      <c r="D162" s="131"/>
      <c r="E162" s="131"/>
      <c r="F162" s="131"/>
      <c r="L162" s="120"/>
      <c r="M162" s="120"/>
      <c r="N162" s="120"/>
      <c r="O162" s="120"/>
      <c r="T162" s="120"/>
      <c r="U162" s="120"/>
      <c r="V162" s="120"/>
      <c r="W162" s="120"/>
      <c r="X162" s="120"/>
      <c r="Y162" s="120"/>
      <c r="Z162" s="120"/>
      <c r="AA162" s="120"/>
    </row>
    <row r="163" spans="2:27" x14ac:dyDescent="0.35">
      <c r="B163" s="131"/>
      <c r="C163" s="131"/>
      <c r="D163" s="131"/>
      <c r="E163" s="131"/>
      <c r="F163" s="131"/>
      <c r="L163" s="120"/>
      <c r="M163" s="120"/>
      <c r="N163" s="120"/>
      <c r="O163" s="120"/>
      <c r="T163" s="120"/>
      <c r="U163" s="120"/>
      <c r="V163" s="120"/>
      <c r="W163" s="120"/>
      <c r="X163" s="120"/>
      <c r="Y163" s="120"/>
      <c r="Z163" s="120"/>
      <c r="AA163" s="120"/>
    </row>
    <row r="164" spans="2:27" x14ac:dyDescent="0.35">
      <c r="B164" s="131"/>
      <c r="C164" s="131"/>
      <c r="D164" s="131"/>
      <c r="E164" s="131"/>
      <c r="F164" s="131"/>
      <c r="L164" s="120"/>
      <c r="M164" s="120"/>
      <c r="N164" s="120"/>
      <c r="O164" s="120"/>
      <c r="T164" s="120"/>
      <c r="U164" s="120"/>
      <c r="V164" s="120"/>
      <c r="W164" s="120"/>
      <c r="X164" s="120"/>
      <c r="Y164" s="120"/>
      <c r="Z164" s="120"/>
      <c r="AA164" s="120"/>
    </row>
    <row r="165" spans="2:27" x14ac:dyDescent="0.35">
      <c r="B165" s="131"/>
      <c r="C165" s="131"/>
      <c r="D165" s="131"/>
      <c r="E165" s="131"/>
      <c r="F165" s="131"/>
      <c r="L165" s="120"/>
      <c r="M165" s="120"/>
      <c r="N165" s="120"/>
      <c r="O165" s="120"/>
      <c r="T165" s="120"/>
      <c r="U165" s="120"/>
      <c r="V165" s="120"/>
      <c r="W165" s="120"/>
      <c r="X165" s="120"/>
      <c r="Y165" s="120"/>
      <c r="Z165" s="120"/>
      <c r="AA165" s="120"/>
    </row>
    <row r="166" spans="2:27" x14ac:dyDescent="0.35">
      <c r="B166" s="131"/>
      <c r="C166" s="131"/>
      <c r="D166" s="131"/>
      <c r="E166" s="131"/>
      <c r="F166" s="131"/>
      <c r="L166" s="120"/>
      <c r="M166" s="120"/>
      <c r="N166" s="120"/>
      <c r="O166" s="120"/>
      <c r="T166" s="120"/>
      <c r="U166" s="120"/>
      <c r="V166" s="120"/>
      <c r="W166" s="120"/>
      <c r="X166" s="120"/>
      <c r="Y166" s="120"/>
      <c r="Z166" s="120"/>
      <c r="AA166" s="120"/>
    </row>
    <row r="167" spans="2:27" x14ac:dyDescent="0.35">
      <c r="B167" s="131"/>
      <c r="C167" s="131"/>
      <c r="D167" s="131"/>
      <c r="E167" s="131"/>
      <c r="F167" s="131"/>
      <c r="L167" s="120"/>
      <c r="M167" s="120"/>
      <c r="N167" s="120"/>
      <c r="O167" s="120"/>
      <c r="T167" s="120"/>
      <c r="U167" s="120"/>
      <c r="V167" s="120"/>
      <c r="W167" s="120"/>
      <c r="X167" s="120"/>
      <c r="Y167" s="120"/>
      <c r="Z167" s="120"/>
      <c r="AA167" s="120"/>
    </row>
    <row r="168" spans="2:27" x14ac:dyDescent="0.35">
      <c r="B168" s="131"/>
      <c r="C168" s="131"/>
      <c r="D168" s="131"/>
      <c r="E168" s="131"/>
      <c r="F168" s="131"/>
      <c r="L168" s="120"/>
      <c r="M168" s="120"/>
      <c r="N168" s="120"/>
      <c r="O168" s="120"/>
      <c r="T168" s="120"/>
      <c r="U168" s="120"/>
      <c r="V168" s="120"/>
      <c r="W168" s="120"/>
      <c r="X168" s="120"/>
      <c r="Y168" s="120"/>
      <c r="Z168" s="120"/>
      <c r="AA168" s="120"/>
    </row>
    <row r="169" spans="2:27" x14ac:dyDescent="0.35">
      <c r="B169" s="131"/>
      <c r="C169" s="131"/>
      <c r="D169" s="131"/>
      <c r="E169" s="131"/>
      <c r="F169" s="131"/>
      <c r="L169" s="120"/>
      <c r="M169" s="120"/>
      <c r="N169" s="120"/>
      <c r="O169" s="120"/>
      <c r="T169" s="120"/>
      <c r="U169" s="120"/>
      <c r="V169" s="120"/>
      <c r="W169" s="120"/>
      <c r="X169" s="120"/>
      <c r="Y169" s="120"/>
      <c r="Z169" s="120"/>
      <c r="AA169" s="120"/>
    </row>
    <row r="170" spans="2:27" x14ac:dyDescent="0.35">
      <c r="B170" s="131"/>
      <c r="C170" s="131"/>
      <c r="D170" s="131"/>
      <c r="E170" s="131"/>
      <c r="F170" s="131"/>
      <c r="L170" s="120"/>
      <c r="M170" s="120"/>
      <c r="N170" s="120"/>
      <c r="O170" s="120"/>
      <c r="T170" s="120"/>
      <c r="U170" s="120"/>
      <c r="V170" s="120"/>
      <c r="W170" s="120"/>
      <c r="X170" s="120"/>
      <c r="Y170" s="120"/>
      <c r="Z170" s="120"/>
      <c r="AA170" s="120"/>
    </row>
    <row r="171" spans="2:27" x14ac:dyDescent="0.35">
      <c r="B171" s="131"/>
      <c r="C171" s="131"/>
      <c r="D171" s="131"/>
      <c r="E171" s="131"/>
      <c r="F171" s="131"/>
      <c r="L171" s="120"/>
      <c r="M171" s="120"/>
      <c r="N171" s="120"/>
      <c r="O171" s="120"/>
      <c r="T171" s="120"/>
      <c r="U171" s="120"/>
      <c r="V171" s="120"/>
      <c r="W171" s="120"/>
      <c r="X171" s="120"/>
      <c r="Y171" s="120"/>
      <c r="Z171" s="120"/>
      <c r="AA171" s="120"/>
    </row>
    <row r="172" spans="2:27" x14ac:dyDescent="0.35">
      <c r="B172" s="131"/>
      <c r="C172" s="131"/>
      <c r="D172" s="131"/>
      <c r="E172" s="131"/>
      <c r="F172" s="131"/>
      <c r="L172" s="120"/>
      <c r="M172" s="120"/>
      <c r="N172" s="120"/>
      <c r="O172" s="120"/>
      <c r="T172" s="120"/>
      <c r="U172" s="120"/>
      <c r="V172" s="120"/>
      <c r="W172" s="120"/>
      <c r="X172" s="120"/>
      <c r="Y172" s="120"/>
      <c r="Z172" s="120"/>
      <c r="AA172" s="120"/>
    </row>
    <row r="173" spans="2:27" x14ac:dyDescent="0.35">
      <c r="B173" s="131"/>
      <c r="C173" s="131"/>
      <c r="D173" s="131"/>
      <c r="E173" s="131"/>
      <c r="F173" s="131"/>
      <c r="L173" s="120"/>
      <c r="M173" s="120"/>
      <c r="N173" s="120"/>
      <c r="O173" s="120"/>
      <c r="T173" s="120"/>
      <c r="U173" s="120"/>
      <c r="V173" s="120"/>
      <c r="W173" s="120"/>
      <c r="X173" s="120"/>
      <c r="Y173" s="120"/>
      <c r="Z173" s="120"/>
      <c r="AA173" s="120"/>
    </row>
    <row r="174" spans="2:27" x14ac:dyDescent="0.35">
      <c r="B174" s="131"/>
      <c r="C174" s="131"/>
      <c r="D174" s="131"/>
      <c r="E174" s="131"/>
      <c r="F174" s="131"/>
      <c r="L174" s="120"/>
      <c r="M174" s="120"/>
      <c r="N174" s="120"/>
      <c r="O174" s="120"/>
      <c r="T174" s="120"/>
      <c r="U174" s="120"/>
      <c r="V174" s="120"/>
      <c r="W174" s="120"/>
      <c r="X174" s="120"/>
      <c r="Y174" s="120"/>
      <c r="Z174" s="120"/>
      <c r="AA174" s="120"/>
    </row>
    <row r="175" spans="2:27" x14ac:dyDescent="0.35">
      <c r="B175" s="131"/>
      <c r="C175" s="131"/>
      <c r="D175" s="131"/>
      <c r="E175" s="131"/>
      <c r="F175" s="131"/>
      <c r="L175" s="120"/>
      <c r="M175" s="120"/>
      <c r="N175" s="120"/>
      <c r="O175" s="120"/>
      <c r="T175" s="120"/>
      <c r="U175" s="120"/>
      <c r="V175" s="120"/>
      <c r="W175" s="120"/>
      <c r="X175" s="120"/>
      <c r="Y175" s="120"/>
      <c r="Z175" s="120"/>
      <c r="AA175" s="120"/>
    </row>
    <row r="176" spans="2:27" x14ac:dyDescent="0.35">
      <c r="B176" s="131"/>
      <c r="L176" s="120"/>
      <c r="M176" s="120"/>
      <c r="N176" s="120"/>
      <c r="O176" s="120"/>
      <c r="T176" s="120"/>
      <c r="U176" s="120"/>
      <c r="V176" s="120"/>
      <c r="W176" s="120"/>
      <c r="X176" s="120"/>
      <c r="Y176" s="120"/>
      <c r="Z176" s="120"/>
      <c r="AA176" s="120"/>
    </row>
    <row r="177" spans="2:27" x14ac:dyDescent="0.35">
      <c r="B177" s="131"/>
      <c r="L177" s="120"/>
      <c r="M177" s="120"/>
      <c r="N177" s="120"/>
      <c r="O177" s="120"/>
      <c r="T177" s="120"/>
      <c r="U177" s="120"/>
      <c r="V177" s="120"/>
      <c r="W177" s="120"/>
      <c r="X177" s="120"/>
      <c r="Y177" s="120"/>
      <c r="Z177" s="120"/>
      <c r="AA177" s="120"/>
    </row>
    <row r="178" spans="2:27" x14ac:dyDescent="0.35">
      <c r="B178" s="131"/>
      <c r="X178" s="120"/>
      <c r="Y178" s="120"/>
      <c r="Z178" s="120"/>
      <c r="AA178" s="120"/>
    </row>
  </sheetData>
  <phoneticPr fontId="24" type="noConversion"/>
  <pageMargins left="0.7" right="0.7" top="0.75" bottom="0.75" header="0.3" footer="0.3"/>
  <pageSetup paperSize="9" orientation="portrait" r:id="rId1"/>
  <ignoredErrors>
    <ignoredError sqref="B85 G85 L85 P85 T85 T30:T83 P30:P83 L30:L83 G30:G83 B30:B83" formulaRange="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EBEAE-45CA-4BD5-A198-33FB46D0A7B3}">
  <dimension ref="A1:N50"/>
  <sheetViews>
    <sheetView zoomScale="60" zoomScaleNormal="60" workbookViewId="0">
      <selection activeCell="F7" sqref="F7"/>
    </sheetView>
  </sheetViews>
  <sheetFormatPr defaultRowHeight="12.5" x14ac:dyDescent="0.25"/>
  <cols>
    <col min="1" max="1" width="42.26953125" style="29" bestFit="1" customWidth="1"/>
    <col min="2" max="2" width="4.7265625" style="29" customWidth="1"/>
    <col min="3" max="3" width="38.81640625" style="29" bestFit="1" customWidth="1"/>
    <col min="4" max="4" width="33.453125" style="29" bestFit="1" customWidth="1"/>
    <col min="5" max="5" width="5" style="29" customWidth="1"/>
    <col min="6" max="13" width="31.81640625" style="29" bestFit="1" customWidth="1"/>
    <col min="14" max="14" width="37.81640625" style="29" bestFit="1" customWidth="1"/>
    <col min="15" max="256" width="8.7265625" style="29"/>
    <col min="257" max="257" width="42.26953125" style="29" bestFit="1" customWidth="1"/>
    <col min="258" max="258" width="4.7265625" style="29" customWidth="1"/>
    <col min="259" max="260" width="17" style="29" bestFit="1" customWidth="1"/>
    <col min="261" max="261" width="5" style="29" customWidth="1"/>
    <col min="262" max="270" width="17" style="29" bestFit="1" customWidth="1"/>
    <col min="271" max="512" width="8.7265625" style="29"/>
    <col min="513" max="513" width="42.26953125" style="29" bestFit="1" customWidth="1"/>
    <col min="514" max="514" width="4.7265625" style="29" customWidth="1"/>
    <col min="515" max="516" width="17" style="29" bestFit="1" customWidth="1"/>
    <col min="517" max="517" width="5" style="29" customWidth="1"/>
    <col min="518" max="526" width="17" style="29" bestFit="1" customWidth="1"/>
    <col min="527" max="768" width="8.7265625" style="29"/>
    <col min="769" max="769" width="42.26953125" style="29" bestFit="1" customWidth="1"/>
    <col min="770" max="770" width="4.7265625" style="29" customWidth="1"/>
    <col min="771" max="772" width="17" style="29" bestFit="1" customWidth="1"/>
    <col min="773" max="773" width="5" style="29" customWidth="1"/>
    <col min="774" max="782" width="17" style="29" bestFit="1" customWidth="1"/>
    <col min="783" max="1024" width="8.7265625" style="29"/>
    <col min="1025" max="1025" width="42.26953125" style="29" bestFit="1" customWidth="1"/>
    <col min="1026" max="1026" width="4.7265625" style="29" customWidth="1"/>
    <col min="1027" max="1028" width="17" style="29" bestFit="1" customWidth="1"/>
    <col min="1029" max="1029" width="5" style="29" customWidth="1"/>
    <col min="1030" max="1038" width="17" style="29" bestFit="1" customWidth="1"/>
    <col min="1039" max="1280" width="8.7265625" style="29"/>
    <col min="1281" max="1281" width="42.26953125" style="29" bestFit="1" customWidth="1"/>
    <col min="1282" max="1282" width="4.7265625" style="29" customWidth="1"/>
    <col min="1283" max="1284" width="17" style="29" bestFit="1" customWidth="1"/>
    <col min="1285" max="1285" width="5" style="29" customWidth="1"/>
    <col min="1286" max="1294" width="17" style="29" bestFit="1" customWidth="1"/>
    <col min="1295" max="1536" width="8.7265625" style="29"/>
    <col min="1537" max="1537" width="42.26953125" style="29" bestFit="1" customWidth="1"/>
    <col min="1538" max="1538" width="4.7265625" style="29" customWidth="1"/>
    <col min="1539" max="1540" width="17" style="29" bestFit="1" customWidth="1"/>
    <col min="1541" max="1541" width="5" style="29" customWidth="1"/>
    <col min="1542" max="1550" width="17" style="29" bestFit="1" customWidth="1"/>
    <col min="1551" max="1792" width="8.7265625" style="29"/>
    <col min="1793" max="1793" width="42.26953125" style="29" bestFit="1" customWidth="1"/>
    <col min="1794" max="1794" width="4.7265625" style="29" customWidth="1"/>
    <col min="1795" max="1796" width="17" style="29" bestFit="1" customWidth="1"/>
    <col min="1797" max="1797" width="5" style="29" customWidth="1"/>
    <col min="1798" max="1806" width="17" style="29" bestFit="1" customWidth="1"/>
    <col min="1807" max="2048" width="8.7265625" style="29"/>
    <col min="2049" max="2049" width="42.26953125" style="29" bestFit="1" customWidth="1"/>
    <col min="2050" max="2050" width="4.7265625" style="29" customWidth="1"/>
    <col min="2051" max="2052" width="17" style="29" bestFit="1" customWidth="1"/>
    <col min="2053" max="2053" width="5" style="29" customWidth="1"/>
    <col min="2054" max="2062" width="17" style="29" bestFit="1" customWidth="1"/>
    <col min="2063" max="2304" width="8.7265625" style="29"/>
    <col min="2305" max="2305" width="42.26953125" style="29" bestFit="1" customWidth="1"/>
    <col min="2306" max="2306" width="4.7265625" style="29" customWidth="1"/>
    <col min="2307" max="2308" width="17" style="29" bestFit="1" customWidth="1"/>
    <col min="2309" max="2309" width="5" style="29" customWidth="1"/>
    <col min="2310" max="2318" width="17" style="29" bestFit="1" customWidth="1"/>
    <col min="2319" max="2560" width="8.7265625" style="29"/>
    <col min="2561" max="2561" width="42.26953125" style="29" bestFit="1" customWidth="1"/>
    <col min="2562" max="2562" width="4.7265625" style="29" customWidth="1"/>
    <col min="2563" max="2564" width="17" style="29" bestFit="1" customWidth="1"/>
    <col min="2565" max="2565" width="5" style="29" customWidth="1"/>
    <col min="2566" max="2574" width="17" style="29" bestFit="1" customWidth="1"/>
    <col min="2575" max="2816" width="8.7265625" style="29"/>
    <col min="2817" max="2817" width="42.26953125" style="29" bestFit="1" customWidth="1"/>
    <col min="2818" max="2818" width="4.7265625" style="29" customWidth="1"/>
    <col min="2819" max="2820" width="17" style="29" bestFit="1" customWidth="1"/>
    <col min="2821" max="2821" width="5" style="29" customWidth="1"/>
    <col min="2822" max="2830" width="17" style="29" bestFit="1" customWidth="1"/>
    <col min="2831" max="3072" width="8.7265625" style="29"/>
    <col min="3073" max="3073" width="42.26953125" style="29" bestFit="1" customWidth="1"/>
    <col min="3074" max="3074" width="4.7265625" style="29" customWidth="1"/>
    <col min="3075" max="3076" width="17" style="29" bestFit="1" customWidth="1"/>
    <col min="3077" max="3077" width="5" style="29" customWidth="1"/>
    <col min="3078" max="3086" width="17" style="29" bestFit="1" customWidth="1"/>
    <col min="3087" max="3328" width="8.7265625" style="29"/>
    <col min="3329" max="3329" width="42.26953125" style="29" bestFit="1" customWidth="1"/>
    <col min="3330" max="3330" width="4.7265625" style="29" customWidth="1"/>
    <col min="3331" max="3332" width="17" style="29" bestFit="1" customWidth="1"/>
    <col min="3333" max="3333" width="5" style="29" customWidth="1"/>
    <col min="3334" max="3342" width="17" style="29" bestFit="1" customWidth="1"/>
    <col min="3343" max="3584" width="8.7265625" style="29"/>
    <col min="3585" max="3585" width="42.26953125" style="29" bestFit="1" customWidth="1"/>
    <col min="3586" max="3586" width="4.7265625" style="29" customWidth="1"/>
    <col min="3587" max="3588" width="17" style="29" bestFit="1" customWidth="1"/>
    <col min="3589" max="3589" width="5" style="29" customWidth="1"/>
    <col min="3590" max="3598" width="17" style="29" bestFit="1" customWidth="1"/>
    <col min="3599" max="3840" width="8.7265625" style="29"/>
    <col min="3841" max="3841" width="42.26953125" style="29" bestFit="1" customWidth="1"/>
    <col min="3842" max="3842" width="4.7265625" style="29" customWidth="1"/>
    <col min="3843" max="3844" width="17" style="29" bestFit="1" customWidth="1"/>
    <col min="3845" max="3845" width="5" style="29" customWidth="1"/>
    <col min="3846" max="3854" width="17" style="29" bestFit="1" customWidth="1"/>
    <col min="3855" max="4096" width="8.7265625" style="29"/>
    <col min="4097" max="4097" width="42.26953125" style="29" bestFit="1" customWidth="1"/>
    <col min="4098" max="4098" width="4.7265625" style="29" customWidth="1"/>
    <col min="4099" max="4100" width="17" style="29" bestFit="1" customWidth="1"/>
    <col min="4101" max="4101" width="5" style="29" customWidth="1"/>
    <col min="4102" max="4110" width="17" style="29" bestFit="1" customWidth="1"/>
    <col min="4111" max="4352" width="8.7265625" style="29"/>
    <col min="4353" max="4353" width="42.26953125" style="29" bestFit="1" customWidth="1"/>
    <col min="4354" max="4354" width="4.7265625" style="29" customWidth="1"/>
    <col min="4355" max="4356" width="17" style="29" bestFit="1" customWidth="1"/>
    <col min="4357" max="4357" width="5" style="29" customWidth="1"/>
    <col min="4358" max="4366" width="17" style="29" bestFit="1" customWidth="1"/>
    <col min="4367" max="4608" width="8.7265625" style="29"/>
    <col min="4609" max="4609" width="42.26953125" style="29" bestFit="1" customWidth="1"/>
    <col min="4610" max="4610" width="4.7265625" style="29" customWidth="1"/>
    <col min="4611" max="4612" width="17" style="29" bestFit="1" customWidth="1"/>
    <col min="4613" max="4613" width="5" style="29" customWidth="1"/>
    <col min="4614" max="4622" width="17" style="29" bestFit="1" customWidth="1"/>
    <col min="4623" max="4864" width="8.7265625" style="29"/>
    <col min="4865" max="4865" width="42.26953125" style="29" bestFit="1" customWidth="1"/>
    <col min="4866" max="4866" width="4.7265625" style="29" customWidth="1"/>
    <col min="4867" max="4868" width="17" style="29" bestFit="1" customWidth="1"/>
    <col min="4869" max="4869" width="5" style="29" customWidth="1"/>
    <col min="4870" max="4878" width="17" style="29" bestFit="1" customWidth="1"/>
    <col min="4879" max="5120" width="8.7265625" style="29"/>
    <col min="5121" max="5121" width="42.26953125" style="29" bestFit="1" customWidth="1"/>
    <col min="5122" max="5122" width="4.7265625" style="29" customWidth="1"/>
    <col min="5123" max="5124" width="17" style="29" bestFit="1" customWidth="1"/>
    <col min="5125" max="5125" width="5" style="29" customWidth="1"/>
    <col min="5126" max="5134" width="17" style="29" bestFit="1" customWidth="1"/>
    <col min="5135" max="5376" width="8.7265625" style="29"/>
    <col min="5377" max="5377" width="42.26953125" style="29" bestFit="1" customWidth="1"/>
    <col min="5378" max="5378" width="4.7265625" style="29" customWidth="1"/>
    <col min="5379" max="5380" width="17" style="29" bestFit="1" customWidth="1"/>
    <col min="5381" max="5381" width="5" style="29" customWidth="1"/>
    <col min="5382" max="5390" width="17" style="29" bestFit="1" customWidth="1"/>
    <col min="5391" max="5632" width="8.7265625" style="29"/>
    <col min="5633" max="5633" width="42.26953125" style="29" bestFit="1" customWidth="1"/>
    <col min="5634" max="5634" width="4.7265625" style="29" customWidth="1"/>
    <col min="5635" max="5636" width="17" style="29" bestFit="1" customWidth="1"/>
    <col min="5637" max="5637" width="5" style="29" customWidth="1"/>
    <col min="5638" max="5646" width="17" style="29" bestFit="1" customWidth="1"/>
    <col min="5647" max="5888" width="8.7265625" style="29"/>
    <col min="5889" max="5889" width="42.26953125" style="29" bestFit="1" customWidth="1"/>
    <col min="5890" max="5890" width="4.7265625" style="29" customWidth="1"/>
    <col min="5891" max="5892" width="17" style="29" bestFit="1" customWidth="1"/>
    <col min="5893" max="5893" width="5" style="29" customWidth="1"/>
    <col min="5894" max="5902" width="17" style="29" bestFit="1" customWidth="1"/>
    <col min="5903" max="6144" width="8.7265625" style="29"/>
    <col min="6145" max="6145" width="42.26953125" style="29" bestFit="1" customWidth="1"/>
    <col min="6146" max="6146" width="4.7265625" style="29" customWidth="1"/>
    <col min="6147" max="6148" width="17" style="29" bestFit="1" customWidth="1"/>
    <col min="6149" max="6149" width="5" style="29" customWidth="1"/>
    <col min="6150" max="6158" width="17" style="29" bestFit="1" customWidth="1"/>
    <col min="6159" max="6400" width="8.7265625" style="29"/>
    <col min="6401" max="6401" width="42.26953125" style="29" bestFit="1" customWidth="1"/>
    <col min="6402" max="6402" width="4.7265625" style="29" customWidth="1"/>
    <col min="6403" max="6404" width="17" style="29" bestFit="1" customWidth="1"/>
    <col min="6405" max="6405" width="5" style="29" customWidth="1"/>
    <col min="6406" max="6414" width="17" style="29" bestFit="1" customWidth="1"/>
    <col min="6415" max="6656" width="8.7265625" style="29"/>
    <col min="6657" max="6657" width="42.26953125" style="29" bestFit="1" customWidth="1"/>
    <col min="6658" max="6658" width="4.7265625" style="29" customWidth="1"/>
    <col min="6659" max="6660" width="17" style="29" bestFit="1" customWidth="1"/>
    <col min="6661" max="6661" width="5" style="29" customWidth="1"/>
    <col min="6662" max="6670" width="17" style="29" bestFit="1" customWidth="1"/>
    <col min="6671" max="6912" width="8.7265625" style="29"/>
    <col min="6913" max="6913" width="42.26953125" style="29" bestFit="1" customWidth="1"/>
    <col min="6914" max="6914" width="4.7265625" style="29" customWidth="1"/>
    <col min="6915" max="6916" width="17" style="29" bestFit="1" customWidth="1"/>
    <col min="6917" max="6917" width="5" style="29" customWidth="1"/>
    <col min="6918" max="6926" width="17" style="29" bestFit="1" customWidth="1"/>
    <col min="6927" max="7168" width="8.7265625" style="29"/>
    <col min="7169" max="7169" width="42.26953125" style="29" bestFit="1" customWidth="1"/>
    <col min="7170" max="7170" width="4.7265625" style="29" customWidth="1"/>
    <col min="7171" max="7172" width="17" style="29" bestFit="1" customWidth="1"/>
    <col min="7173" max="7173" width="5" style="29" customWidth="1"/>
    <col min="7174" max="7182" width="17" style="29" bestFit="1" customWidth="1"/>
    <col min="7183" max="7424" width="8.7265625" style="29"/>
    <col min="7425" max="7425" width="42.26953125" style="29" bestFit="1" customWidth="1"/>
    <col min="7426" max="7426" width="4.7265625" style="29" customWidth="1"/>
    <col min="7427" max="7428" width="17" style="29" bestFit="1" customWidth="1"/>
    <col min="7429" max="7429" width="5" style="29" customWidth="1"/>
    <col min="7430" max="7438" width="17" style="29" bestFit="1" customWidth="1"/>
    <col min="7439" max="7680" width="8.7265625" style="29"/>
    <col min="7681" max="7681" width="42.26953125" style="29" bestFit="1" customWidth="1"/>
    <col min="7682" max="7682" width="4.7265625" style="29" customWidth="1"/>
    <col min="7683" max="7684" width="17" style="29" bestFit="1" customWidth="1"/>
    <col min="7685" max="7685" width="5" style="29" customWidth="1"/>
    <col min="7686" max="7694" width="17" style="29" bestFit="1" customWidth="1"/>
    <col min="7695" max="7936" width="8.7265625" style="29"/>
    <col min="7937" max="7937" width="42.26953125" style="29" bestFit="1" customWidth="1"/>
    <col min="7938" max="7938" width="4.7265625" style="29" customWidth="1"/>
    <col min="7939" max="7940" width="17" style="29" bestFit="1" customWidth="1"/>
    <col min="7941" max="7941" width="5" style="29" customWidth="1"/>
    <col min="7942" max="7950" width="17" style="29" bestFit="1" customWidth="1"/>
    <col min="7951" max="8192" width="8.7265625" style="29"/>
    <col min="8193" max="8193" width="42.26953125" style="29" bestFit="1" customWidth="1"/>
    <col min="8194" max="8194" width="4.7265625" style="29" customWidth="1"/>
    <col min="8195" max="8196" width="17" style="29" bestFit="1" customWidth="1"/>
    <col min="8197" max="8197" width="5" style="29" customWidth="1"/>
    <col min="8198" max="8206" width="17" style="29" bestFit="1" customWidth="1"/>
    <col min="8207" max="8448" width="8.7265625" style="29"/>
    <col min="8449" max="8449" width="42.26953125" style="29" bestFit="1" customWidth="1"/>
    <col min="8450" max="8450" width="4.7265625" style="29" customWidth="1"/>
    <col min="8451" max="8452" width="17" style="29" bestFit="1" customWidth="1"/>
    <col min="8453" max="8453" width="5" style="29" customWidth="1"/>
    <col min="8454" max="8462" width="17" style="29" bestFit="1" customWidth="1"/>
    <col min="8463" max="8704" width="8.7265625" style="29"/>
    <col min="8705" max="8705" width="42.26953125" style="29" bestFit="1" customWidth="1"/>
    <col min="8706" max="8706" width="4.7265625" style="29" customWidth="1"/>
    <col min="8707" max="8708" width="17" style="29" bestFit="1" customWidth="1"/>
    <col min="8709" max="8709" width="5" style="29" customWidth="1"/>
    <col min="8710" max="8718" width="17" style="29" bestFit="1" customWidth="1"/>
    <col min="8719" max="8960" width="8.7265625" style="29"/>
    <col min="8961" max="8961" width="42.26953125" style="29" bestFit="1" customWidth="1"/>
    <col min="8962" max="8962" width="4.7265625" style="29" customWidth="1"/>
    <col min="8963" max="8964" width="17" style="29" bestFit="1" customWidth="1"/>
    <col min="8965" max="8965" width="5" style="29" customWidth="1"/>
    <col min="8966" max="8974" width="17" style="29" bestFit="1" customWidth="1"/>
    <col min="8975" max="9216" width="8.7265625" style="29"/>
    <col min="9217" max="9217" width="42.26953125" style="29" bestFit="1" customWidth="1"/>
    <col min="9218" max="9218" width="4.7265625" style="29" customWidth="1"/>
    <col min="9219" max="9220" width="17" style="29" bestFit="1" customWidth="1"/>
    <col min="9221" max="9221" width="5" style="29" customWidth="1"/>
    <col min="9222" max="9230" width="17" style="29" bestFit="1" customWidth="1"/>
    <col min="9231" max="9472" width="8.7265625" style="29"/>
    <col min="9473" max="9473" width="42.26953125" style="29" bestFit="1" customWidth="1"/>
    <col min="9474" max="9474" width="4.7265625" style="29" customWidth="1"/>
    <col min="9475" max="9476" width="17" style="29" bestFit="1" customWidth="1"/>
    <col min="9477" max="9477" width="5" style="29" customWidth="1"/>
    <col min="9478" max="9486" width="17" style="29" bestFit="1" customWidth="1"/>
    <col min="9487" max="9728" width="8.7265625" style="29"/>
    <col min="9729" max="9729" width="42.26953125" style="29" bestFit="1" customWidth="1"/>
    <col min="9730" max="9730" width="4.7265625" style="29" customWidth="1"/>
    <col min="9731" max="9732" width="17" style="29" bestFit="1" customWidth="1"/>
    <col min="9733" max="9733" width="5" style="29" customWidth="1"/>
    <col min="9734" max="9742" width="17" style="29" bestFit="1" customWidth="1"/>
    <col min="9743" max="9984" width="8.7265625" style="29"/>
    <col min="9985" max="9985" width="42.26953125" style="29" bestFit="1" customWidth="1"/>
    <col min="9986" max="9986" width="4.7265625" style="29" customWidth="1"/>
    <col min="9987" max="9988" width="17" style="29" bestFit="1" customWidth="1"/>
    <col min="9989" max="9989" width="5" style="29" customWidth="1"/>
    <col min="9990" max="9998" width="17" style="29" bestFit="1" customWidth="1"/>
    <col min="9999" max="10240" width="8.7265625" style="29"/>
    <col min="10241" max="10241" width="42.26953125" style="29" bestFit="1" customWidth="1"/>
    <col min="10242" max="10242" width="4.7265625" style="29" customWidth="1"/>
    <col min="10243" max="10244" width="17" style="29" bestFit="1" customWidth="1"/>
    <col min="10245" max="10245" width="5" style="29" customWidth="1"/>
    <col min="10246" max="10254" width="17" style="29" bestFit="1" customWidth="1"/>
    <col min="10255" max="10496" width="8.7265625" style="29"/>
    <col min="10497" max="10497" width="42.26953125" style="29" bestFit="1" customWidth="1"/>
    <col min="10498" max="10498" width="4.7265625" style="29" customWidth="1"/>
    <col min="10499" max="10500" width="17" style="29" bestFit="1" customWidth="1"/>
    <col min="10501" max="10501" width="5" style="29" customWidth="1"/>
    <col min="10502" max="10510" width="17" style="29" bestFit="1" customWidth="1"/>
    <col min="10511" max="10752" width="8.7265625" style="29"/>
    <col min="10753" max="10753" width="42.26953125" style="29" bestFit="1" customWidth="1"/>
    <col min="10754" max="10754" width="4.7265625" style="29" customWidth="1"/>
    <col min="10755" max="10756" width="17" style="29" bestFit="1" customWidth="1"/>
    <col min="10757" max="10757" width="5" style="29" customWidth="1"/>
    <col min="10758" max="10766" width="17" style="29" bestFit="1" customWidth="1"/>
    <col min="10767" max="11008" width="8.7265625" style="29"/>
    <col min="11009" max="11009" width="42.26953125" style="29" bestFit="1" customWidth="1"/>
    <col min="11010" max="11010" width="4.7265625" style="29" customWidth="1"/>
    <col min="11011" max="11012" width="17" style="29" bestFit="1" customWidth="1"/>
    <col min="11013" max="11013" width="5" style="29" customWidth="1"/>
    <col min="11014" max="11022" width="17" style="29" bestFit="1" customWidth="1"/>
    <col min="11023" max="11264" width="8.7265625" style="29"/>
    <col min="11265" max="11265" width="42.26953125" style="29" bestFit="1" customWidth="1"/>
    <col min="11266" max="11266" width="4.7265625" style="29" customWidth="1"/>
    <col min="11267" max="11268" width="17" style="29" bestFit="1" customWidth="1"/>
    <col min="11269" max="11269" width="5" style="29" customWidth="1"/>
    <col min="11270" max="11278" width="17" style="29" bestFit="1" customWidth="1"/>
    <col min="11279" max="11520" width="8.7265625" style="29"/>
    <col min="11521" max="11521" width="42.26953125" style="29" bestFit="1" customWidth="1"/>
    <col min="11522" max="11522" width="4.7265625" style="29" customWidth="1"/>
    <col min="11523" max="11524" width="17" style="29" bestFit="1" customWidth="1"/>
    <col min="11525" max="11525" width="5" style="29" customWidth="1"/>
    <col min="11526" max="11534" width="17" style="29" bestFit="1" customWidth="1"/>
    <col min="11535" max="11776" width="8.7265625" style="29"/>
    <col min="11777" max="11777" width="42.26953125" style="29" bestFit="1" customWidth="1"/>
    <col min="11778" max="11778" width="4.7265625" style="29" customWidth="1"/>
    <col min="11779" max="11780" width="17" style="29" bestFit="1" customWidth="1"/>
    <col min="11781" max="11781" width="5" style="29" customWidth="1"/>
    <col min="11782" max="11790" width="17" style="29" bestFit="1" customWidth="1"/>
    <col min="11791" max="12032" width="8.7265625" style="29"/>
    <col min="12033" max="12033" width="42.26953125" style="29" bestFit="1" customWidth="1"/>
    <col min="12034" max="12034" width="4.7265625" style="29" customWidth="1"/>
    <col min="12035" max="12036" width="17" style="29" bestFit="1" customWidth="1"/>
    <col min="12037" max="12037" width="5" style="29" customWidth="1"/>
    <col min="12038" max="12046" width="17" style="29" bestFit="1" customWidth="1"/>
    <col min="12047" max="12288" width="8.7265625" style="29"/>
    <col min="12289" max="12289" width="42.26953125" style="29" bestFit="1" customWidth="1"/>
    <col min="12290" max="12290" width="4.7265625" style="29" customWidth="1"/>
    <col min="12291" max="12292" width="17" style="29" bestFit="1" customWidth="1"/>
    <col min="12293" max="12293" width="5" style="29" customWidth="1"/>
    <col min="12294" max="12302" width="17" style="29" bestFit="1" customWidth="1"/>
    <col min="12303" max="12544" width="8.7265625" style="29"/>
    <col min="12545" max="12545" width="42.26953125" style="29" bestFit="1" customWidth="1"/>
    <col min="12546" max="12546" width="4.7265625" style="29" customWidth="1"/>
    <col min="12547" max="12548" width="17" style="29" bestFit="1" customWidth="1"/>
    <col min="12549" max="12549" width="5" style="29" customWidth="1"/>
    <col min="12550" max="12558" width="17" style="29" bestFit="1" customWidth="1"/>
    <col min="12559" max="12800" width="8.7265625" style="29"/>
    <col min="12801" max="12801" width="42.26953125" style="29" bestFit="1" customWidth="1"/>
    <col min="12802" max="12802" width="4.7265625" style="29" customWidth="1"/>
    <col min="12803" max="12804" width="17" style="29" bestFit="1" customWidth="1"/>
    <col min="12805" max="12805" width="5" style="29" customWidth="1"/>
    <col min="12806" max="12814" width="17" style="29" bestFit="1" customWidth="1"/>
    <col min="12815" max="13056" width="8.7265625" style="29"/>
    <col min="13057" max="13057" width="42.26953125" style="29" bestFit="1" customWidth="1"/>
    <col min="13058" max="13058" width="4.7265625" style="29" customWidth="1"/>
    <col min="13059" max="13060" width="17" style="29" bestFit="1" customWidth="1"/>
    <col min="13061" max="13061" width="5" style="29" customWidth="1"/>
    <col min="13062" max="13070" width="17" style="29" bestFit="1" customWidth="1"/>
    <col min="13071" max="13312" width="8.7265625" style="29"/>
    <col min="13313" max="13313" width="42.26953125" style="29" bestFit="1" customWidth="1"/>
    <col min="13314" max="13314" width="4.7265625" style="29" customWidth="1"/>
    <col min="13315" max="13316" width="17" style="29" bestFit="1" customWidth="1"/>
    <col min="13317" max="13317" width="5" style="29" customWidth="1"/>
    <col min="13318" max="13326" width="17" style="29" bestFit="1" customWidth="1"/>
    <col min="13327" max="13568" width="8.7265625" style="29"/>
    <col min="13569" max="13569" width="42.26953125" style="29" bestFit="1" customWidth="1"/>
    <col min="13570" max="13570" width="4.7265625" style="29" customWidth="1"/>
    <col min="13571" max="13572" width="17" style="29" bestFit="1" customWidth="1"/>
    <col min="13573" max="13573" width="5" style="29" customWidth="1"/>
    <col min="13574" max="13582" width="17" style="29" bestFit="1" customWidth="1"/>
    <col min="13583" max="13824" width="8.7265625" style="29"/>
    <col min="13825" max="13825" width="42.26953125" style="29" bestFit="1" customWidth="1"/>
    <col min="13826" max="13826" width="4.7265625" style="29" customWidth="1"/>
    <col min="13827" max="13828" width="17" style="29" bestFit="1" customWidth="1"/>
    <col min="13829" max="13829" width="5" style="29" customWidth="1"/>
    <col min="13830" max="13838" width="17" style="29" bestFit="1" customWidth="1"/>
    <col min="13839" max="14080" width="8.7265625" style="29"/>
    <col min="14081" max="14081" width="42.26953125" style="29" bestFit="1" customWidth="1"/>
    <col min="14082" max="14082" width="4.7265625" style="29" customWidth="1"/>
    <col min="14083" max="14084" width="17" style="29" bestFit="1" customWidth="1"/>
    <col min="14085" max="14085" width="5" style="29" customWidth="1"/>
    <col min="14086" max="14094" width="17" style="29" bestFit="1" customWidth="1"/>
    <col min="14095" max="14336" width="8.7265625" style="29"/>
    <col min="14337" max="14337" width="42.26953125" style="29" bestFit="1" customWidth="1"/>
    <col min="14338" max="14338" width="4.7265625" style="29" customWidth="1"/>
    <col min="14339" max="14340" width="17" style="29" bestFit="1" customWidth="1"/>
    <col min="14341" max="14341" width="5" style="29" customWidth="1"/>
    <col min="14342" max="14350" width="17" style="29" bestFit="1" customWidth="1"/>
    <col min="14351" max="14592" width="8.7265625" style="29"/>
    <col min="14593" max="14593" width="42.26953125" style="29" bestFit="1" customWidth="1"/>
    <col min="14594" max="14594" width="4.7265625" style="29" customWidth="1"/>
    <col min="14595" max="14596" width="17" style="29" bestFit="1" customWidth="1"/>
    <col min="14597" max="14597" width="5" style="29" customWidth="1"/>
    <col min="14598" max="14606" width="17" style="29" bestFit="1" customWidth="1"/>
    <col min="14607" max="14848" width="8.7265625" style="29"/>
    <col min="14849" max="14849" width="42.26953125" style="29" bestFit="1" customWidth="1"/>
    <col min="14850" max="14850" width="4.7265625" style="29" customWidth="1"/>
    <col min="14851" max="14852" width="17" style="29" bestFit="1" customWidth="1"/>
    <col min="14853" max="14853" width="5" style="29" customWidth="1"/>
    <col min="14854" max="14862" width="17" style="29" bestFit="1" customWidth="1"/>
    <col min="14863" max="15104" width="8.7265625" style="29"/>
    <col min="15105" max="15105" width="42.26953125" style="29" bestFit="1" customWidth="1"/>
    <col min="15106" max="15106" width="4.7265625" style="29" customWidth="1"/>
    <col min="15107" max="15108" width="17" style="29" bestFit="1" customWidth="1"/>
    <col min="15109" max="15109" width="5" style="29" customWidth="1"/>
    <col min="15110" max="15118" width="17" style="29" bestFit="1" customWidth="1"/>
    <col min="15119" max="15360" width="8.7265625" style="29"/>
    <col min="15361" max="15361" width="42.26953125" style="29" bestFit="1" customWidth="1"/>
    <col min="15362" max="15362" width="4.7265625" style="29" customWidth="1"/>
    <col min="15363" max="15364" width="17" style="29" bestFit="1" customWidth="1"/>
    <col min="15365" max="15365" width="5" style="29" customWidth="1"/>
    <col min="15366" max="15374" width="17" style="29" bestFit="1" customWidth="1"/>
    <col min="15375" max="15616" width="8.7265625" style="29"/>
    <col min="15617" max="15617" width="42.26953125" style="29" bestFit="1" customWidth="1"/>
    <col min="15618" max="15618" width="4.7265625" style="29" customWidth="1"/>
    <col min="15619" max="15620" width="17" style="29" bestFit="1" customWidth="1"/>
    <col min="15621" max="15621" width="5" style="29" customWidth="1"/>
    <col min="15622" max="15630" width="17" style="29" bestFit="1" customWidth="1"/>
    <col min="15631" max="15872" width="8.7265625" style="29"/>
    <col min="15873" max="15873" width="42.26953125" style="29" bestFit="1" customWidth="1"/>
    <col min="15874" max="15874" width="4.7265625" style="29" customWidth="1"/>
    <col min="15875" max="15876" width="17" style="29" bestFit="1" customWidth="1"/>
    <col min="15877" max="15877" width="5" style="29" customWidth="1"/>
    <col min="15878" max="15886" width="17" style="29" bestFit="1" customWidth="1"/>
    <col min="15887" max="16128" width="8.7265625" style="29"/>
    <col min="16129" max="16129" width="42.26953125" style="29" bestFit="1" customWidth="1"/>
    <col min="16130" max="16130" width="4.7265625" style="29" customWidth="1"/>
    <col min="16131" max="16132" width="17" style="29" bestFit="1" customWidth="1"/>
    <col min="16133" max="16133" width="5" style="29" customWidth="1"/>
    <col min="16134" max="16142" width="17" style="29" bestFit="1" customWidth="1"/>
    <col min="16143" max="16384" width="8.7265625" style="29"/>
  </cols>
  <sheetData>
    <row r="1" spans="1:14" ht="18.5" thickBot="1" x14ac:dyDescent="0.45">
      <c r="A1" s="15" t="s">
        <v>435</v>
      </c>
    </row>
    <row r="2" spans="1:14" ht="13" x14ac:dyDescent="0.3">
      <c r="A2" s="34"/>
      <c r="C2" s="100" t="s">
        <v>69</v>
      </c>
      <c r="D2" s="101">
        <v>2023</v>
      </c>
    </row>
    <row r="3" spans="1:14" ht="13.5" thickBot="1" x14ac:dyDescent="0.35">
      <c r="A3" s="34"/>
      <c r="C3" s="102" t="s">
        <v>88</v>
      </c>
      <c r="D3" s="298">
        <v>4</v>
      </c>
    </row>
    <row r="4" spans="1:14" ht="13" x14ac:dyDescent="0.3">
      <c r="A4" s="34"/>
    </row>
    <row r="5" spans="1:14" x14ac:dyDescent="0.25">
      <c r="C5" s="29" t="str">
        <f>"'Annual supply and use of fuels'!"</f>
        <v>'Annual supply and use of fuels'!</v>
      </c>
      <c r="F5" s="29" t="str">
        <f>"'Quarter supply and use of fuels'!"</f>
        <v>'Quarter supply and use of fuels'!</v>
      </c>
    </row>
    <row r="6" spans="1:14" x14ac:dyDescent="0.25">
      <c r="C6" s="99">
        <v>30</v>
      </c>
      <c r="D6" s="29">
        <f>C6+1</f>
        <v>31</v>
      </c>
      <c r="F6" s="99">
        <v>101</v>
      </c>
      <c r="G6" s="29">
        <f>F6+1</f>
        <v>102</v>
      </c>
      <c r="H6" s="29">
        <f t="shared" ref="H6:N6" si="0">G6+1</f>
        <v>103</v>
      </c>
      <c r="I6" s="29">
        <f t="shared" si="0"/>
        <v>104</v>
      </c>
      <c r="J6" s="29">
        <f t="shared" si="0"/>
        <v>105</v>
      </c>
      <c r="K6" s="29">
        <f t="shared" si="0"/>
        <v>106</v>
      </c>
      <c r="L6" s="29">
        <f t="shared" si="0"/>
        <v>107</v>
      </c>
      <c r="M6" s="29">
        <f t="shared" si="0"/>
        <v>108</v>
      </c>
      <c r="N6" s="29">
        <f t="shared" si="0"/>
        <v>109</v>
      </c>
    </row>
    <row r="8" spans="1:14" x14ac:dyDescent="0.25">
      <c r="B8" s="29">
        <v>1</v>
      </c>
      <c r="C8" s="29" t="str">
        <f>$C$5&amp;"r"&amp;C$6&amp;"c"&amp;$B8</f>
        <v>'Annual supply and use of fuels'!r30c1</v>
      </c>
      <c r="D8" s="29" t="str">
        <f>$C$5&amp;"r"&amp;D$6&amp;"c"&amp;$B8</f>
        <v>'Annual supply and use of fuels'!r31c1</v>
      </c>
      <c r="E8" s="29">
        <v>1</v>
      </c>
      <c r="F8" s="29" t="str">
        <f>$F$5&amp;"r"&amp;F$6&amp;"c"&amp;$E8</f>
        <v>'Quarter supply and use of fuels'!r101c1</v>
      </c>
      <c r="G8" s="29" t="str">
        <f t="shared" ref="G8:N8" si="1">$F$5&amp;"r"&amp;G$6&amp;"c"&amp;$E8</f>
        <v>'Quarter supply and use of fuels'!r102c1</v>
      </c>
      <c r="H8" s="29" t="str">
        <f t="shared" si="1"/>
        <v>'Quarter supply and use of fuels'!r103c1</v>
      </c>
      <c r="I8" s="29" t="str">
        <f t="shared" si="1"/>
        <v>'Quarter supply and use of fuels'!r104c1</v>
      </c>
      <c r="J8" s="29" t="str">
        <f t="shared" si="1"/>
        <v>'Quarter supply and use of fuels'!r105c1</v>
      </c>
      <c r="K8" s="29" t="str">
        <f t="shared" si="1"/>
        <v>'Quarter supply and use of fuels'!r106c1</v>
      </c>
      <c r="L8" s="29" t="str">
        <f t="shared" si="1"/>
        <v>'Quarter supply and use of fuels'!r107c1</v>
      </c>
      <c r="M8" s="29" t="str">
        <f t="shared" si="1"/>
        <v>'Quarter supply and use of fuels'!r108c1</v>
      </c>
      <c r="N8" s="29" t="str">
        <f t="shared" si="1"/>
        <v>'Quarter supply and use of fuels'!r109c1</v>
      </c>
    </row>
    <row r="9" spans="1:14" ht="13" x14ac:dyDescent="0.3">
      <c r="A9" s="45" t="s">
        <v>32</v>
      </c>
    </row>
    <row r="10" spans="1:14" x14ac:dyDescent="0.25">
      <c r="A10" s="46" t="s">
        <v>104</v>
      </c>
      <c r="B10" s="29">
        <v>2</v>
      </c>
      <c r="C10" s="29" t="str">
        <f>$C$5&amp;"r"&amp;C$6&amp;"c"&amp;$B10</f>
        <v>'Annual supply and use of fuels'!r30c2</v>
      </c>
      <c r="D10" s="29" t="str">
        <f t="shared" ref="C10:D42" si="2">$C$5&amp;"r"&amp;D$6&amp;"c"&amp;$B10</f>
        <v>'Annual supply and use of fuels'!r31c2</v>
      </c>
      <c r="E10" s="29">
        <v>2</v>
      </c>
      <c r="F10" s="29" t="str">
        <f t="shared" ref="F10:N14" si="3">$F$5&amp;"r"&amp;F$6&amp;"c"&amp;$E10</f>
        <v>'Quarter supply and use of fuels'!r101c2</v>
      </c>
      <c r="G10" s="29" t="str">
        <f t="shared" si="3"/>
        <v>'Quarter supply and use of fuels'!r102c2</v>
      </c>
      <c r="H10" s="29" t="str">
        <f t="shared" si="3"/>
        <v>'Quarter supply and use of fuels'!r103c2</v>
      </c>
      <c r="I10" s="29" t="str">
        <f t="shared" si="3"/>
        <v>'Quarter supply and use of fuels'!r104c2</v>
      </c>
      <c r="J10" s="29" t="str">
        <f t="shared" si="3"/>
        <v>'Quarter supply and use of fuels'!r105c2</v>
      </c>
      <c r="K10" s="29" t="str">
        <f t="shared" si="3"/>
        <v>'Quarter supply and use of fuels'!r106c2</v>
      </c>
      <c r="L10" s="29" t="str">
        <f t="shared" si="3"/>
        <v>'Quarter supply and use of fuels'!r107c2</v>
      </c>
      <c r="M10" s="29" t="str">
        <f t="shared" si="3"/>
        <v>'Quarter supply and use of fuels'!r108c2</v>
      </c>
      <c r="N10" s="29" t="str">
        <f t="shared" si="3"/>
        <v>'Quarter supply and use of fuels'!r109c2</v>
      </c>
    </row>
    <row r="11" spans="1:14" x14ac:dyDescent="0.25">
      <c r="A11" s="46" t="s">
        <v>33</v>
      </c>
      <c r="B11" s="29">
        <v>3</v>
      </c>
      <c r="C11" s="29" t="str">
        <f t="shared" si="2"/>
        <v>'Annual supply and use of fuels'!r30c3</v>
      </c>
      <c r="D11" s="29" t="str">
        <f t="shared" si="2"/>
        <v>'Annual supply and use of fuels'!r31c3</v>
      </c>
      <c r="E11" s="29">
        <v>3</v>
      </c>
      <c r="F11" s="29" t="str">
        <f t="shared" si="3"/>
        <v>'Quarter supply and use of fuels'!r101c3</v>
      </c>
      <c r="G11" s="29" t="str">
        <f t="shared" si="3"/>
        <v>'Quarter supply and use of fuels'!r102c3</v>
      </c>
      <c r="H11" s="29" t="str">
        <f t="shared" si="3"/>
        <v>'Quarter supply and use of fuels'!r103c3</v>
      </c>
      <c r="I11" s="29" t="str">
        <f t="shared" si="3"/>
        <v>'Quarter supply and use of fuels'!r104c3</v>
      </c>
      <c r="J11" s="29" t="str">
        <f t="shared" si="3"/>
        <v>'Quarter supply and use of fuels'!r105c3</v>
      </c>
      <c r="K11" s="29" t="str">
        <f t="shared" si="3"/>
        <v>'Quarter supply and use of fuels'!r106c3</v>
      </c>
      <c r="L11" s="29" t="str">
        <f t="shared" si="3"/>
        <v>'Quarter supply and use of fuels'!r107c3</v>
      </c>
      <c r="M11" s="29" t="str">
        <f t="shared" si="3"/>
        <v>'Quarter supply and use of fuels'!r108c3</v>
      </c>
      <c r="N11" s="29" t="str">
        <f t="shared" si="3"/>
        <v>'Quarter supply and use of fuels'!r109c3</v>
      </c>
    </row>
    <row r="12" spans="1:14" x14ac:dyDescent="0.25">
      <c r="A12" s="46" t="s">
        <v>34</v>
      </c>
      <c r="B12" s="29">
        <v>4</v>
      </c>
      <c r="C12" s="29" t="str">
        <f t="shared" si="2"/>
        <v>'Annual supply and use of fuels'!r30c4</v>
      </c>
      <c r="D12" s="29" t="str">
        <f t="shared" si="2"/>
        <v>'Annual supply and use of fuels'!r31c4</v>
      </c>
      <c r="E12" s="29">
        <v>4</v>
      </c>
      <c r="F12" s="29" t="str">
        <f t="shared" si="3"/>
        <v>'Quarter supply and use of fuels'!r101c4</v>
      </c>
      <c r="G12" s="29" t="str">
        <f t="shared" si="3"/>
        <v>'Quarter supply and use of fuels'!r102c4</v>
      </c>
      <c r="H12" s="29" t="str">
        <f t="shared" si="3"/>
        <v>'Quarter supply and use of fuels'!r103c4</v>
      </c>
      <c r="I12" s="29" t="str">
        <f t="shared" si="3"/>
        <v>'Quarter supply and use of fuels'!r104c4</v>
      </c>
      <c r="J12" s="29" t="str">
        <f t="shared" si="3"/>
        <v>'Quarter supply and use of fuels'!r105c4</v>
      </c>
      <c r="K12" s="29" t="str">
        <f t="shared" si="3"/>
        <v>'Quarter supply and use of fuels'!r106c4</v>
      </c>
      <c r="L12" s="29" t="str">
        <f t="shared" si="3"/>
        <v>'Quarter supply and use of fuels'!r107c4</v>
      </c>
      <c r="M12" s="29" t="str">
        <f t="shared" si="3"/>
        <v>'Quarter supply and use of fuels'!r108c4</v>
      </c>
      <c r="N12" s="29" t="str">
        <f t="shared" si="3"/>
        <v>'Quarter supply and use of fuels'!r109c4</v>
      </c>
    </row>
    <row r="13" spans="1:14" x14ac:dyDescent="0.25">
      <c r="A13" s="46" t="s">
        <v>35</v>
      </c>
      <c r="B13" s="29">
        <v>5</v>
      </c>
      <c r="C13" s="29" t="str">
        <f t="shared" si="2"/>
        <v>'Annual supply and use of fuels'!r30c5</v>
      </c>
      <c r="D13" s="29" t="str">
        <f t="shared" si="2"/>
        <v>'Annual supply and use of fuels'!r31c5</v>
      </c>
      <c r="E13" s="29">
        <v>5</v>
      </c>
      <c r="F13" s="29" t="str">
        <f t="shared" si="3"/>
        <v>'Quarter supply and use of fuels'!r101c5</v>
      </c>
      <c r="G13" s="29" t="str">
        <f t="shared" si="3"/>
        <v>'Quarter supply and use of fuels'!r102c5</v>
      </c>
      <c r="H13" s="29" t="str">
        <f t="shared" si="3"/>
        <v>'Quarter supply and use of fuels'!r103c5</v>
      </c>
      <c r="I13" s="29" t="str">
        <f t="shared" si="3"/>
        <v>'Quarter supply and use of fuels'!r104c5</v>
      </c>
      <c r="J13" s="29" t="str">
        <f t="shared" si="3"/>
        <v>'Quarter supply and use of fuels'!r105c5</v>
      </c>
      <c r="K13" s="29" t="str">
        <f t="shared" si="3"/>
        <v>'Quarter supply and use of fuels'!r106c5</v>
      </c>
      <c r="L13" s="29" t="str">
        <f t="shared" si="3"/>
        <v>'Quarter supply and use of fuels'!r107c5</v>
      </c>
      <c r="M13" s="29" t="str">
        <f t="shared" si="3"/>
        <v>'Quarter supply and use of fuels'!r108c5</v>
      </c>
      <c r="N13" s="29" t="str">
        <f t="shared" si="3"/>
        <v>'Quarter supply and use of fuels'!r109c5</v>
      </c>
    </row>
    <row r="14" spans="1:14" x14ac:dyDescent="0.25">
      <c r="A14" s="46" t="s">
        <v>105</v>
      </c>
      <c r="B14" s="29">
        <v>6</v>
      </c>
      <c r="C14" s="29" t="str">
        <f t="shared" si="2"/>
        <v>'Annual supply and use of fuels'!r30c6</v>
      </c>
      <c r="D14" s="29" t="str">
        <f t="shared" si="2"/>
        <v>'Annual supply and use of fuels'!r31c6</v>
      </c>
      <c r="E14" s="29">
        <v>6</v>
      </c>
      <c r="F14" s="29" t="str">
        <f t="shared" si="3"/>
        <v>'Quarter supply and use of fuels'!r101c6</v>
      </c>
      <c r="G14" s="29" t="str">
        <f t="shared" si="3"/>
        <v>'Quarter supply and use of fuels'!r102c6</v>
      </c>
      <c r="H14" s="29" t="str">
        <f t="shared" si="3"/>
        <v>'Quarter supply and use of fuels'!r103c6</v>
      </c>
      <c r="I14" s="29" t="str">
        <f t="shared" si="3"/>
        <v>'Quarter supply and use of fuels'!r104c6</v>
      </c>
      <c r="J14" s="29" t="str">
        <f t="shared" si="3"/>
        <v>'Quarter supply and use of fuels'!r105c6</v>
      </c>
      <c r="K14" s="29" t="str">
        <f t="shared" si="3"/>
        <v>'Quarter supply and use of fuels'!r106c6</v>
      </c>
      <c r="L14" s="29" t="str">
        <f t="shared" si="3"/>
        <v>'Quarter supply and use of fuels'!r107c6</v>
      </c>
      <c r="M14" s="29" t="str">
        <f t="shared" si="3"/>
        <v>'Quarter supply and use of fuels'!r108c6</v>
      </c>
      <c r="N14" s="29" t="str">
        <f t="shared" si="3"/>
        <v>'Quarter supply and use of fuels'!r109c6</v>
      </c>
    </row>
    <row r="15" spans="1:14" x14ac:dyDescent="0.25">
      <c r="A15" s="46"/>
    </row>
    <row r="16" spans="1:14" ht="13" x14ac:dyDescent="0.3">
      <c r="A16" s="47" t="s">
        <v>36</v>
      </c>
      <c r="B16" s="29">
        <v>7</v>
      </c>
      <c r="C16" s="29" t="str">
        <f t="shared" si="2"/>
        <v>'Annual supply and use of fuels'!r30c7</v>
      </c>
      <c r="D16" s="29" t="str">
        <f t="shared" si="2"/>
        <v>'Annual supply and use of fuels'!r31c7</v>
      </c>
      <c r="E16" s="29">
        <v>7</v>
      </c>
      <c r="F16" s="29" t="str">
        <f t="shared" ref="F16:N18" si="4">$F$5&amp;"r"&amp;F$6&amp;"c"&amp;$E16</f>
        <v>'Quarter supply and use of fuels'!r101c7</v>
      </c>
      <c r="G16" s="29" t="str">
        <f t="shared" si="4"/>
        <v>'Quarter supply and use of fuels'!r102c7</v>
      </c>
      <c r="H16" s="29" t="str">
        <f t="shared" si="4"/>
        <v>'Quarter supply and use of fuels'!r103c7</v>
      </c>
      <c r="I16" s="29" t="str">
        <f t="shared" si="4"/>
        <v>'Quarter supply and use of fuels'!r104c7</v>
      </c>
      <c r="J16" s="29" t="str">
        <f t="shared" si="4"/>
        <v>'Quarter supply and use of fuels'!r105c7</v>
      </c>
      <c r="K16" s="29" t="str">
        <f t="shared" si="4"/>
        <v>'Quarter supply and use of fuels'!r106c7</v>
      </c>
      <c r="L16" s="29" t="str">
        <f t="shared" si="4"/>
        <v>'Quarter supply and use of fuels'!r107c7</v>
      </c>
      <c r="M16" s="29" t="str">
        <f t="shared" si="4"/>
        <v>'Quarter supply and use of fuels'!r108c7</v>
      </c>
      <c r="N16" s="29" t="str">
        <f t="shared" si="4"/>
        <v>'Quarter supply and use of fuels'!r109c7</v>
      </c>
    </row>
    <row r="17" spans="1:14" x14ac:dyDescent="0.25">
      <c r="A17" s="46" t="s">
        <v>106</v>
      </c>
      <c r="B17" s="29">
        <v>8</v>
      </c>
      <c r="C17" s="29" t="str">
        <f t="shared" si="2"/>
        <v>'Annual supply and use of fuels'!r30c8</v>
      </c>
      <c r="D17" s="29" t="str">
        <f t="shared" si="2"/>
        <v>'Annual supply and use of fuels'!r31c8</v>
      </c>
      <c r="E17" s="29">
        <v>8</v>
      </c>
      <c r="F17" s="29" t="str">
        <f t="shared" si="4"/>
        <v>'Quarter supply and use of fuels'!r101c8</v>
      </c>
      <c r="G17" s="29" t="str">
        <f t="shared" si="4"/>
        <v>'Quarter supply and use of fuels'!r102c8</v>
      </c>
      <c r="H17" s="29" t="str">
        <f t="shared" si="4"/>
        <v>'Quarter supply and use of fuels'!r103c8</v>
      </c>
      <c r="I17" s="29" t="str">
        <f t="shared" si="4"/>
        <v>'Quarter supply and use of fuels'!r104c8</v>
      </c>
      <c r="J17" s="29" t="str">
        <f t="shared" si="4"/>
        <v>'Quarter supply and use of fuels'!r105c8</v>
      </c>
      <c r="K17" s="29" t="str">
        <f t="shared" si="4"/>
        <v>'Quarter supply and use of fuels'!r106c8</v>
      </c>
      <c r="L17" s="29" t="str">
        <f t="shared" si="4"/>
        <v>'Quarter supply and use of fuels'!r107c8</v>
      </c>
      <c r="M17" s="29" t="str">
        <f t="shared" si="4"/>
        <v>'Quarter supply and use of fuels'!r108c8</v>
      </c>
      <c r="N17" s="29" t="str">
        <f t="shared" si="4"/>
        <v>'Quarter supply and use of fuels'!r109c8</v>
      </c>
    </row>
    <row r="18" spans="1:14" ht="13" x14ac:dyDescent="0.3">
      <c r="A18" s="47" t="s">
        <v>37</v>
      </c>
      <c r="B18" s="29">
        <v>9</v>
      </c>
      <c r="C18" s="29" t="str">
        <f t="shared" si="2"/>
        <v>'Annual supply and use of fuels'!r30c9</v>
      </c>
      <c r="D18" s="29" t="str">
        <f t="shared" si="2"/>
        <v>'Annual supply and use of fuels'!r31c9</v>
      </c>
      <c r="E18" s="29">
        <v>9</v>
      </c>
      <c r="F18" s="29" t="str">
        <f t="shared" si="4"/>
        <v>'Quarter supply and use of fuels'!r101c9</v>
      </c>
      <c r="G18" s="29" t="str">
        <f t="shared" si="4"/>
        <v>'Quarter supply and use of fuels'!r102c9</v>
      </c>
      <c r="H18" s="29" t="str">
        <f t="shared" si="4"/>
        <v>'Quarter supply and use of fuels'!r103c9</v>
      </c>
      <c r="I18" s="29" t="str">
        <f t="shared" si="4"/>
        <v>'Quarter supply and use of fuels'!r104c9</v>
      </c>
      <c r="J18" s="29" t="str">
        <f t="shared" si="4"/>
        <v>'Quarter supply and use of fuels'!r105c9</v>
      </c>
      <c r="K18" s="29" t="str">
        <f t="shared" si="4"/>
        <v>'Quarter supply and use of fuels'!r106c9</v>
      </c>
      <c r="L18" s="29" t="str">
        <f t="shared" si="4"/>
        <v>'Quarter supply and use of fuels'!r107c9</v>
      </c>
      <c r="M18" s="29" t="str">
        <f t="shared" si="4"/>
        <v>'Quarter supply and use of fuels'!r108c9</v>
      </c>
      <c r="N18" s="29" t="str">
        <f t="shared" si="4"/>
        <v>'Quarter supply and use of fuels'!r109c9</v>
      </c>
    </row>
    <row r="19" spans="1:14" ht="13" x14ac:dyDescent="0.3">
      <c r="A19" s="47"/>
    </row>
    <row r="20" spans="1:14" x14ac:dyDescent="0.25">
      <c r="A20" s="46" t="s">
        <v>73</v>
      </c>
      <c r="B20" s="29">
        <v>10</v>
      </c>
      <c r="C20" s="29" t="str">
        <f t="shared" si="2"/>
        <v>'Annual supply and use of fuels'!r30c10</v>
      </c>
      <c r="D20" s="29" t="str">
        <f t="shared" si="2"/>
        <v>'Annual supply and use of fuels'!r31c10</v>
      </c>
      <c r="E20" s="29">
        <v>10</v>
      </c>
      <c r="F20" s="29" t="str">
        <f t="shared" ref="F20:N30" si="5">$F$5&amp;"r"&amp;F$6&amp;"c"&amp;$E20</f>
        <v>'Quarter supply and use of fuels'!r101c10</v>
      </c>
      <c r="G20" s="29" t="str">
        <f t="shared" si="5"/>
        <v>'Quarter supply and use of fuels'!r102c10</v>
      </c>
      <c r="H20" s="29" t="str">
        <f t="shared" si="5"/>
        <v>'Quarter supply and use of fuels'!r103c10</v>
      </c>
      <c r="I20" s="29" t="str">
        <f t="shared" si="5"/>
        <v>'Quarter supply and use of fuels'!r104c10</v>
      </c>
      <c r="J20" s="29" t="str">
        <f t="shared" si="5"/>
        <v>'Quarter supply and use of fuels'!r105c10</v>
      </c>
      <c r="K20" s="29" t="str">
        <f t="shared" si="5"/>
        <v>'Quarter supply and use of fuels'!r106c10</v>
      </c>
      <c r="L20" s="29" t="str">
        <f t="shared" si="5"/>
        <v>'Quarter supply and use of fuels'!r107c10</v>
      </c>
      <c r="M20" s="29" t="str">
        <f t="shared" si="5"/>
        <v>'Quarter supply and use of fuels'!r108c10</v>
      </c>
      <c r="N20" s="29" t="str">
        <f t="shared" si="5"/>
        <v>'Quarter supply and use of fuels'!r109c10</v>
      </c>
    </row>
    <row r="21" spans="1:14" ht="13" x14ac:dyDescent="0.3">
      <c r="A21" s="47" t="s">
        <v>38</v>
      </c>
      <c r="B21" s="29">
        <v>11</v>
      </c>
      <c r="C21" s="29" t="str">
        <f t="shared" si="2"/>
        <v>'Annual supply and use of fuels'!r30c11</v>
      </c>
      <c r="D21" s="29" t="str">
        <f t="shared" si="2"/>
        <v>'Annual supply and use of fuels'!r31c11</v>
      </c>
      <c r="E21" s="29">
        <v>11</v>
      </c>
      <c r="F21" s="29" t="str">
        <f t="shared" si="5"/>
        <v>'Quarter supply and use of fuels'!r101c11</v>
      </c>
      <c r="G21" s="29" t="str">
        <f t="shared" si="5"/>
        <v>'Quarter supply and use of fuels'!r102c11</v>
      </c>
      <c r="H21" s="29" t="str">
        <f t="shared" si="5"/>
        <v>'Quarter supply and use of fuels'!r103c11</v>
      </c>
      <c r="I21" s="29" t="str">
        <f t="shared" si="5"/>
        <v>'Quarter supply and use of fuels'!r104c11</v>
      </c>
      <c r="J21" s="29" t="str">
        <f t="shared" si="5"/>
        <v>'Quarter supply and use of fuels'!r105c11</v>
      </c>
      <c r="K21" s="29" t="str">
        <f t="shared" si="5"/>
        <v>'Quarter supply and use of fuels'!r106c11</v>
      </c>
      <c r="L21" s="29" t="str">
        <f t="shared" si="5"/>
        <v>'Quarter supply and use of fuels'!r107c11</v>
      </c>
      <c r="M21" s="29" t="str">
        <f t="shared" si="5"/>
        <v>'Quarter supply and use of fuels'!r108c11</v>
      </c>
      <c r="N21" s="29" t="str">
        <f t="shared" si="5"/>
        <v>'Quarter supply and use of fuels'!r109c11</v>
      </c>
    </row>
    <row r="22" spans="1:14" x14ac:dyDescent="0.25">
      <c r="A22" s="46" t="s">
        <v>39</v>
      </c>
      <c r="B22" s="29">
        <v>12</v>
      </c>
      <c r="C22" s="29" t="str">
        <f t="shared" si="2"/>
        <v>'Annual supply and use of fuels'!r30c12</v>
      </c>
      <c r="D22" s="29" t="str">
        <f t="shared" si="2"/>
        <v>'Annual supply and use of fuels'!r31c12</v>
      </c>
      <c r="E22" s="29">
        <v>12</v>
      </c>
      <c r="F22" s="29" t="str">
        <f t="shared" si="5"/>
        <v>'Quarter supply and use of fuels'!r101c12</v>
      </c>
      <c r="G22" s="29" t="str">
        <f t="shared" si="5"/>
        <v>'Quarter supply and use of fuels'!r102c12</v>
      </c>
      <c r="H22" s="29" t="str">
        <f t="shared" si="5"/>
        <v>'Quarter supply and use of fuels'!r103c12</v>
      </c>
      <c r="I22" s="29" t="str">
        <f t="shared" si="5"/>
        <v>'Quarter supply and use of fuels'!r104c12</v>
      </c>
      <c r="J22" s="29" t="str">
        <f t="shared" si="5"/>
        <v>'Quarter supply and use of fuels'!r105c12</v>
      </c>
      <c r="K22" s="29" t="str">
        <f t="shared" si="5"/>
        <v>'Quarter supply and use of fuels'!r106c12</v>
      </c>
      <c r="L22" s="29" t="str">
        <f t="shared" si="5"/>
        <v>'Quarter supply and use of fuels'!r107c12</v>
      </c>
      <c r="M22" s="29" t="str">
        <f t="shared" si="5"/>
        <v>'Quarter supply and use of fuels'!r108c12</v>
      </c>
      <c r="N22" s="29" t="str">
        <f t="shared" si="5"/>
        <v>'Quarter supply and use of fuels'!r109c12</v>
      </c>
    </row>
    <row r="23" spans="1:14" x14ac:dyDescent="0.25">
      <c r="A23" s="46" t="s">
        <v>40</v>
      </c>
      <c r="B23" s="29">
        <v>13</v>
      </c>
      <c r="C23" s="29" t="str">
        <f t="shared" si="2"/>
        <v>'Annual supply and use of fuels'!r30c13</v>
      </c>
      <c r="D23" s="29" t="str">
        <f t="shared" si="2"/>
        <v>'Annual supply and use of fuels'!r31c13</v>
      </c>
      <c r="E23" s="29">
        <v>13</v>
      </c>
      <c r="F23" s="29" t="str">
        <f t="shared" si="5"/>
        <v>'Quarter supply and use of fuels'!r101c13</v>
      </c>
      <c r="G23" s="29" t="str">
        <f t="shared" si="5"/>
        <v>'Quarter supply and use of fuels'!r102c13</v>
      </c>
      <c r="H23" s="29" t="str">
        <f t="shared" si="5"/>
        <v>'Quarter supply and use of fuels'!r103c13</v>
      </c>
      <c r="I23" s="29" t="str">
        <f t="shared" si="5"/>
        <v>'Quarter supply and use of fuels'!r104c13</v>
      </c>
      <c r="J23" s="29" t="str">
        <f t="shared" si="5"/>
        <v>'Quarter supply and use of fuels'!r105c13</v>
      </c>
      <c r="K23" s="29" t="str">
        <f t="shared" si="5"/>
        <v>'Quarter supply and use of fuels'!r106c13</v>
      </c>
      <c r="L23" s="29" t="str">
        <f t="shared" si="5"/>
        <v>'Quarter supply and use of fuels'!r107c13</v>
      </c>
      <c r="M23" s="29" t="str">
        <f t="shared" si="5"/>
        <v>'Quarter supply and use of fuels'!r108c13</v>
      </c>
      <c r="N23" s="29" t="str">
        <f t="shared" si="5"/>
        <v>'Quarter supply and use of fuels'!r109c13</v>
      </c>
    </row>
    <row r="24" spans="1:14" x14ac:dyDescent="0.25">
      <c r="A24" s="46" t="s">
        <v>41</v>
      </c>
      <c r="B24" s="29">
        <v>14</v>
      </c>
      <c r="C24" s="29" t="str">
        <f t="shared" si="2"/>
        <v>'Annual supply and use of fuels'!r30c14</v>
      </c>
      <c r="D24" s="29" t="str">
        <f t="shared" si="2"/>
        <v>'Annual supply and use of fuels'!r31c14</v>
      </c>
      <c r="E24" s="29">
        <v>14</v>
      </c>
      <c r="F24" s="29" t="str">
        <f t="shared" si="5"/>
        <v>'Quarter supply and use of fuels'!r101c14</v>
      </c>
      <c r="G24" s="29" t="str">
        <f t="shared" si="5"/>
        <v>'Quarter supply and use of fuels'!r102c14</v>
      </c>
      <c r="H24" s="29" t="str">
        <f t="shared" si="5"/>
        <v>'Quarter supply and use of fuels'!r103c14</v>
      </c>
      <c r="I24" s="29" t="str">
        <f t="shared" si="5"/>
        <v>'Quarter supply and use of fuels'!r104c14</v>
      </c>
      <c r="J24" s="29" t="str">
        <f t="shared" si="5"/>
        <v>'Quarter supply and use of fuels'!r105c14</v>
      </c>
      <c r="K24" s="29" t="str">
        <f t="shared" si="5"/>
        <v>'Quarter supply and use of fuels'!r106c14</v>
      </c>
      <c r="L24" s="29" t="str">
        <f t="shared" si="5"/>
        <v>'Quarter supply and use of fuels'!r107c14</v>
      </c>
      <c r="M24" s="29" t="str">
        <f t="shared" si="5"/>
        <v>'Quarter supply and use of fuels'!r108c14</v>
      </c>
      <c r="N24" s="29" t="str">
        <f t="shared" si="5"/>
        <v>'Quarter supply and use of fuels'!r109c14</v>
      </c>
    </row>
    <row r="25" spans="1:14" x14ac:dyDescent="0.25">
      <c r="A25" s="46" t="s">
        <v>42</v>
      </c>
      <c r="B25" s="29">
        <v>15</v>
      </c>
      <c r="C25" s="29" t="str">
        <f t="shared" si="2"/>
        <v>'Annual supply and use of fuels'!r30c15</v>
      </c>
      <c r="D25" s="29" t="str">
        <f t="shared" si="2"/>
        <v>'Annual supply and use of fuels'!r31c15</v>
      </c>
      <c r="E25" s="29">
        <v>15</v>
      </c>
      <c r="F25" s="29" t="str">
        <f t="shared" si="5"/>
        <v>'Quarter supply and use of fuels'!r101c15</v>
      </c>
      <c r="G25" s="29" t="str">
        <f t="shared" si="5"/>
        <v>'Quarter supply and use of fuels'!r102c15</v>
      </c>
      <c r="H25" s="29" t="str">
        <f t="shared" si="5"/>
        <v>'Quarter supply and use of fuels'!r103c15</v>
      </c>
      <c r="I25" s="29" t="str">
        <f t="shared" si="5"/>
        <v>'Quarter supply and use of fuels'!r104c15</v>
      </c>
      <c r="J25" s="29" t="str">
        <f t="shared" si="5"/>
        <v>'Quarter supply and use of fuels'!r105c15</v>
      </c>
      <c r="K25" s="29" t="str">
        <f t="shared" si="5"/>
        <v>'Quarter supply and use of fuels'!r106c15</v>
      </c>
      <c r="L25" s="29" t="str">
        <f t="shared" si="5"/>
        <v>'Quarter supply and use of fuels'!r107c15</v>
      </c>
      <c r="M25" s="29" t="str">
        <f t="shared" si="5"/>
        <v>'Quarter supply and use of fuels'!r108c15</v>
      </c>
      <c r="N25" s="29" t="str">
        <f t="shared" si="5"/>
        <v>'Quarter supply and use of fuels'!r109c15</v>
      </c>
    </row>
    <row r="26" spans="1:14" x14ac:dyDescent="0.25">
      <c r="A26" s="46" t="s">
        <v>43</v>
      </c>
      <c r="B26" s="29">
        <v>16</v>
      </c>
      <c r="C26" s="29" t="str">
        <f t="shared" si="2"/>
        <v>'Annual supply and use of fuels'!r30c16</v>
      </c>
      <c r="D26" s="29" t="str">
        <f t="shared" si="2"/>
        <v>'Annual supply and use of fuels'!r31c16</v>
      </c>
      <c r="E26" s="29">
        <v>16</v>
      </c>
      <c r="F26" s="29" t="str">
        <f t="shared" si="5"/>
        <v>'Quarter supply and use of fuels'!r101c16</v>
      </c>
      <c r="G26" s="29" t="str">
        <f t="shared" si="5"/>
        <v>'Quarter supply and use of fuels'!r102c16</v>
      </c>
      <c r="H26" s="29" t="str">
        <f t="shared" si="5"/>
        <v>'Quarter supply and use of fuels'!r103c16</v>
      </c>
      <c r="I26" s="29" t="str">
        <f t="shared" si="5"/>
        <v>'Quarter supply and use of fuels'!r104c16</v>
      </c>
      <c r="J26" s="29" t="str">
        <f t="shared" si="5"/>
        <v>'Quarter supply and use of fuels'!r105c16</v>
      </c>
      <c r="K26" s="29" t="str">
        <f t="shared" si="5"/>
        <v>'Quarter supply and use of fuels'!r106c16</v>
      </c>
      <c r="L26" s="29" t="str">
        <f t="shared" si="5"/>
        <v>'Quarter supply and use of fuels'!r107c16</v>
      </c>
      <c r="M26" s="29" t="str">
        <f t="shared" si="5"/>
        <v>'Quarter supply and use of fuels'!r108c16</v>
      </c>
      <c r="N26" s="29" t="str">
        <f t="shared" si="5"/>
        <v>'Quarter supply and use of fuels'!r109c16</v>
      </c>
    </row>
    <row r="27" spans="1:14" x14ac:dyDescent="0.25">
      <c r="A27" s="46" t="s">
        <v>44</v>
      </c>
      <c r="B27" s="29">
        <v>17</v>
      </c>
      <c r="C27" s="29" t="str">
        <f t="shared" si="2"/>
        <v>'Annual supply and use of fuels'!r30c17</v>
      </c>
      <c r="D27" s="29" t="str">
        <f t="shared" si="2"/>
        <v>'Annual supply and use of fuels'!r31c17</v>
      </c>
      <c r="E27" s="29">
        <v>17</v>
      </c>
      <c r="F27" s="29" t="str">
        <f t="shared" si="5"/>
        <v>'Quarter supply and use of fuels'!r101c17</v>
      </c>
      <c r="G27" s="29" t="str">
        <f t="shared" si="5"/>
        <v>'Quarter supply and use of fuels'!r102c17</v>
      </c>
      <c r="H27" s="29" t="str">
        <f t="shared" si="5"/>
        <v>'Quarter supply and use of fuels'!r103c17</v>
      </c>
      <c r="I27" s="29" t="str">
        <f t="shared" si="5"/>
        <v>'Quarter supply and use of fuels'!r104c17</v>
      </c>
      <c r="J27" s="29" t="str">
        <f t="shared" si="5"/>
        <v>'Quarter supply and use of fuels'!r105c17</v>
      </c>
      <c r="K27" s="29" t="str">
        <f t="shared" si="5"/>
        <v>'Quarter supply and use of fuels'!r106c17</v>
      </c>
      <c r="L27" s="29" t="str">
        <f t="shared" si="5"/>
        <v>'Quarter supply and use of fuels'!r107c17</v>
      </c>
      <c r="M27" s="29" t="str">
        <f t="shared" si="5"/>
        <v>'Quarter supply and use of fuels'!r108c17</v>
      </c>
      <c r="N27" s="29" t="str">
        <f t="shared" si="5"/>
        <v>'Quarter supply and use of fuels'!r109c17</v>
      </c>
    </row>
    <row r="28" spans="1:14" x14ac:dyDescent="0.25">
      <c r="A28" s="46" t="s">
        <v>107</v>
      </c>
      <c r="B28" s="29">
        <v>18</v>
      </c>
      <c r="C28" s="29" t="str">
        <f t="shared" si="2"/>
        <v>'Annual supply and use of fuels'!r30c18</v>
      </c>
      <c r="D28" s="29" t="str">
        <f t="shared" si="2"/>
        <v>'Annual supply and use of fuels'!r31c18</v>
      </c>
      <c r="E28" s="29">
        <v>18</v>
      </c>
      <c r="F28" s="29" t="str">
        <f t="shared" si="5"/>
        <v>'Quarter supply and use of fuels'!r101c18</v>
      </c>
      <c r="G28" s="29" t="str">
        <f t="shared" si="5"/>
        <v>'Quarter supply and use of fuels'!r102c18</v>
      </c>
      <c r="H28" s="29" t="str">
        <f t="shared" si="5"/>
        <v>'Quarter supply and use of fuels'!r103c18</v>
      </c>
      <c r="I28" s="29" t="str">
        <f t="shared" si="5"/>
        <v>'Quarter supply and use of fuels'!r104c18</v>
      </c>
      <c r="J28" s="29" t="str">
        <f t="shared" si="5"/>
        <v>'Quarter supply and use of fuels'!r105c18</v>
      </c>
      <c r="K28" s="29" t="str">
        <f t="shared" si="5"/>
        <v>'Quarter supply and use of fuels'!r106c18</v>
      </c>
      <c r="L28" s="29" t="str">
        <f t="shared" si="5"/>
        <v>'Quarter supply and use of fuels'!r107c18</v>
      </c>
      <c r="M28" s="29" t="str">
        <f t="shared" si="5"/>
        <v>'Quarter supply and use of fuels'!r108c18</v>
      </c>
      <c r="N28" s="29" t="str">
        <f t="shared" si="5"/>
        <v>'Quarter supply and use of fuels'!r109c18</v>
      </c>
    </row>
    <row r="29" spans="1:14" x14ac:dyDescent="0.25">
      <c r="A29" s="46" t="s">
        <v>45</v>
      </c>
      <c r="B29" s="29">
        <v>19</v>
      </c>
      <c r="C29" s="29" t="str">
        <f t="shared" si="2"/>
        <v>'Annual supply and use of fuels'!r30c19</v>
      </c>
      <c r="D29" s="29" t="str">
        <f t="shared" si="2"/>
        <v>'Annual supply and use of fuels'!r31c19</v>
      </c>
      <c r="E29" s="29">
        <v>19</v>
      </c>
      <c r="F29" s="29" t="str">
        <f t="shared" si="5"/>
        <v>'Quarter supply and use of fuels'!r101c19</v>
      </c>
      <c r="G29" s="29" t="str">
        <f t="shared" si="5"/>
        <v>'Quarter supply and use of fuels'!r102c19</v>
      </c>
      <c r="H29" s="29" t="str">
        <f t="shared" si="5"/>
        <v>'Quarter supply and use of fuels'!r103c19</v>
      </c>
      <c r="I29" s="29" t="str">
        <f t="shared" si="5"/>
        <v>'Quarter supply and use of fuels'!r104c19</v>
      </c>
      <c r="J29" s="29" t="str">
        <f t="shared" si="5"/>
        <v>'Quarter supply and use of fuels'!r105c19</v>
      </c>
      <c r="K29" s="29" t="str">
        <f t="shared" si="5"/>
        <v>'Quarter supply and use of fuels'!r106c19</v>
      </c>
      <c r="L29" s="29" t="str">
        <f t="shared" si="5"/>
        <v>'Quarter supply and use of fuels'!r107c19</v>
      </c>
      <c r="M29" s="29" t="str">
        <f t="shared" si="5"/>
        <v>'Quarter supply and use of fuels'!r108c19</v>
      </c>
      <c r="N29" s="29" t="str">
        <f t="shared" si="5"/>
        <v>'Quarter supply and use of fuels'!r109c19</v>
      </c>
    </row>
    <row r="30" spans="1:14" x14ac:dyDescent="0.25">
      <c r="A30" s="46" t="s">
        <v>46</v>
      </c>
      <c r="B30" s="29">
        <v>20</v>
      </c>
      <c r="C30" s="29" t="str">
        <f t="shared" si="2"/>
        <v>'Annual supply and use of fuels'!r30c20</v>
      </c>
      <c r="D30" s="29" t="str">
        <f t="shared" si="2"/>
        <v>'Annual supply and use of fuels'!r31c20</v>
      </c>
      <c r="E30" s="29">
        <v>20</v>
      </c>
      <c r="F30" s="29" t="str">
        <f t="shared" si="5"/>
        <v>'Quarter supply and use of fuels'!r101c20</v>
      </c>
      <c r="G30" s="29" t="str">
        <f t="shared" si="5"/>
        <v>'Quarter supply and use of fuels'!r102c20</v>
      </c>
      <c r="H30" s="29" t="str">
        <f t="shared" si="5"/>
        <v>'Quarter supply and use of fuels'!r103c20</v>
      </c>
      <c r="I30" s="29" t="str">
        <f t="shared" si="5"/>
        <v>'Quarter supply and use of fuels'!r104c20</v>
      </c>
      <c r="J30" s="29" t="str">
        <f t="shared" si="5"/>
        <v>'Quarter supply and use of fuels'!r105c20</v>
      </c>
      <c r="K30" s="29" t="str">
        <f t="shared" si="5"/>
        <v>'Quarter supply and use of fuels'!r106c20</v>
      </c>
      <c r="L30" s="29" t="str">
        <f t="shared" si="5"/>
        <v>'Quarter supply and use of fuels'!r107c20</v>
      </c>
      <c r="M30" s="29" t="str">
        <f t="shared" si="5"/>
        <v>'Quarter supply and use of fuels'!r108c20</v>
      </c>
      <c r="N30" s="29" t="str">
        <f t="shared" si="5"/>
        <v>'Quarter supply and use of fuels'!r109c20</v>
      </c>
    </row>
    <row r="31" spans="1:14" x14ac:dyDescent="0.25">
      <c r="A31" s="46"/>
    </row>
    <row r="32" spans="1:14" ht="13" x14ac:dyDescent="0.3">
      <c r="A32" s="47" t="s">
        <v>47</v>
      </c>
      <c r="B32" s="29">
        <v>21</v>
      </c>
      <c r="C32" s="29" t="str">
        <f t="shared" si="2"/>
        <v>'Annual supply and use of fuels'!r30c21</v>
      </c>
      <c r="D32" s="29" t="str">
        <f t="shared" si="2"/>
        <v>'Annual supply and use of fuels'!r31c21</v>
      </c>
      <c r="E32" s="29">
        <v>21</v>
      </c>
      <c r="F32" s="29" t="str">
        <f t="shared" ref="F32:N42" si="6">$F$5&amp;"r"&amp;F$6&amp;"c"&amp;$E32</f>
        <v>'Quarter supply and use of fuels'!r101c21</v>
      </c>
      <c r="G32" s="29" t="str">
        <f t="shared" si="6"/>
        <v>'Quarter supply and use of fuels'!r102c21</v>
      </c>
      <c r="H32" s="29" t="str">
        <f t="shared" si="6"/>
        <v>'Quarter supply and use of fuels'!r103c21</v>
      </c>
      <c r="I32" s="29" t="str">
        <f t="shared" si="6"/>
        <v>'Quarter supply and use of fuels'!r104c21</v>
      </c>
      <c r="J32" s="29" t="str">
        <f t="shared" si="6"/>
        <v>'Quarter supply and use of fuels'!r105c21</v>
      </c>
      <c r="K32" s="29" t="str">
        <f t="shared" si="6"/>
        <v>'Quarter supply and use of fuels'!r106c21</v>
      </c>
      <c r="L32" s="29" t="str">
        <f t="shared" si="6"/>
        <v>'Quarter supply and use of fuels'!r107c21</v>
      </c>
      <c r="M32" s="29" t="str">
        <f t="shared" si="6"/>
        <v>'Quarter supply and use of fuels'!r108c21</v>
      </c>
      <c r="N32" s="29" t="str">
        <f t="shared" si="6"/>
        <v>'Quarter supply and use of fuels'!r109c21</v>
      </c>
    </row>
    <row r="33" spans="1:14" x14ac:dyDescent="0.25">
      <c r="A33" s="46" t="s">
        <v>48</v>
      </c>
      <c r="B33" s="29">
        <v>22</v>
      </c>
      <c r="C33" s="29" t="str">
        <f t="shared" si="2"/>
        <v>'Annual supply and use of fuels'!r30c22</v>
      </c>
      <c r="D33" s="29" t="str">
        <f t="shared" si="2"/>
        <v>'Annual supply and use of fuels'!r31c22</v>
      </c>
      <c r="E33" s="29">
        <v>22</v>
      </c>
      <c r="F33" s="29" t="str">
        <f t="shared" si="6"/>
        <v>'Quarter supply and use of fuels'!r101c22</v>
      </c>
      <c r="G33" s="29" t="str">
        <f t="shared" si="6"/>
        <v>'Quarter supply and use of fuels'!r102c22</v>
      </c>
      <c r="H33" s="29" t="str">
        <f t="shared" si="6"/>
        <v>'Quarter supply and use of fuels'!r103c22</v>
      </c>
      <c r="I33" s="29" t="str">
        <f t="shared" si="6"/>
        <v>'Quarter supply and use of fuels'!r104c22</v>
      </c>
      <c r="J33" s="29" t="str">
        <f t="shared" si="6"/>
        <v>'Quarter supply and use of fuels'!r105c22</v>
      </c>
      <c r="K33" s="29" t="str">
        <f t="shared" si="6"/>
        <v>'Quarter supply and use of fuels'!r106c22</v>
      </c>
      <c r="L33" s="29" t="str">
        <f t="shared" si="6"/>
        <v>'Quarter supply and use of fuels'!r107c22</v>
      </c>
      <c r="M33" s="29" t="str">
        <f t="shared" si="6"/>
        <v>'Quarter supply and use of fuels'!r108c22</v>
      </c>
      <c r="N33" s="29" t="str">
        <f t="shared" si="6"/>
        <v>'Quarter supply and use of fuels'!r109c22</v>
      </c>
    </row>
    <row r="34" spans="1:14" x14ac:dyDescent="0.25">
      <c r="A34" s="46" t="s">
        <v>49</v>
      </c>
      <c r="B34" s="29">
        <v>23</v>
      </c>
      <c r="C34" s="29" t="str">
        <f t="shared" si="2"/>
        <v>'Annual supply and use of fuels'!r30c23</v>
      </c>
      <c r="D34" s="29" t="str">
        <f t="shared" si="2"/>
        <v>'Annual supply and use of fuels'!r31c23</v>
      </c>
      <c r="E34" s="29">
        <v>23</v>
      </c>
      <c r="F34" s="29" t="str">
        <f t="shared" si="6"/>
        <v>'Quarter supply and use of fuels'!r101c23</v>
      </c>
      <c r="G34" s="29" t="str">
        <f t="shared" si="6"/>
        <v>'Quarter supply and use of fuels'!r102c23</v>
      </c>
      <c r="H34" s="29" t="str">
        <f t="shared" si="6"/>
        <v>'Quarter supply and use of fuels'!r103c23</v>
      </c>
      <c r="I34" s="29" t="str">
        <f t="shared" si="6"/>
        <v>'Quarter supply and use of fuels'!r104c23</v>
      </c>
      <c r="J34" s="29" t="str">
        <f t="shared" si="6"/>
        <v>'Quarter supply and use of fuels'!r105c23</v>
      </c>
      <c r="K34" s="29" t="str">
        <f t="shared" si="6"/>
        <v>'Quarter supply and use of fuels'!r106c23</v>
      </c>
      <c r="L34" s="29" t="str">
        <f t="shared" si="6"/>
        <v>'Quarter supply and use of fuels'!r107c23</v>
      </c>
      <c r="M34" s="29" t="str">
        <f t="shared" si="6"/>
        <v>'Quarter supply and use of fuels'!r108c23</v>
      </c>
      <c r="N34" s="29" t="str">
        <f t="shared" si="6"/>
        <v>'Quarter supply and use of fuels'!r109c23</v>
      </c>
    </row>
    <row r="35" spans="1:14" x14ac:dyDescent="0.25">
      <c r="A35" s="46" t="s">
        <v>50</v>
      </c>
      <c r="B35" s="29">
        <v>24</v>
      </c>
      <c r="C35" s="29" t="str">
        <f t="shared" si="2"/>
        <v>'Annual supply and use of fuels'!r30c24</v>
      </c>
      <c r="D35" s="29" t="str">
        <f t="shared" si="2"/>
        <v>'Annual supply and use of fuels'!r31c24</v>
      </c>
      <c r="E35" s="29">
        <v>24</v>
      </c>
      <c r="F35" s="29" t="str">
        <f t="shared" si="6"/>
        <v>'Quarter supply and use of fuels'!r101c24</v>
      </c>
      <c r="G35" s="29" t="str">
        <f t="shared" si="6"/>
        <v>'Quarter supply and use of fuels'!r102c24</v>
      </c>
      <c r="H35" s="29" t="str">
        <f t="shared" si="6"/>
        <v>'Quarter supply and use of fuels'!r103c24</v>
      </c>
      <c r="I35" s="29" t="str">
        <f t="shared" si="6"/>
        <v>'Quarter supply and use of fuels'!r104c24</v>
      </c>
      <c r="J35" s="29" t="str">
        <f t="shared" si="6"/>
        <v>'Quarter supply and use of fuels'!r105c24</v>
      </c>
      <c r="K35" s="29" t="str">
        <f t="shared" si="6"/>
        <v>'Quarter supply and use of fuels'!r106c24</v>
      </c>
      <c r="L35" s="29" t="str">
        <f t="shared" si="6"/>
        <v>'Quarter supply and use of fuels'!r107c24</v>
      </c>
      <c r="M35" s="29" t="str">
        <f t="shared" si="6"/>
        <v>'Quarter supply and use of fuels'!r108c24</v>
      </c>
      <c r="N35" s="29" t="str">
        <f t="shared" si="6"/>
        <v>'Quarter supply and use of fuels'!r109c24</v>
      </c>
    </row>
    <row r="36" spans="1:14" x14ac:dyDescent="0.25">
      <c r="A36" s="46" t="s">
        <v>51</v>
      </c>
      <c r="B36" s="29">
        <v>25</v>
      </c>
      <c r="C36" s="29" t="str">
        <f t="shared" si="2"/>
        <v>'Annual supply and use of fuels'!r30c25</v>
      </c>
      <c r="D36" s="29" t="str">
        <f t="shared" si="2"/>
        <v>'Annual supply and use of fuels'!r31c25</v>
      </c>
      <c r="E36" s="29">
        <v>25</v>
      </c>
      <c r="F36" s="29" t="str">
        <f t="shared" si="6"/>
        <v>'Quarter supply and use of fuels'!r101c25</v>
      </c>
      <c r="G36" s="29" t="str">
        <f t="shared" si="6"/>
        <v>'Quarter supply and use of fuels'!r102c25</v>
      </c>
      <c r="H36" s="29" t="str">
        <f t="shared" si="6"/>
        <v>'Quarter supply and use of fuels'!r103c25</v>
      </c>
      <c r="I36" s="29" t="str">
        <f t="shared" si="6"/>
        <v>'Quarter supply and use of fuels'!r104c25</v>
      </c>
      <c r="J36" s="29" t="str">
        <f t="shared" si="6"/>
        <v>'Quarter supply and use of fuels'!r105c25</v>
      </c>
      <c r="K36" s="29" t="str">
        <f t="shared" si="6"/>
        <v>'Quarter supply and use of fuels'!r106c25</v>
      </c>
      <c r="L36" s="29" t="str">
        <f t="shared" si="6"/>
        <v>'Quarter supply and use of fuels'!r107c25</v>
      </c>
      <c r="M36" s="29" t="str">
        <f t="shared" si="6"/>
        <v>'Quarter supply and use of fuels'!r108c25</v>
      </c>
      <c r="N36" s="29" t="str">
        <f t="shared" si="6"/>
        <v>'Quarter supply and use of fuels'!r109c25</v>
      </c>
    </row>
    <row r="37" spans="1:14" x14ac:dyDescent="0.25">
      <c r="A37" s="46" t="s">
        <v>82</v>
      </c>
      <c r="B37" s="29">
        <v>26</v>
      </c>
      <c r="C37" s="29" t="str">
        <f t="shared" si="2"/>
        <v>'Annual supply and use of fuels'!r30c26</v>
      </c>
      <c r="D37" s="29" t="str">
        <f t="shared" si="2"/>
        <v>'Annual supply and use of fuels'!r31c26</v>
      </c>
      <c r="E37" s="29">
        <v>26</v>
      </c>
      <c r="F37" s="29" t="str">
        <f t="shared" si="6"/>
        <v>'Quarter supply and use of fuels'!r101c26</v>
      </c>
      <c r="G37" s="29" t="str">
        <f t="shared" si="6"/>
        <v>'Quarter supply and use of fuels'!r102c26</v>
      </c>
      <c r="H37" s="29" t="str">
        <f t="shared" si="6"/>
        <v>'Quarter supply and use of fuels'!r103c26</v>
      </c>
      <c r="I37" s="29" t="str">
        <f t="shared" si="6"/>
        <v>'Quarter supply and use of fuels'!r104c26</v>
      </c>
      <c r="J37" s="29" t="str">
        <f t="shared" si="6"/>
        <v>'Quarter supply and use of fuels'!r105c26</v>
      </c>
      <c r="K37" s="29" t="str">
        <f t="shared" si="6"/>
        <v>'Quarter supply and use of fuels'!r106c26</v>
      </c>
      <c r="L37" s="29" t="str">
        <f t="shared" si="6"/>
        <v>'Quarter supply and use of fuels'!r107c26</v>
      </c>
      <c r="M37" s="29" t="str">
        <f t="shared" si="6"/>
        <v>'Quarter supply and use of fuels'!r108c26</v>
      </c>
      <c r="N37" s="29" t="str">
        <f t="shared" si="6"/>
        <v>'Quarter supply and use of fuels'!r109c26</v>
      </c>
    </row>
    <row r="38" spans="1:14" x14ac:dyDescent="0.25">
      <c r="A38" s="46" t="s">
        <v>108</v>
      </c>
      <c r="B38" s="29">
        <v>27</v>
      </c>
      <c r="C38" s="29" t="str">
        <f t="shared" si="2"/>
        <v>'Annual supply and use of fuels'!r30c27</v>
      </c>
      <c r="D38" s="29" t="str">
        <f t="shared" si="2"/>
        <v>'Annual supply and use of fuels'!r31c27</v>
      </c>
      <c r="E38" s="29">
        <v>27</v>
      </c>
      <c r="F38" s="29" t="str">
        <f t="shared" si="6"/>
        <v>'Quarter supply and use of fuels'!r101c27</v>
      </c>
      <c r="G38" s="29" t="str">
        <f t="shared" si="6"/>
        <v>'Quarter supply and use of fuels'!r102c27</v>
      </c>
      <c r="H38" s="29" t="str">
        <f t="shared" si="6"/>
        <v>'Quarter supply and use of fuels'!r103c27</v>
      </c>
      <c r="I38" s="29" t="str">
        <f t="shared" si="6"/>
        <v>'Quarter supply and use of fuels'!r104c27</v>
      </c>
      <c r="J38" s="29" t="str">
        <f t="shared" si="6"/>
        <v>'Quarter supply and use of fuels'!r105c27</v>
      </c>
      <c r="K38" s="29" t="str">
        <f t="shared" si="6"/>
        <v>'Quarter supply and use of fuels'!r106c27</v>
      </c>
      <c r="L38" s="29" t="str">
        <f t="shared" si="6"/>
        <v>'Quarter supply and use of fuels'!r107c27</v>
      </c>
      <c r="M38" s="29" t="str">
        <f t="shared" si="6"/>
        <v>'Quarter supply and use of fuels'!r108c27</v>
      </c>
      <c r="N38" s="29" t="str">
        <f t="shared" si="6"/>
        <v>'Quarter supply and use of fuels'!r109c27</v>
      </c>
    </row>
    <row r="39" spans="1:14" x14ac:dyDescent="0.25">
      <c r="A39" s="46" t="s">
        <v>109</v>
      </c>
      <c r="B39" s="29">
        <v>28</v>
      </c>
      <c r="C39" s="29" t="str">
        <f t="shared" si="2"/>
        <v>'Annual supply and use of fuels'!r30c28</v>
      </c>
      <c r="D39" s="29" t="str">
        <f t="shared" si="2"/>
        <v>'Annual supply and use of fuels'!r31c28</v>
      </c>
      <c r="E39" s="29">
        <v>28</v>
      </c>
      <c r="F39" s="29" t="str">
        <f t="shared" si="6"/>
        <v>'Quarter supply and use of fuels'!r101c28</v>
      </c>
      <c r="G39" s="29" t="str">
        <f t="shared" si="6"/>
        <v>'Quarter supply and use of fuels'!r102c28</v>
      </c>
      <c r="H39" s="29" t="str">
        <f t="shared" si="6"/>
        <v>'Quarter supply and use of fuels'!r103c28</v>
      </c>
      <c r="I39" s="29" t="str">
        <f t="shared" si="6"/>
        <v>'Quarter supply and use of fuels'!r104c28</v>
      </c>
      <c r="J39" s="29" t="str">
        <f t="shared" si="6"/>
        <v>'Quarter supply and use of fuels'!r105c28</v>
      </c>
      <c r="K39" s="29" t="str">
        <f t="shared" si="6"/>
        <v>'Quarter supply and use of fuels'!r106c28</v>
      </c>
      <c r="L39" s="29" t="str">
        <f t="shared" si="6"/>
        <v>'Quarter supply and use of fuels'!r107c28</v>
      </c>
      <c r="M39" s="29" t="str">
        <f t="shared" si="6"/>
        <v>'Quarter supply and use of fuels'!r108c28</v>
      </c>
      <c r="N39" s="29" t="str">
        <f t="shared" si="6"/>
        <v>'Quarter supply and use of fuels'!r109c28</v>
      </c>
    </row>
    <row r="40" spans="1:14" x14ac:dyDescent="0.25">
      <c r="A40" s="46" t="s">
        <v>110</v>
      </c>
      <c r="B40" s="29">
        <v>29</v>
      </c>
      <c r="C40" s="29" t="str">
        <f t="shared" si="2"/>
        <v>'Annual supply and use of fuels'!r30c29</v>
      </c>
      <c r="D40" s="29" t="str">
        <f t="shared" si="2"/>
        <v>'Annual supply and use of fuels'!r31c29</v>
      </c>
      <c r="E40" s="29">
        <v>29</v>
      </c>
      <c r="F40" s="29" t="str">
        <f t="shared" si="6"/>
        <v>'Quarter supply and use of fuels'!r101c29</v>
      </c>
      <c r="G40" s="29" t="str">
        <f t="shared" si="6"/>
        <v>'Quarter supply and use of fuels'!r102c29</v>
      </c>
      <c r="H40" s="29" t="str">
        <f t="shared" si="6"/>
        <v>'Quarter supply and use of fuels'!r103c29</v>
      </c>
      <c r="I40" s="29" t="str">
        <f t="shared" si="6"/>
        <v>'Quarter supply and use of fuels'!r104c29</v>
      </c>
      <c r="J40" s="29" t="str">
        <f t="shared" si="6"/>
        <v>'Quarter supply and use of fuels'!r105c29</v>
      </c>
      <c r="K40" s="29" t="str">
        <f t="shared" si="6"/>
        <v>'Quarter supply and use of fuels'!r106c29</v>
      </c>
      <c r="L40" s="29" t="str">
        <f t="shared" si="6"/>
        <v>'Quarter supply and use of fuels'!r107c29</v>
      </c>
      <c r="M40" s="29" t="str">
        <f t="shared" si="6"/>
        <v>'Quarter supply and use of fuels'!r108c29</v>
      </c>
      <c r="N40" s="29" t="str">
        <f t="shared" si="6"/>
        <v>'Quarter supply and use of fuels'!r109c29</v>
      </c>
    </row>
    <row r="41" spans="1:14" x14ac:dyDescent="0.25">
      <c r="A41" s="46" t="s">
        <v>111</v>
      </c>
      <c r="B41" s="29">
        <v>30</v>
      </c>
      <c r="C41" s="29" t="str">
        <f t="shared" si="2"/>
        <v>'Annual supply and use of fuels'!r30c30</v>
      </c>
      <c r="D41" s="29" t="str">
        <f t="shared" si="2"/>
        <v>'Annual supply and use of fuels'!r31c30</v>
      </c>
      <c r="E41" s="29">
        <v>30</v>
      </c>
      <c r="F41" s="29" t="str">
        <f t="shared" si="6"/>
        <v>'Quarter supply and use of fuels'!r101c30</v>
      </c>
      <c r="G41" s="29" t="str">
        <f t="shared" si="6"/>
        <v>'Quarter supply and use of fuels'!r102c30</v>
      </c>
      <c r="H41" s="29" t="str">
        <f t="shared" si="6"/>
        <v>'Quarter supply and use of fuels'!r103c30</v>
      </c>
      <c r="I41" s="29" t="str">
        <f t="shared" si="6"/>
        <v>'Quarter supply and use of fuels'!r104c30</v>
      </c>
      <c r="J41" s="29" t="str">
        <f t="shared" si="6"/>
        <v>'Quarter supply and use of fuels'!r105c30</v>
      </c>
      <c r="K41" s="29" t="str">
        <f t="shared" si="6"/>
        <v>'Quarter supply and use of fuels'!r106c30</v>
      </c>
      <c r="L41" s="29" t="str">
        <f t="shared" si="6"/>
        <v>'Quarter supply and use of fuels'!r107c30</v>
      </c>
      <c r="M41" s="29" t="str">
        <f t="shared" si="6"/>
        <v>'Quarter supply and use of fuels'!r108c30</v>
      </c>
      <c r="N41" s="29" t="str">
        <f t="shared" si="6"/>
        <v>'Quarter supply and use of fuels'!r109c30</v>
      </c>
    </row>
    <row r="42" spans="1:14" x14ac:dyDescent="0.25">
      <c r="A42" s="46" t="s">
        <v>52</v>
      </c>
      <c r="B42" s="29">
        <v>31</v>
      </c>
      <c r="C42" s="29" t="str">
        <f t="shared" si="2"/>
        <v>'Annual supply and use of fuels'!r30c31</v>
      </c>
      <c r="D42" s="29" t="str">
        <f t="shared" si="2"/>
        <v>'Annual supply and use of fuels'!r31c31</v>
      </c>
      <c r="E42" s="29">
        <v>31</v>
      </c>
      <c r="F42" s="29" t="str">
        <f t="shared" si="6"/>
        <v>'Quarter supply and use of fuels'!r101c31</v>
      </c>
      <c r="G42" s="29" t="str">
        <f t="shared" si="6"/>
        <v>'Quarter supply and use of fuels'!r102c31</v>
      </c>
      <c r="H42" s="29" t="str">
        <f t="shared" si="6"/>
        <v>'Quarter supply and use of fuels'!r103c31</v>
      </c>
      <c r="I42" s="29" t="str">
        <f t="shared" si="6"/>
        <v>'Quarter supply and use of fuels'!r104c31</v>
      </c>
      <c r="J42" s="29" t="str">
        <f t="shared" si="6"/>
        <v>'Quarter supply and use of fuels'!r105c31</v>
      </c>
      <c r="K42" s="29" t="str">
        <f t="shared" si="6"/>
        <v>'Quarter supply and use of fuels'!r106c31</v>
      </c>
      <c r="L42" s="29" t="str">
        <f t="shared" si="6"/>
        <v>'Quarter supply and use of fuels'!r107c31</v>
      </c>
      <c r="M42" s="29" t="str">
        <f t="shared" si="6"/>
        <v>'Quarter supply and use of fuels'!r108c31</v>
      </c>
      <c r="N42" s="29" t="str">
        <f t="shared" si="6"/>
        <v>'Quarter supply and use of fuels'!r109c31</v>
      </c>
    </row>
    <row r="44" spans="1:14" ht="13" x14ac:dyDescent="0.3">
      <c r="A44" s="47" t="s">
        <v>112</v>
      </c>
    </row>
    <row r="45" spans="1:14" x14ac:dyDescent="0.25">
      <c r="A45" s="46" t="s">
        <v>53</v>
      </c>
      <c r="B45" s="29">
        <v>16</v>
      </c>
      <c r="C45" s="29" t="str">
        <f t="shared" ref="C45:D47" si="7">$A$49&amp;"r"&amp;C$6&amp;"c"&amp;$B45</f>
        <v>'Annual dependency &amp; low carbon'!r30c16</v>
      </c>
      <c r="D45" s="29" t="str">
        <f t="shared" si="7"/>
        <v>'Annual dependency &amp; low carbon'!r31c16</v>
      </c>
      <c r="E45" s="29">
        <v>16</v>
      </c>
      <c r="F45" s="29" t="str">
        <f t="shared" ref="F45:N47" si="8">$A$50&amp;"r"&amp;F$6&amp;"c"&amp;$E45</f>
        <v>'Quarter dependency &amp; low carbon'!r101c16</v>
      </c>
      <c r="G45" s="29" t="str">
        <f t="shared" si="8"/>
        <v>'Quarter dependency &amp; low carbon'!r102c16</v>
      </c>
      <c r="H45" s="29" t="str">
        <f t="shared" si="8"/>
        <v>'Quarter dependency &amp; low carbon'!r103c16</v>
      </c>
      <c r="I45" s="29" t="str">
        <f t="shared" si="8"/>
        <v>'Quarter dependency &amp; low carbon'!r104c16</v>
      </c>
      <c r="J45" s="29" t="str">
        <f t="shared" si="8"/>
        <v>'Quarter dependency &amp; low carbon'!r105c16</v>
      </c>
      <c r="K45" s="29" t="str">
        <f t="shared" si="8"/>
        <v>'Quarter dependency &amp; low carbon'!r106c16</v>
      </c>
      <c r="L45" s="29" t="str">
        <f t="shared" si="8"/>
        <v>'Quarter dependency &amp; low carbon'!r107c16</v>
      </c>
      <c r="M45" s="29" t="str">
        <f t="shared" si="8"/>
        <v>'Quarter dependency &amp; low carbon'!r108c16</v>
      </c>
      <c r="N45" s="29" t="str">
        <f t="shared" si="8"/>
        <v>'Quarter dependency &amp; low carbon'!r109c16</v>
      </c>
    </row>
    <row r="46" spans="1:14" x14ac:dyDescent="0.25">
      <c r="A46" s="46" t="s">
        <v>54</v>
      </c>
      <c r="B46" s="29">
        <v>8</v>
      </c>
      <c r="C46" s="29" t="str">
        <f t="shared" si="7"/>
        <v>'Annual dependency &amp; low carbon'!r30c8</v>
      </c>
      <c r="D46" s="29" t="str">
        <f t="shared" si="7"/>
        <v>'Annual dependency &amp; low carbon'!r31c8</v>
      </c>
      <c r="E46" s="29">
        <v>8</v>
      </c>
      <c r="F46" s="29" t="str">
        <f t="shared" si="8"/>
        <v>'Quarter dependency &amp; low carbon'!r101c8</v>
      </c>
      <c r="G46" s="29" t="str">
        <f t="shared" si="8"/>
        <v>'Quarter dependency &amp; low carbon'!r102c8</v>
      </c>
      <c r="H46" s="29" t="str">
        <f t="shared" si="8"/>
        <v>'Quarter dependency &amp; low carbon'!r103c8</v>
      </c>
      <c r="I46" s="29" t="str">
        <f t="shared" si="8"/>
        <v>'Quarter dependency &amp; low carbon'!r104c8</v>
      </c>
      <c r="J46" s="29" t="str">
        <f t="shared" si="8"/>
        <v>'Quarter dependency &amp; low carbon'!r105c8</v>
      </c>
      <c r="K46" s="29" t="str">
        <f t="shared" si="8"/>
        <v>'Quarter dependency &amp; low carbon'!r106c8</v>
      </c>
      <c r="L46" s="29" t="str">
        <f t="shared" si="8"/>
        <v>'Quarter dependency &amp; low carbon'!r107c8</v>
      </c>
      <c r="M46" s="29" t="str">
        <f t="shared" si="8"/>
        <v>'Quarter dependency &amp; low carbon'!r108c8</v>
      </c>
      <c r="N46" s="29" t="str">
        <f t="shared" si="8"/>
        <v>'Quarter dependency &amp; low carbon'!r109c8</v>
      </c>
    </row>
    <row r="47" spans="1:14" x14ac:dyDescent="0.25">
      <c r="A47" s="46" t="s">
        <v>55</v>
      </c>
      <c r="B47" s="29">
        <v>9</v>
      </c>
      <c r="C47" s="29" t="str">
        <f t="shared" si="7"/>
        <v>'Annual dependency &amp; low carbon'!r30c9</v>
      </c>
      <c r="D47" s="29" t="str">
        <f t="shared" si="7"/>
        <v>'Annual dependency &amp; low carbon'!r31c9</v>
      </c>
      <c r="E47" s="29">
        <v>9</v>
      </c>
      <c r="F47" s="29" t="str">
        <f t="shared" si="8"/>
        <v>'Quarter dependency &amp; low carbon'!r101c9</v>
      </c>
      <c r="G47" s="29" t="str">
        <f t="shared" si="8"/>
        <v>'Quarter dependency &amp; low carbon'!r102c9</v>
      </c>
      <c r="H47" s="29" t="str">
        <f t="shared" si="8"/>
        <v>'Quarter dependency &amp; low carbon'!r103c9</v>
      </c>
      <c r="I47" s="29" t="str">
        <f t="shared" si="8"/>
        <v>'Quarter dependency &amp; low carbon'!r104c9</v>
      </c>
      <c r="J47" s="29" t="str">
        <f t="shared" si="8"/>
        <v>'Quarter dependency &amp; low carbon'!r105c9</v>
      </c>
      <c r="K47" s="29" t="str">
        <f t="shared" si="8"/>
        <v>'Quarter dependency &amp; low carbon'!r106c9</v>
      </c>
      <c r="L47" s="29" t="str">
        <f t="shared" si="8"/>
        <v>'Quarter dependency &amp; low carbon'!r107c9</v>
      </c>
      <c r="M47" s="29" t="str">
        <f t="shared" si="8"/>
        <v>'Quarter dependency &amp; low carbon'!r108c9</v>
      </c>
      <c r="N47" s="29" t="str">
        <f t="shared" si="8"/>
        <v>'Quarter dependency &amp; low carbon'!r109c9</v>
      </c>
    </row>
    <row r="49" spans="1:1" x14ac:dyDescent="0.25">
      <c r="A49" s="29" t="str">
        <f>"'Annual dependency &amp; low carbon'!"</f>
        <v>'Annual dependency &amp; low carbon'!</v>
      </c>
    </row>
    <row r="50" spans="1:1" x14ac:dyDescent="0.25">
      <c r="A50" s="29" t="str">
        <f>"'Quarter dependency &amp; low carbon'!"</f>
        <v>'Quarter dependency &amp; low carbon'!</v>
      </c>
    </row>
  </sheetData>
  <dataValidations count="3">
    <dataValidation type="whole" operator="greaterThan" allowBlank="1" showInputMessage="1" showErrorMessage="1" error="Data available from 1999 Quarter 4"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5 IZ65535 SV65535 ACR65535 AMN65535 AWJ65535 BGF65535 BQB65535 BZX65535 CJT65535 CTP65535 DDL65535 DNH65535 DXD65535 EGZ65535 EQV65535 FAR65535 FKN65535 FUJ65535 GEF65535 GOB65535 GXX65535 HHT65535 HRP65535 IBL65535 ILH65535 IVD65535 JEZ65535 JOV65535 JYR65535 KIN65535 KSJ65535 LCF65535 LMB65535 LVX65535 MFT65535 MPP65535 MZL65535 NJH65535 NTD65535 OCZ65535 OMV65535 OWR65535 PGN65535 PQJ65535 QAF65535 QKB65535 QTX65535 RDT65535 RNP65535 RXL65535 SHH65535 SRD65535 TAZ65535 TKV65535 TUR65535 UEN65535 UOJ65535 UYF65535 VIB65535 VRX65535 WBT65535 WLP65535 WVL65535 D131071 IZ131071 SV131071 ACR131071 AMN131071 AWJ131071 BGF131071 BQB131071 BZX131071 CJT131071 CTP131071 DDL131071 DNH131071 DXD131071 EGZ131071 EQV131071 FAR131071 FKN131071 FUJ131071 GEF131071 GOB131071 GXX131071 HHT131071 HRP131071 IBL131071 ILH131071 IVD131071 JEZ131071 JOV131071 JYR131071 KIN131071 KSJ131071 LCF131071 LMB131071 LVX131071 MFT131071 MPP131071 MZL131071 NJH131071 NTD131071 OCZ131071 OMV131071 OWR131071 PGN131071 PQJ131071 QAF131071 QKB131071 QTX131071 RDT131071 RNP131071 RXL131071 SHH131071 SRD131071 TAZ131071 TKV131071 TUR131071 UEN131071 UOJ131071 UYF131071 VIB131071 VRX131071 WBT131071 WLP131071 WVL131071 D196607 IZ196607 SV196607 ACR196607 AMN196607 AWJ196607 BGF196607 BQB196607 BZX196607 CJT196607 CTP196607 DDL196607 DNH196607 DXD196607 EGZ196607 EQV196607 FAR196607 FKN196607 FUJ196607 GEF196607 GOB196607 GXX196607 HHT196607 HRP196607 IBL196607 ILH196607 IVD196607 JEZ196607 JOV196607 JYR196607 KIN196607 KSJ196607 LCF196607 LMB196607 LVX196607 MFT196607 MPP196607 MZL196607 NJH196607 NTD196607 OCZ196607 OMV196607 OWR196607 PGN196607 PQJ196607 QAF196607 QKB196607 QTX196607 RDT196607 RNP196607 RXL196607 SHH196607 SRD196607 TAZ196607 TKV196607 TUR196607 UEN196607 UOJ196607 UYF196607 VIB196607 VRX196607 WBT196607 WLP196607 WVL196607 D262143 IZ262143 SV262143 ACR262143 AMN262143 AWJ262143 BGF262143 BQB262143 BZX262143 CJT262143 CTP262143 DDL262143 DNH262143 DXD262143 EGZ262143 EQV262143 FAR262143 FKN262143 FUJ262143 GEF262143 GOB262143 GXX262143 HHT262143 HRP262143 IBL262143 ILH262143 IVD262143 JEZ262143 JOV262143 JYR262143 KIN262143 KSJ262143 LCF262143 LMB262143 LVX262143 MFT262143 MPP262143 MZL262143 NJH262143 NTD262143 OCZ262143 OMV262143 OWR262143 PGN262143 PQJ262143 QAF262143 QKB262143 QTX262143 RDT262143 RNP262143 RXL262143 SHH262143 SRD262143 TAZ262143 TKV262143 TUR262143 UEN262143 UOJ262143 UYF262143 VIB262143 VRX262143 WBT262143 WLP262143 WVL262143 D327679 IZ327679 SV327679 ACR327679 AMN327679 AWJ327679 BGF327679 BQB327679 BZX327679 CJT327679 CTP327679 DDL327679 DNH327679 DXD327679 EGZ327679 EQV327679 FAR327679 FKN327679 FUJ327679 GEF327679 GOB327679 GXX327679 HHT327679 HRP327679 IBL327679 ILH327679 IVD327679 JEZ327679 JOV327679 JYR327679 KIN327679 KSJ327679 LCF327679 LMB327679 LVX327679 MFT327679 MPP327679 MZL327679 NJH327679 NTD327679 OCZ327679 OMV327679 OWR327679 PGN327679 PQJ327679 QAF327679 QKB327679 QTX327679 RDT327679 RNP327679 RXL327679 SHH327679 SRD327679 TAZ327679 TKV327679 TUR327679 UEN327679 UOJ327679 UYF327679 VIB327679 VRX327679 WBT327679 WLP327679 WVL327679 D393215 IZ393215 SV393215 ACR393215 AMN393215 AWJ393215 BGF393215 BQB393215 BZX393215 CJT393215 CTP393215 DDL393215 DNH393215 DXD393215 EGZ393215 EQV393215 FAR393215 FKN393215 FUJ393215 GEF393215 GOB393215 GXX393215 HHT393215 HRP393215 IBL393215 ILH393215 IVD393215 JEZ393215 JOV393215 JYR393215 KIN393215 KSJ393215 LCF393215 LMB393215 LVX393215 MFT393215 MPP393215 MZL393215 NJH393215 NTD393215 OCZ393215 OMV393215 OWR393215 PGN393215 PQJ393215 QAF393215 QKB393215 QTX393215 RDT393215 RNP393215 RXL393215 SHH393215 SRD393215 TAZ393215 TKV393215 TUR393215 UEN393215 UOJ393215 UYF393215 VIB393215 VRX393215 WBT393215 WLP393215 WVL393215 D458751 IZ458751 SV458751 ACR458751 AMN458751 AWJ458751 BGF458751 BQB458751 BZX458751 CJT458751 CTP458751 DDL458751 DNH458751 DXD458751 EGZ458751 EQV458751 FAR458751 FKN458751 FUJ458751 GEF458751 GOB458751 GXX458751 HHT458751 HRP458751 IBL458751 ILH458751 IVD458751 JEZ458751 JOV458751 JYR458751 KIN458751 KSJ458751 LCF458751 LMB458751 LVX458751 MFT458751 MPP458751 MZL458751 NJH458751 NTD458751 OCZ458751 OMV458751 OWR458751 PGN458751 PQJ458751 QAF458751 QKB458751 QTX458751 RDT458751 RNP458751 RXL458751 SHH458751 SRD458751 TAZ458751 TKV458751 TUR458751 UEN458751 UOJ458751 UYF458751 VIB458751 VRX458751 WBT458751 WLP458751 WVL458751 D524287 IZ524287 SV524287 ACR524287 AMN524287 AWJ524287 BGF524287 BQB524287 BZX524287 CJT524287 CTP524287 DDL524287 DNH524287 DXD524287 EGZ524287 EQV524287 FAR524287 FKN524287 FUJ524287 GEF524287 GOB524287 GXX524287 HHT524287 HRP524287 IBL524287 ILH524287 IVD524287 JEZ524287 JOV524287 JYR524287 KIN524287 KSJ524287 LCF524287 LMB524287 LVX524287 MFT524287 MPP524287 MZL524287 NJH524287 NTD524287 OCZ524287 OMV524287 OWR524287 PGN524287 PQJ524287 QAF524287 QKB524287 QTX524287 RDT524287 RNP524287 RXL524287 SHH524287 SRD524287 TAZ524287 TKV524287 TUR524287 UEN524287 UOJ524287 UYF524287 VIB524287 VRX524287 WBT524287 WLP524287 WVL524287 D589823 IZ589823 SV589823 ACR589823 AMN589823 AWJ589823 BGF589823 BQB589823 BZX589823 CJT589823 CTP589823 DDL589823 DNH589823 DXD589823 EGZ589823 EQV589823 FAR589823 FKN589823 FUJ589823 GEF589823 GOB589823 GXX589823 HHT589823 HRP589823 IBL589823 ILH589823 IVD589823 JEZ589823 JOV589823 JYR589823 KIN589823 KSJ589823 LCF589823 LMB589823 LVX589823 MFT589823 MPP589823 MZL589823 NJH589823 NTD589823 OCZ589823 OMV589823 OWR589823 PGN589823 PQJ589823 QAF589823 QKB589823 QTX589823 RDT589823 RNP589823 RXL589823 SHH589823 SRD589823 TAZ589823 TKV589823 TUR589823 UEN589823 UOJ589823 UYF589823 VIB589823 VRX589823 WBT589823 WLP589823 WVL589823 D655359 IZ655359 SV655359 ACR655359 AMN655359 AWJ655359 BGF655359 BQB655359 BZX655359 CJT655359 CTP655359 DDL655359 DNH655359 DXD655359 EGZ655359 EQV655359 FAR655359 FKN655359 FUJ655359 GEF655359 GOB655359 GXX655359 HHT655359 HRP655359 IBL655359 ILH655359 IVD655359 JEZ655359 JOV655359 JYR655359 KIN655359 KSJ655359 LCF655359 LMB655359 LVX655359 MFT655359 MPP655359 MZL655359 NJH655359 NTD655359 OCZ655359 OMV655359 OWR655359 PGN655359 PQJ655359 QAF655359 QKB655359 QTX655359 RDT655359 RNP655359 RXL655359 SHH655359 SRD655359 TAZ655359 TKV655359 TUR655359 UEN655359 UOJ655359 UYF655359 VIB655359 VRX655359 WBT655359 WLP655359 WVL655359 D720895 IZ720895 SV720895 ACR720895 AMN720895 AWJ720895 BGF720895 BQB720895 BZX720895 CJT720895 CTP720895 DDL720895 DNH720895 DXD720895 EGZ720895 EQV720895 FAR720895 FKN720895 FUJ720895 GEF720895 GOB720895 GXX720895 HHT720895 HRP720895 IBL720895 ILH720895 IVD720895 JEZ720895 JOV720895 JYR720895 KIN720895 KSJ720895 LCF720895 LMB720895 LVX720895 MFT720895 MPP720895 MZL720895 NJH720895 NTD720895 OCZ720895 OMV720895 OWR720895 PGN720895 PQJ720895 QAF720895 QKB720895 QTX720895 RDT720895 RNP720895 RXL720895 SHH720895 SRD720895 TAZ720895 TKV720895 TUR720895 UEN720895 UOJ720895 UYF720895 VIB720895 VRX720895 WBT720895 WLP720895 WVL720895 D786431 IZ786431 SV786431 ACR786431 AMN786431 AWJ786431 BGF786431 BQB786431 BZX786431 CJT786431 CTP786431 DDL786431 DNH786431 DXD786431 EGZ786431 EQV786431 FAR786431 FKN786431 FUJ786431 GEF786431 GOB786431 GXX786431 HHT786431 HRP786431 IBL786431 ILH786431 IVD786431 JEZ786431 JOV786431 JYR786431 KIN786431 KSJ786431 LCF786431 LMB786431 LVX786431 MFT786431 MPP786431 MZL786431 NJH786431 NTD786431 OCZ786431 OMV786431 OWR786431 PGN786431 PQJ786431 QAF786431 QKB786431 QTX786431 RDT786431 RNP786431 RXL786431 SHH786431 SRD786431 TAZ786431 TKV786431 TUR786431 UEN786431 UOJ786431 UYF786431 VIB786431 VRX786431 WBT786431 WLP786431 WVL786431 D851967 IZ851967 SV851967 ACR851967 AMN851967 AWJ851967 BGF851967 BQB851967 BZX851967 CJT851967 CTP851967 DDL851967 DNH851967 DXD851967 EGZ851967 EQV851967 FAR851967 FKN851967 FUJ851967 GEF851967 GOB851967 GXX851967 HHT851967 HRP851967 IBL851967 ILH851967 IVD851967 JEZ851967 JOV851967 JYR851967 KIN851967 KSJ851967 LCF851967 LMB851967 LVX851967 MFT851967 MPP851967 MZL851967 NJH851967 NTD851967 OCZ851967 OMV851967 OWR851967 PGN851967 PQJ851967 QAF851967 QKB851967 QTX851967 RDT851967 RNP851967 RXL851967 SHH851967 SRD851967 TAZ851967 TKV851967 TUR851967 UEN851967 UOJ851967 UYF851967 VIB851967 VRX851967 WBT851967 WLP851967 WVL851967 D917503 IZ917503 SV917503 ACR917503 AMN917503 AWJ917503 BGF917503 BQB917503 BZX917503 CJT917503 CTP917503 DDL917503 DNH917503 DXD917503 EGZ917503 EQV917503 FAR917503 FKN917503 FUJ917503 GEF917503 GOB917503 GXX917503 HHT917503 HRP917503 IBL917503 ILH917503 IVD917503 JEZ917503 JOV917503 JYR917503 KIN917503 KSJ917503 LCF917503 LMB917503 LVX917503 MFT917503 MPP917503 MZL917503 NJH917503 NTD917503 OCZ917503 OMV917503 OWR917503 PGN917503 PQJ917503 QAF917503 QKB917503 QTX917503 RDT917503 RNP917503 RXL917503 SHH917503 SRD917503 TAZ917503 TKV917503 TUR917503 UEN917503 UOJ917503 UYF917503 VIB917503 VRX917503 WBT917503 WLP917503 WVL917503 D983039 IZ983039 SV983039 ACR983039 AMN983039 AWJ983039 BGF983039 BQB983039 BZX983039 CJT983039 CTP983039 DDL983039 DNH983039 DXD983039 EGZ983039 EQV983039 FAR983039 FKN983039 FUJ983039 GEF983039 GOB983039 GXX983039 HHT983039 HRP983039 IBL983039 ILH983039 IVD983039 JEZ983039 JOV983039 JYR983039 KIN983039 KSJ983039 LCF983039 LMB983039 LVX983039 MFT983039 MPP983039 MZL983039 NJH983039 NTD983039 OCZ983039 OMV983039 OWR983039 PGN983039 PQJ983039 QAF983039 QKB983039 QTX983039 RDT983039 RNP983039 RXL983039 SHH983039 SRD983039 TAZ983039 TKV983039 TUR983039 UEN983039 UOJ983039 UYF983039 VIB983039 VRX983039 WBT983039 WLP983039 WVL983039" xr:uid="{2262C002-0F37-4C34-B2A4-94195E4A3A18}">
      <formula1>1998</formula1>
    </dataValidation>
    <dataValidation type="whole" allowBlank="1" showInputMessage="1" showErrorMessage="1" error="Data available from 1999 Quarter 4" sqref="D65536 IZ65536 SV65536 ACR65536 AMN65536 AWJ65536 BGF65536 BQB65536 BZX65536 CJT65536 CTP65536 DDL65536 DNH65536 DXD65536 EGZ65536 EQV65536 FAR65536 FKN65536 FUJ65536 GEF65536 GOB65536 GXX65536 HHT65536 HRP65536 IBL65536 ILH65536 IVD65536 JEZ65536 JOV65536 JYR65536 KIN65536 KSJ65536 LCF65536 LMB65536 LVX65536 MFT65536 MPP65536 MZL65536 NJH65536 NTD65536 OCZ65536 OMV65536 OWR65536 PGN65536 PQJ65536 QAF65536 QKB65536 QTX65536 RDT65536 RNP65536 RXL65536 SHH65536 SRD65536 TAZ65536 TKV65536 TUR65536 UEN65536 UOJ65536 UYF65536 VIB65536 VRX65536 WBT65536 WLP65536 WVL65536 D131072 IZ131072 SV131072 ACR131072 AMN131072 AWJ131072 BGF131072 BQB131072 BZX131072 CJT131072 CTP131072 DDL131072 DNH131072 DXD131072 EGZ131072 EQV131072 FAR131072 FKN131072 FUJ131072 GEF131072 GOB131072 GXX131072 HHT131072 HRP131072 IBL131072 ILH131072 IVD131072 JEZ131072 JOV131072 JYR131072 KIN131072 KSJ131072 LCF131072 LMB131072 LVX131072 MFT131072 MPP131072 MZL131072 NJH131072 NTD131072 OCZ131072 OMV131072 OWR131072 PGN131072 PQJ131072 QAF131072 QKB131072 QTX131072 RDT131072 RNP131072 RXL131072 SHH131072 SRD131072 TAZ131072 TKV131072 TUR131072 UEN131072 UOJ131072 UYF131072 VIB131072 VRX131072 WBT131072 WLP131072 WVL131072 D196608 IZ196608 SV196608 ACR196608 AMN196608 AWJ196608 BGF196608 BQB196608 BZX196608 CJT196608 CTP196608 DDL196608 DNH196608 DXD196608 EGZ196608 EQV196608 FAR196608 FKN196608 FUJ196608 GEF196608 GOB196608 GXX196608 HHT196608 HRP196608 IBL196608 ILH196608 IVD196608 JEZ196608 JOV196608 JYR196608 KIN196608 KSJ196608 LCF196608 LMB196608 LVX196608 MFT196608 MPP196608 MZL196608 NJH196608 NTD196608 OCZ196608 OMV196608 OWR196608 PGN196608 PQJ196608 QAF196608 QKB196608 QTX196608 RDT196608 RNP196608 RXL196608 SHH196608 SRD196608 TAZ196608 TKV196608 TUR196608 UEN196608 UOJ196608 UYF196608 VIB196608 VRX196608 WBT196608 WLP196608 WVL196608 D262144 IZ262144 SV262144 ACR262144 AMN262144 AWJ262144 BGF262144 BQB262144 BZX262144 CJT262144 CTP262144 DDL262144 DNH262144 DXD262144 EGZ262144 EQV262144 FAR262144 FKN262144 FUJ262144 GEF262144 GOB262144 GXX262144 HHT262144 HRP262144 IBL262144 ILH262144 IVD262144 JEZ262144 JOV262144 JYR262144 KIN262144 KSJ262144 LCF262144 LMB262144 LVX262144 MFT262144 MPP262144 MZL262144 NJH262144 NTD262144 OCZ262144 OMV262144 OWR262144 PGN262144 PQJ262144 QAF262144 QKB262144 QTX262144 RDT262144 RNP262144 RXL262144 SHH262144 SRD262144 TAZ262144 TKV262144 TUR262144 UEN262144 UOJ262144 UYF262144 VIB262144 VRX262144 WBT262144 WLP262144 WVL262144 D327680 IZ327680 SV327680 ACR327680 AMN327680 AWJ327680 BGF327680 BQB327680 BZX327680 CJT327680 CTP327680 DDL327680 DNH327680 DXD327680 EGZ327680 EQV327680 FAR327680 FKN327680 FUJ327680 GEF327680 GOB327680 GXX327680 HHT327680 HRP327680 IBL327680 ILH327680 IVD327680 JEZ327680 JOV327680 JYR327680 KIN327680 KSJ327680 LCF327680 LMB327680 LVX327680 MFT327680 MPP327680 MZL327680 NJH327680 NTD327680 OCZ327680 OMV327680 OWR327680 PGN327680 PQJ327680 QAF327680 QKB327680 QTX327680 RDT327680 RNP327680 RXL327680 SHH327680 SRD327680 TAZ327680 TKV327680 TUR327680 UEN327680 UOJ327680 UYF327680 VIB327680 VRX327680 WBT327680 WLP327680 WVL327680 D393216 IZ393216 SV393216 ACR393216 AMN393216 AWJ393216 BGF393216 BQB393216 BZX393216 CJT393216 CTP393216 DDL393216 DNH393216 DXD393216 EGZ393216 EQV393216 FAR393216 FKN393216 FUJ393216 GEF393216 GOB393216 GXX393216 HHT393216 HRP393216 IBL393216 ILH393216 IVD393216 JEZ393216 JOV393216 JYR393216 KIN393216 KSJ393216 LCF393216 LMB393216 LVX393216 MFT393216 MPP393216 MZL393216 NJH393216 NTD393216 OCZ393216 OMV393216 OWR393216 PGN393216 PQJ393216 QAF393216 QKB393216 QTX393216 RDT393216 RNP393216 RXL393216 SHH393216 SRD393216 TAZ393216 TKV393216 TUR393216 UEN393216 UOJ393216 UYF393216 VIB393216 VRX393216 WBT393216 WLP393216 WVL393216 D458752 IZ458752 SV458752 ACR458752 AMN458752 AWJ458752 BGF458752 BQB458752 BZX458752 CJT458752 CTP458752 DDL458752 DNH458752 DXD458752 EGZ458752 EQV458752 FAR458752 FKN458752 FUJ458752 GEF458752 GOB458752 GXX458752 HHT458752 HRP458752 IBL458752 ILH458752 IVD458752 JEZ458752 JOV458752 JYR458752 KIN458752 KSJ458752 LCF458752 LMB458752 LVX458752 MFT458752 MPP458752 MZL458752 NJH458752 NTD458752 OCZ458752 OMV458752 OWR458752 PGN458752 PQJ458752 QAF458752 QKB458752 QTX458752 RDT458752 RNP458752 RXL458752 SHH458752 SRD458752 TAZ458752 TKV458752 TUR458752 UEN458752 UOJ458752 UYF458752 VIB458752 VRX458752 WBT458752 WLP458752 WVL458752 D524288 IZ524288 SV524288 ACR524288 AMN524288 AWJ524288 BGF524288 BQB524288 BZX524288 CJT524288 CTP524288 DDL524288 DNH524288 DXD524288 EGZ524288 EQV524288 FAR524288 FKN524288 FUJ524288 GEF524288 GOB524288 GXX524288 HHT524288 HRP524288 IBL524288 ILH524288 IVD524288 JEZ524288 JOV524288 JYR524288 KIN524288 KSJ524288 LCF524288 LMB524288 LVX524288 MFT524288 MPP524288 MZL524288 NJH524288 NTD524288 OCZ524288 OMV524288 OWR524288 PGN524288 PQJ524288 QAF524288 QKB524288 QTX524288 RDT524288 RNP524288 RXL524288 SHH524288 SRD524288 TAZ524288 TKV524288 TUR524288 UEN524288 UOJ524288 UYF524288 VIB524288 VRX524288 WBT524288 WLP524288 WVL524288 D589824 IZ589824 SV589824 ACR589824 AMN589824 AWJ589824 BGF589824 BQB589824 BZX589824 CJT589824 CTP589824 DDL589824 DNH589824 DXD589824 EGZ589824 EQV589824 FAR589824 FKN589824 FUJ589824 GEF589824 GOB589824 GXX589824 HHT589824 HRP589824 IBL589824 ILH589824 IVD589824 JEZ589824 JOV589824 JYR589824 KIN589824 KSJ589824 LCF589824 LMB589824 LVX589824 MFT589824 MPP589824 MZL589824 NJH589824 NTD589824 OCZ589824 OMV589824 OWR589824 PGN589824 PQJ589824 QAF589824 QKB589824 QTX589824 RDT589824 RNP589824 RXL589824 SHH589824 SRD589824 TAZ589824 TKV589824 TUR589824 UEN589824 UOJ589824 UYF589824 VIB589824 VRX589824 WBT589824 WLP589824 WVL589824 D655360 IZ655360 SV655360 ACR655360 AMN655360 AWJ655360 BGF655360 BQB655360 BZX655360 CJT655360 CTP655360 DDL655360 DNH655360 DXD655360 EGZ655360 EQV655360 FAR655360 FKN655360 FUJ655360 GEF655360 GOB655360 GXX655360 HHT655360 HRP655360 IBL655360 ILH655360 IVD655360 JEZ655360 JOV655360 JYR655360 KIN655360 KSJ655360 LCF655360 LMB655360 LVX655360 MFT655360 MPP655360 MZL655360 NJH655360 NTD655360 OCZ655360 OMV655360 OWR655360 PGN655360 PQJ655360 QAF655360 QKB655360 QTX655360 RDT655360 RNP655360 RXL655360 SHH655360 SRD655360 TAZ655360 TKV655360 TUR655360 UEN655360 UOJ655360 UYF655360 VIB655360 VRX655360 WBT655360 WLP655360 WVL655360 D720896 IZ720896 SV720896 ACR720896 AMN720896 AWJ720896 BGF720896 BQB720896 BZX720896 CJT720896 CTP720896 DDL720896 DNH720896 DXD720896 EGZ720896 EQV720896 FAR720896 FKN720896 FUJ720896 GEF720896 GOB720896 GXX720896 HHT720896 HRP720896 IBL720896 ILH720896 IVD720896 JEZ720896 JOV720896 JYR720896 KIN720896 KSJ720896 LCF720896 LMB720896 LVX720896 MFT720896 MPP720896 MZL720896 NJH720896 NTD720896 OCZ720896 OMV720896 OWR720896 PGN720896 PQJ720896 QAF720896 QKB720896 QTX720896 RDT720896 RNP720896 RXL720896 SHH720896 SRD720896 TAZ720896 TKV720896 TUR720896 UEN720896 UOJ720896 UYF720896 VIB720896 VRX720896 WBT720896 WLP720896 WVL720896 D786432 IZ786432 SV786432 ACR786432 AMN786432 AWJ786432 BGF786432 BQB786432 BZX786432 CJT786432 CTP786432 DDL786432 DNH786432 DXD786432 EGZ786432 EQV786432 FAR786432 FKN786432 FUJ786432 GEF786432 GOB786432 GXX786432 HHT786432 HRP786432 IBL786432 ILH786432 IVD786432 JEZ786432 JOV786432 JYR786432 KIN786432 KSJ786432 LCF786432 LMB786432 LVX786432 MFT786432 MPP786432 MZL786432 NJH786432 NTD786432 OCZ786432 OMV786432 OWR786432 PGN786432 PQJ786432 QAF786432 QKB786432 QTX786432 RDT786432 RNP786432 RXL786432 SHH786432 SRD786432 TAZ786432 TKV786432 TUR786432 UEN786432 UOJ786432 UYF786432 VIB786432 VRX786432 WBT786432 WLP786432 WVL786432 D851968 IZ851968 SV851968 ACR851968 AMN851968 AWJ851968 BGF851968 BQB851968 BZX851968 CJT851968 CTP851968 DDL851968 DNH851968 DXD851968 EGZ851968 EQV851968 FAR851968 FKN851968 FUJ851968 GEF851968 GOB851968 GXX851968 HHT851968 HRP851968 IBL851968 ILH851968 IVD851968 JEZ851968 JOV851968 JYR851968 KIN851968 KSJ851968 LCF851968 LMB851968 LVX851968 MFT851968 MPP851968 MZL851968 NJH851968 NTD851968 OCZ851968 OMV851968 OWR851968 PGN851968 PQJ851968 QAF851968 QKB851968 QTX851968 RDT851968 RNP851968 RXL851968 SHH851968 SRD851968 TAZ851968 TKV851968 TUR851968 UEN851968 UOJ851968 UYF851968 VIB851968 VRX851968 WBT851968 WLP851968 WVL851968 D917504 IZ917504 SV917504 ACR917504 AMN917504 AWJ917504 BGF917504 BQB917504 BZX917504 CJT917504 CTP917504 DDL917504 DNH917504 DXD917504 EGZ917504 EQV917504 FAR917504 FKN917504 FUJ917504 GEF917504 GOB917504 GXX917504 HHT917504 HRP917504 IBL917504 ILH917504 IVD917504 JEZ917504 JOV917504 JYR917504 KIN917504 KSJ917504 LCF917504 LMB917504 LVX917504 MFT917504 MPP917504 MZL917504 NJH917504 NTD917504 OCZ917504 OMV917504 OWR917504 PGN917504 PQJ917504 QAF917504 QKB917504 QTX917504 RDT917504 RNP917504 RXL917504 SHH917504 SRD917504 TAZ917504 TKV917504 TUR917504 UEN917504 UOJ917504 UYF917504 VIB917504 VRX917504 WBT917504 WLP917504 WVL917504 D983040 IZ983040 SV983040 ACR983040 AMN983040 AWJ983040 BGF983040 BQB983040 BZX983040 CJT983040 CTP983040 DDL983040 DNH983040 DXD983040 EGZ983040 EQV983040 FAR983040 FKN983040 FUJ983040 GEF983040 GOB983040 GXX983040 HHT983040 HRP983040 IBL983040 ILH983040 IVD983040 JEZ983040 JOV983040 JYR983040 KIN983040 KSJ983040 LCF983040 LMB983040 LVX983040 MFT983040 MPP983040 MZL983040 NJH983040 NTD983040 OCZ983040 OMV983040 OWR983040 PGN983040 PQJ983040 QAF983040 QKB983040 QTX983040 RDT983040 RNP983040 RXL983040 SHH983040 SRD983040 TAZ983040 TKV983040 TUR983040 UEN983040 UOJ983040 UYF983040 VIB983040 VRX983040 WBT983040 WLP983040 WVL983040" xr:uid="{B0A99BD0-ED8F-4C6A-9F0F-3F4470937337}">
      <formula1>B65583</formula1>
      <formula2>4</formula2>
    </dataValidation>
    <dataValidation type="whole" allowBlank="1" showInputMessage="1" showErrorMessage="1" error="Data available from 1999 Quarter 4" sqref="D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xr:uid="{6B1BF22A-115A-42E6-A56D-6BCC8FBD694E}">
      <formula1>B48</formula1>
      <formula2>4</formula2>
    </dataValidation>
  </dataValidation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D0106-433C-44DE-B535-8D8536831481}">
  <dimension ref="A1:W38"/>
  <sheetViews>
    <sheetView zoomScale="60" zoomScaleNormal="60" workbookViewId="0">
      <pane xSplit="1" ySplit="4" topLeftCell="B5" activePane="bottomRight" state="frozen"/>
      <selection activeCell="B19" sqref="B19"/>
      <selection pane="topRight" activeCell="B19" sqref="B19"/>
      <selection pane="bottomLeft" activeCell="B19" sqref="B19"/>
      <selection pane="bottomRight" activeCell="F2" sqref="F2"/>
    </sheetView>
  </sheetViews>
  <sheetFormatPr defaultRowHeight="12.5" x14ac:dyDescent="0.25"/>
  <cols>
    <col min="1" max="1" width="27.54296875" style="29" customWidth="1"/>
    <col min="2" max="2" width="8.7265625" style="29"/>
    <col min="3" max="6" width="25.54296875" style="29" customWidth="1"/>
    <col min="7" max="8" width="31" style="29" bestFit="1" customWidth="1"/>
    <col min="9" max="11" width="25.54296875" style="29" customWidth="1"/>
    <col min="12" max="12" width="9.1796875" style="29" customWidth="1"/>
    <col min="13" max="13" width="21.54296875" style="29" bestFit="1" customWidth="1"/>
    <col min="14" max="14" width="6.54296875" style="29" customWidth="1"/>
    <col min="15" max="16" width="26.453125" style="29" bestFit="1" customWidth="1"/>
    <col min="17" max="17" width="22.54296875" style="29" bestFit="1" customWidth="1"/>
    <col min="18" max="20" width="26.453125" style="29" bestFit="1" customWidth="1"/>
    <col min="21" max="21" width="22.54296875" style="29" bestFit="1" customWidth="1"/>
    <col min="22" max="23" width="26.453125" style="29" bestFit="1" customWidth="1"/>
    <col min="24" max="256" width="8.7265625" style="29"/>
    <col min="257" max="257" width="27.54296875" style="29" customWidth="1"/>
    <col min="258" max="258" width="8.7265625" style="29"/>
    <col min="259" max="267" width="25.54296875" style="29" customWidth="1"/>
    <col min="268" max="268" width="9.1796875" style="29" customWidth="1"/>
    <col min="269" max="269" width="21.54296875" style="29" bestFit="1" customWidth="1"/>
    <col min="270" max="270" width="6.54296875" style="29" customWidth="1"/>
    <col min="271" max="272" width="26.453125" style="29" bestFit="1" customWidth="1"/>
    <col min="273" max="273" width="22.54296875" style="29" bestFit="1" customWidth="1"/>
    <col min="274" max="276" width="26.453125" style="29" bestFit="1" customWidth="1"/>
    <col min="277" max="277" width="22.54296875" style="29" bestFit="1" customWidth="1"/>
    <col min="278" max="279" width="26.453125" style="29" bestFit="1" customWidth="1"/>
    <col min="280" max="512" width="8.7265625" style="29"/>
    <col min="513" max="513" width="27.54296875" style="29" customWidth="1"/>
    <col min="514" max="514" width="8.7265625" style="29"/>
    <col min="515" max="523" width="25.54296875" style="29" customWidth="1"/>
    <col min="524" max="524" width="9.1796875" style="29" customWidth="1"/>
    <col min="525" max="525" width="21.54296875" style="29" bestFit="1" customWidth="1"/>
    <col min="526" max="526" width="6.54296875" style="29" customWidth="1"/>
    <col min="527" max="528" width="26.453125" style="29" bestFit="1" customWidth="1"/>
    <col min="529" max="529" width="22.54296875" style="29" bestFit="1" customWidth="1"/>
    <col min="530" max="532" width="26.453125" style="29" bestFit="1" customWidth="1"/>
    <col min="533" max="533" width="22.54296875" style="29" bestFit="1" customWidth="1"/>
    <col min="534" max="535" width="26.453125" style="29" bestFit="1" customWidth="1"/>
    <col min="536" max="768" width="8.7265625" style="29"/>
    <col min="769" max="769" width="27.54296875" style="29" customWidth="1"/>
    <col min="770" max="770" width="8.7265625" style="29"/>
    <col min="771" max="779" width="25.54296875" style="29" customWidth="1"/>
    <col min="780" max="780" width="9.1796875" style="29" customWidth="1"/>
    <col min="781" max="781" width="21.54296875" style="29" bestFit="1" customWidth="1"/>
    <col min="782" max="782" width="6.54296875" style="29" customWidth="1"/>
    <col min="783" max="784" width="26.453125" style="29" bestFit="1" customWidth="1"/>
    <col min="785" max="785" width="22.54296875" style="29" bestFit="1" customWidth="1"/>
    <col min="786" max="788" width="26.453125" style="29" bestFit="1" customWidth="1"/>
    <col min="789" max="789" width="22.54296875" style="29" bestFit="1" customWidth="1"/>
    <col min="790" max="791" width="26.453125" style="29" bestFit="1" customWidth="1"/>
    <col min="792" max="1024" width="8.7265625" style="29"/>
    <col min="1025" max="1025" width="27.54296875" style="29" customWidth="1"/>
    <col min="1026" max="1026" width="8.7265625" style="29"/>
    <col min="1027" max="1035" width="25.54296875" style="29" customWidth="1"/>
    <col min="1036" max="1036" width="9.1796875" style="29" customWidth="1"/>
    <col min="1037" max="1037" width="21.54296875" style="29" bestFit="1" customWidth="1"/>
    <col min="1038" max="1038" width="6.54296875" style="29" customWidth="1"/>
    <col min="1039" max="1040" width="26.453125" style="29" bestFit="1" customWidth="1"/>
    <col min="1041" max="1041" width="22.54296875" style="29" bestFit="1" customWidth="1"/>
    <col min="1042" max="1044" width="26.453125" style="29" bestFit="1" customWidth="1"/>
    <col min="1045" max="1045" width="22.54296875" style="29" bestFit="1" customWidth="1"/>
    <col min="1046" max="1047" width="26.453125" style="29" bestFit="1" customWidth="1"/>
    <col min="1048" max="1280" width="8.7265625" style="29"/>
    <col min="1281" max="1281" width="27.54296875" style="29" customWidth="1"/>
    <col min="1282" max="1282" width="8.7265625" style="29"/>
    <col min="1283" max="1291" width="25.54296875" style="29" customWidth="1"/>
    <col min="1292" max="1292" width="9.1796875" style="29" customWidth="1"/>
    <col min="1293" max="1293" width="21.54296875" style="29" bestFit="1" customWidth="1"/>
    <col min="1294" max="1294" width="6.54296875" style="29" customWidth="1"/>
    <col min="1295" max="1296" width="26.453125" style="29" bestFit="1" customWidth="1"/>
    <col min="1297" max="1297" width="22.54296875" style="29" bestFit="1" customWidth="1"/>
    <col min="1298" max="1300" width="26.453125" style="29" bestFit="1" customWidth="1"/>
    <col min="1301" max="1301" width="22.54296875" style="29" bestFit="1" customWidth="1"/>
    <col min="1302" max="1303" width="26.453125" style="29" bestFit="1" customWidth="1"/>
    <col min="1304" max="1536" width="8.7265625" style="29"/>
    <col min="1537" max="1537" width="27.54296875" style="29" customWidth="1"/>
    <col min="1538" max="1538" width="8.7265625" style="29"/>
    <col min="1539" max="1547" width="25.54296875" style="29" customWidth="1"/>
    <col min="1548" max="1548" width="9.1796875" style="29" customWidth="1"/>
    <col min="1549" max="1549" width="21.54296875" style="29" bestFit="1" customWidth="1"/>
    <col min="1550" max="1550" width="6.54296875" style="29" customWidth="1"/>
    <col min="1551" max="1552" width="26.453125" style="29" bestFit="1" customWidth="1"/>
    <col min="1553" max="1553" width="22.54296875" style="29" bestFit="1" customWidth="1"/>
    <col min="1554" max="1556" width="26.453125" style="29" bestFit="1" customWidth="1"/>
    <col min="1557" max="1557" width="22.54296875" style="29" bestFit="1" customWidth="1"/>
    <col min="1558" max="1559" width="26.453125" style="29" bestFit="1" customWidth="1"/>
    <col min="1560" max="1792" width="8.7265625" style="29"/>
    <col min="1793" max="1793" width="27.54296875" style="29" customWidth="1"/>
    <col min="1794" max="1794" width="8.7265625" style="29"/>
    <col min="1795" max="1803" width="25.54296875" style="29" customWidth="1"/>
    <col min="1804" max="1804" width="9.1796875" style="29" customWidth="1"/>
    <col min="1805" max="1805" width="21.54296875" style="29" bestFit="1" customWidth="1"/>
    <col min="1806" max="1806" width="6.54296875" style="29" customWidth="1"/>
    <col min="1807" max="1808" width="26.453125" style="29" bestFit="1" customWidth="1"/>
    <col min="1809" max="1809" width="22.54296875" style="29" bestFit="1" customWidth="1"/>
    <col min="1810" max="1812" width="26.453125" style="29" bestFit="1" customWidth="1"/>
    <col min="1813" max="1813" width="22.54296875" style="29" bestFit="1" customWidth="1"/>
    <col min="1814" max="1815" width="26.453125" style="29" bestFit="1" customWidth="1"/>
    <col min="1816" max="2048" width="8.7265625" style="29"/>
    <col min="2049" max="2049" width="27.54296875" style="29" customWidth="1"/>
    <col min="2050" max="2050" width="8.7265625" style="29"/>
    <col min="2051" max="2059" width="25.54296875" style="29" customWidth="1"/>
    <col min="2060" max="2060" width="9.1796875" style="29" customWidth="1"/>
    <col min="2061" max="2061" width="21.54296875" style="29" bestFit="1" customWidth="1"/>
    <col min="2062" max="2062" width="6.54296875" style="29" customWidth="1"/>
    <col min="2063" max="2064" width="26.453125" style="29" bestFit="1" customWidth="1"/>
    <col min="2065" max="2065" width="22.54296875" style="29" bestFit="1" customWidth="1"/>
    <col min="2066" max="2068" width="26.453125" style="29" bestFit="1" customWidth="1"/>
    <col min="2069" max="2069" width="22.54296875" style="29" bestFit="1" customWidth="1"/>
    <col min="2070" max="2071" width="26.453125" style="29" bestFit="1" customWidth="1"/>
    <col min="2072" max="2304" width="8.7265625" style="29"/>
    <col min="2305" max="2305" width="27.54296875" style="29" customWidth="1"/>
    <col min="2306" max="2306" width="8.7265625" style="29"/>
    <col min="2307" max="2315" width="25.54296875" style="29" customWidth="1"/>
    <col min="2316" max="2316" width="9.1796875" style="29" customWidth="1"/>
    <col min="2317" max="2317" width="21.54296875" style="29" bestFit="1" customWidth="1"/>
    <col min="2318" max="2318" width="6.54296875" style="29" customWidth="1"/>
    <col min="2319" max="2320" width="26.453125" style="29" bestFit="1" customWidth="1"/>
    <col min="2321" max="2321" width="22.54296875" style="29" bestFit="1" customWidth="1"/>
    <col min="2322" max="2324" width="26.453125" style="29" bestFit="1" customWidth="1"/>
    <col min="2325" max="2325" width="22.54296875" style="29" bestFit="1" customWidth="1"/>
    <col min="2326" max="2327" width="26.453125" style="29" bestFit="1" customWidth="1"/>
    <col min="2328" max="2560" width="8.7265625" style="29"/>
    <col min="2561" max="2561" width="27.54296875" style="29" customWidth="1"/>
    <col min="2562" max="2562" width="8.7265625" style="29"/>
    <col min="2563" max="2571" width="25.54296875" style="29" customWidth="1"/>
    <col min="2572" max="2572" width="9.1796875" style="29" customWidth="1"/>
    <col min="2573" max="2573" width="21.54296875" style="29" bestFit="1" customWidth="1"/>
    <col min="2574" max="2574" width="6.54296875" style="29" customWidth="1"/>
    <col min="2575" max="2576" width="26.453125" style="29" bestFit="1" customWidth="1"/>
    <col min="2577" max="2577" width="22.54296875" style="29" bestFit="1" customWidth="1"/>
    <col min="2578" max="2580" width="26.453125" style="29" bestFit="1" customWidth="1"/>
    <col min="2581" max="2581" width="22.54296875" style="29" bestFit="1" customWidth="1"/>
    <col min="2582" max="2583" width="26.453125" style="29" bestFit="1" customWidth="1"/>
    <col min="2584" max="2816" width="8.7265625" style="29"/>
    <col min="2817" max="2817" width="27.54296875" style="29" customWidth="1"/>
    <col min="2818" max="2818" width="8.7265625" style="29"/>
    <col min="2819" max="2827" width="25.54296875" style="29" customWidth="1"/>
    <col min="2828" max="2828" width="9.1796875" style="29" customWidth="1"/>
    <col min="2829" max="2829" width="21.54296875" style="29" bestFit="1" customWidth="1"/>
    <col min="2830" max="2830" width="6.54296875" style="29" customWidth="1"/>
    <col min="2831" max="2832" width="26.453125" style="29" bestFit="1" customWidth="1"/>
    <col min="2833" max="2833" width="22.54296875" style="29" bestFit="1" customWidth="1"/>
    <col min="2834" max="2836" width="26.453125" style="29" bestFit="1" customWidth="1"/>
    <col min="2837" max="2837" width="22.54296875" style="29" bestFit="1" customWidth="1"/>
    <col min="2838" max="2839" width="26.453125" style="29" bestFit="1" customWidth="1"/>
    <col min="2840" max="3072" width="8.7265625" style="29"/>
    <col min="3073" max="3073" width="27.54296875" style="29" customWidth="1"/>
    <col min="3074" max="3074" width="8.7265625" style="29"/>
    <col min="3075" max="3083" width="25.54296875" style="29" customWidth="1"/>
    <col min="3084" max="3084" width="9.1796875" style="29" customWidth="1"/>
    <col min="3085" max="3085" width="21.54296875" style="29" bestFit="1" customWidth="1"/>
    <col min="3086" max="3086" width="6.54296875" style="29" customWidth="1"/>
    <col min="3087" max="3088" width="26.453125" style="29" bestFit="1" customWidth="1"/>
    <col min="3089" max="3089" width="22.54296875" style="29" bestFit="1" customWidth="1"/>
    <col min="3090" max="3092" width="26.453125" style="29" bestFit="1" customWidth="1"/>
    <col min="3093" max="3093" width="22.54296875" style="29" bestFit="1" customWidth="1"/>
    <col min="3094" max="3095" width="26.453125" style="29" bestFit="1" customWidth="1"/>
    <col min="3096" max="3328" width="8.7265625" style="29"/>
    <col min="3329" max="3329" width="27.54296875" style="29" customWidth="1"/>
    <col min="3330" max="3330" width="8.7265625" style="29"/>
    <col min="3331" max="3339" width="25.54296875" style="29" customWidth="1"/>
    <col min="3340" max="3340" width="9.1796875" style="29" customWidth="1"/>
    <col min="3341" max="3341" width="21.54296875" style="29" bestFit="1" customWidth="1"/>
    <col min="3342" max="3342" width="6.54296875" style="29" customWidth="1"/>
    <col min="3343" max="3344" width="26.453125" style="29" bestFit="1" customWidth="1"/>
    <col min="3345" max="3345" width="22.54296875" style="29" bestFit="1" customWidth="1"/>
    <col min="3346" max="3348" width="26.453125" style="29" bestFit="1" customWidth="1"/>
    <col min="3349" max="3349" width="22.54296875" style="29" bestFit="1" customWidth="1"/>
    <col min="3350" max="3351" width="26.453125" style="29" bestFit="1" customWidth="1"/>
    <col min="3352" max="3584" width="8.7265625" style="29"/>
    <col min="3585" max="3585" width="27.54296875" style="29" customWidth="1"/>
    <col min="3586" max="3586" width="8.7265625" style="29"/>
    <col min="3587" max="3595" width="25.54296875" style="29" customWidth="1"/>
    <col min="3596" max="3596" width="9.1796875" style="29" customWidth="1"/>
    <col min="3597" max="3597" width="21.54296875" style="29" bestFit="1" customWidth="1"/>
    <col min="3598" max="3598" width="6.54296875" style="29" customWidth="1"/>
    <col min="3599" max="3600" width="26.453125" style="29" bestFit="1" customWidth="1"/>
    <col min="3601" max="3601" width="22.54296875" style="29" bestFit="1" customWidth="1"/>
    <col min="3602" max="3604" width="26.453125" style="29" bestFit="1" customWidth="1"/>
    <col min="3605" max="3605" width="22.54296875" style="29" bestFit="1" customWidth="1"/>
    <col min="3606" max="3607" width="26.453125" style="29" bestFit="1" customWidth="1"/>
    <col min="3608" max="3840" width="8.7265625" style="29"/>
    <col min="3841" max="3841" width="27.54296875" style="29" customWidth="1"/>
    <col min="3842" max="3842" width="8.7265625" style="29"/>
    <col min="3843" max="3851" width="25.54296875" style="29" customWidth="1"/>
    <col min="3852" max="3852" width="9.1796875" style="29" customWidth="1"/>
    <col min="3853" max="3853" width="21.54296875" style="29" bestFit="1" customWidth="1"/>
    <col min="3854" max="3854" width="6.54296875" style="29" customWidth="1"/>
    <col min="3855" max="3856" width="26.453125" style="29" bestFit="1" customWidth="1"/>
    <col min="3857" max="3857" width="22.54296875" style="29" bestFit="1" customWidth="1"/>
    <col min="3858" max="3860" width="26.453125" style="29" bestFit="1" customWidth="1"/>
    <col min="3861" max="3861" width="22.54296875" style="29" bestFit="1" customWidth="1"/>
    <col min="3862" max="3863" width="26.453125" style="29" bestFit="1" customWidth="1"/>
    <col min="3864" max="4096" width="8.7265625" style="29"/>
    <col min="4097" max="4097" width="27.54296875" style="29" customWidth="1"/>
    <col min="4098" max="4098" width="8.7265625" style="29"/>
    <col min="4099" max="4107" width="25.54296875" style="29" customWidth="1"/>
    <col min="4108" max="4108" width="9.1796875" style="29" customWidth="1"/>
    <col min="4109" max="4109" width="21.54296875" style="29" bestFit="1" customWidth="1"/>
    <col min="4110" max="4110" width="6.54296875" style="29" customWidth="1"/>
    <col min="4111" max="4112" width="26.453125" style="29" bestFit="1" customWidth="1"/>
    <col min="4113" max="4113" width="22.54296875" style="29" bestFit="1" customWidth="1"/>
    <col min="4114" max="4116" width="26.453125" style="29" bestFit="1" customWidth="1"/>
    <col min="4117" max="4117" width="22.54296875" style="29" bestFit="1" customWidth="1"/>
    <col min="4118" max="4119" width="26.453125" style="29" bestFit="1" customWidth="1"/>
    <col min="4120" max="4352" width="8.7265625" style="29"/>
    <col min="4353" max="4353" width="27.54296875" style="29" customWidth="1"/>
    <col min="4354" max="4354" width="8.7265625" style="29"/>
    <col min="4355" max="4363" width="25.54296875" style="29" customWidth="1"/>
    <col min="4364" max="4364" width="9.1796875" style="29" customWidth="1"/>
    <col min="4365" max="4365" width="21.54296875" style="29" bestFit="1" customWidth="1"/>
    <col min="4366" max="4366" width="6.54296875" style="29" customWidth="1"/>
    <col min="4367" max="4368" width="26.453125" style="29" bestFit="1" customWidth="1"/>
    <col min="4369" max="4369" width="22.54296875" style="29" bestFit="1" customWidth="1"/>
    <col min="4370" max="4372" width="26.453125" style="29" bestFit="1" customWidth="1"/>
    <col min="4373" max="4373" width="22.54296875" style="29" bestFit="1" customWidth="1"/>
    <col min="4374" max="4375" width="26.453125" style="29" bestFit="1" customWidth="1"/>
    <col min="4376" max="4608" width="8.7265625" style="29"/>
    <col min="4609" max="4609" width="27.54296875" style="29" customWidth="1"/>
    <col min="4610" max="4610" width="8.7265625" style="29"/>
    <col min="4611" max="4619" width="25.54296875" style="29" customWidth="1"/>
    <col min="4620" max="4620" width="9.1796875" style="29" customWidth="1"/>
    <col min="4621" max="4621" width="21.54296875" style="29" bestFit="1" customWidth="1"/>
    <col min="4622" max="4622" width="6.54296875" style="29" customWidth="1"/>
    <col min="4623" max="4624" width="26.453125" style="29" bestFit="1" customWidth="1"/>
    <col min="4625" max="4625" width="22.54296875" style="29" bestFit="1" customWidth="1"/>
    <col min="4626" max="4628" width="26.453125" style="29" bestFit="1" customWidth="1"/>
    <col min="4629" max="4629" width="22.54296875" style="29" bestFit="1" customWidth="1"/>
    <col min="4630" max="4631" width="26.453125" style="29" bestFit="1" customWidth="1"/>
    <col min="4632" max="4864" width="8.7265625" style="29"/>
    <col min="4865" max="4865" width="27.54296875" style="29" customWidth="1"/>
    <col min="4866" max="4866" width="8.7265625" style="29"/>
    <col min="4867" max="4875" width="25.54296875" style="29" customWidth="1"/>
    <col min="4876" max="4876" width="9.1796875" style="29" customWidth="1"/>
    <col min="4877" max="4877" width="21.54296875" style="29" bestFit="1" customWidth="1"/>
    <col min="4878" max="4878" width="6.54296875" style="29" customWidth="1"/>
    <col min="4879" max="4880" width="26.453125" style="29" bestFit="1" customWidth="1"/>
    <col min="4881" max="4881" width="22.54296875" style="29" bestFit="1" customWidth="1"/>
    <col min="4882" max="4884" width="26.453125" style="29" bestFit="1" customWidth="1"/>
    <col min="4885" max="4885" width="22.54296875" style="29" bestFit="1" customWidth="1"/>
    <col min="4886" max="4887" width="26.453125" style="29" bestFit="1" customWidth="1"/>
    <col min="4888" max="5120" width="8.7265625" style="29"/>
    <col min="5121" max="5121" width="27.54296875" style="29" customWidth="1"/>
    <col min="5122" max="5122" width="8.7265625" style="29"/>
    <col min="5123" max="5131" width="25.54296875" style="29" customWidth="1"/>
    <col min="5132" max="5132" width="9.1796875" style="29" customWidth="1"/>
    <col min="5133" max="5133" width="21.54296875" style="29" bestFit="1" customWidth="1"/>
    <col min="5134" max="5134" width="6.54296875" style="29" customWidth="1"/>
    <col min="5135" max="5136" width="26.453125" style="29" bestFit="1" customWidth="1"/>
    <col min="5137" max="5137" width="22.54296875" style="29" bestFit="1" customWidth="1"/>
    <col min="5138" max="5140" width="26.453125" style="29" bestFit="1" customWidth="1"/>
    <col min="5141" max="5141" width="22.54296875" style="29" bestFit="1" customWidth="1"/>
    <col min="5142" max="5143" width="26.453125" style="29" bestFit="1" customWidth="1"/>
    <col min="5144" max="5376" width="8.7265625" style="29"/>
    <col min="5377" max="5377" width="27.54296875" style="29" customWidth="1"/>
    <col min="5378" max="5378" width="8.7265625" style="29"/>
    <col min="5379" max="5387" width="25.54296875" style="29" customWidth="1"/>
    <col min="5388" max="5388" width="9.1796875" style="29" customWidth="1"/>
    <col min="5389" max="5389" width="21.54296875" style="29" bestFit="1" customWidth="1"/>
    <col min="5390" max="5390" width="6.54296875" style="29" customWidth="1"/>
    <col min="5391" max="5392" width="26.453125" style="29" bestFit="1" customWidth="1"/>
    <col min="5393" max="5393" width="22.54296875" style="29" bestFit="1" customWidth="1"/>
    <col min="5394" max="5396" width="26.453125" style="29" bestFit="1" customWidth="1"/>
    <col min="5397" max="5397" width="22.54296875" style="29" bestFit="1" customWidth="1"/>
    <col min="5398" max="5399" width="26.453125" style="29" bestFit="1" customWidth="1"/>
    <col min="5400" max="5632" width="8.7265625" style="29"/>
    <col min="5633" max="5633" width="27.54296875" style="29" customWidth="1"/>
    <col min="5634" max="5634" width="8.7265625" style="29"/>
    <col min="5635" max="5643" width="25.54296875" style="29" customWidth="1"/>
    <col min="5644" max="5644" width="9.1796875" style="29" customWidth="1"/>
    <col min="5645" max="5645" width="21.54296875" style="29" bestFit="1" customWidth="1"/>
    <col min="5646" max="5646" width="6.54296875" style="29" customWidth="1"/>
    <col min="5647" max="5648" width="26.453125" style="29" bestFit="1" customWidth="1"/>
    <col min="5649" max="5649" width="22.54296875" style="29" bestFit="1" customWidth="1"/>
    <col min="5650" max="5652" width="26.453125" style="29" bestFit="1" customWidth="1"/>
    <col min="5653" max="5653" width="22.54296875" style="29" bestFit="1" customWidth="1"/>
    <col min="5654" max="5655" width="26.453125" style="29" bestFit="1" customWidth="1"/>
    <col min="5656" max="5888" width="8.7265625" style="29"/>
    <col min="5889" max="5889" width="27.54296875" style="29" customWidth="1"/>
    <col min="5890" max="5890" width="8.7265625" style="29"/>
    <col min="5891" max="5899" width="25.54296875" style="29" customWidth="1"/>
    <col min="5900" max="5900" width="9.1796875" style="29" customWidth="1"/>
    <col min="5901" max="5901" width="21.54296875" style="29" bestFit="1" customWidth="1"/>
    <col min="5902" max="5902" width="6.54296875" style="29" customWidth="1"/>
    <col min="5903" max="5904" width="26.453125" style="29" bestFit="1" customWidth="1"/>
    <col min="5905" max="5905" width="22.54296875" style="29" bestFit="1" customWidth="1"/>
    <col min="5906" max="5908" width="26.453125" style="29" bestFit="1" customWidth="1"/>
    <col min="5909" max="5909" width="22.54296875" style="29" bestFit="1" customWidth="1"/>
    <col min="5910" max="5911" width="26.453125" style="29" bestFit="1" customWidth="1"/>
    <col min="5912" max="6144" width="8.7265625" style="29"/>
    <col min="6145" max="6145" width="27.54296875" style="29" customWidth="1"/>
    <col min="6146" max="6146" width="8.7265625" style="29"/>
    <col min="6147" max="6155" width="25.54296875" style="29" customWidth="1"/>
    <col min="6156" max="6156" width="9.1796875" style="29" customWidth="1"/>
    <col min="6157" max="6157" width="21.54296875" style="29" bestFit="1" customWidth="1"/>
    <col min="6158" max="6158" width="6.54296875" style="29" customWidth="1"/>
    <col min="6159" max="6160" width="26.453125" style="29" bestFit="1" customWidth="1"/>
    <col min="6161" max="6161" width="22.54296875" style="29" bestFit="1" customWidth="1"/>
    <col min="6162" max="6164" width="26.453125" style="29" bestFit="1" customWidth="1"/>
    <col min="6165" max="6165" width="22.54296875" style="29" bestFit="1" customWidth="1"/>
    <col min="6166" max="6167" width="26.453125" style="29" bestFit="1" customWidth="1"/>
    <col min="6168" max="6400" width="8.7265625" style="29"/>
    <col min="6401" max="6401" width="27.54296875" style="29" customWidth="1"/>
    <col min="6402" max="6402" width="8.7265625" style="29"/>
    <col min="6403" max="6411" width="25.54296875" style="29" customWidth="1"/>
    <col min="6412" max="6412" width="9.1796875" style="29" customWidth="1"/>
    <col min="6413" max="6413" width="21.54296875" style="29" bestFit="1" customWidth="1"/>
    <col min="6414" max="6414" width="6.54296875" style="29" customWidth="1"/>
    <col min="6415" max="6416" width="26.453125" style="29" bestFit="1" customWidth="1"/>
    <col min="6417" max="6417" width="22.54296875" style="29" bestFit="1" customWidth="1"/>
    <col min="6418" max="6420" width="26.453125" style="29" bestFit="1" customWidth="1"/>
    <col min="6421" max="6421" width="22.54296875" style="29" bestFit="1" customWidth="1"/>
    <col min="6422" max="6423" width="26.453125" style="29" bestFit="1" customWidth="1"/>
    <col min="6424" max="6656" width="8.7265625" style="29"/>
    <col min="6657" max="6657" width="27.54296875" style="29" customWidth="1"/>
    <col min="6658" max="6658" width="8.7265625" style="29"/>
    <col min="6659" max="6667" width="25.54296875" style="29" customWidth="1"/>
    <col min="6668" max="6668" width="9.1796875" style="29" customWidth="1"/>
    <col min="6669" max="6669" width="21.54296875" style="29" bestFit="1" customWidth="1"/>
    <col min="6670" max="6670" width="6.54296875" style="29" customWidth="1"/>
    <col min="6671" max="6672" width="26.453125" style="29" bestFit="1" customWidth="1"/>
    <col min="6673" max="6673" width="22.54296875" style="29" bestFit="1" customWidth="1"/>
    <col min="6674" max="6676" width="26.453125" style="29" bestFit="1" customWidth="1"/>
    <col min="6677" max="6677" width="22.54296875" style="29" bestFit="1" customWidth="1"/>
    <col min="6678" max="6679" width="26.453125" style="29" bestFit="1" customWidth="1"/>
    <col min="6680" max="6912" width="8.7265625" style="29"/>
    <col min="6913" max="6913" width="27.54296875" style="29" customWidth="1"/>
    <col min="6914" max="6914" width="8.7265625" style="29"/>
    <col min="6915" max="6923" width="25.54296875" style="29" customWidth="1"/>
    <col min="6924" max="6924" width="9.1796875" style="29" customWidth="1"/>
    <col min="6925" max="6925" width="21.54296875" style="29" bestFit="1" customWidth="1"/>
    <col min="6926" max="6926" width="6.54296875" style="29" customWidth="1"/>
    <col min="6927" max="6928" width="26.453125" style="29" bestFit="1" customWidth="1"/>
    <col min="6929" max="6929" width="22.54296875" style="29" bestFit="1" customWidth="1"/>
    <col min="6930" max="6932" width="26.453125" style="29" bestFit="1" customWidth="1"/>
    <col min="6933" max="6933" width="22.54296875" style="29" bestFit="1" customWidth="1"/>
    <col min="6934" max="6935" width="26.453125" style="29" bestFit="1" customWidth="1"/>
    <col min="6936" max="7168" width="8.7265625" style="29"/>
    <col min="7169" max="7169" width="27.54296875" style="29" customWidth="1"/>
    <col min="7170" max="7170" width="8.7265625" style="29"/>
    <col min="7171" max="7179" width="25.54296875" style="29" customWidth="1"/>
    <col min="7180" max="7180" width="9.1796875" style="29" customWidth="1"/>
    <col min="7181" max="7181" width="21.54296875" style="29" bestFit="1" customWidth="1"/>
    <col min="7182" max="7182" width="6.54296875" style="29" customWidth="1"/>
    <col min="7183" max="7184" width="26.453125" style="29" bestFit="1" customWidth="1"/>
    <col min="7185" max="7185" width="22.54296875" style="29" bestFit="1" customWidth="1"/>
    <col min="7186" max="7188" width="26.453125" style="29" bestFit="1" customWidth="1"/>
    <col min="7189" max="7189" width="22.54296875" style="29" bestFit="1" customWidth="1"/>
    <col min="7190" max="7191" width="26.453125" style="29" bestFit="1" customWidth="1"/>
    <col min="7192" max="7424" width="8.7265625" style="29"/>
    <col min="7425" max="7425" width="27.54296875" style="29" customWidth="1"/>
    <col min="7426" max="7426" width="8.7265625" style="29"/>
    <col min="7427" max="7435" width="25.54296875" style="29" customWidth="1"/>
    <col min="7436" max="7436" width="9.1796875" style="29" customWidth="1"/>
    <col min="7437" max="7437" width="21.54296875" style="29" bestFit="1" customWidth="1"/>
    <col min="7438" max="7438" width="6.54296875" style="29" customWidth="1"/>
    <col min="7439" max="7440" width="26.453125" style="29" bestFit="1" customWidth="1"/>
    <col min="7441" max="7441" width="22.54296875" style="29" bestFit="1" customWidth="1"/>
    <col min="7442" max="7444" width="26.453125" style="29" bestFit="1" customWidth="1"/>
    <col min="7445" max="7445" width="22.54296875" style="29" bestFit="1" customWidth="1"/>
    <col min="7446" max="7447" width="26.453125" style="29" bestFit="1" customWidth="1"/>
    <col min="7448" max="7680" width="8.7265625" style="29"/>
    <col min="7681" max="7681" width="27.54296875" style="29" customWidth="1"/>
    <col min="7682" max="7682" width="8.7265625" style="29"/>
    <col min="7683" max="7691" width="25.54296875" style="29" customWidth="1"/>
    <col min="7692" max="7692" width="9.1796875" style="29" customWidth="1"/>
    <col min="7693" max="7693" width="21.54296875" style="29" bestFit="1" customWidth="1"/>
    <col min="7694" max="7694" width="6.54296875" style="29" customWidth="1"/>
    <col min="7695" max="7696" width="26.453125" style="29" bestFit="1" customWidth="1"/>
    <col min="7697" max="7697" width="22.54296875" style="29" bestFit="1" customWidth="1"/>
    <col min="7698" max="7700" width="26.453125" style="29" bestFit="1" customWidth="1"/>
    <col min="7701" max="7701" width="22.54296875" style="29" bestFit="1" customWidth="1"/>
    <col min="7702" max="7703" width="26.453125" style="29" bestFit="1" customWidth="1"/>
    <col min="7704" max="7936" width="8.7265625" style="29"/>
    <col min="7937" max="7937" width="27.54296875" style="29" customWidth="1"/>
    <col min="7938" max="7938" width="8.7265625" style="29"/>
    <col min="7939" max="7947" width="25.54296875" style="29" customWidth="1"/>
    <col min="7948" max="7948" width="9.1796875" style="29" customWidth="1"/>
    <col min="7949" max="7949" width="21.54296875" style="29" bestFit="1" customWidth="1"/>
    <col min="7950" max="7950" width="6.54296875" style="29" customWidth="1"/>
    <col min="7951" max="7952" width="26.453125" style="29" bestFit="1" customWidth="1"/>
    <col min="7953" max="7953" width="22.54296875" style="29" bestFit="1" customWidth="1"/>
    <col min="7954" max="7956" width="26.453125" style="29" bestFit="1" customWidth="1"/>
    <col min="7957" max="7957" width="22.54296875" style="29" bestFit="1" customWidth="1"/>
    <col min="7958" max="7959" width="26.453125" style="29" bestFit="1" customWidth="1"/>
    <col min="7960" max="8192" width="8.7265625" style="29"/>
    <col min="8193" max="8193" width="27.54296875" style="29" customWidth="1"/>
    <col min="8194" max="8194" width="8.7265625" style="29"/>
    <col min="8195" max="8203" width="25.54296875" style="29" customWidth="1"/>
    <col min="8204" max="8204" width="9.1796875" style="29" customWidth="1"/>
    <col min="8205" max="8205" width="21.54296875" style="29" bestFit="1" customWidth="1"/>
    <col min="8206" max="8206" width="6.54296875" style="29" customWidth="1"/>
    <col min="8207" max="8208" width="26.453125" style="29" bestFit="1" customWidth="1"/>
    <col min="8209" max="8209" width="22.54296875" style="29" bestFit="1" customWidth="1"/>
    <col min="8210" max="8212" width="26.453125" style="29" bestFit="1" customWidth="1"/>
    <col min="8213" max="8213" width="22.54296875" style="29" bestFit="1" customWidth="1"/>
    <col min="8214" max="8215" width="26.453125" style="29" bestFit="1" customWidth="1"/>
    <col min="8216" max="8448" width="8.7265625" style="29"/>
    <col min="8449" max="8449" width="27.54296875" style="29" customWidth="1"/>
    <col min="8450" max="8450" width="8.7265625" style="29"/>
    <col min="8451" max="8459" width="25.54296875" style="29" customWidth="1"/>
    <col min="8460" max="8460" width="9.1796875" style="29" customWidth="1"/>
    <col min="8461" max="8461" width="21.54296875" style="29" bestFit="1" customWidth="1"/>
    <col min="8462" max="8462" width="6.54296875" style="29" customWidth="1"/>
    <col min="8463" max="8464" width="26.453125" style="29" bestFit="1" customWidth="1"/>
    <col min="8465" max="8465" width="22.54296875" style="29" bestFit="1" customWidth="1"/>
    <col min="8466" max="8468" width="26.453125" style="29" bestFit="1" customWidth="1"/>
    <col min="8469" max="8469" width="22.54296875" style="29" bestFit="1" customWidth="1"/>
    <col min="8470" max="8471" width="26.453125" style="29" bestFit="1" customWidth="1"/>
    <col min="8472" max="8704" width="8.7265625" style="29"/>
    <col min="8705" max="8705" width="27.54296875" style="29" customWidth="1"/>
    <col min="8706" max="8706" width="8.7265625" style="29"/>
    <col min="8707" max="8715" width="25.54296875" style="29" customWidth="1"/>
    <col min="8716" max="8716" width="9.1796875" style="29" customWidth="1"/>
    <col min="8717" max="8717" width="21.54296875" style="29" bestFit="1" customWidth="1"/>
    <col min="8718" max="8718" width="6.54296875" style="29" customWidth="1"/>
    <col min="8719" max="8720" width="26.453125" style="29" bestFit="1" customWidth="1"/>
    <col min="8721" max="8721" width="22.54296875" style="29" bestFit="1" customWidth="1"/>
    <col min="8722" max="8724" width="26.453125" style="29" bestFit="1" customWidth="1"/>
    <col min="8725" max="8725" width="22.54296875" style="29" bestFit="1" customWidth="1"/>
    <col min="8726" max="8727" width="26.453125" style="29" bestFit="1" customWidth="1"/>
    <col min="8728" max="8960" width="8.7265625" style="29"/>
    <col min="8961" max="8961" width="27.54296875" style="29" customWidth="1"/>
    <col min="8962" max="8962" width="8.7265625" style="29"/>
    <col min="8963" max="8971" width="25.54296875" style="29" customWidth="1"/>
    <col min="8972" max="8972" width="9.1796875" style="29" customWidth="1"/>
    <col min="8973" max="8973" width="21.54296875" style="29" bestFit="1" customWidth="1"/>
    <col min="8974" max="8974" width="6.54296875" style="29" customWidth="1"/>
    <col min="8975" max="8976" width="26.453125" style="29" bestFit="1" customWidth="1"/>
    <col min="8977" max="8977" width="22.54296875" style="29" bestFit="1" customWidth="1"/>
    <col min="8978" max="8980" width="26.453125" style="29" bestFit="1" customWidth="1"/>
    <col min="8981" max="8981" width="22.54296875" style="29" bestFit="1" customWidth="1"/>
    <col min="8982" max="8983" width="26.453125" style="29" bestFit="1" customWidth="1"/>
    <col min="8984" max="9216" width="8.7265625" style="29"/>
    <col min="9217" max="9217" width="27.54296875" style="29" customWidth="1"/>
    <col min="9218" max="9218" width="8.7265625" style="29"/>
    <col min="9219" max="9227" width="25.54296875" style="29" customWidth="1"/>
    <col min="9228" max="9228" width="9.1796875" style="29" customWidth="1"/>
    <col min="9229" max="9229" width="21.54296875" style="29" bestFit="1" customWidth="1"/>
    <col min="9230" max="9230" width="6.54296875" style="29" customWidth="1"/>
    <col min="9231" max="9232" width="26.453125" style="29" bestFit="1" customWidth="1"/>
    <col min="9233" max="9233" width="22.54296875" style="29" bestFit="1" customWidth="1"/>
    <col min="9234" max="9236" width="26.453125" style="29" bestFit="1" customWidth="1"/>
    <col min="9237" max="9237" width="22.54296875" style="29" bestFit="1" customWidth="1"/>
    <col min="9238" max="9239" width="26.453125" style="29" bestFit="1" customWidth="1"/>
    <col min="9240" max="9472" width="8.7265625" style="29"/>
    <col min="9473" max="9473" width="27.54296875" style="29" customWidth="1"/>
    <col min="9474" max="9474" width="8.7265625" style="29"/>
    <col min="9475" max="9483" width="25.54296875" style="29" customWidth="1"/>
    <col min="9484" max="9484" width="9.1796875" style="29" customWidth="1"/>
    <col min="9485" max="9485" width="21.54296875" style="29" bestFit="1" customWidth="1"/>
    <col min="9486" max="9486" width="6.54296875" style="29" customWidth="1"/>
    <col min="9487" max="9488" width="26.453125" style="29" bestFit="1" customWidth="1"/>
    <col min="9489" max="9489" width="22.54296875" style="29" bestFit="1" customWidth="1"/>
    <col min="9490" max="9492" width="26.453125" style="29" bestFit="1" customWidth="1"/>
    <col min="9493" max="9493" width="22.54296875" style="29" bestFit="1" customWidth="1"/>
    <col min="9494" max="9495" width="26.453125" style="29" bestFit="1" customWidth="1"/>
    <col min="9496" max="9728" width="8.7265625" style="29"/>
    <col min="9729" max="9729" width="27.54296875" style="29" customWidth="1"/>
    <col min="9730" max="9730" width="8.7265625" style="29"/>
    <col min="9731" max="9739" width="25.54296875" style="29" customWidth="1"/>
    <col min="9740" max="9740" width="9.1796875" style="29" customWidth="1"/>
    <col min="9741" max="9741" width="21.54296875" style="29" bestFit="1" customWidth="1"/>
    <col min="9742" max="9742" width="6.54296875" style="29" customWidth="1"/>
    <col min="9743" max="9744" width="26.453125" style="29" bestFit="1" customWidth="1"/>
    <col min="9745" max="9745" width="22.54296875" style="29" bestFit="1" customWidth="1"/>
    <col min="9746" max="9748" width="26.453125" style="29" bestFit="1" customWidth="1"/>
    <col min="9749" max="9749" width="22.54296875" style="29" bestFit="1" customWidth="1"/>
    <col min="9750" max="9751" width="26.453125" style="29" bestFit="1" customWidth="1"/>
    <col min="9752" max="9984" width="8.7265625" style="29"/>
    <col min="9985" max="9985" width="27.54296875" style="29" customWidth="1"/>
    <col min="9986" max="9986" width="8.7265625" style="29"/>
    <col min="9987" max="9995" width="25.54296875" style="29" customWidth="1"/>
    <col min="9996" max="9996" width="9.1796875" style="29" customWidth="1"/>
    <col min="9997" max="9997" width="21.54296875" style="29" bestFit="1" customWidth="1"/>
    <col min="9998" max="9998" width="6.54296875" style="29" customWidth="1"/>
    <col min="9999" max="10000" width="26.453125" style="29" bestFit="1" customWidth="1"/>
    <col min="10001" max="10001" width="22.54296875" style="29" bestFit="1" customWidth="1"/>
    <col min="10002" max="10004" width="26.453125" style="29" bestFit="1" customWidth="1"/>
    <col min="10005" max="10005" width="22.54296875" style="29" bestFit="1" customWidth="1"/>
    <col min="10006" max="10007" width="26.453125" style="29" bestFit="1" customWidth="1"/>
    <col min="10008" max="10240" width="8.7265625" style="29"/>
    <col min="10241" max="10241" width="27.54296875" style="29" customWidth="1"/>
    <col min="10242" max="10242" width="8.7265625" style="29"/>
    <col min="10243" max="10251" width="25.54296875" style="29" customWidth="1"/>
    <col min="10252" max="10252" width="9.1796875" style="29" customWidth="1"/>
    <col min="10253" max="10253" width="21.54296875" style="29" bestFit="1" customWidth="1"/>
    <col min="10254" max="10254" width="6.54296875" style="29" customWidth="1"/>
    <col min="10255" max="10256" width="26.453125" style="29" bestFit="1" customWidth="1"/>
    <col min="10257" max="10257" width="22.54296875" style="29" bestFit="1" customWidth="1"/>
    <col min="10258" max="10260" width="26.453125" style="29" bestFit="1" customWidth="1"/>
    <col min="10261" max="10261" width="22.54296875" style="29" bestFit="1" customWidth="1"/>
    <col min="10262" max="10263" width="26.453125" style="29" bestFit="1" customWidth="1"/>
    <col min="10264" max="10496" width="8.7265625" style="29"/>
    <col min="10497" max="10497" width="27.54296875" style="29" customWidth="1"/>
    <col min="10498" max="10498" width="8.7265625" style="29"/>
    <col min="10499" max="10507" width="25.54296875" style="29" customWidth="1"/>
    <col min="10508" max="10508" width="9.1796875" style="29" customWidth="1"/>
    <col min="10509" max="10509" width="21.54296875" style="29" bestFit="1" customWidth="1"/>
    <col min="10510" max="10510" width="6.54296875" style="29" customWidth="1"/>
    <col min="10511" max="10512" width="26.453125" style="29" bestFit="1" customWidth="1"/>
    <col min="10513" max="10513" width="22.54296875" style="29" bestFit="1" customWidth="1"/>
    <col min="10514" max="10516" width="26.453125" style="29" bestFit="1" customWidth="1"/>
    <col min="10517" max="10517" width="22.54296875" style="29" bestFit="1" customWidth="1"/>
    <col min="10518" max="10519" width="26.453125" style="29" bestFit="1" customWidth="1"/>
    <col min="10520" max="10752" width="8.7265625" style="29"/>
    <col min="10753" max="10753" width="27.54296875" style="29" customWidth="1"/>
    <col min="10754" max="10754" width="8.7265625" style="29"/>
    <col min="10755" max="10763" width="25.54296875" style="29" customWidth="1"/>
    <col min="10764" max="10764" width="9.1796875" style="29" customWidth="1"/>
    <col min="10765" max="10765" width="21.54296875" style="29" bestFit="1" customWidth="1"/>
    <col min="10766" max="10766" width="6.54296875" style="29" customWidth="1"/>
    <col min="10767" max="10768" width="26.453125" style="29" bestFit="1" customWidth="1"/>
    <col min="10769" max="10769" width="22.54296875" style="29" bestFit="1" customWidth="1"/>
    <col min="10770" max="10772" width="26.453125" style="29" bestFit="1" customWidth="1"/>
    <col min="10773" max="10773" width="22.54296875" style="29" bestFit="1" customWidth="1"/>
    <col min="10774" max="10775" width="26.453125" style="29" bestFit="1" customWidth="1"/>
    <col min="10776" max="11008" width="8.7265625" style="29"/>
    <col min="11009" max="11009" width="27.54296875" style="29" customWidth="1"/>
    <col min="11010" max="11010" width="8.7265625" style="29"/>
    <col min="11011" max="11019" width="25.54296875" style="29" customWidth="1"/>
    <col min="11020" max="11020" width="9.1796875" style="29" customWidth="1"/>
    <col min="11021" max="11021" width="21.54296875" style="29" bestFit="1" customWidth="1"/>
    <col min="11022" max="11022" width="6.54296875" style="29" customWidth="1"/>
    <col min="11023" max="11024" width="26.453125" style="29" bestFit="1" customWidth="1"/>
    <col min="11025" max="11025" width="22.54296875" style="29" bestFit="1" customWidth="1"/>
    <col min="11026" max="11028" width="26.453125" style="29" bestFit="1" customWidth="1"/>
    <col min="11029" max="11029" width="22.54296875" style="29" bestFit="1" customWidth="1"/>
    <col min="11030" max="11031" width="26.453125" style="29" bestFit="1" customWidth="1"/>
    <col min="11032" max="11264" width="8.7265625" style="29"/>
    <col min="11265" max="11265" width="27.54296875" style="29" customWidth="1"/>
    <col min="11266" max="11266" width="8.7265625" style="29"/>
    <col min="11267" max="11275" width="25.54296875" style="29" customWidth="1"/>
    <col min="11276" max="11276" width="9.1796875" style="29" customWidth="1"/>
    <col min="11277" max="11277" width="21.54296875" style="29" bestFit="1" customWidth="1"/>
    <col min="11278" max="11278" width="6.54296875" style="29" customWidth="1"/>
    <col min="11279" max="11280" width="26.453125" style="29" bestFit="1" customWidth="1"/>
    <col min="11281" max="11281" width="22.54296875" style="29" bestFit="1" customWidth="1"/>
    <col min="11282" max="11284" width="26.453125" style="29" bestFit="1" customWidth="1"/>
    <col min="11285" max="11285" width="22.54296875" style="29" bestFit="1" customWidth="1"/>
    <col min="11286" max="11287" width="26.453125" style="29" bestFit="1" customWidth="1"/>
    <col min="11288" max="11520" width="8.7265625" style="29"/>
    <col min="11521" max="11521" width="27.54296875" style="29" customWidth="1"/>
    <col min="11522" max="11522" width="8.7265625" style="29"/>
    <col min="11523" max="11531" width="25.54296875" style="29" customWidth="1"/>
    <col min="11532" max="11532" width="9.1796875" style="29" customWidth="1"/>
    <col min="11533" max="11533" width="21.54296875" style="29" bestFit="1" customWidth="1"/>
    <col min="11534" max="11534" width="6.54296875" style="29" customWidth="1"/>
    <col min="11535" max="11536" width="26.453125" style="29" bestFit="1" customWidth="1"/>
    <col min="11537" max="11537" width="22.54296875" style="29" bestFit="1" customWidth="1"/>
    <col min="11538" max="11540" width="26.453125" style="29" bestFit="1" customWidth="1"/>
    <col min="11541" max="11541" width="22.54296875" style="29" bestFit="1" customWidth="1"/>
    <col min="11542" max="11543" width="26.453125" style="29" bestFit="1" customWidth="1"/>
    <col min="11544" max="11776" width="8.7265625" style="29"/>
    <col min="11777" max="11777" width="27.54296875" style="29" customWidth="1"/>
    <col min="11778" max="11778" width="8.7265625" style="29"/>
    <col min="11779" max="11787" width="25.54296875" style="29" customWidth="1"/>
    <col min="11788" max="11788" width="9.1796875" style="29" customWidth="1"/>
    <col min="11789" max="11789" width="21.54296875" style="29" bestFit="1" customWidth="1"/>
    <col min="11790" max="11790" width="6.54296875" style="29" customWidth="1"/>
    <col min="11791" max="11792" width="26.453125" style="29" bestFit="1" customWidth="1"/>
    <col min="11793" max="11793" width="22.54296875" style="29" bestFit="1" customWidth="1"/>
    <col min="11794" max="11796" width="26.453125" style="29" bestFit="1" customWidth="1"/>
    <col min="11797" max="11797" width="22.54296875" style="29" bestFit="1" customWidth="1"/>
    <col min="11798" max="11799" width="26.453125" style="29" bestFit="1" customWidth="1"/>
    <col min="11800" max="12032" width="8.7265625" style="29"/>
    <col min="12033" max="12033" width="27.54296875" style="29" customWidth="1"/>
    <col min="12034" max="12034" width="8.7265625" style="29"/>
    <col min="12035" max="12043" width="25.54296875" style="29" customWidth="1"/>
    <col min="12044" max="12044" width="9.1796875" style="29" customWidth="1"/>
    <col min="12045" max="12045" width="21.54296875" style="29" bestFit="1" customWidth="1"/>
    <col min="12046" max="12046" width="6.54296875" style="29" customWidth="1"/>
    <col min="12047" max="12048" width="26.453125" style="29" bestFit="1" customWidth="1"/>
    <col min="12049" max="12049" width="22.54296875" style="29" bestFit="1" customWidth="1"/>
    <col min="12050" max="12052" width="26.453125" style="29" bestFit="1" customWidth="1"/>
    <col min="12053" max="12053" width="22.54296875" style="29" bestFit="1" customWidth="1"/>
    <col min="12054" max="12055" width="26.453125" style="29" bestFit="1" customWidth="1"/>
    <col min="12056" max="12288" width="8.7265625" style="29"/>
    <col min="12289" max="12289" width="27.54296875" style="29" customWidth="1"/>
    <col min="12290" max="12290" width="8.7265625" style="29"/>
    <col min="12291" max="12299" width="25.54296875" style="29" customWidth="1"/>
    <col min="12300" max="12300" width="9.1796875" style="29" customWidth="1"/>
    <col min="12301" max="12301" width="21.54296875" style="29" bestFit="1" customWidth="1"/>
    <col min="12302" max="12302" width="6.54296875" style="29" customWidth="1"/>
    <col min="12303" max="12304" width="26.453125" style="29" bestFit="1" customWidth="1"/>
    <col min="12305" max="12305" width="22.54296875" style="29" bestFit="1" customWidth="1"/>
    <col min="12306" max="12308" width="26.453125" style="29" bestFit="1" customWidth="1"/>
    <col min="12309" max="12309" width="22.54296875" style="29" bestFit="1" customWidth="1"/>
    <col min="12310" max="12311" width="26.453125" style="29" bestFit="1" customWidth="1"/>
    <col min="12312" max="12544" width="8.7265625" style="29"/>
    <col min="12545" max="12545" width="27.54296875" style="29" customWidth="1"/>
    <col min="12546" max="12546" width="8.7265625" style="29"/>
    <col min="12547" max="12555" width="25.54296875" style="29" customWidth="1"/>
    <col min="12556" max="12556" width="9.1796875" style="29" customWidth="1"/>
    <col min="12557" max="12557" width="21.54296875" style="29" bestFit="1" customWidth="1"/>
    <col min="12558" max="12558" width="6.54296875" style="29" customWidth="1"/>
    <col min="12559" max="12560" width="26.453125" style="29" bestFit="1" customWidth="1"/>
    <col min="12561" max="12561" width="22.54296875" style="29" bestFit="1" customWidth="1"/>
    <col min="12562" max="12564" width="26.453125" style="29" bestFit="1" customWidth="1"/>
    <col min="12565" max="12565" width="22.54296875" style="29" bestFit="1" customWidth="1"/>
    <col min="12566" max="12567" width="26.453125" style="29" bestFit="1" customWidth="1"/>
    <col min="12568" max="12800" width="8.7265625" style="29"/>
    <col min="12801" max="12801" width="27.54296875" style="29" customWidth="1"/>
    <col min="12802" max="12802" width="8.7265625" style="29"/>
    <col min="12803" max="12811" width="25.54296875" style="29" customWidth="1"/>
    <col min="12812" max="12812" width="9.1796875" style="29" customWidth="1"/>
    <col min="12813" max="12813" width="21.54296875" style="29" bestFit="1" customWidth="1"/>
    <col min="12814" max="12814" width="6.54296875" style="29" customWidth="1"/>
    <col min="12815" max="12816" width="26.453125" style="29" bestFit="1" customWidth="1"/>
    <col min="12817" max="12817" width="22.54296875" style="29" bestFit="1" customWidth="1"/>
    <col min="12818" max="12820" width="26.453125" style="29" bestFit="1" customWidth="1"/>
    <col min="12821" max="12821" width="22.54296875" style="29" bestFit="1" customWidth="1"/>
    <col min="12822" max="12823" width="26.453125" style="29" bestFit="1" customWidth="1"/>
    <col min="12824" max="13056" width="8.7265625" style="29"/>
    <col min="13057" max="13057" width="27.54296875" style="29" customWidth="1"/>
    <col min="13058" max="13058" width="8.7265625" style="29"/>
    <col min="13059" max="13067" width="25.54296875" style="29" customWidth="1"/>
    <col min="13068" max="13068" width="9.1796875" style="29" customWidth="1"/>
    <col min="13069" max="13069" width="21.54296875" style="29" bestFit="1" customWidth="1"/>
    <col min="13070" max="13070" width="6.54296875" style="29" customWidth="1"/>
    <col min="13071" max="13072" width="26.453125" style="29" bestFit="1" customWidth="1"/>
    <col min="13073" max="13073" width="22.54296875" style="29" bestFit="1" customWidth="1"/>
    <col min="13074" max="13076" width="26.453125" style="29" bestFit="1" customWidth="1"/>
    <col min="13077" max="13077" width="22.54296875" style="29" bestFit="1" customWidth="1"/>
    <col min="13078" max="13079" width="26.453125" style="29" bestFit="1" customWidth="1"/>
    <col min="13080" max="13312" width="8.7265625" style="29"/>
    <col min="13313" max="13313" width="27.54296875" style="29" customWidth="1"/>
    <col min="13314" max="13314" width="8.7265625" style="29"/>
    <col min="13315" max="13323" width="25.54296875" style="29" customWidth="1"/>
    <col min="13324" max="13324" width="9.1796875" style="29" customWidth="1"/>
    <col min="13325" max="13325" width="21.54296875" style="29" bestFit="1" customWidth="1"/>
    <col min="13326" max="13326" width="6.54296875" style="29" customWidth="1"/>
    <col min="13327" max="13328" width="26.453125" style="29" bestFit="1" customWidth="1"/>
    <col min="13329" max="13329" width="22.54296875" style="29" bestFit="1" customWidth="1"/>
    <col min="13330" max="13332" width="26.453125" style="29" bestFit="1" customWidth="1"/>
    <col min="13333" max="13333" width="22.54296875" style="29" bestFit="1" customWidth="1"/>
    <col min="13334" max="13335" width="26.453125" style="29" bestFit="1" customWidth="1"/>
    <col min="13336" max="13568" width="8.7265625" style="29"/>
    <col min="13569" max="13569" width="27.54296875" style="29" customWidth="1"/>
    <col min="13570" max="13570" width="8.7265625" style="29"/>
    <col min="13571" max="13579" width="25.54296875" style="29" customWidth="1"/>
    <col min="13580" max="13580" width="9.1796875" style="29" customWidth="1"/>
    <col min="13581" max="13581" width="21.54296875" style="29" bestFit="1" customWidth="1"/>
    <col min="13582" max="13582" width="6.54296875" style="29" customWidth="1"/>
    <col min="13583" max="13584" width="26.453125" style="29" bestFit="1" customWidth="1"/>
    <col min="13585" max="13585" width="22.54296875" style="29" bestFit="1" customWidth="1"/>
    <col min="13586" max="13588" width="26.453125" style="29" bestFit="1" customWidth="1"/>
    <col min="13589" max="13589" width="22.54296875" style="29" bestFit="1" customWidth="1"/>
    <col min="13590" max="13591" width="26.453125" style="29" bestFit="1" customWidth="1"/>
    <col min="13592" max="13824" width="8.7265625" style="29"/>
    <col min="13825" max="13825" width="27.54296875" style="29" customWidth="1"/>
    <col min="13826" max="13826" width="8.7265625" style="29"/>
    <col min="13827" max="13835" width="25.54296875" style="29" customWidth="1"/>
    <col min="13836" max="13836" width="9.1796875" style="29" customWidth="1"/>
    <col min="13837" max="13837" width="21.54296875" style="29" bestFit="1" customWidth="1"/>
    <col min="13838" max="13838" width="6.54296875" style="29" customWidth="1"/>
    <col min="13839" max="13840" width="26.453125" style="29" bestFit="1" customWidth="1"/>
    <col min="13841" max="13841" width="22.54296875" style="29" bestFit="1" customWidth="1"/>
    <col min="13842" max="13844" width="26.453125" style="29" bestFit="1" customWidth="1"/>
    <col min="13845" max="13845" width="22.54296875" style="29" bestFit="1" customWidth="1"/>
    <col min="13846" max="13847" width="26.453125" style="29" bestFit="1" customWidth="1"/>
    <col min="13848" max="14080" width="8.7265625" style="29"/>
    <col min="14081" max="14081" width="27.54296875" style="29" customWidth="1"/>
    <col min="14082" max="14082" width="8.7265625" style="29"/>
    <col min="14083" max="14091" width="25.54296875" style="29" customWidth="1"/>
    <col min="14092" max="14092" width="9.1796875" style="29" customWidth="1"/>
    <col min="14093" max="14093" width="21.54296875" style="29" bestFit="1" customWidth="1"/>
    <col min="14094" max="14094" width="6.54296875" style="29" customWidth="1"/>
    <col min="14095" max="14096" width="26.453125" style="29" bestFit="1" customWidth="1"/>
    <col min="14097" max="14097" width="22.54296875" style="29" bestFit="1" customWidth="1"/>
    <col min="14098" max="14100" width="26.453125" style="29" bestFit="1" customWidth="1"/>
    <col min="14101" max="14101" width="22.54296875" style="29" bestFit="1" customWidth="1"/>
    <col min="14102" max="14103" width="26.453125" style="29" bestFit="1" customWidth="1"/>
    <col min="14104" max="14336" width="8.7265625" style="29"/>
    <col min="14337" max="14337" width="27.54296875" style="29" customWidth="1"/>
    <col min="14338" max="14338" width="8.7265625" style="29"/>
    <col min="14339" max="14347" width="25.54296875" style="29" customWidth="1"/>
    <col min="14348" max="14348" width="9.1796875" style="29" customWidth="1"/>
    <col min="14349" max="14349" width="21.54296875" style="29" bestFit="1" customWidth="1"/>
    <col min="14350" max="14350" width="6.54296875" style="29" customWidth="1"/>
    <col min="14351" max="14352" width="26.453125" style="29" bestFit="1" customWidth="1"/>
    <col min="14353" max="14353" width="22.54296875" style="29" bestFit="1" customWidth="1"/>
    <col min="14354" max="14356" width="26.453125" style="29" bestFit="1" customWidth="1"/>
    <col min="14357" max="14357" width="22.54296875" style="29" bestFit="1" customWidth="1"/>
    <col min="14358" max="14359" width="26.453125" style="29" bestFit="1" customWidth="1"/>
    <col min="14360" max="14592" width="8.7265625" style="29"/>
    <col min="14593" max="14593" width="27.54296875" style="29" customWidth="1"/>
    <col min="14594" max="14594" width="8.7265625" style="29"/>
    <col min="14595" max="14603" width="25.54296875" style="29" customWidth="1"/>
    <col min="14604" max="14604" width="9.1796875" style="29" customWidth="1"/>
    <col min="14605" max="14605" width="21.54296875" style="29" bestFit="1" customWidth="1"/>
    <col min="14606" max="14606" width="6.54296875" style="29" customWidth="1"/>
    <col min="14607" max="14608" width="26.453125" style="29" bestFit="1" customWidth="1"/>
    <col min="14609" max="14609" width="22.54296875" style="29" bestFit="1" customWidth="1"/>
    <col min="14610" max="14612" width="26.453125" style="29" bestFit="1" customWidth="1"/>
    <col min="14613" max="14613" width="22.54296875" style="29" bestFit="1" customWidth="1"/>
    <col min="14614" max="14615" width="26.453125" style="29" bestFit="1" customWidth="1"/>
    <col min="14616" max="14848" width="8.7265625" style="29"/>
    <col min="14849" max="14849" width="27.54296875" style="29" customWidth="1"/>
    <col min="14850" max="14850" width="8.7265625" style="29"/>
    <col min="14851" max="14859" width="25.54296875" style="29" customWidth="1"/>
    <col min="14860" max="14860" width="9.1796875" style="29" customWidth="1"/>
    <col min="14861" max="14861" width="21.54296875" style="29" bestFit="1" customWidth="1"/>
    <col min="14862" max="14862" width="6.54296875" style="29" customWidth="1"/>
    <col min="14863" max="14864" width="26.453125" style="29" bestFit="1" customWidth="1"/>
    <col min="14865" max="14865" width="22.54296875" style="29" bestFit="1" customWidth="1"/>
    <col min="14866" max="14868" width="26.453125" style="29" bestFit="1" customWidth="1"/>
    <col min="14869" max="14869" width="22.54296875" style="29" bestFit="1" customWidth="1"/>
    <col min="14870" max="14871" width="26.453125" style="29" bestFit="1" customWidth="1"/>
    <col min="14872" max="15104" width="8.7265625" style="29"/>
    <col min="15105" max="15105" width="27.54296875" style="29" customWidth="1"/>
    <col min="15106" max="15106" width="8.7265625" style="29"/>
    <col min="15107" max="15115" width="25.54296875" style="29" customWidth="1"/>
    <col min="15116" max="15116" width="9.1796875" style="29" customWidth="1"/>
    <col min="15117" max="15117" width="21.54296875" style="29" bestFit="1" customWidth="1"/>
    <col min="15118" max="15118" width="6.54296875" style="29" customWidth="1"/>
    <col min="15119" max="15120" width="26.453125" style="29" bestFit="1" customWidth="1"/>
    <col min="15121" max="15121" width="22.54296875" style="29" bestFit="1" customWidth="1"/>
    <col min="15122" max="15124" width="26.453125" style="29" bestFit="1" customWidth="1"/>
    <col min="15125" max="15125" width="22.54296875" style="29" bestFit="1" customWidth="1"/>
    <col min="15126" max="15127" width="26.453125" style="29" bestFit="1" customWidth="1"/>
    <col min="15128" max="15360" width="8.7265625" style="29"/>
    <col min="15361" max="15361" width="27.54296875" style="29" customWidth="1"/>
    <col min="15362" max="15362" width="8.7265625" style="29"/>
    <col min="15363" max="15371" width="25.54296875" style="29" customWidth="1"/>
    <col min="15372" max="15372" width="9.1796875" style="29" customWidth="1"/>
    <col min="15373" max="15373" width="21.54296875" style="29" bestFit="1" customWidth="1"/>
    <col min="15374" max="15374" width="6.54296875" style="29" customWidth="1"/>
    <col min="15375" max="15376" width="26.453125" style="29" bestFit="1" customWidth="1"/>
    <col min="15377" max="15377" width="22.54296875" style="29" bestFit="1" customWidth="1"/>
    <col min="15378" max="15380" width="26.453125" style="29" bestFit="1" customWidth="1"/>
    <col min="15381" max="15381" width="22.54296875" style="29" bestFit="1" customWidth="1"/>
    <col min="15382" max="15383" width="26.453125" style="29" bestFit="1" customWidth="1"/>
    <col min="15384" max="15616" width="8.7265625" style="29"/>
    <col min="15617" max="15617" width="27.54296875" style="29" customWidth="1"/>
    <col min="15618" max="15618" width="8.7265625" style="29"/>
    <col min="15619" max="15627" width="25.54296875" style="29" customWidth="1"/>
    <col min="15628" max="15628" width="9.1796875" style="29" customWidth="1"/>
    <col min="15629" max="15629" width="21.54296875" style="29" bestFit="1" customWidth="1"/>
    <col min="15630" max="15630" width="6.54296875" style="29" customWidth="1"/>
    <col min="15631" max="15632" width="26.453125" style="29" bestFit="1" customWidth="1"/>
    <col min="15633" max="15633" width="22.54296875" style="29" bestFit="1" customWidth="1"/>
    <col min="15634" max="15636" width="26.453125" style="29" bestFit="1" customWidth="1"/>
    <col min="15637" max="15637" width="22.54296875" style="29" bestFit="1" customWidth="1"/>
    <col min="15638" max="15639" width="26.453125" style="29" bestFit="1" customWidth="1"/>
    <col min="15640" max="15872" width="8.7265625" style="29"/>
    <col min="15873" max="15873" width="27.54296875" style="29" customWidth="1"/>
    <col min="15874" max="15874" width="8.7265625" style="29"/>
    <col min="15875" max="15883" width="25.54296875" style="29" customWidth="1"/>
    <col min="15884" max="15884" width="9.1796875" style="29" customWidth="1"/>
    <col min="15885" max="15885" width="21.54296875" style="29" bestFit="1" customWidth="1"/>
    <col min="15886" max="15886" width="6.54296875" style="29" customWidth="1"/>
    <col min="15887" max="15888" width="26.453125" style="29" bestFit="1" customWidth="1"/>
    <col min="15889" max="15889" width="22.54296875" style="29" bestFit="1" customWidth="1"/>
    <col min="15890" max="15892" width="26.453125" style="29" bestFit="1" customWidth="1"/>
    <col min="15893" max="15893" width="22.54296875" style="29" bestFit="1" customWidth="1"/>
    <col min="15894" max="15895" width="26.453125" style="29" bestFit="1" customWidth="1"/>
    <col min="15896" max="16128" width="8.7265625" style="29"/>
    <col min="16129" max="16129" width="27.54296875" style="29" customWidth="1"/>
    <col min="16130" max="16130" width="8.7265625" style="29"/>
    <col min="16131" max="16139" width="25.54296875" style="29" customWidth="1"/>
    <col min="16140" max="16140" width="9.1796875" style="29" customWidth="1"/>
    <col min="16141" max="16141" width="21.54296875" style="29" bestFit="1" customWidth="1"/>
    <col min="16142" max="16142" width="6.54296875" style="29" customWidth="1"/>
    <col min="16143" max="16144" width="26.453125" style="29" bestFit="1" customWidth="1"/>
    <col min="16145" max="16145" width="22.54296875" style="29" bestFit="1" customWidth="1"/>
    <col min="16146" max="16148" width="26.453125" style="29" bestFit="1" customWidth="1"/>
    <col min="16149" max="16149" width="22.54296875" style="29" bestFit="1" customWidth="1"/>
    <col min="16150" max="16151" width="26.453125" style="29" bestFit="1" customWidth="1"/>
    <col min="16152" max="16384" width="8.7265625" style="29"/>
  </cols>
  <sheetData>
    <row r="1" spans="1:23" ht="18" x14ac:dyDescent="0.4">
      <c r="A1" s="15" t="s">
        <v>436</v>
      </c>
    </row>
    <row r="2" spans="1:23" ht="13" x14ac:dyDescent="0.3">
      <c r="C2" s="48">
        <v>105</v>
      </c>
      <c r="D2" s="48">
        <v>2022</v>
      </c>
      <c r="E2" s="48">
        <v>4</v>
      </c>
      <c r="O2" s="34">
        <f>C2+4</f>
        <v>109</v>
      </c>
      <c r="P2" s="34">
        <f>D2+1</f>
        <v>2023</v>
      </c>
      <c r="Q2" s="34">
        <f>E2</f>
        <v>4</v>
      </c>
    </row>
    <row r="4" spans="1:23" x14ac:dyDescent="0.25">
      <c r="C4" s="29" t="s">
        <v>56</v>
      </c>
      <c r="D4" s="29" t="s">
        <v>113</v>
      </c>
      <c r="E4" s="29" t="s">
        <v>114</v>
      </c>
      <c r="F4" s="29" t="s">
        <v>115</v>
      </c>
      <c r="G4" s="29" t="s">
        <v>116</v>
      </c>
      <c r="H4" s="29" t="s">
        <v>117</v>
      </c>
      <c r="I4" s="29" t="s">
        <v>118</v>
      </c>
      <c r="J4" s="29" t="s">
        <v>119</v>
      </c>
      <c r="K4" s="29" t="s">
        <v>60</v>
      </c>
      <c r="N4" s="29" t="s">
        <v>120</v>
      </c>
      <c r="O4" s="29" t="s">
        <v>56</v>
      </c>
      <c r="P4" s="29" t="s">
        <v>113</v>
      </c>
      <c r="Q4" s="29" t="s">
        <v>114</v>
      </c>
      <c r="R4" s="29" t="s">
        <v>115</v>
      </c>
      <c r="S4" s="29" t="s">
        <v>116</v>
      </c>
      <c r="T4" s="29" t="s">
        <v>117</v>
      </c>
      <c r="U4" s="29" t="s">
        <v>118</v>
      </c>
      <c r="V4" s="29" t="s">
        <v>119</v>
      </c>
      <c r="W4" s="29" t="s">
        <v>60</v>
      </c>
    </row>
    <row r="6" spans="1:23" ht="13" x14ac:dyDescent="0.3">
      <c r="A6" s="45" t="s">
        <v>121</v>
      </c>
      <c r="C6" s="49" t="str">
        <f>$C$9&amp;"r"&amp;$C$2&amp;"c1"</f>
        <v>'Quarter Supply'!r105c1</v>
      </c>
      <c r="D6" s="49"/>
      <c r="M6" s="45" t="s">
        <v>121</v>
      </c>
      <c r="O6" s="49" t="str">
        <f>$O$9&amp;"r"&amp;$O$2&amp;"c1"</f>
        <v>'Quarter Supply'!r109c1</v>
      </c>
      <c r="P6" s="49"/>
    </row>
    <row r="7" spans="1:23" ht="13" x14ac:dyDescent="0.3">
      <c r="A7" s="45"/>
      <c r="C7" s="49"/>
      <c r="D7" s="49"/>
      <c r="M7" s="45"/>
      <c r="O7" s="49"/>
      <c r="P7" s="49"/>
    </row>
    <row r="8" spans="1:23" ht="13" x14ac:dyDescent="0.3">
      <c r="A8" s="45"/>
      <c r="C8" s="49"/>
      <c r="D8" s="49"/>
      <c r="M8" s="45"/>
      <c r="O8" s="49"/>
      <c r="P8" s="49"/>
    </row>
    <row r="9" spans="1:23" ht="13" x14ac:dyDescent="0.3">
      <c r="A9" s="45" t="s">
        <v>32</v>
      </c>
      <c r="C9" s="29" t="str">
        <f>"'Quarter Supply'!"</f>
        <v>'Quarter Supply'!</v>
      </c>
      <c r="D9" s="49"/>
      <c r="M9" s="45" t="s">
        <v>32</v>
      </c>
      <c r="O9" s="29" t="str">
        <f>"'Quarter Supply'!"</f>
        <v>'Quarter Supply'!</v>
      </c>
      <c r="P9" s="49"/>
    </row>
    <row r="10" spans="1:23" x14ac:dyDescent="0.25">
      <c r="A10" s="46" t="s">
        <v>104</v>
      </c>
      <c r="B10" s="29">
        <v>2</v>
      </c>
      <c r="C10" s="49" t="str">
        <f>$C$9&amp;"r"&amp;$C$2&amp;"c3"</f>
        <v>'Quarter Supply'!r105c3</v>
      </c>
      <c r="D10" s="49"/>
      <c r="E10" s="49" t="str">
        <f>$C$9&amp;"r"&amp;$C$2&amp;"c4"</f>
        <v>'Quarter Supply'!r105c4</v>
      </c>
      <c r="G10" s="49" t="str">
        <f>$C$9&amp;"r"&amp;$C$2&amp;"c5"</f>
        <v>'Quarter Supply'!r105c5</v>
      </c>
      <c r="H10" s="49" t="str">
        <f>$C$9&amp;"r"&amp;$C$2&amp;"c6"</f>
        <v>'Quarter Supply'!r105c6</v>
      </c>
      <c r="I10" s="49" t="str">
        <f>$C$9&amp;"r"&amp;$C$2&amp;"c7"</f>
        <v>'Quarter Supply'!r105c7</v>
      </c>
      <c r="M10" s="46" t="s">
        <v>104</v>
      </c>
      <c r="N10" s="29">
        <f t="shared" ref="N10:N38" si="0">B10</f>
        <v>2</v>
      </c>
      <c r="O10" s="49" t="str">
        <f>$O$9&amp;"r"&amp;$O$2&amp;"c3"</f>
        <v>'Quarter Supply'!r109c3</v>
      </c>
      <c r="Q10" s="49" t="str">
        <f>$O$9&amp;"r"&amp;$O$2&amp;"c4"</f>
        <v>'Quarter Supply'!r109c4</v>
      </c>
      <c r="S10" s="49" t="str">
        <f>$O$9&amp;"r"&amp;$O$2&amp;"c5"</f>
        <v>'Quarter Supply'!r109c5</v>
      </c>
      <c r="T10" s="49" t="str">
        <f>$O$9&amp;"r"&amp;$O$2&amp;"c6"</f>
        <v>'Quarter Supply'!r109c6</v>
      </c>
      <c r="U10" s="49" t="str">
        <f>$O$9&amp;"r"&amp;$O$2&amp;"c7"</f>
        <v>'Quarter Supply'!r109c7</v>
      </c>
    </row>
    <row r="11" spans="1:23" x14ac:dyDescent="0.25">
      <c r="A11" s="46" t="s">
        <v>33</v>
      </c>
      <c r="B11" s="29">
        <v>8</v>
      </c>
      <c r="C11" s="49" t="str">
        <f>$C$9&amp;"r"&amp;$C$2&amp;"c9"</f>
        <v>'Quarter Supply'!r105c9</v>
      </c>
      <c r="D11" s="49" t="str">
        <f>$C$9&amp;"r"&amp;$C$2&amp;"c10"</f>
        <v>'Quarter Supply'!r105c10</v>
      </c>
      <c r="E11" s="49" t="str">
        <f>$C$9&amp;"r"&amp;$C$2&amp;"c11"</f>
        <v>'Quarter Supply'!r105c11</v>
      </c>
      <c r="F11" s="49" t="str">
        <f>$C$9&amp;"r"&amp;$C$2&amp;"c12"</f>
        <v>'Quarter Supply'!r105c12</v>
      </c>
      <c r="G11" s="49" t="str">
        <f>$C$9&amp;"r"&amp;$C$2&amp;"c13"</f>
        <v>'Quarter Supply'!r105c13</v>
      </c>
      <c r="H11" s="49" t="str">
        <f>$C$9&amp;"r"&amp;$C$2&amp;"c14"</f>
        <v>'Quarter Supply'!r105c14</v>
      </c>
      <c r="J11" s="49" t="str">
        <f>$C$9&amp;"r"&amp;$C$2&amp;"c15"</f>
        <v>'Quarter Supply'!r105c15</v>
      </c>
      <c r="K11" s="49"/>
      <c r="M11" s="46" t="s">
        <v>33</v>
      </c>
      <c r="N11" s="29">
        <f t="shared" si="0"/>
        <v>8</v>
      </c>
      <c r="O11" s="49" t="str">
        <f>$O$9&amp;"r"&amp;$O$2&amp;"c9"</f>
        <v>'Quarter Supply'!r109c9</v>
      </c>
      <c r="P11" s="49" t="str">
        <f>$O$9&amp;"r"&amp;$O$2&amp;"c10"</f>
        <v>'Quarter Supply'!r109c10</v>
      </c>
      <c r="Q11" s="49" t="str">
        <f>$O$9&amp;"r"&amp;$O$2&amp;"c11"</f>
        <v>'Quarter Supply'!r109c11</v>
      </c>
      <c r="R11" s="49" t="str">
        <f>$O$9&amp;"r"&amp;$O$2&amp;"c12"</f>
        <v>'Quarter Supply'!r109c12</v>
      </c>
      <c r="S11" s="49" t="str">
        <f>$O$9&amp;"r"&amp;$O$2&amp;"c13"</f>
        <v>'Quarter Supply'!r109c13</v>
      </c>
      <c r="T11" s="49" t="str">
        <f>$O$9&amp;"r"&amp;$O$2&amp;"c14"</f>
        <v>'Quarter Supply'!r109c14</v>
      </c>
      <c r="V11" s="49" t="str">
        <f>$O$9&amp;"r"&amp;$O$2&amp;"c15"</f>
        <v>'Quarter Supply'!r109c15</v>
      </c>
    </row>
    <row r="12" spans="1:23" x14ac:dyDescent="0.25">
      <c r="A12" s="46" t="s">
        <v>34</v>
      </c>
      <c r="B12" s="29">
        <v>16</v>
      </c>
      <c r="C12" s="49" t="str">
        <f>$C$9&amp;"r"&amp;$C$2&amp;"c17"</f>
        <v>'Quarter Supply'!r105c17</v>
      </c>
      <c r="D12" s="49" t="str">
        <f>$C$9&amp;"r"&amp;$C$2&amp;"c18"</f>
        <v>'Quarter Supply'!r105c18</v>
      </c>
      <c r="E12" s="49" t="str">
        <f>$C$9&amp;"r"&amp;$C$2&amp;"c19"</f>
        <v>'Quarter Supply'!r105c19</v>
      </c>
      <c r="F12" s="49" t="str">
        <f>$C$9&amp;"r"&amp;$C$2&amp;"c20"</f>
        <v>'Quarter Supply'!r105c20</v>
      </c>
      <c r="G12" s="49" t="str">
        <f>$C$9&amp;"r"&amp;$C$2&amp;"c21"</f>
        <v>'Quarter Supply'!r105c21</v>
      </c>
      <c r="H12" s="49" t="str">
        <f>$C$9&amp;"r"&amp;$C$2&amp;"c22"</f>
        <v>'Quarter Supply'!r105c22</v>
      </c>
      <c r="J12" s="49" t="str">
        <f>$C$9&amp;"r"&amp;$C$2&amp;"c23"</f>
        <v>'Quarter Supply'!r105c23</v>
      </c>
      <c r="K12" s="49"/>
      <c r="M12" s="46" t="s">
        <v>34</v>
      </c>
      <c r="N12" s="29">
        <f t="shared" si="0"/>
        <v>16</v>
      </c>
      <c r="O12" s="49" t="str">
        <f>$O$9&amp;"r"&amp;$O$2&amp;"c17"</f>
        <v>'Quarter Supply'!r109c17</v>
      </c>
      <c r="P12" s="49" t="str">
        <f>$O$9&amp;"r"&amp;$O$2&amp;"c18"</f>
        <v>'Quarter Supply'!r109c18</v>
      </c>
      <c r="Q12" s="49" t="str">
        <f>$O$9&amp;"r"&amp;$O$2&amp;"c19"</f>
        <v>'Quarter Supply'!r109c19</v>
      </c>
      <c r="R12" s="49" t="str">
        <f>$O$9&amp;"r"&amp;$O$2&amp;"c20"</f>
        <v>'Quarter Supply'!r109c20</v>
      </c>
      <c r="S12" s="49" t="str">
        <f>$O$9&amp;"r"&amp;$O$2&amp;"c21"</f>
        <v>'Quarter Supply'!r109c21</v>
      </c>
      <c r="T12" s="49" t="str">
        <f>$O$9&amp;"r"&amp;$O$2&amp;"c22"</f>
        <v>'Quarter Supply'!r109c22</v>
      </c>
      <c r="V12" s="49" t="str">
        <f>$O$9&amp;"r"&amp;$O$2&amp;"c23"</f>
        <v>'Quarter Supply'!r109c23</v>
      </c>
    </row>
    <row r="13" spans="1:23" x14ac:dyDescent="0.25">
      <c r="A13" s="46" t="s">
        <v>35</v>
      </c>
      <c r="B13" s="29">
        <v>24</v>
      </c>
      <c r="F13" s="49" t="str">
        <f>$C$9&amp;"r"&amp;$C$2&amp;"c25"</f>
        <v>'Quarter Supply'!r105c25</v>
      </c>
      <c r="M13" s="46" t="s">
        <v>35</v>
      </c>
      <c r="N13" s="29">
        <f t="shared" si="0"/>
        <v>24</v>
      </c>
      <c r="R13" s="49" t="str">
        <f>$O$9&amp;"r"&amp;$O$2&amp;"c25"</f>
        <v>'Quarter Supply'!r109c25</v>
      </c>
    </row>
    <row r="14" spans="1:23" ht="14.5" x14ac:dyDescent="0.25">
      <c r="A14" s="46" t="s">
        <v>122</v>
      </c>
      <c r="B14" s="29">
        <v>26</v>
      </c>
      <c r="C14" s="49" t="str">
        <f>$C$9&amp;"r"&amp;$C$2&amp;"c27"</f>
        <v>'Quarter Supply'!r105c27</v>
      </c>
      <c r="D14" s="49" t="str">
        <f>$C$9&amp;"r"&amp;$C$2&amp;"c28"</f>
        <v>'Quarter Supply'!r105c28</v>
      </c>
      <c r="E14" s="49" t="str">
        <f>$C$9&amp;"r"&amp;$C$2&amp;"c29"</f>
        <v>'Quarter Supply'!r105c29</v>
      </c>
      <c r="F14" s="49" t="str">
        <f>$C$9&amp;"r"&amp;$C$2&amp;"c30"</f>
        <v>'Quarter Supply'!r105c30</v>
      </c>
      <c r="G14" s="49" t="str">
        <f>$C$9&amp;"r"&amp;$C$2&amp;"c31"</f>
        <v>'Quarter Supply'!r105c31</v>
      </c>
      <c r="H14" s="49" t="str">
        <f>$C$9&amp;"r"&amp;$C$2&amp;"c32"</f>
        <v>'Quarter Supply'!r105c32</v>
      </c>
      <c r="M14" s="46" t="s">
        <v>123</v>
      </c>
      <c r="N14" s="29">
        <f t="shared" si="0"/>
        <v>26</v>
      </c>
      <c r="O14" s="49" t="str">
        <f>$O$9&amp;"r"&amp;$O$2&amp;"c27"</f>
        <v>'Quarter Supply'!r109c27</v>
      </c>
      <c r="P14" s="49" t="str">
        <f>$O$9&amp;"r"&amp;$O$2&amp;"c28"</f>
        <v>'Quarter Supply'!r109c28</v>
      </c>
      <c r="Q14" s="49" t="str">
        <f>$O$9&amp;"r"&amp;$O$2&amp;"c29"</f>
        <v>'Quarter Supply'!r109c29</v>
      </c>
      <c r="R14" s="49" t="str">
        <f>$O$9&amp;"r"&amp;$O$2&amp;"c30"</f>
        <v>'Quarter Supply'!r109c30</v>
      </c>
      <c r="S14" s="49" t="str">
        <f>$O$9&amp;"r"&amp;$O$2&amp;"c31"</f>
        <v>'Quarter Supply'!r109c31</v>
      </c>
      <c r="T14" s="49" t="str">
        <f>$O$9&amp;"r"&amp;$O$2&amp;"c32"</f>
        <v>'Quarter Supply'!r109c32</v>
      </c>
    </row>
    <row r="15" spans="1:23" x14ac:dyDescent="0.25">
      <c r="A15" s="46"/>
      <c r="M15" s="46"/>
    </row>
    <row r="16" spans="1:23" ht="13" x14ac:dyDescent="0.3">
      <c r="A16" s="47" t="s">
        <v>36</v>
      </c>
      <c r="B16" s="29">
        <v>33</v>
      </c>
      <c r="C16" s="49" t="str">
        <f>$C$9&amp;"r"&amp;$C$2&amp;"c34"</f>
        <v>'Quarter Supply'!r105c34</v>
      </c>
      <c r="D16" s="49" t="str">
        <f>$C$9&amp;"r"&amp;$C$2&amp;"c35"</f>
        <v>'Quarter Supply'!r105c35</v>
      </c>
      <c r="E16" s="49" t="str">
        <f>$C$9&amp;"r"&amp;$C$2&amp;"c36"</f>
        <v>'Quarter Supply'!r105c36</v>
      </c>
      <c r="F16" s="49" t="str">
        <f>$C$9&amp;"r"&amp;$C$2&amp;"c37"</f>
        <v>'Quarter Supply'!r105c37</v>
      </c>
      <c r="G16" s="49" t="str">
        <f>$C$9&amp;"r"&amp;$C$2&amp;"c38"</f>
        <v>'Quarter Supply'!r105c38</v>
      </c>
      <c r="H16" s="49" t="str">
        <f>$C$9&amp;"r"&amp;$C$2&amp;"c39"</f>
        <v>'Quarter Supply'!r105c39</v>
      </c>
      <c r="I16" s="49" t="str">
        <f>$C$9&amp;"r"&amp;$C$2&amp;"c40"</f>
        <v>'Quarter Supply'!r105c40</v>
      </c>
      <c r="J16" s="49" t="str">
        <f>$C$9&amp;"r"&amp;$C$2&amp;"c41"</f>
        <v>'Quarter Supply'!r105c41</v>
      </c>
      <c r="K16" s="49"/>
      <c r="M16" s="50" t="s">
        <v>36</v>
      </c>
      <c r="N16" s="29">
        <f t="shared" si="0"/>
        <v>33</v>
      </c>
      <c r="O16" s="49" t="str">
        <f>$O$9&amp;"r"&amp;$O$2&amp;"c34"</f>
        <v>'Quarter Supply'!r109c34</v>
      </c>
      <c r="P16" s="49" t="str">
        <f>$O$9&amp;"r"&amp;$O$2&amp;"c35"</f>
        <v>'Quarter Supply'!r109c35</v>
      </c>
      <c r="Q16" s="49" t="str">
        <f>$O$9&amp;"r"&amp;$O$2&amp;"c36"</f>
        <v>'Quarter Supply'!r109c36</v>
      </c>
      <c r="R16" s="49" t="str">
        <f>$O$9&amp;"r"&amp;$O$2&amp;"c37"</f>
        <v>'Quarter Supply'!r109c37</v>
      </c>
      <c r="S16" s="49" t="str">
        <f>$O$9&amp;"r"&amp;$O$2&amp;"c38"</f>
        <v>'Quarter Supply'!r109c38</v>
      </c>
      <c r="T16" s="49" t="str">
        <f>$O$9&amp;"r"&amp;$O$2&amp;"c39"</f>
        <v>'Quarter Supply'!r109c39</v>
      </c>
      <c r="U16" s="49" t="str">
        <f>$O$9&amp;"r"&amp;$O$2&amp;"c40"</f>
        <v>'Quarter Supply'!r109c40</v>
      </c>
      <c r="V16" s="49" t="str">
        <f>$O$9&amp;"r"&amp;$O$2&amp;"c41"</f>
        <v>'Quarter Supply'!r109c41</v>
      </c>
    </row>
    <row r="17" spans="1:23" ht="14.5" x14ac:dyDescent="0.25">
      <c r="A17" s="46" t="s">
        <v>106</v>
      </c>
      <c r="B17" s="29">
        <v>42</v>
      </c>
      <c r="C17" s="49" t="str">
        <f>$C$9&amp;"r"&amp;$C$2&amp;"c43"</f>
        <v>'Quarter Supply'!r105c43</v>
      </c>
      <c r="D17" s="49" t="str">
        <f>$C$9&amp;"r"&amp;$C$2&amp;"c44"</f>
        <v>'Quarter Supply'!r105c44</v>
      </c>
      <c r="E17" s="49" t="str">
        <f>$C$9&amp;"r"&amp;$C$2&amp;"c45"</f>
        <v>'Quarter Supply'!r105c45</v>
      </c>
      <c r="F17" s="49" t="str">
        <f>$C$9&amp;"r"&amp;$C$2&amp;"c46"</f>
        <v>'Quarter Supply'!r105c46</v>
      </c>
      <c r="G17" s="49" t="str">
        <f>$C$9&amp;"r"&amp;$C$2&amp;"c47"</f>
        <v>'Quarter Supply'!r105c47</v>
      </c>
      <c r="H17" s="49" t="str">
        <f>$C$9&amp;"r"&amp;$C$2&amp;"c48"</f>
        <v>'Quarter Supply'!r105c48</v>
      </c>
      <c r="I17" s="49" t="str">
        <f>$C$9&amp;"r"&amp;$C$2&amp;"c49"</f>
        <v>'Quarter Supply'!r105c49</v>
      </c>
      <c r="J17" s="49" t="str">
        <f>$C$9&amp;"r"&amp;$C$2&amp;"c50"</f>
        <v>'Quarter Supply'!r105c50</v>
      </c>
      <c r="K17" s="49"/>
      <c r="M17" s="46" t="s">
        <v>124</v>
      </c>
      <c r="N17" s="29">
        <f t="shared" si="0"/>
        <v>42</v>
      </c>
      <c r="O17" s="49" t="str">
        <f>$O$9&amp;"r"&amp;$O$2&amp;"c43"</f>
        <v>'Quarter Supply'!r109c43</v>
      </c>
      <c r="P17" s="49" t="str">
        <f>$O$9&amp;"r"&amp;$O$2&amp;"c44"</f>
        <v>'Quarter Supply'!r109c44</v>
      </c>
      <c r="Q17" s="49" t="str">
        <f>$O$9&amp;"r"&amp;$O$2&amp;"c45"</f>
        <v>'Quarter Supply'!r109c45</v>
      </c>
      <c r="R17" s="49" t="str">
        <f>$O$9&amp;"r"&amp;$O$2&amp;"c46"</f>
        <v>'Quarter Supply'!r109c46</v>
      </c>
      <c r="S17" s="49" t="str">
        <f>$O$9&amp;"r"&amp;$O$2&amp;"c47"</f>
        <v>'Quarter Supply'!r109c47</v>
      </c>
      <c r="T17" s="49" t="str">
        <f>$O$9&amp;"r"&amp;$O$2&amp;"c48"</f>
        <v>'Quarter Supply'!r109c48</v>
      </c>
      <c r="U17" s="49" t="str">
        <f>$O$9&amp;"r"&amp;$O$2&amp;"c49"</f>
        <v>'Quarter Supply'!r109c49</v>
      </c>
      <c r="V17" s="49" t="str">
        <f>$O$9&amp;"r"&amp;$O$2&amp;"c50"</f>
        <v>'Quarter Supply'!r109c50</v>
      </c>
    </row>
    <row r="18" spans="1:23" ht="13" x14ac:dyDescent="0.3">
      <c r="A18" s="47" t="s">
        <v>37</v>
      </c>
      <c r="B18" s="29">
        <v>51</v>
      </c>
      <c r="C18" s="49" t="str">
        <f>$C$9&amp;"r"&amp;$C$2&amp;"c52"</f>
        <v>'Quarter Supply'!r105c52</v>
      </c>
      <c r="D18" s="49" t="str">
        <f>$C$9&amp;"r"&amp;$C$2&amp;"c53"</f>
        <v>'Quarter Supply'!r105c53</v>
      </c>
      <c r="E18" s="49" t="str">
        <f>$C$9&amp;"r"&amp;$C$2&amp;"c54"</f>
        <v>'Quarter Supply'!r105c54</v>
      </c>
      <c r="F18" s="49" t="str">
        <f>$C$9&amp;"r"&amp;$C$2&amp;"c55"</f>
        <v>'Quarter Supply'!r105c55</v>
      </c>
      <c r="G18" s="49" t="str">
        <f>$C$9&amp;"r"&amp;$C$2&amp;"c56"</f>
        <v>'Quarter Supply'!r105c56</v>
      </c>
      <c r="H18" s="49" t="str">
        <f>$C$9&amp;"r"&amp;$C$2&amp;"c57"</f>
        <v>'Quarter Supply'!r105c57</v>
      </c>
      <c r="I18" s="49" t="str">
        <f>$C$9&amp;"r"&amp;$C$2&amp;"c58"</f>
        <v>'Quarter Supply'!r105c58</v>
      </c>
      <c r="J18" s="49" t="str">
        <f>$C$9&amp;"r"&amp;$C$2&amp;"c59"</f>
        <v>'Quarter Supply'!r105c59</v>
      </c>
      <c r="K18" s="49"/>
      <c r="M18" s="51" t="s">
        <v>37</v>
      </c>
      <c r="N18" s="29">
        <f t="shared" si="0"/>
        <v>51</v>
      </c>
      <c r="O18" s="49" t="str">
        <f>$O$9&amp;"r"&amp;$O$2&amp;"c52"</f>
        <v>'Quarter Supply'!r109c52</v>
      </c>
      <c r="P18" s="49" t="str">
        <f>$O$9&amp;"r"&amp;$O$2&amp;"c53"</f>
        <v>'Quarter Supply'!r109c53</v>
      </c>
      <c r="Q18" s="49" t="str">
        <f>$O$9&amp;"r"&amp;$O$2&amp;"c54"</f>
        <v>'Quarter Supply'!r109c54</v>
      </c>
      <c r="R18" s="49" t="str">
        <f>$O$9&amp;"r"&amp;$O$2&amp;"c55"</f>
        <v>'Quarter Supply'!r109c55</v>
      </c>
      <c r="S18" s="49" t="str">
        <f>$O$9&amp;"r"&amp;$O$2&amp;"c56"</f>
        <v>'Quarter Supply'!r109c56</v>
      </c>
      <c r="T18" s="49" t="str">
        <f>$O$9&amp;"r"&amp;$O$2&amp;"c57"</f>
        <v>'Quarter Supply'!r109c57</v>
      </c>
      <c r="U18" s="49" t="str">
        <f>$O$9&amp;"r"&amp;$O$2&amp;"c58"</f>
        <v>'Quarter Supply'!r109c58</v>
      </c>
      <c r="V18" s="49" t="str">
        <f>$O$9&amp;"r"&amp;$O$2&amp;"c59"</f>
        <v>'Quarter Supply'!r109c59</v>
      </c>
    </row>
    <row r="19" spans="1:23" x14ac:dyDescent="0.25">
      <c r="A19" s="46"/>
      <c r="C19" s="29" t="str">
        <f>"'Quarter Demand'!"</f>
        <v>'Quarter Demand'!</v>
      </c>
      <c r="M19" s="46"/>
      <c r="O19" s="29" t="str">
        <f>"'Quarter Demand'!"</f>
        <v>'Quarter Demand'!</v>
      </c>
    </row>
    <row r="20" spans="1:23" ht="14.5" x14ac:dyDescent="0.25">
      <c r="A20" s="46" t="s">
        <v>73</v>
      </c>
      <c r="B20" s="29">
        <v>11</v>
      </c>
      <c r="D20" s="29" t="str">
        <f>$C$19&amp;"r"&amp;$C$2&amp;"c13"</f>
        <v>'Quarter Demand'!r105c13</v>
      </c>
      <c r="E20" s="29" t="str">
        <f>$C$19&amp;"r"&amp;$C$2&amp;"c14"</f>
        <v>'Quarter Demand'!r105c14</v>
      </c>
      <c r="F20" s="29" t="str">
        <f>$C$19&amp;"r"&amp;$C$2&amp;"c15"</f>
        <v>'Quarter Demand'!r105c15</v>
      </c>
      <c r="G20" s="29" t="str">
        <f>$C$19&amp;"r"&amp;$C$2&amp;"c16"</f>
        <v>'Quarter Demand'!r105c16</v>
      </c>
      <c r="H20" s="29" t="str">
        <f>$C$19&amp;"r"&amp;$C$2&amp;"c17"</f>
        <v>'Quarter Demand'!r105c17</v>
      </c>
      <c r="I20" s="29" t="str">
        <f>$C$19&amp;"r"&amp;$C$2&amp;"c18"</f>
        <v>'Quarter Demand'!r105c18</v>
      </c>
      <c r="J20" s="29" t="str">
        <f>$C$19&amp;"r"&amp;$C$2&amp;"c19"</f>
        <v>'Quarter Demand'!r105c19</v>
      </c>
      <c r="M20" s="46" t="s">
        <v>125</v>
      </c>
      <c r="N20" s="29">
        <f t="shared" si="0"/>
        <v>11</v>
      </c>
      <c r="P20" s="29" t="str">
        <f>$O$19&amp;"r"&amp;$O$2&amp;"c13"</f>
        <v>'Quarter Demand'!r109c13</v>
      </c>
      <c r="Q20" s="29" t="str">
        <f>$O$19&amp;"r"&amp;$O$2&amp;"c14"</f>
        <v>'Quarter Demand'!r109c14</v>
      </c>
      <c r="R20" s="29" t="str">
        <f>$O$19&amp;"r"&amp;$O$2&amp;"c15"</f>
        <v>'Quarter Demand'!r109c15</v>
      </c>
      <c r="S20" s="29" t="str">
        <f>$O$19&amp;"r"&amp;$O$2&amp;"c16"</f>
        <v>'Quarter Demand'!r109c16</v>
      </c>
      <c r="T20" s="29" t="str">
        <f>$O$19&amp;"r"&amp;$O$2&amp;"c17"</f>
        <v>'Quarter Demand'!r109c17</v>
      </c>
      <c r="U20" s="29" t="str">
        <f>$O$19&amp;"r"&amp;$O$2&amp;"c18"</f>
        <v>'Quarter Demand'!r109c18</v>
      </c>
      <c r="V20" s="29" t="str">
        <f>$O$19&amp;"r"&amp;$O$2&amp;"c19"</f>
        <v>'Quarter Demand'!r109c19</v>
      </c>
    </row>
    <row r="21" spans="1:23" ht="13" x14ac:dyDescent="0.3">
      <c r="A21" s="47" t="s">
        <v>38</v>
      </c>
      <c r="B21" s="29">
        <v>20</v>
      </c>
      <c r="C21" s="29" t="str">
        <f>$C$19&amp;"r"&amp;$C$2&amp;"c21"</f>
        <v>'Quarter Demand'!r105c21</v>
      </c>
      <c r="D21" s="29" t="str">
        <f>$C$19&amp;"r"&amp;$C$2&amp;"c22"</f>
        <v>'Quarter Demand'!r105c22</v>
      </c>
      <c r="E21" s="29" t="str">
        <f>$C$19&amp;"r"&amp;$C$2&amp;"c23"</f>
        <v>'Quarter Demand'!r105c23</v>
      </c>
      <c r="F21" s="29" t="str">
        <f>$C$19&amp;"r"&amp;$C$2&amp;"c24"</f>
        <v>'Quarter Demand'!r105c24</v>
      </c>
      <c r="G21" s="29" t="str">
        <f>$C$19&amp;"r"&amp;$C$2&amp;"c25"</f>
        <v>'Quarter Demand'!r105c25</v>
      </c>
      <c r="H21" s="29" t="str">
        <f>$C$19&amp;"r"&amp;$C$2&amp;"c26"</f>
        <v>'Quarter Demand'!r105c26</v>
      </c>
      <c r="I21" s="29" t="str">
        <f>$C$19&amp;"r"&amp;$C$2&amp;"c27"</f>
        <v>'Quarter Demand'!r105c27</v>
      </c>
      <c r="J21" s="29" t="str">
        <f>$C$19&amp;"r"&amp;$C$2&amp;"c28"</f>
        <v>'Quarter Demand'!r105c28</v>
      </c>
      <c r="K21" s="29" t="str">
        <f>$C$19&amp;"r"&amp;$C$2&amp;"c29"</f>
        <v>'Quarter Demand'!r105c29</v>
      </c>
      <c r="M21" s="47" t="s">
        <v>38</v>
      </c>
      <c r="N21" s="29">
        <f t="shared" si="0"/>
        <v>20</v>
      </c>
      <c r="O21" s="29" t="str">
        <f>$O$19&amp;"r"&amp;$O$2&amp;"c21"</f>
        <v>'Quarter Demand'!r109c21</v>
      </c>
      <c r="P21" s="29" t="str">
        <f>$O$19&amp;"r"&amp;$O$2&amp;"c22"</f>
        <v>'Quarter Demand'!r109c22</v>
      </c>
      <c r="Q21" s="29" t="str">
        <f>$O$19&amp;"r"&amp;$O$2&amp;"c23"</f>
        <v>'Quarter Demand'!r109c23</v>
      </c>
      <c r="R21" s="29" t="str">
        <f>$O$19&amp;"r"&amp;$O$2&amp;"c24"</f>
        <v>'Quarter Demand'!r109c24</v>
      </c>
      <c r="S21" s="29" t="str">
        <f>$O$19&amp;"r"&amp;$O$2&amp;"c25"</f>
        <v>'Quarter Demand'!r109c25</v>
      </c>
      <c r="T21" s="29" t="str">
        <f>$O$19&amp;"r"&amp;$O$2&amp;"c26"</f>
        <v>'Quarter Demand'!r109c26</v>
      </c>
      <c r="U21" s="29" t="str">
        <f>$O$19&amp;"r"&amp;$O$2&amp;"c27"</f>
        <v>'Quarter Demand'!r109c27</v>
      </c>
      <c r="V21" s="29" t="str">
        <f>$O$19&amp;"r"&amp;$O$2&amp;"c28"</f>
        <v>'Quarter Demand'!r109c28</v>
      </c>
      <c r="W21" s="29" t="str">
        <f>$O$19&amp;"r"&amp;$O$2&amp;"c29"</f>
        <v>'Quarter Demand'!r109c29</v>
      </c>
    </row>
    <row r="22" spans="1:23" x14ac:dyDescent="0.25">
      <c r="A22" s="46" t="s">
        <v>39</v>
      </c>
      <c r="B22" s="29">
        <v>30</v>
      </c>
      <c r="C22" s="29" t="str">
        <f>$C$19&amp;"r"&amp;$C$2&amp;"c31"</f>
        <v>'Quarter Demand'!r105c31</v>
      </c>
      <c r="D22" s="29" t="str">
        <f>$C$19&amp;"r"&amp;$C$2&amp;"c32"</f>
        <v>'Quarter Demand'!r105c32</v>
      </c>
      <c r="F22" s="29" t="str">
        <f>$C$19&amp;"r"&amp;$C$2&amp;"c33"</f>
        <v>'Quarter Demand'!r105c33</v>
      </c>
      <c r="G22" s="29" t="str">
        <f>$C$19&amp;"r"&amp;$C$2&amp;"c34"</f>
        <v>'Quarter Demand'!r105c34</v>
      </c>
      <c r="H22" s="29" t="str">
        <f>$C$19&amp;"r"&amp;$C$2&amp;"c35"</f>
        <v>'Quarter Demand'!r105c35</v>
      </c>
      <c r="I22" s="29" t="str">
        <f>$C$19&amp;"r"&amp;$C$2&amp;"c36"</f>
        <v>'Quarter Demand'!r105c36</v>
      </c>
      <c r="J22" s="29" t="str">
        <f>$C$19&amp;"r"&amp;$C$2&amp;"c37"</f>
        <v>'Quarter Demand'!r105c37</v>
      </c>
      <c r="M22" s="46" t="s">
        <v>39</v>
      </c>
      <c r="N22" s="29">
        <f t="shared" si="0"/>
        <v>30</v>
      </c>
      <c r="O22" s="29" t="str">
        <f>$O$19&amp;"r"&amp;$O$2&amp;"c31"</f>
        <v>'Quarter Demand'!r109c31</v>
      </c>
      <c r="P22" s="29" t="str">
        <f>$O$19&amp;"r"&amp;$O$2&amp;"c32"</f>
        <v>'Quarter Demand'!r109c32</v>
      </c>
      <c r="R22" s="29" t="str">
        <f>$O$19&amp;"r"&amp;$O$2&amp;"c33"</f>
        <v>'Quarter Demand'!r109c33</v>
      </c>
      <c r="S22" s="29" t="str">
        <f>$O$19&amp;"r"&amp;$O$2&amp;"c34"</f>
        <v>'Quarter Demand'!r109c34</v>
      </c>
      <c r="T22" s="29" t="str">
        <f>$O$19&amp;"r"&amp;$O$2&amp;"c35"</f>
        <v>'Quarter Demand'!r109c35</v>
      </c>
      <c r="U22" s="29" t="str">
        <f>$O$19&amp;"r"&amp;$O$2&amp;"c36"</f>
        <v>'Quarter Demand'!r109c36</v>
      </c>
      <c r="V22" s="29" t="str">
        <f>$O$19&amp;"r"&amp;$O$2&amp;"c37"</f>
        <v>'Quarter Demand'!r109c37</v>
      </c>
    </row>
    <row r="23" spans="1:23" x14ac:dyDescent="0.25">
      <c r="A23" s="46" t="s">
        <v>40</v>
      </c>
      <c r="B23" s="29">
        <v>38</v>
      </c>
      <c r="C23" s="29" t="str">
        <f>$C$19&amp;"r"&amp;$C$2&amp;"c39"</f>
        <v>'Quarter Demand'!r105c39</v>
      </c>
      <c r="D23" s="29" t="str">
        <f>$C$19&amp;"r"&amp;$C$2&amp;"c40"</f>
        <v>'Quarter Demand'!r105c40</v>
      </c>
      <c r="F23" s="29" t="str">
        <f>$C$19&amp;"r"&amp;$C$2&amp;"c41"</f>
        <v>'Quarter Demand'!r105c41</v>
      </c>
      <c r="G23" s="29" t="str">
        <f>$C$19&amp;"r"&amp;$C$2&amp;"c42"</f>
        <v>'Quarter Demand'!r105c42</v>
      </c>
      <c r="H23" s="29" t="str">
        <f>$C$19&amp;"r"&amp;$C$2&amp;"c43"</f>
        <v>'Quarter Demand'!r105c43</v>
      </c>
      <c r="K23" s="29" t="str">
        <f>$C$19&amp;"r"&amp;$C$2&amp;"c44"</f>
        <v>'Quarter Demand'!r105c44</v>
      </c>
      <c r="M23" s="46" t="s">
        <v>40</v>
      </c>
      <c r="N23" s="29">
        <f t="shared" si="0"/>
        <v>38</v>
      </c>
      <c r="O23" s="29" t="str">
        <f>$O$19&amp;"r"&amp;$O$2&amp;"c39"</f>
        <v>'Quarter Demand'!r109c39</v>
      </c>
      <c r="P23" s="29" t="str">
        <f>$O$19&amp;"r"&amp;$O$2&amp;"c40"</f>
        <v>'Quarter Demand'!r109c40</v>
      </c>
      <c r="R23" s="29" t="str">
        <f>$O$19&amp;"r"&amp;$O$2&amp;"c41"</f>
        <v>'Quarter Demand'!r109c41</v>
      </c>
      <c r="S23" s="29" t="str">
        <f>$O$19&amp;"r"&amp;$O$2&amp;"c42"</f>
        <v>'Quarter Demand'!r109c42</v>
      </c>
      <c r="T23" s="29" t="str">
        <f>$O$19&amp;"r"&amp;$O$2&amp;"c43"</f>
        <v>'Quarter Demand'!r109c43</v>
      </c>
      <c r="W23" s="29" t="str">
        <f>$O$19&amp;"r"&amp;$O$2&amp;"c44"</f>
        <v>'Quarter Demand'!r109c44</v>
      </c>
    </row>
    <row r="24" spans="1:23" x14ac:dyDescent="0.25">
      <c r="A24" s="46" t="s">
        <v>41</v>
      </c>
      <c r="B24" s="29">
        <v>45</v>
      </c>
      <c r="E24" s="29" t="str">
        <f>$C$19&amp;"r"&amp;$C$2&amp;"c46"</f>
        <v>'Quarter Demand'!r105c46</v>
      </c>
      <c r="F24" s="29" t="str">
        <f>$C$19&amp;"r"&amp;$C$2&amp;"c47"</f>
        <v>'Quarter Demand'!r105c47</v>
      </c>
      <c r="M24" s="46" t="s">
        <v>41</v>
      </c>
      <c r="N24" s="29">
        <f t="shared" si="0"/>
        <v>45</v>
      </c>
      <c r="Q24" s="29" t="str">
        <f>$O$19&amp;"r"&amp;$O$2&amp;"c46"</f>
        <v>'Quarter Demand'!r109c46</v>
      </c>
      <c r="R24" s="29" t="str">
        <f>$O$19&amp;"r"&amp;$O$2&amp;"c47"</f>
        <v>'Quarter Demand'!r109c47</v>
      </c>
    </row>
    <row r="25" spans="1:23" x14ac:dyDescent="0.25">
      <c r="A25" s="46" t="s">
        <v>42</v>
      </c>
      <c r="B25" s="29">
        <v>48</v>
      </c>
      <c r="C25" s="29" t="str">
        <f>$C$19&amp;"r"&amp;$C$2&amp;"c49"</f>
        <v>'Quarter Demand'!r105c49</v>
      </c>
      <c r="D25" s="29" t="str">
        <f>$C$19&amp;"r"&amp;$C$2&amp;"c50"</f>
        <v>'Quarter Demand'!r105c50</v>
      </c>
      <c r="M25" s="46" t="s">
        <v>42</v>
      </c>
      <c r="N25" s="29">
        <f t="shared" si="0"/>
        <v>48</v>
      </c>
      <c r="O25" s="29" t="str">
        <f>$O$19&amp;"r"&amp;$O$2&amp;"c49"</f>
        <v>'Quarter Demand'!r109c49</v>
      </c>
      <c r="P25" s="29" t="str">
        <f>$O$19&amp;"r"&amp;$O$2&amp;"c50"</f>
        <v>'Quarter Demand'!r109c50</v>
      </c>
    </row>
    <row r="26" spans="1:23" x14ac:dyDescent="0.25">
      <c r="A26" s="46" t="s">
        <v>43</v>
      </c>
      <c r="B26" s="29">
        <v>52</v>
      </c>
      <c r="C26" s="29" t="str">
        <f>$C$19&amp;"r"&amp;$C$2&amp;"c53"</f>
        <v>'Quarter Demand'!r105c53</v>
      </c>
      <c r="D26" s="29" t="str">
        <f>$C$19&amp;"r"&amp;$C$2&amp;"c54"</f>
        <v>'Quarter Demand'!r105c54</v>
      </c>
      <c r="F26" s="29" t="str">
        <f>$C$19&amp;"r"&amp;$C$2&amp;"c55"</f>
        <v>'Quarter Demand'!r105c55</v>
      </c>
      <c r="M26" s="46" t="s">
        <v>43</v>
      </c>
      <c r="N26" s="29">
        <f t="shared" si="0"/>
        <v>52</v>
      </c>
      <c r="O26" s="29" t="str">
        <f>$O$19&amp;"r"&amp;$O$2&amp;"c53"</f>
        <v>'Quarter Demand'!r109c53</v>
      </c>
      <c r="P26" s="29" t="str">
        <f>$O$19&amp;"r"&amp;$O$2&amp;"c54"</f>
        <v>'Quarter Demand'!r109c54</v>
      </c>
      <c r="R26" s="29" t="str">
        <f>$O$19&amp;"r"&amp;$O$2&amp;"c55"</f>
        <v>'Quarter Demand'!r109c55</v>
      </c>
    </row>
    <row r="27" spans="1:23" x14ac:dyDescent="0.25">
      <c r="A27" s="46" t="s">
        <v>44</v>
      </c>
      <c r="B27" s="29">
        <v>56</v>
      </c>
      <c r="C27" s="29" t="str">
        <f>$C$19&amp;"r"&amp;$C$2&amp;"c57"</f>
        <v>'Quarter Demand'!r105c57</v>
      </c>
      <c r="D27" s="29" t="str">
        <f>$C$19&amp;"r"&amp;$C$2&amp;"c58"</f>
        <v>'Quarter Demand'!r105c58</v>
      </c>
      <c r="F27" s="29" t="str">
        <f>$C$19&amp;"r"&amp;$C$2&amp;"c59"</f>
        <v>'Quarter Demand'!r105c59</v>
      </c>
      <c r="M27" s="46" t="s">
        <v>44</v>
      </c>
      <c r="N27" s="29">
        <f t="shared" si="0"/>
        <v>56</v>
      </c>
      <c r="O27" s="29" t="str">
        <f>$O$19&amp;"r"&amp;$O$2&amp;"c57"</f>
        <v>'Quarter Demand'!r109c57</v>
      </c>
      <c r="P27" s="29" t="str">
        <f>$O$19&amp;"r"&amp;$O$2&amp;"c58"</f>
        <v>'Quarter Demand'!r109c58</v>
      </c>
      <c r="R27" s="29" t="str">
        <f>$O$19&amp;"r"&amp;$O$2&amp;"c59"</f>
        <v>'Quarter Demand'!r109c59</v>
      </c>
    </row>
    <row r="28" spans="1:23" x14ac:dyDescent="0.25">
      <c r="A28" s="46" t="s">
        <v>107</v>
      </c>
      <c r="B28" s="29">
        <v>60</v>
      </c>
      <c r="E28" s="29" t="str">
        <f>$C$19&amp;"r"&amp;$C$2&amp;"c61"</f>
        <v>'Quarter Demand'!r105c61</v>
      </c>
      <c r="F28" s="29" t="str">
        <f>$C$19&amp;"r"&amp;$C$2&amp;"c62"</f>
        <v>'Quarter Demand'!r105c62</v>
      </c>
      <c r="M28" s="46" t="s">
        <v>107</v>
      </c>
      <c r="N28" s="29">
        <f t="shared" si="0"/>
        <v>60</v>
      </c>
      <c r="Q28" s="29" t="str">
        <f>$O$19&amp;"r"&amp;$O$2&amp;"c61"</f>
        <v>'Quarter Demand'!r109c61</v>
      </c>
      <c r="R28" s="29" t="str">
        <f>$O$19&amp;"r"&amp;$O$2&amp;"c62"</f>
        <v>'Quarter Demand'!r109c62</v>
      </c>
    </row>
    <row r="29" spans="1:23" x14ac:dyDescent="0.25">
      <c r="A29" s="46" t="s">
        <v>45</v>
      </c>
      <c r="B29" s="29">
        <v>63</v>
      </c>
      <c r="C29" s="29" t="str">
        <f>$C$19&amp;"r"&amp;$C$2&amp;"c64"</f>
        <v>'Quarter Demand'!r105c64</v>
      </c>
      <c r="D29" s="29" t="str">
        <f>$C$19&amp;"r"&amp;$C$2&amp;"c65"</f>
        <v>'Quarter Demand'!r105c65</v>
      </c>
      <c r="E29" s="29" t="str">
        <f>$C$19&amp;"r"&amp;$C$2&amp;"c66"</f>
        <v>'Quarter Demand'!r105c66</v>
      </c>
      <c r="F29" s="29" t="str">
        <f>$C$19&amp;"r"&amp;$C$2&amp;"c67"</f>
        <v>'Quarter Demand'!r105c67</v>
      </c>
      <c r="G29" s="29" t="str">
        <f>$C$19&amp;"r"&amp;$C$2&amp;"c68"</f>
        <v>'Quarter Demand'!r105c68</v>
      </c>
      <c r="J29" s="29" t="str">
        <f>$C$19&amp;"r"&amp;$C$2&amp;"c70"</f>
        <v>'Quarter Demand'!r105c70</v>
      </c>
      <c r="K29" s="29" t="str">
        <f>$C$19&amp;"r"&amp;$C$2&amp;"c71"</f>
        <v>'Quarter Demand'!r105c71</v>
      </c>
      <c r="M29" s="52" t="s">
        <v>45</v>
      </c>
      <c r="N29" s="29">
        <f t="shared" si="0"/>
        <v>63</v>
      </c>
      <c r="O29" s="29" t="str">
        <f>$O$19&amp;"r"&amp;$O$2&amp;"c64"</f>
        <v>'Quarter Demand'!r109c64</v>
      </c>
      <c r="P29" s="29" t="str">
        <f>$O$19&amp;"r"&amp;$O$2&amp;"c65"</f>
        <v>'Quarter Demand'!r109c65</v>
      </c>
      <c r="Q29" s="29" t="str">
        <f>$O$19&amp;"r"&amp;$O$2&amp;"c66"</f>
        <v>'Quarter Demand'!r109c66</v>
      </c>
      <c r="R29" s="29" t="str">
        <f>$O$19&amp;"r"&amp;$O$2&amp;"c67"</f>
        <v>'Quarter Demand'!r109c67</v>
      </c>
      <c r="S29" s="29" t="str">
        <f>$O$19&amp;"r"&amp;$O$2&amp;"c68"</f>
        <v>'Quarter Demand'!r109c68</v>
      </c>
      <c r="V29" s="29" t="str">
        <f>$O$19&amp;"r"&amp;$O$2&amp;"c70"</f>
        <v>'Quarter Demand'!r109c70</v>
      </c>
      <c r="W29" s="29" t="str">
        <f>$O$19&amp;"r"&amp;$O$2&amp;"c71"</f>
        <v>'Quarter Demand'!r109c71</v>
      </c>
    </row>
    <row r="30" spans="1:23" ht="14.5" x14ac:dyDescent="0.25">
      <c r="A30" s="46" t="s">
        <v>46</v>
      </c>
      <c r="B30" s="29">
        <v>72</v>
      </c>
      <c r="D30" s="29" t="str">
        <f>$C$19&amp;"r"&amp;$C$2&amp;"c74"</f>
        <v>'Quarter Demand'!r105c74</v>
      </c>
      <c r="G30" s="29" t="str">
        <f>$C$19&amp;"r"&amp;$C$2&amp;"c77"</f>
        <v>'Quarter Demand'!r105c77</v>
      </c>
      <c r="J30" s="29" t="str">
        <f>$C$19&amp;"r"&amp;$C$2&amp;"c79"</f>
        <v>'Quarter Demand'!r105c79</v>
      </c>
      <c r="M30" s="53" t="s">
        <v>126</v>
      </c>
      <c r="N30" s="29">
        <f t="shared" si="0"/>
        <v>72</v>
      </c>
      <c r="P30" s="29" t="str">
        <f>$O$19&amp;"r"&amp;$O$2&amp;"c74"</f>
        <v>'Quarter Demand'!r109c74</v>
      </c>
      <c r="S30" s="29" t="str">
        <f>$O$19&amp;"r"&amp;$O$2&amp;"c77"</f>
        <v>'Quarter Demand'!r109c77</v>
      </c>
      <c r="V30" s="29" t="str">
        <f>$O$19&amp;"r"&amp;$O$2&amp;"c79"</f>
        <v>'Quarter Demand'!r109c79</v>
      </c>
    </row>
    <row r="31" spans="1:23" x14ac:dyDescent="0.25">
      <c r="A31" s="46"/>
      <c r="C31" s="29" t="str">
        <f>"'Quarter Final Consumption'!"</f>
        <v>'Quarter Final Consumption'!</v>
      </c>
      <c r="M31" s="46"/>
      <c r="O31" s="29" t="str">
        <f>"'Quarter Final Consumption'!"</f>
        <v>'Quarter Final Consumption'!</v>
      </c>
    </row>
    <row r="32" spans="1:23" ht="13" x14ac:dyDescent="0.3">
      <c r="A32" s="47" t="s">
        <v>47</v>
      </c>
      <c r="B32" s="29">
        <v>2</v>
      </c>
      <c r="C32" s="29" t="str">
        <f>$C$31&amp;"r"&amp;$C$2&amp;"c3"</f>
        <v>'Quarter Final Consumption'!r105c3</v>
      </c>
      <c r="D32" s="29" t="str">
        <f>$C$31&amp;"r"&amp;$C$2&amp;"c4"</f>
        <v>'Quarter Final Consumption'!r105c4</v>
      </c>
      <c r="F32" s="29" t="str">
        <f>$C$31&amp;"r"&amp;$C$2&amp;"c5"</f>
        <v>'Quarter Final Consumption'!r105c5</v>
      </c>
      <c r="G32" s="29" t="str">
        <f>$C$31&amp;"r"&amp;$C$2&amp;"c6"</f>
        <v>'Quarter Final Consumption'!r105c6</v>
      </c>
      <c r="H32" s="29" t="str">
        <f>$C$31&amp;"r"&amp;$C$2&amp;"c7"</f>
        <v>'Quarter Final Consumption'!r105c7</v>
      </c>
      <c r="J32" s="29" t="str">
        <f>$C$31&amp;"r"&amp;$C$2&amp;"c8"</f>
        <v>'Quarter Final Consumption'!r105c8</v>
      </c>
      <c r="K32" s="29" t="str">
        <f>$C$31&amp;"r"&amp;$C$2&amp;"c9"</f>
        <v>'Quarter Final Consumption'!r105c9</v>
      </c>
      <c r="M32" s="47" t="s">
        <v>47</v>
      </c>
      <c r="N32" s="29">
        <f t="shared" si="0"/>
        <v>2</v>
      </c>
      <c r="O32" s="29" t="str">
        <f>$O$31&amp;"r"&amp;$O$2&amp;"c3"</f>
        <v>'Quarter Final Consumption'!r109c3</v>
      </c>
      <c r="P32" s="29" t="str">
        <f>$O$31&amp;"r"&amp;$O$2&amp;"c4"</f>
        <v>'Quarter Final Consumption'!r109c4</v>
      </c>
      <c r="R32" s="29" t="str">
        <f>$O$31&amp;"r"&amp;$O$2&amp;"c5"</f>
        <v>'Quarter Final Consumption'!r109c5</v>
      </c>
      <c r="S32" s="29" t="str">
        <f>$O$31&amp;"r"&amp;$O$2&amp;"c6"</f>
        <v>'Quarter Final Consumption'!r109c6</v>
      </c>
      <c r="T32" s="29" t="str">
        <f>$O$31&amp;"r"&amp;$O$2&amp;"c7"</f>
        <v>'Quarter Final Consumption'!r109c7</v>
      </c>
      <c r="V32" s="29" t="str">
        <f>$O$31&amp;"r"&amp;$O$2&amp;"c8"</f>
        <v>'Quarter Final Consumption'!r109c8</v>
      </c>
      <c r="W32" s="29" t="str">
        <f>$O$31&amp;"r"&amp;$O$2&amp;"c9"</f>
        <v>'Quarter Final Consumption'!r109c9</v>
      </c>
    </row>
    <row r="33" spans="1:23" x14ac:dyDescent="0.25">
      <c r="A33" s="46" t="s">
        <v>48</v>
      </c>
      <c r="B33" s="29">
        <v>10</v>
      </c>
      <c r="C33" s="29" t="str">
        <f>$C$31&amp;"r"&amp;$C$2&amp;"c11"</f>
        <v>'Quarter Final Consumption'!r105c11</v>
      </c>
      <c r="D33" s="29" t="str">
        <f>$C$31&amp;"r"&amp;$C$2&amp;"c12"</f>
        <v>'Quarter Final Consumption'!r105c12</v>
      </c>
      <c r="F33" s="29" t="str">
        <f>$C$31&amp;"r"&amp;$C$2&amp;"c13"</f>
        <v>'Quarter Final Consumption'!r105c13</v>
      </c>
      <c r="G33" s="29" t="str">
        <f>$C$31&amp;"r"&amp;$C$2&amp;"c14"</f>
        <v>'Quarter Final Consumption'!r105c14</v>
      </c>
      <c r="H33" s="29" t="str">
        <f>$C$31&amp;"r"&amp;$C$2&amp;"c15"</f>
        <v>'Quarter Final Consumption'!r105c15</v>
      </c>
      <c r="J33" s="29" t="str">
        <f>$C$31&amp;"r"&amp;$C$2&amp;"c16"</f>
        <v>'Quarter Final Consumption'!r105c16</v>
      </c>
      <c r="M33" s="46" t="s">
        <v>48</v>
      </c>
      <c r="N33" s="29">
        <f t="shared" si="0"/>
        <v>10</v>
      </c>
      <c r="O33" s="29" t="str">
        <f>$O$31&amp;"r"&amp;$O$2&amp;"c11"</f>
        <v>'Quarter Final Consumption'!r109c11</v>
      </c>
      <c r="P33" s="29" t="str">
        <f>$O$31&amp;"r"&amp;$O$2&amp;"c12"</f>
        <v>'Quarter Final Consumption'!r109c12</v>
      </c>
      <c r="R33" s="29" t="str">
        <f>$O$31&amp;"r"&amp;$O$2&amp;"c13"</f>
        <v>'Quarter Final Consumption'!r109c13</v>
      </c>
      <c r="S33" s="29" t="str">
        <f>$O$31&amp;"r"&amp;$O$2&amp;"c14"</f>
        <v>'Quarter Final Consumption'!r109c14</v>
      </c>
      <c r="T33" s="29" t="str">
        <f>$O$31&amp;"r"&amp;$O$2&amp;"c15"</f>
        <v>'Quarter Final Consumption'!r109c15</v>
      </c>
      <c r="V33" s="29" t="str">
        <f>$O$31&amp;"r"&amp;$O$2&amp;"c16"</f>
        <v>'Quarter Final Consumption'!r109c16</v>
      </c>
    </row>
    <row r="34" spans="1:23" x14ac:dyDescent="0.25">
      <c r="A34" s="46" t="s">
        <v>49</v>
      </c>
      <c r="B34" s="29">
        <v>18</v>
      </c>
      <c r="C34" s="29" t="str">
        <f>$C$31&amp;"r"&amp;$C$2&amp;"c19"</f>
        <v>'Quarter Final Consumption'!r105c19</v>
      </c>
      <c r="D34" s="29" t="str">
        <f>$C$31&amp;"r"&amp;$C$2&amp;"c20"</f>
        <v>'Quarter Final Consumption'!r105c20</v>
      </c>
      <c r="F34" s="29" t="str">
        <f>$C$31&amp;"r"&amp;$C$2&amp;"c21"</f>
        <v>'Quarter Final Consumption'!r105c21</v>
      </c>
      <c r="G34" s="29" t="str">
        <f>$C$31&amp;"r"&amp;$C$2&amp;"c22"</f>
        <v>'Quarter Final Consumption'!r105c22</v>
      </c>
      <c r="H34" s="29" t="str">
        <f>$C$31&amp;"r"&amp;$C$2&amp;"c23"</f>
        <v>'Quarter Final Consumption'!r105c23</v>
      </c>
      <c r="J34" s="29" t="str">
        <f>$C$31&amp;"r"&amp;$C$2&amp;"c24"</f>
        <v>'Quarter Final Consumption'!r105c24</v>
      </c>
      <c r="K34" s="29" t="str">
        <f>$C$31&amp;"r"&amp;$C$2&amp;"c25"</f>
        <v>'Quarter Final Consumption'!r105c25</v>
      </c>
      <c r="M34" s="46" t="s">
        <v>49</v>
      </c>
      <c r="N34" s="29">
        <f t="shared" si="0"/>
        <v>18</v>
      </c>
      <c r="O34" s="29" t="str">
        <f>$O$31&amp;"r"&amp;$O$2&amp;"c19"</f>
        <v>'Quarter Final Consumption'!r109c19</v>
      </c>
      <c r="P34" s="29" t="str">
        <f>$O$31&amp;"r"&amp;$O$2&amp;"c20"</f>
        <v>'Quarter Final Consumption'!r109c20</v>
      </c>
      <c r="R34" s="29" t="str">
        <f>$O$31&amp;"r"&amp;$O$2&amp;"c21"</f>
        <v>'Quarter Final Consumption'!r109c21</v>
      </c>
      <c r="S34" s="29" t="str">
        <f>$O$31&amp;"r"&amp;$O$2&amp;"c22"</f>
        <v>'Quarter Final Consumption'!r109c22</v>
      </c>
      <c r="T34" s="29" t="str">
        <f>$O$31&amp;"r"&amp;$O$2&amp;"c23"</f>
        <v>'Quarter Final Consumption'!r109c23</v>
      </c>
      <c r="V34" s="29" t="str">
        <f>$O$31&amp;"r"&amp;$O$2&amp;"c24"</f>
        <v>'Quarter Final Consumption'!r109c24</v>
      </c>
      <c r="W34" s="29" t="str">
        <f>$O$31&amp;"r"&amp;$O$2&amp;"c25"</f>
        <v>'Quarter Final Consumption'!r109c25</v>
      </c>
    </row>
    <row r="35" spans="1:23" x14ac:dyDescent="0.25">
      <c r="A35" s="46" t="s">
        <v>50</v>
      </c>
      <c r="B35" s="29">
        <v>26</v>
      </c>
      <c r="C35" s="29" t="str">
        <f>$C$31&amp;"r"&amp;$C$2&amp;"c27"</f>
        <v>'Quarter Final Consumption'!r105c27</v>
      </c>
      <c r="F35" s="29" t="str">
        <f>$C$31&amp;"r"&amp;$C$2&amp;"c28"</f>
        <v>'Quarter Final Consumption'!r105c28</v>
      </c>
      <c r="G35" s="29" t="str">
        <f>$C$31&amp;"r"&amp;$C$2&amp;"c29"</f>
        <v>'Quarter Final Consumption'!r105c29</v>
      </c>
      <c r="H35" s="29" t="str">
        <f>$C$31&amp;"r"&amp;$C$2&amp;"c30"</f>
        <v>'Quarter Final Consumption'!r105c30</v>
      </c>
      <c r="J35" s="29" t="str">
        <f>$C$31&amp;"r"&amp;$C$2&amp;"c31"</f>
        <v>'Quarter Final Consumption'!r105c31</v>
      </c>
      <c r="M35" s="46" t="s">
        <v>50</v>
      </c>
      <c r="N35" s="29">
        <f t="shared" si="0"/>
        <v>26</v>
      </c>
      <c r="O35" s="29" t="str">
        <f>$O$31&amp;"r"&amp;$O$2&amp;"c27"</f>
        <v>'Quarter Final Consumption'!r109c27</v>
      </c>
      <c r="R35" s="29" t="str">
        <f>$O$31&amp;"r"&amp;$O$2&amp;"c28"</f>
        <v>'Quarter Final Consumption'!r109c28</v>
      </c>
      <c r="S35" s="29" t="str">
        <f>$O$31&amp;"r"&amp;$O$2&amp;"c29"</f>
        <v>'Quarter Final Consumption'!r109c29</v>
      </c>
      <c r="T35" s="29" t="str">
        <f>$O$31&amp;"r"&amp;$O$2&amp;"c30"</f>
        <v>'Quarter Final Consumption'!r109c30</v>
      </c>
      <c r="V35" s="29" t="str">
        <f>$O$31&amp;"r"&amp;$O$2&amp;"c31"</f>
        <v>'Quarter Final Consumption'!r109c31</v>
      </c>
    </row>
    <row r="36" spans="1:23" x14ac:dyDescent="0.25">
      <c r="A36" s="46" t="s">
        <v>51</v>
      </c>
      <c r="B36" s="29">
        <v>32</v>
      </c>
      <c r="C36" s="29" t="str">
        <f>$C$31&amp;"r"&amp;$C$2&amp;"c33"</f>
        <v>'Quarter Final Consumption'!r105c33</v>
      </c>
      <c r="D36" s="29" t="str">
        <f>$C$31&amp;"r"&amp;$C$2&amp;"c34"</f>
        <v>'Quarter Final Consumption'!r105c34</v>
      </c>
      <c r="F36" s="29" t="str">
        <f>$C$31&amp;"r"&amp;$C$2&amp;"c35"</f>
        <v>'Quarter Final Consumption'!r105c35</v>
      </c>
      <c r="G36" s="29" t="str">
        <f>$C$31&amp;"r"&amp;$C$2&amp;"c36"</f>
        <v>'Quarter Final Consumption'!r105c36</v>
      </c>
      <c r="H36" s="29" t="str">
        <f>$C$31&amp;"r"&amp;$C$2&amp;"c37"</f>
        <v>'Quarter Final Consumption'!r105c37</v>
      </c>
      <c r="J36" s="29" t="str">
        <f>$C$31&amp;"r"&amp;$C$2&amp;"c38"</f>
        <v>'Quarter Final Consumption'!r105c38</v>
      </c>
      <c r="K36" s="29" t="str">
        <f>$C$31&amp;"r"&amp;$C$2&amp;"c39"</f>
        <v>'Quarter Final Consumption'!r105c39</v>
      </c>
      <c r="M36" s="46" t="s">
        <v>51</v>
      </c>
      <c r="N36" s="29">
        <f t="shared" si="0"/>
        <v>32</v>
      </c>
      <c r="O36" s="29" t="str">
        <f>$O$31&amp;"r"&amp;$O$2&amp;"c33"</f>
        <v>'Quarter Final Consumption'!r109c33</v>
      </c>
      <c r="P36" s="29" t="str">
        <f>$O$31&amp;"r"&amp;$O$2&amp;"c34"</f>
        <v>'Quarter Final Consumption'!r109c34</v>
      </c>
      <c r="R36" s="29" t="str">
        <f>$O$31&amp;"r"&amp;$O$2&amp;"c35"</f>
        <v>'Quarter Final Consumption'!r109c35</v>
      </c>
      <c r="S36" s="29" t="str">
        <f>$O$31&amp;"r"&amp;$O$2&amp;"c36"</f>
        <v>'Quarter Final Consumption'!r109c36</v>
      </c>
      <c r="T36" s="29" t="str">
        <f>$O$31&amp;"r"&amp;$O$2&amp;"c37"</f>
        <v>'Quarter Final Consumption'!r109c37</v>
      </c>
      <c r="V36" s="29" t="str">
        <f>$O$31&amp;"r"&amp;$O$2&amp;"c38"</f>
        <v>'Quarter Final Consumption'!r109c38</v>
      </c>
      <c r="W36" s="29" t="str">
        <f>$O$31&amp;"r"&amp;$O$2&amp;"c39"</f>
        <v>'Quarter Final Consumption'!r109c39</v>
      </c>
    </row>
    <row r="37" spans="1:23" x14ac:dyDescent="0.25">
      <c r="A37" s="46" t="s">
        <v>61</v>
      </c>
      <c r="B37" s="29">
        <v>40</v>
      </c>
      <c r="C37" s="29" t="str">
        <f>$C$31&amp;"r"&amp;$C$2&amp;"c41"</f>
        <v>'Quarter Final Consumption'!r105c41</v>
      </c>
      <c r="D37" s="29" t="str">
        <f>$C$31&amp;"r"&amp;$C$2&amp;"c42"</f>
        <v>'Quarter Final Consumption'!r105c42</v>
      </c>
      <c r="F37" s="29" t="str">
        <f>$C$31&amp;"r"&amp;$C$2&amp;"c43"</f>
        <v>'Quarter Final Consumption'!r105c43</v>
      </c>
      <c r="G37" s="29" t="str">
        <f>$C$31&amp;"r"&amp;$C$2&amp;"c44"</f>
        <v>'Quarter Final Consumption'!r105c44</v>
      </c>
      <c r="H37" s="29" t="str">
        <f>$C$31&amp;"r"&amp;$C$2&amp;"c45"</f>
        <v>'Quarter Final Consumption'!r105c45</v>
      </c>
      <c r="J37" s="29" t="str">
        <f>$C$31&amp;"r"&amp;$C$2&amp;"c46"</f>
        <v>'Quarter Final Consumption'!r105c46</v>
      </c>
      <c r="K37" s="29" t="str">
        <f>$C$31&amp;"r"&amp;$C$2&amp;"c47"</f>
        <v>'Quarter Final Consumption'!r105c47</v>
      </c>
      <c r="M37" s="46" t="s">
        <v>61</v>
      </c>
      <c r="N37" s="29">
        <f t="shared" si="0"/>
        <v>40</v>
      </c>
      <c r="O37" s="29" t="str">
        <f>$O$31&amp;"r"&amp;$O$2&amp;"c41"</f>
        <v>'Quarter Final Consumption'!r109c41</v>
      </c>
      <c r="P37" s="29" t="str">
        <f>$O$31&amp;"r"&amp;$O$2&amp;"c42"</f>
        <v>'Quarter Final Consumption'!r109c42</v>
      </c>
      <c r="R37" s="29" t="str">
        <f>$O$31&amp;"r"&amp;$O$2&amp;"c43"</f>
        <v>'Quarter Final Consumption'!r109c43</v>
      </c>
      <c r="S37" s="29" t="str">
        <f>$O$31&amp;"r"&amp;$O$2&amp;"c44"</f>
        <v>'Quarter Final Consumption'!r109c44</v>
      </c>
      <c r="T37" s="29" t="str">
        <f>$O$31&amp;"r"&amp;$O$2&amp;"c45"</f>
        <v>'Quarter Final Consumption'!r109c45</v>
      </c>
      <c r="V37" s="29" t="str">
        <f>$O$31&amp;"r"&amp;$O$2&amp;"c46"</f>
        <v>'Quarter Final Consumption'!r109c46</v>
      </c>
      <c r="W37" s="29" t="str">
        <f>$O$31&amp;"r"&amp;$O$2&amp;"c47"</f>
        <v>'Quarter Final Consumption'!r109c47</v>
      </c>
    </row>
    <row r="38" spans="1:23" x14ac:dyDescent="0.25">
      <c r="A38" s="46" t="s">
        <v>52</v>
      </c>
      <c r="B38" s="29">
        <v>80</v>
      </c>
      <c r="D38" s="29" t="str">
        <f>$C$31&amp;"r"&amp;$C$2&amp;"c81"</f>
        <v>'Quarter Final Consumption'!r105c81</v>
      </c>
      <c r="F38" s="29" t="str">
        <f>$C$31&amp;"r"&amp;$C$2&amp;"c82"</f>
        <v>'Quarter Final Consumption'!r105c82</v>
      </c>
      <c r="G38" s="29" t="str">
        <f>$C$31&amp;"r"&amp;$C$2&amp;"c83"</f>
        <v>'Quarter Final Consumption'!r105c83</v>
      </c>
      <c r="M38" s="54" t="s">
        <v>52</v>
      </c>
      <c r="N38" s="29">
        <f t="shared" si="0"/>
        <v>80</v>
      </c>
      <c r="P38" s="29" t="str">
        <f>$O$31&amp;"r"&amp;$O$2&amp;"c81"</f>
        <v>'Quarter Final Consumption'!r109c81</v>
      </c>
      <c r="R38" s="29" t="str">
        <f>$O$31&amp;"r"&amp;$O$2&amp;"c82"</f>
        <v>'Quarter Final Consumption'!r109c82</v>
      </c>
      <c r="S38" s="29" t="str">
        <f>$O$31&amp;"r"&amp;$O$2&amp;"c83"</f>
        <v>'Quarter Final Consumption'!r109c83</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558F4-67FA-4AF5-A819-F316463C3B7B}">
  <dimension ref="A1:B21"/>
  <sheetViews>
    <sheetView showGridLines="0" zoomScaleNormal="100" zoomScaleSheetLayoutView="100" workbookViewId="0"/>
  </sheetViews>
  <sheetFormatPr defaultColWidth="9.1796875" defaultRowHeight="15" customHeight="1" x14ac:dyDescent="0.25"/>
  <cols>
    <col min="1" max="1" width="119.26953125" style="12" bestFit="1" customWidth="1"/>
    <col min="2" max="2" width="39.7265625" style="12" bestFit="1" customWidth="1"/>
    <col min="3" max="16384" width="9.1796875" style="12"/>
  </cols>
  <sheetData>
    <row r="1" spans="1:2" ht="45" customHeight="1" x14ac:dyDescent="0.25">
      <c r="A1" s="11" t="s">
        <v>14</v>
      </c>
    </row>
    <row r="2" spans="1:2" ht="20.25" customHeight="1" x14ac:dyDescent="0.25">
      <c r="A2" s="2" t="s">
        <v>15</v>
      </c>
    </row>
    <row r="3" spans="1:2" ht="20.25" customHeight="1" x14ac:dyDescent="0.25">
      <c r="A3" s="3" t="s">
        <v>16</v>
      </c>
    </row>
    <row r="4" spans="1:2" ht="30" customHeight="1" x14ac:dyDescent="0.55000000000000004">
      <c r="A4" s="6" t="s">
        <v>17</v>
      </c>
      <c r="B4" s="13" t="s">
        <v>18</v>
      </c>
    </row>
    <row r="5" spans="1:2" ht="20.25" customHeight="1" x14ac:dyDescent="0.25">
      <c r="A5" s="3" t="s">
        <v>19</v>
      </c>
      <c r="B5" s="9" t="s">
        <v>20</v>
      </c>
    </row>
    <row r="6" spans="1:2" ht="20.25" customHeight="1" x14ac:dyDescent="0.25">
      <c r="A6" s="3" t="s">
        <v>14</v>
      </c>
      <c r="B6" s="9" t="s">
        <v>14</v>
      </c>
    </row>
    <row r="7" spans="1:2" ht="20.25" customHeight="1" x14ac:dyDescent="0.25">
      <c r="A7" s="3" t="s">
        <v>21</v>
      </c>
      <c r="B7" s="9" t="s">
        <v>21</v>
      </c>
    </row>
    <row r="8" spans="1:2" ht="20.25" customHeight="1" x14ac:dyDescent="0.25">
      <c r="A8" s="3" t="s">
        <v>22</v>
      </c>
      <c r="B8" s="9" t="s">
        <v>23</v>
      </c>
    </row>
    <row r="9" spans="1:2" ht="20.25" customHeight="1" x14ac:dyDescent="0.25">
      <c r="A9" s="3" t="s">
        <v>130</v>
      </c>
      <c r="B9" s="9" t="s">
        <v>435</v>
      </c>
    </row>
    <row r="10" spans="1:2" ht="20.25" customHeight="1" x14ac:dyDescent="0.25">
      <c r="A10" s="3" t="s">
        <v>437</v>
      </c>
      <c r="B10" s="9" t="s">
        <v>481</v>
      </c>
    </row>
    <row r="11" spans="1:2" ht="20.25" customHeight="1" x14ac:dyDescent="0.25">
      <c r="A11" s="3" t="s">
        <v>131</v>
      </c>
      <c r="B11" s="9" t="s">
        <v>482</v>
      </c>
    </row>
    <row r="12" spans="1:2" ht="20.25" customHeight="1" x14ac:dyDescent="0.25">
      <c r="A12" s="3" t="s">
        <v>132</v>
      </c>
      <c r="B12" s="9" t="s">
        <v>466</v>
      </c>
    </row>
    <row r="13" spans="1:2" ht="20.25" customHeight="1" x14ac:dyDescent="0.25">
      <c r="A13" s="3" t="s">
        <v>133</v>
      </c>
      <c r="B13" s="9" t="s">
        <v>267</v>
      </c>
    </row>
    <row r="14" spans="1:2" ht="20.25" customHeight="1" x14ac:dyDescent="0.25">
      <c r="A14" s="3" t="s">
        <v>134</v>
      </c>
      <c r="B14" s="9" t="s">
        <v>268</v>
      </c>
    </row>
    <row r="15" spans="1:2" ht="20.25" customHeight="1" x14ac:dyDescent="0.25">
      <c r="A15" s="3" t="s">
        <v>135</v>
      </c>
      <c r="B15" s="9" t="s">
        <v>269</v>
      </c>
    </row>
    <row r="16" spans="1:2" ht="20.25" customHeight="1" x14ac:dyDescent="0.25">
      <c r="A16" s="3" t="s">
        <v>136</v>
      </c>
      <c r="B16" s="9" t="s">
        <v>270</v>
      </c>
    </row>
    <row r="17" spans="1:2" ht="20.25" customHeight="1" x14ac:dyDescent="0.25">
      <c r="A17" s="3" t="s">
        <v>137</v>
      </c>
      <c r="B17" s="9" t="s">
        <v>271</v>
      </c>
    </row>
    <row r="18" spans="1:2" ht="20.25" customHeight="1" x14ac:dyDescent="0.25">
      <c r="A18" s="3" t="s">
        <v>438</v>
      </c>
      <c r="B18" s="9" t="s">
        <v>439</v>
      </c>
    </row>
    <row r="19" spans="1:2" ht="20.25" customHeight="1" x14ac:dyDescent="0.25">
      <c r="A19" s="3" t="s">
        <v>138</v>
      </c>
      <c r="B19" s="9" t="s">
        <v>440</v>
      </c>
    </row>
    <row r="20" spans="1:2" ht="20.25" customHeight="1" x14ac:dyDescent="0.25">
      <c r="A20" s="3" t="s">
        <v>139</v>
      </c>
      <c r="B20" s="9" t="s">
        <v>141</v>
      </c>
    </row>
    <row r="21" spans="1:2" ht="20.25" customHeight="1" x14ac:dyDescent="0.25">
      <c r="A21" s="3" t="s">
        <v>140</v>
      </c>
      <c r="B21" s="9" t="s">
        <v>142</v>
      </c>
    </row>
  </sheetData>
  <hyperlinks>
    <hyperlink ref="B5" location="'Cover Sheet'!A1" display="Cover Sheet" xr:uid="{2A7E7B63-39B0-434E-824B-8A401A7FB679}"/>
    <hyperlink ref="B6" location="Contents!A1" display="Contents " xr:uid="{26EF3433-734D-47CD-85D8-2005316F11CC}"/>
    <hyperlink ref="B8" location="Commentary!A1" display="Commentary" xr:uid="{ACDF4DFE-4FE0-4545-8676-210F2BBABD52}"/>
    <hyperlink ref="B14" location="'Quarter supply and use of fuels'!A1" display="Quarter supply and use of fuels" xr:uid="{EF1C845B-BC7F-4CF4-A78B-07ECAB41C89C}"/>
    <hyperlink ref="B9" location="'Table 1.3a'!A1" display="Table 1.3a" xr:uid="{A7EE4D98-6095-4E92-8A5B-71421237C7B8}"/>
    <hyperlink ref="B7" location="Notes!A1" display="Notes" xr:uid="{1C511084-EC22-4F45-B2F2-582E39630D1F}"/>
    <hyperlink ref="B10" location="'Table 1.3b quarterly by fuel'!A1" display="Table 1.3b quarterly by fuel" xr:uid="{25E9503F-6E25-4090-8BC1-25B69FD0A4E6}"/>
    <hyperlink ref="B11" location="'Table 1.3b annual by fuel'!A1" display="Table 1.3b annual by fuel" xr:uid="{9F4383D9-9197-4E24-9F36-93D1035C8AB3}"/>
    <hyperlink ref="B12" location="'Table 1.3c'!A1" display="Table 1.3c" xr:uid="{1AF93CCA-4E31-43FB-88C4-7C9559777E20}"/>
    <hyperlink ref="B13" location="'Annual supply and use of fuels'!A1" display="Annual supply and use of fuels" xr:uid="{07EF5F09-2D35-46B8-A199-E1FEE110EF99}"/>
    <hyperlink ref="B15" location="'Quarter supply'!A1" display="Quarter supply" xr:uid="{0F94CF23-48C9-463E-97AC-37078C8D3777}"/>
    <hyperlink ref="B16" location="'Quarter demand'!A1" display="Quarter demand" xr:uid="{3394FA4F-0DD3-4E93-BFB0-1BEC5EE3D23F}"/>
    <hyperlink ref="B17" location="'Quarter final consumption'!A1" display="Quarter final consumption" xr:uid="{4D3A8F85-CDC0-461A-ACEC-61E2ADEE5144}"/>
    <hyperlink ref="B19" location="'Quarter dependency &amp; low carbon'!A1" display="Quarter dependency and low carbon share" xr:uid="{CABB49A5-FE06-4C9A-8BB8-5CE8C449CE0E}"/>
    <hyperlink ref="B20" location="'Annual SeasTempAdj'!A1" display="Annual SeasTempAdj" xr:uid="{517205F4-AE65-42BD-A39D-C7077D082403}"/>
    <hyperlink ref="B21" location="'Quarter SeasTempAdj'!A1" display="Quarter SeasTempAdj" xr:uid="{5E0A50F5-D230-4430-8763-0EC488BA80B8}"/>
    <hyperlink ref="B18" location="'Annual dependency &amp; low carbon'!A1" display="Annual dependency and low carbon share" xr:uid="{DC43A26A-9F98-4141-BE02-9D3CC3A1B997}"/>
  </hyperlinks>
  <pageMargins left="0.7" right="0.7" top="0.75" bottom="0.75" header="0.3" footer="0.3"/>
  <pageSetup paperSize="9" scale="46" orientation="portrait"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4130F-051A-4911-8523-32A64CF673A3}">
  <dimension ref="A1:N48"/>
  <sheetViews>
    <sheetView zoomScale="50" zoomScaleNormal="50" workbookViewId="0">
      <selection activeCell="F9" sqref="F9"/>
    </sheetView>
  </sheetViews>
  <sheetFormatPr defaultRowHeight="12.5" x14ac:dyDescent="0.25"/>
  <cols>
    <col min="1" max="1" width="73.453125" style="29" customWidth="1"/>
    <col min="2" max="2" width="8.7265625" style="29"/>
    <col min="3" max="4" width="26.81640625" style="29" bestFit="1" customWidth="1"/>
    <col min="5" max="5" width="10.1796875" style="29" customWidth="1"/>
    <col min="6" max="6" width="27.453125" style="29" bestFit="1" customWidth="1"/>
    <col min="7" max="7" width="27.1796875" style="29" bestFit="1" customWidth="1"/>
    <col min="8" max="8" width="27.453125" style="29" bestFit="1" customWidth="1"/>
    <col min="9" max="9" width="27.1796875" style="29" bestFit="1" customWidth="1"/>
    <col min="10" max="11" width="27.453125" style="29" bestFit="1" customWidth="1"/>
    <col min="12" max="12" width="27.54296875" style="29" bestFit="1" customWidth="1"/>
    <col min="13" max="13" width="27.1796875" style="29" bestFit="1" customWidth="1"/>
    <col min="14" max="14" width="27.54296875" style="29" bestFit="1" customWidth="1"/>
    <col min="15" max="256" width="8.7265625" style="29"/>
    <col min="257" max="257" width="73.453125" style="29" customWidth="1"/>
    <col min="258" max="258" width="8.7265625" style="29"/>
    <col min="259" max="260" width="26.81640625" style="29" bestFit="1" customWidth="1"/>
    <col min="261" max="261" width="10.1796875" style="29" customWidth="1"/>
    <col min="262" max="262" width="27.453125" style="29" bestFit="1" customWidth="1"/>
    <col min="263" max="263" width="27.1796875" style="29" bestFit="1" customWidth="1"/>
    <col min="264" max="264" width="27.453125" style="29" bestFit="1" customWidth="1"/>
    <col min="265" max="265" width="27.1796875" style="29" bestFit="1" customWidth="1"/>
    <col min="266" max="267" width="27.453125" style="29" bestFit="1" customWidth="1"/>
    <col min="268" max="268" width="27.54296875" style="29" bestFit="1" customWidth="1"/>
    <col min="269" max="269" width="27.1796875" style="29" bestFit="1" customWidth="1"/>
    <col min="270" max="270" width="27.54296875" style="29" bestFit="1" customWidth="1"/>
    <col min="271" max="512" width="8.7265625" style="29"/>
    <col min="513" max="513" width="73.453125" style="29" customWidth="1"/>
    <col min="514" max="514" width="8.7265625" style="29"/>
    <col min="515" max="516" width="26.81640625" style="29" bestFit="1" customWidth="1"/>
    <col min="517" max="517" width="10.1796875" style="29" customWidth="1"/>
    <col min="518" max="518" width="27.453125" style="29" bestFit="1" customWidth="1"/>
    <col min="519" max="519" width="27.1796875" style="29" bestFit="1" customWidth="1"/>
    <col min="520" max="520" width="27.453125" style="29" bestFit="1" customWidth="1"/>
    <col min="521" max="521" width="27.1796875" style="29" bestFit="1" customWidth="1"/>
    <col min="522" max="523" width="27.453125" style="29" bestFit="1" customWidth="1"/>
    <col min="524" max="524" width="27.54296875" style="29" bestFit="1" customWidth="1"/>
    <col min="525" max="525" width="27.1796875" style="29" bestFit="1" customWidth="1"/>
    <col min="526" max="526" width="27.54296875" style="29" bestFit="1" customWidth="1"/>
    <col min="527" max="768" width="8.7265625" style="29"/>
    <col min="769" max="769" width="73.453125" style="29" customWidth="1"/>
    <col min="770" max="770" width="8.7265625" style="29"/>
    <col min="771" max="772" width="26.81640625" style="29" bestFit="1" customWidth="1"/>
    <col min="773" max="773" width="10.1796875" style="29" customWidth="1"/>
    <col min="774" max="774" width="27.453125" style="29" bestFit="1" customWidth="1"/>
    <col min="775" max="775" width="27.1796875" style="29" bestFit="1" customWidth="1"/>
    <col min="776" max="776" width="27.453125" style="29" bestFit="1" customWidth="1"/>
    <col min="777" max="777" width="27.1796875" style="29" bestFit="1" customWidth="1"/>
    <col min="778" max="779" width="27.453125" style="29" bestFit="1" customWidth="1"/>
    <col min="780" max="780" width="27.54296875" style="29" bestFit="1" customWidth="1"/>
    <col min="781" max="781" width="27.1796875" style="29" bestFit="1" customWidth="1"/>
    <col min="782" max="782" width="27.54296875" style="29" bestFit="1" customWidth="1"/>
    <col min="783" max="1024" width="8.7265625" style="29"/>
    <col min="1025" max="1025" width="73.453125" style="29" customWidth="1"/>
    <col min="1026" max="1026" width="8.7265625" style="29"/>
    <col min="1027" max="1028" width="26.81640625" style="29" bestFit="1" customWidth="1"/>
    <col min="1029" max="1029" width="10.1796875" style="29" customWidth="1"/>
    <col min="1030" max="1030" width="27.453125" style="29" bestFit="1" customWidth="1"/>
    <col min="1031" max="1031" width="27.1796875" style="29" bestFit="1" customWidth="1"/>
    <col min="1032" max="1032" width="27.453125" style="29" bestFit="1" customWidth="1"/>
    <col min="1033" max="1033" width="27.1796875" style="29" bestFit="1" customWidth="1"/>
    <col min="1034" max="1035" width="27.453125" style="29" bestFit="1" customWidth="1"/>
    <col min="1036" max="1036" width="27.54296875" style="29" bestFit="1" customWidth="1"/>
    <col min="1037" max="1037" width="27.1796875" style="29" bestFit="1" customWidth="1"/>
    <col min="1038" max="1038" width="27.54296875" style="29" bestFit="1" customWidth="1"/>
    <col min="1039" max="1280" width="8.7265625" style="29"/>
    <col min="1281" max="1281" width="73.453125" style="29" customWidth="1"/>
    <col min="1282" max="1282" width="8.7265625" style="29"/>
    <col min="1283" max="1284" width="26.81640625" style="29" bestFit="1" customWidth="1"/>
    <col min="1285" max="1285" width="10.1796875" style="29" customWidth="1"/>
    <col min="1286" max="1286" width="27.453125" style="29" bestFit="1" customWidth="1"/>
    <col min="1287" max="1287" width="27.1796875" style="29" bestFit="1" customWidth="1"/>
    <col min="1288" max="1288" width="27.453125" style="29" bestFit="1" customWidth="1"/>
    <col min="1289" max="1289" width="27.1796875" style="29" bestFit="1" customWidth="1"/>
    <col min="1290" max="1291" width="27.453125" style="29" bestFit="1" customWidth="1"/>
    <col min="1292" max="1292" width="27.54296875" style="29" bestFit="1" customWidth="1"/>
    <col min="1293" max="1293" width="27.1796875" style="29" bestFit="1" customWidth="1"/>
    <col min="1294" max="1294" width="27.54296875" style="29" bestFit="1" customWidth="1"/>
    <col min="1295" max="1536" width="8.7265625" style="29"/>
    <col min="1537" max="1537" width="73.453125" style="29" customWidth="1"/>
    <col min="1538" max="1538" width="8.7265625" style="29"/>
    <col min="1539" max="1540" width="26.81640625" style="29" bestFit="1" customWidth="1"/>
    <col min="1541" max="1541" width="10.1796875" style="29" customWidth="1"/>
    <col min="1542" max="1542" width="27.453125" style="29" bestFit="1" customWidth="1"/>
    <col min="1543" max="1543" width="27.1796875" style="29" bestFit="1" customWidth="1"/>
    <col min="1544" max="1544" width="27.453125" style="29" bestFit="1" customWidth="1"/>
    <col min="1545" max="1545" width="27.1796875" style="29" bestFit="1" customWidth="1"/>
    <col min="1546" max="1547" width="27.453125" style="29" bestFit="1" customWidth="1"/>
    <col min="1548" max="1548" width="27.54296875" style="29" bestFit="1" customWidth="1"/>
    <col min="1549" max="1549" width="27.1796875" style="29" bestFit="1" customWidth="1"/>
    <col min="1550" max="1550" width="27.54296875" style="29" bestFit="1" customWidth="1"/>
    <col min="1551" max="1792" width="8.7265625" style="29"/>
    <col min="1793" max="1793" width="73.453125" style="29" customWidth="1"/>
    <col min="1794" max="1794" width="8.7265625" style="29"/>
    <col min="1795" max="1796" width="26.81640625" style="29" bestFit="1" customWidth="1"/>
    <col min="1797" max="1797" width="10.1796875" style="29" customWidth="1"/>
    <col min="1798" max="1798" width="27.453125" style="29" bestFit="1" customWidth="1"/>
    <col min="1799" max="1799" width="27.1796875" style="29" bestFit="1" customWidth="1"/>
    <col min="1800" max="1800" width="27.453125" style="29" bestFit="1" customWidth="1"/>
    <col min="1801" max="1801" width="27.1796875" style="29" bestFit="1" customWidth="1"/>
    <col min="1802" max="1803" width="27.453125" style="29" bestFit="1" customWidth="1"/>
    <col min="1804" max="1804" width="27.54296875" style="29" bestFit="1" customWidth="1"/>
    <col min="1805" max="1805" width="27.1796875" style="29" bestFit="1" customWidth="1"/>
    <col min="1806" max="1806" width="27.54296875" style="29" bestFit="1" customWidth="1"/>
    <col min="1807" max="2048" width="8.7265625" style="29"/>
    <col min="2049" max="2049" width="73.453125" style="29" customWidth="1"/>
    <col min="2050" max="2050" width="8.7265625" style="29"/>
    <col min="2051" max="2052" width="26.81640625" style="29" bestFit="1" customWidth="1"/>
    <col min="2053" max="2053" width="10.1796875" style="29" customWidth="1"/>
    <col min="2054" max="2054" width="27.453125" style="29" bestFit="1" customWidth="1"/>
    <col min="2055" max="2055" width="27.1796875" style="29" bestFit="1" customWidth="1"/>
    <col min="2056" max="2056" width="27.453125" style="29" bestFit="1" customWidth="1"/>
    <col min="2057" max="2057" width="27.1796875" style="29" bestFit="1" customWidth="1"/>
    <col min="2058" max="2059" width="27.453125" style="29" bestFit="1" customWidth="1"/>
    <col min="2060" max="2060" width="27.54296875" style="29" bestFit="1" customWidth="1"/>
    <col min="2061" max="2061" width="27.1796875" style="29" bestFit="1" customWidth="1"/>
    <col min="2062" max="2062" width="27.54296875" style="29" bestFit="1" customWidth="1"/>
    <col min="2063" max="2304" width="8.7265625" style="29"/>
    <col min="2305" max="2305" width="73.453125" style="29" customWidth="1"/>
    <col min="2306" max="2306" width="8.7265625" style="29"/>
    <col min="2307" max="2308" width="26.81640625" style="29" bestFit="1" customWidth="1"/>
    <col min="2309" max="2309" width="10.1796875" style="29" customWidth="1"/>
    <col min="2310" max="2310" width="27.453125" style="29" bestFit="1" customWidth="1"/>
    <col min="2311" max="2311" width="27.1796875" style="29" bestFit="1" customWidth="1"/>
    <col min="2312" max="2312" width="27.453125" style="29" bestFit="1" customWidth="1"/>
    <col min="2313" max="2313" width="27.1796875" style="29" bestFit="1" customWidth="1"/>
    <col min="2314" max="2315" width="27.453125" style="29" bestFit="1" customWidth="1"/>
    <col min="2316" max="2316" width="27.54296875" style="29" bestFit="1" customWidth="1"/>
    <col min="2317" max="2317" width="27.1796875" style="29" bestFit="1" customWidth="1"/>
    <col min="2318" max="2318" width="27.54296875" style="29" bestFit="1" customWidth="1"/>
    <col min="2319" max="2560" width="8.7265625" style="29"/>
    <col min="2561" max="2561" width="73.453125" style="29" customWidth="1"/>
    <col min="2562" max="2562" width="8.7265625" style="29"/>
    <col min="2563" max="2564" width="26.81640625" style="29" bestFit="1" customWidth="1"/>
    <col min="2565" max="2565" width="10.1796875" style="29" customWidth="1"/>
    <col min="2566" max="2566" width="27.453125" style="29" bestFit="1" customWidth="1"/>
    <col min="2567" max="2567" width="27.1796875" style="29" bestFit="1" customWidth="1"/>
    <col min="2568" max="2568" width="27.453125" style="29" bestFit="1" customWidth="1"/>
    <col min="2569" max="2569" width="27.1796875" style="29" bestFit="1" customWidth="1"/>
    <col min="2570" max="2571" width="27.453125" style="29" bestFit="1" customWidth="1"/>
    <col min="2572" max="2572" width="27.54296875" style="29" bestFit="1" customWidth="1"/>
    <col min="2573" max="2573" width="27.1796875" style="29" bestFit="1" customWidth="1"/>
    <col min="2574" max="2574" width="27.54296875" style="29" bestFit="1" customWidth="1"/>
    <col min="2575" max="2816" width="8.7265625" style="29"/>
    <col min="2817" max="2817" width="73.453125" style="29" customWidth="1"/>
    <col min="2818" max="2818" width="8.7265625" style="29"/>
    <col min="2819" max="2820" width="26.81640625" style="29" bestFit="1" customWidth="1"/>
    <col min="2821" max="2821" width="10.1796875" style="29" customWidth="1"/>
    <col min="2822" max="2822" width="27.453125" style="29" bestFit="1" customWidth="1"/>
    <col min="2823" max="2823" width="27.1796875" style="29" bestFit="1" customWidth="1"/>
    <col min="2824" max="2824" width="27.453125" style="29" bestFit="1" customWidth="1"/>
    <col min="2825" max="2825" width="27.1796875" style="29" bestFit="1" customWidth="1"/>
    <col min="2826" max="2827" width="27.453125" style="29" bestFit="1" customWidth="1"/>
    <col min="2828" max="2828" width="27.54296875" style="29" bestFit="1" customWidth="1"/>
    <col min="2829" max="2829" width="27.1796875" style="29" bestFit="1" customWidth="1"/>
    <col min="2830" max="2830" width="27.54296875" style="29" bestFit="1" customWidth="1"/>
    <col min="2831" max="3072" width="8.7265625" style="29"/>
    <col min="3073" max="3073" width="73.453125" style="29" customWidth="1"/>
    <col min="3074" max="3074" width="8.7265625" style="29"/>
    <col min="3075" max="3076" width="26.81640625" style="29" bestFit="1" customWidth="1"/>
    <col min="3077" max="3077" width="10.1796875" style="29" customWidth="1"/>
    <col min="3078" max="3078" width="27.453125" style="29" bestFit="1" customWidth="1"/>
    <col min="3079" max="3079" width="27.1796875" style="29" bestFit="1" customWidth="1"/>
    <col min="3080" max="3080" width="27.453125" style="29" bestFit="1" customWidth="1"/>
    <col min="3081" max="3081" width="27.1796875" style="29" bestFit="1" customWidth="1"/>
    <col min="3082" max="3083" width="27.453125" style="29" bestFit="1" customWidth="1"/>
    <col min="3084" max="3084" width="27.54296875" style="29" bestFit="1" customWidth="1"/>
    <col min="3085" max="3085" width="27.1796875" style="29" bestFit="1" customWidth="1"/>
    <col min="3086" max="3086" width="27.54296875" style="29" bestFit="1" customWidth="1"/>
    <col min="3087" max="3328" width="8.7265625" style="29"/>
    <col min="3329" max="3329" width="73.453125" style="29" customWidth="1"/>
    <col min="3330" max="3330" width="8.7265625" style="29"/>
    <col min="3331" max="3332" width="26.81640625" style="29" bestFit="1" customWidth="1"/>
    <col min="3333" max="3333" width="10.1796875" style="29" customWidth="1"/>
    <col min="3334" max="3334" width="27.453125" style="29" bestFit="1" customWidth="1"/>
    <col min="3335" max="3335" width="27.1796875" style="29" bestFit="1" customWidth="1"/>
    <col min="3336" max="3336" width="27.453125" style="29" bestFit="1" customWidth="1"/>
    <col min="3337" max="3337" width="27.1796875" style="29" bestFit="1" customWidth="1"/>
    <col min="3338" max="3339" width="27.453125" style="29" bestFit="1" customWidth="1"/>
    <col min="3340" max="3340" width="27.54296875" style="29" bestFit="1" customWidth="1"/>
    <col min="3341" max="3341" width="27.1796875" style="29" bestFit="1" customWidth="1"/>
    <col min="3342" max="3342" width="27.54296875" style="29" bestFit="1" customWidth="1"/>
    <col min="3343" max="3584" width="8.7265625" style="29"/>
    <col min="3585" max="3585" width="73.453125" style="29" customWidth="1"/>
    <col min="3586" max="3586" width="8.7265625" style="29"/>
    <col min="3587" max="3588" width="26.81640625" style="29" bestFit="1" customWidth="1"/>
    <col min="3589" max="3589" width="10.1796875" style="29" customWidth="1"/>
    <col min="3590" max="3590" width="27.453125" style="29" bestFit="1" customWidth="1"/>
    <col min="3591" max="3591" width="27.1796875" style="29" bestFit="1" customWidth="1"/>
    <col min="3592" max="3592" width="27.453125" style="29" bestFit="1" customWidth="1"/>
    <col min="3593" max="3593" width="27.1796875" style="29" bestFit="1" customWidth="1"/>
    <col min="3594" max="3595" width="27.453125" style="29" bestFit="1" customWidth="1"/>
    <col min="3596" max="3596" width="27.54296875" style="29" bestFit="1" customWidth="1"/>
    <col min="3597" max="3597" width="27.1796875" style="29" bestFit="1" customWidth="1"/>
    <col min="3598" max="3598" width="27.54296875" style="29" bestFit="1" customWidth="1"/>
    <col min="3599" max="3840" width="8.7265625" style="29"/>
    <col min="3841" max="3841" width="73.453125" style="29" customWidth="1"/>
    <col min="3842" max="3842" width="8.7265625" style="29"/>
    <col min="3843" max="3844" width="26.81640625" style="29" bestFit="1" customWidth="1"/>
    <col min="3845" max="3845" width="10.1796875" style="29" customWidth="1"/>
    <col min="3846" max="3846" width="27.453125" style="29" bestFit="1" customWidth="1"/>
    <col min="3847" max="3847" width="27.1796875" style="29" bestFit="1" customWidth="1"/>
    <col min="3848" max="3848" width="27.453125" style="29" bestFit="1" customWidth="1"/>
    <col min="3849" max="3849" width="27.1796875" style="29" bestFit="1" customWidth="1"/>
    <col min="3850" max="3851" width="27.453125" style="29" bestFit="1" customWidth="1"/>
    <col min="3852" max="3852" width="27.54296875" style="29" bestFit="1" customWidth="1"/>
    <col min="3853" max="3853" width="27.1796875" style="29" bestFit="1" customWidth="1"/>
    <col min="3854" max="3854" width="27.54296875" style="29" bestFit="1" customWidth="1"/>
    <col min="3855" max="4096" width="8.7265625" style="29"/>
    <col min="4097" max="4097" width="73.453125" style="29" customWidth="1"/>
    <col min="4098" max="4098" width="8.7265625" style="29"/>
    <col min="4099" max="4100" width="26.81640625" style="29" bestFit="1" customWidth="1"/>
    <col min="4101" max="4101" width="10.1796875" style="29" customWidth="1"/>
    <col min="4102" max="4102" width="27.453125" style="29" bestFit="1" customWidth="1"/>
    <col min="4103" max="4103" width="27.1796875" style="29" bestFit="1" customWidth="1"/>
    <col min="4104" max="4104" width="27.453125" style="29" bestFit="1" customWidth="1"/>
    <col min="4105" max="4105" width="27.1796875" style="29" bestFit="1" customWidth="1"/>
    <col min="4106" max="4107" width="27.453125" style="29" bestFit="1" customWidth="1"/>
    <col min="4108" max="4108" width="27.54296875" style="29" bestFit="1" customWidth="1"/>
    <col min="4109" max="4109" width="27.1796875" style="29" bestFit="1" customWidth="1"/>
    <col min="4110" max="4110" width="27.54296875" style="29" bestFit="1" customWidth="1"/>
    <col min="4111" max="4352" width="8.7265625" style="29"/>
    <col min="4353" max="4353" width="73.453125" style="29" customWidth="1"/>
    <col min="4354" max="4354" width="8.7265625" style="29"/>
    <col min="4355" max="4356" width="26.81640625" style="29" bestFit="1" customWidth="1"/>
    <col min="4357" max="4357" width="10.1796875" style="29" customWidth="1"/>
    <col min="4358" max="4358" width="27.453125" style="29" bestFit="1" customWidth="1"/>
    <col min="4359" max="4359" width="27.1796875" style="29" bestFit="1" customWidth="1"/>
    <col min="4360" max="4360" width="27.453125" style="29" bestFit="1" customWidth="1"/>
    <col min="4361" max="4361" width="27.1796875" style="29" bestFit="1" customWidth="1"/>
    <col min="4362" max="4363" width="27.453125" style="29" bestFit="1" customWidth="1"/>
    <col min="4364" max="4364" width="27.54296875" style="29" bestFit="1" customWidth="1"/>
    <col min="4365" max="4365" width="27.1796875" style="29" bestFit="1" customWidth="1"/>
    <col min="4366" max="4366" width="27.54296875" style="29" bestFit="1" customWidth="1"/>
    <col min="4367" max="4608" width="8.7265625" style="29"/>
    <col min="4609" max="4609" width="73.453125" style="29" customWidth="1"/>
    <col min="4610" max="4610" width="8.7265625" style="29"/>
    <col min="4611" max="4612" width="26.81640625" style="29" bestFit="1" customWidth="1"/>
    <col min="4613" max="4613" width="10.1796875" style="29" customWidth="1"/>
    <col min="4614" max="4614" width="27.453125" style="29" bestFit="1" customWidth="1"/>
    <col min="4615" max="4615" width="27.1796875" style="29" bestFit="1" customWidth="1"/>
    <col min="4616" max="4616" width="27.453125" style="29" bestFit="1" customWidth="1"/>
    <col min="4617" max="4617" width="27.1796875" style="29" bestFit="1" customWidth="1"/>
    <col min="4618" max="4619" width="27.453125" style="29" bestFit="1" customWidth="1"/>
    <col min="4620" max="4620" width="27.54296875" style="29" bestFit="1" customWidth="1"/>
    <col min="4621" max="4621" width="27.1796875" style="29" bestFit="1" customWidth="1"/>
    <col min="4622" max="4622" width="27.54296875" style="29" bestFit="1" customWidth="1"/>
    <col min="4623" max="4864" width="8.7265625" style="29"/>
    <col min="4865" max="4865" width="73.453125" style="29" customWidth="1"/>
    <col min="4866" max="4866" width="8.7265625" style="29"/>
    <col min="4867" max="4868" width="26.81640625" style="29" bestFit="1" customWidth="1"/>
    <col min="4869" max="4869" width="10.1796875" style="29" customWidth="1"/>
    <col min="4870" max="4870" width="27.453125" style="29" bestFit="1" customWidth="1"/>
    <col min="4871" max="4871" width="27.1796875" style="29" bestFit="1" customWidth="1"/>
    <col min="4872" max="4872" width="27.453125" style="29" bestFit="1" customWidth="1"/>
    <col min="4873" max="4873" width="27.1796875" style="29" bestFit="1" customWidth="1"/>
    <col min="4874" max="4875" width="27.453125" style="29" bestFit="1" customWidth="1"/>
    <col min="4876" max="4876" width="27.54296875" style="29" bestFit="1" customWidth="1"/>
    <col min="4877" max="4877" width="27.1796875" style="29" bestFit="1" customWidth="1"/>
    <col min="4878" max="4878" width="27.54296875" style="29" bestFit="1" customWidth="1"/>
    <col min="4879" max="5120" width="8.7265625" style="29"/>
    <col min="5121" max="5121" width="73.453125" style="29" customWidth="1"/>
    <col min="5122" max="5122" width="8.7265625" style="29"/>
    <col min="5123" max="5124" width="26.81640625" style="29" bestFit="1" customWidth="1"/>
    <col min="5125" max="5125" width="10.1796875" style="29" customWidth="1"/>
    <col min="5126" max="5126" width="27.453125" style="29" bestFit="1" customWidth="1"/>
    <col min="5127" max="5127" width="27.1796875" style="29" bestFit="1" customWidth="1"/>
    <col min="5128" max="5128" width="27.453125" style="29" bestFit="1" customWidth="1"/>
    <col min="5129" max="5129" width="27.1796875" style="29" bestFit="1" customWidth="1"/>
    <col min="5130" max="5131" width="27.453125" style="29" bestFit="1" customWidth="1"/>
    <col min="5132" max="5132" width="27.54296875" style="29" bestFit="1" customWidth="1"/>
    <col min="5133" max="5133" width="27.1796875" style="29" bestFit="1" customWidth="1"/>
    <col min="5134" max="5134" width="27.54296875" style="29" bestFit="1" customWidth="1"/>
    <col min="5135" max="5376" width="8.7265625" style="29"/>
    <col min="5377" max="5377" width="73.453125" style="29" customWidth="1"/>
    <col min="5378" max="5378" width="8.7265625" style="29"/>
    <col min="5379" max="5380" width="26.81640625" style="29" bestFit="1" customWidth="1"/>
    <col min="5381" max="5381" width="10.1796875" style="29" customWidth="1"/>
    <col min="5382" max="5382" width="27.453125" style="29" bestFit="1" customWidth="1"/>
    <col min="5383" max="5383" width="27.1796875" style="29" bestFit="1" customWidth="1"/>
    <col min="5384" max="5384" width="27.453125" style="29" bestFit="1" customWidth="1"/>
    <col min="5385" max="5385" width="27.1796875" style="29" bestFit="1" customWidth="1"/>
    <col min="5386" max="5387" width="27.453125" style="29" bestFit="1" customWidth="1"/>
    <col min="5388" max="5388" width="27.54296875" style="29" bestFit="1" customWidth="1"/>
    <col min="5389" max="5389" width="27.1796875" style="29" bestFit="1" customWidth="1"/>
    <col min="5390" max="5390" width="27.54296875" style="29" bestFit="1" customWidth="1"/>
    <col min="5391" max="5632" width="8.7265625" style="29"/>
    <col min="5633" max="5633" width="73.453125" style="29" customWidth="1"/>
    <col min="5634" max="5634" width="8.7265625" style="29"/>
    <col min="5635" max="5636" width="26.81640625" style="29" bestFit="1" customWidth="1"/>
    <col min="5637" max="5637" width="10.1796875" style="29" customWidth="1"/>
    <col min="5638" max="5638" width="27.453125" style="29" bestFit="1" customWidth="1"/>
    <col min="5639" max="5639" width="27.1796875" style="29" bestFit="1" customWidth="1"/>
    <col min="5640" max="5640" width="27.453125" style="29" bestFit="1" customWidth="1"/>
    <col min="5641" max="5641" width="27.1796875" style="29" bestFit="1" customWidth="1"/>
    <col min="5642" max="5643" width="27.453125" style="29" bestFit="1" customWidth="1"/>
    <col min="5644" max="5644" width="27.54296875" style="29" bestFit="1" customWidth="1"/>
    <col min="5645" max="5645" width="27.1796875" style="29" bestFit="1" customWidth="1"/>
    <col min="5646" max="5646" width="27.54296875" style="29" bestFit="1" customWidth="1"/>
    <col min="5647" max="5888" width="8.7265625" style="29"/>
    <col min="5889" max="5889" width="73.453125" style="29" customWidth="1"/>
    <col min="5890" max="5890" width="8.7265625" style="29"/>
    <col min="5891" max="5892" width="26.81640625" style="29" bestFit="1" customWidth="1"/>
    <col min="5893" max="5893" width="10.1796875" style="29" customWidth="1"/>
    <col min="5894" max="5894" width="27.453125" style="29" bestFit="1" customWidth="1"/>
    <col min="5895" max="5895" width="27.1796875" style="29" bestFit="1" customWidth="1"/>
    <col min="5896" max="5896" width="27.453125" style="29" bestFit="1" customWidth="1"/>
    <col min="5897" max="5897" width="27.1796875" style="29" bestFit="1" customWidth="1"/>
    <col min="5898" max="5899" width="27.453125" style="29" bestFit="1" customWidth="1"/>
    <col min="5900" max="5900" width="27.54296875" style="29" bestFit="1" customWidth="1"/>
    <col min="5901" max="5901" width="27.1796875" style="29" bestFit="1" customWidth="1"/>
    <col min="5902" max="5902" width="27.54296875" style="29" bestFit="1" customWidth="1"/>
    <col min="5903" max="6144" width="8.7265625" style="29"/>
    <col min="6145" max="6145" width="73.453125" style="29" customWidth="1"/>
    <col min="6146" max="6146" width="8.7265625" style="29"/>
    <col min="6147" max="6148" width="26.81640625" style="29" bestFit="1" customWidth="1"/>
    <col min="6149" max="6149" width="10.1796875" style="29" customWidth="1"/>
    <col min="6150" max="6150" width="27.453125" style="29" bestFit="1" customWidth="1"/>
    <col min="6151" max="6151" width="27.1796875" style="29" bestFit="1" customWidth="1"/>
    <col min="6152" max="6152" width="27.453125" style="29" bestFit="1" customWidth="1"/>
    <col min="6153" max="6153" width="27.1796875" style="29" bestFit="1" customWidth="1"/>
    <col min="6154" max="6155" width="27.453125" style="29" bestFit="1" customWidth="1"/>
    <col min="6156" max="6156" width="27.54296875" style="29" bestFit="1" customWidth="1"/>
    <col min="6157" max="6157" width="27.1796875" style="29" bestFit="1" customWidth="1"/>
    <col min="6158" max="6158" width="27.54296875" style="29" bestFit="1" customWidth="1"/>
    <col min="6159" max="6400" width="8.7265625" style="29"/>
    <col min="6401" max="6401" width="73.453125" style="29" customWidth="1"/>
    <col min="6402" max="6402" width="8.7265625" style="29"/>
    <col min="6403" max="6404" width="26.81640625" style="29" bestFit="1" customWidth="1"/>
    <col min="6405" max="6405" width="10.1796875" style="29" customWidth="1"/>
    <col min="6406" max="6406" width="27.453125" style="29" bestFit="1" customWidth="1"/>
    <col min="6407" max="6407" width="27.1796875" style="29" bestFit="1" customWidth="1"/>
    <col min="6408" max="6408" width="27.453125" style="29" bestFit="1" customWidth="1"/>
    <col min="6409" max="6409" width="27.1796875" style="29" bestFit="1" customWidth="1"/>
    <col min="6410" max="6411" width="27.453125" style="29" bestFit="1" customWidth="1"/>
    <col min="6412" max="6412" width="27.54296875" style="29" bestFit="1" customWidth="1"/>
    <col min="6413" max="6413" width="27.1796875" style="29" bestFit="1" customWidth="1"/>
    <col min="6414" max="6414" width="27.54296875" style="29" bestFit="1" customWidth="1"/>
    <col min="6415" max="6656" width="8.7265625" style="29"/>
    <col min="6657" max="6657" width="73.453125" style="29" customWidth="1"/>
    <col min="6658" max="6658" width="8.7265625" style="29"/>
    <col min="6659" max="6660" width="26.81640625" style="29" bestFit="1" customWidth="1"/>
    <col min="6661" max="6661" width="10.1796875" style="29" customWidth="1"/>
    <col min="6662" max="6662" width="27.453125" style="29" bestFit="1" customWidth="1"/>
    <col min="6663" max="6663" width="27.1796875" style="29" bestFit="1" customWidth="1"/>
    <col min="6664" max="6664" width="27.453125" style="29" bestFit="1" customWidth="1"/>
    <col min="6665" max="6665" width="27.1796875" style="29" bestFit="1" customWidth="1"/>
    <col min="6666" max="6667" width="27.453125" style="29" bestFit="1" customWidth="1"/>
    <col min="6668" max="6668" width="27.54296875" style="29" bestFit="1" customWidth="1"/>
    <col min="6669" max="6669" width="27.1796875" style="29" bestFit="1" customWidth="1"/>
    <col min="6670" max="6670" width="27.54296875" style="29" bestFit="1" customWidth="1"/>
    <col min="6671" max="6912" width="8.7265625" style="29"/>
    <col min="6913" max="6913" width="73.453125" style="29" customWidth="1"/>
    <col min="6914" max="6914" width="8.7265625" style="29"/>
    <col min="6915" max="6916" width="26.81640625" style="29" bestFit="1" customWidth="1"/>
    <col min="6917" max="6917" width="10.1796875" style="29" customWidth="1"/>
    <col min="6918" max="6918" width="27.453125" style="29" bestFit="1" customWidth="1"/>
    <col min="6919" max="6919" width="27.1796875" style="29" bestFit="1" customWidth="1"/>
    <col min="6920" max="6920" width="27.453125" style="29" bestFit="1" customWidth="1"/>
    <col min="6921" max="6921" width="27.1796875" style="29" bestFit="1" customWidth="1"/>
    <col min="6922" max="6923" width="27.453125" style="29" bestFit="1" customWidth="1"/>
    <col min="6924" max="6924" width="27.54296875" style="29" bestFit="1" customWidth="1"/>
    <col min="6925" max="6925" width="27.1796875" style="29" bestFit="1" customWidth="1"/>
    <col min="6926" max="6926" width="27.54296875" style="29" bestFit="1" customWidth="1"/>
    <col min="6927" max="7168" width="8.7265625" style="29"/>
    <col min="7169" max="7169" width="73.453125" style="29" customWidth="1"/>
    <col min="7170" max="7170" width="8.7265625" style="29"/>
    <col min="7171" max="7172" width="26.81640625" style="29" bestFit="1" customWidth="1"/>
    <col min="7173" max="7173" width="10.1796875" style="29" customWidth="1"/>
    <col min="7174" max="7174" width="27.453125" style="29" bestFit="1" customWidth="1"/>
    <col min="7175" max="7175" width="27.1796875" style="29" bestFit="1" customWidth="1"/>
    <col min="7176" max="7176" width="27.453125" style="29" bestFit="1" customWidth="1"/>
    <col min="7177" max="7177" width="27.1796875" style="29" bestFit="1" customWidth="1"/>
    <col min="7178" max="7179" width="27.453125" style="29" bestFit="1" customWidth="1"/>
    <col min="7180" max="7180" width="27.54296875" style="29" bestFit="1" customWidth="1"/>
    <col min="7181" max="7181" width="27.1796875" style="29" bestFit="1" customWidth="1"/>
    <col min="7182" max="7182" width="27.54296875" style="29" bestFit="1" customWidth="1"/>
    <col min="7183" max="7424" width="8.7265625" style="29"/>
    <col min="7425" max="7425" width="73.453125" style="29" customWidth="1"/>
    <col min="7426" max="7426" width="8.7265625" style="29"/>
    <col min="7427" max="7428" width="26.81640625" style="29" bestFit="1" customWidth="1"/>
    <col min="7429" max="7429" width="10.1796875" style="29" customWidth="1"/>
    <col min="7430" max="7430" width="27.453125" style="29" bestFit="1" customWidth="1"/>
    <col min="7431" max="7431" width="27.1796875" style="29" bestFit="1" customWidth="1"/>
    <col min="7432" max="7432" width="27.453125" style="29" bestFit="1" customWidth="1"/>
    <col min="7433" max="7433" width="27.1796875" style="29" bestFit="1" customWidth="1"/>
    <col min="7434" max="7435" width="27.453125" style="29" bestFit="1" customWidth="1"/>
    <col min="7436" max="7436" width="27.54296875" style="29" bestFit="1" customWidth="1"/>
    <col min="7437" max="7437" width="27.1796875" style="29" bestFit="1" customWidth="1"/>
    <col min="7438" max="7438" width="27.54296875" style="29" bestFit="1" customWidth="1"/>
    <col min="7439" max="7680" width="8.7265625" style="29"/>
    <col min="7681" max="7681" width="73.453125" style="29" customWidth="1"/>
    <col min="7682" max="7682" width="8.7265625" style="29"/>
    <col min="7683" max="7684" width="26.81640625" style="29" bestFit="1" customWidth="1"/>
    <col min="7685" max="7685" width="10.1796875" style="29" customWidth="1"/>
    <col min="7686" max="7686" width="27.453125" style="29" bestFit="1" customWidth="1"/>
    <col min="7687" max="7687" width="27.1796875" style="29" bestFit="1" customWidth="1"/>
    <col min="7688" max="7688" width="27.453125" style="29" bestFit="1" customWidth="1"/>
    <col min="7689" max="7689" width="27.1796875" style="29" bestFit="1" customWidth="1"/>
    <col min="7690" max="7691" width="27.453125" style="29" bestFit="1" customWidth="1"/>
    <col min="7692" max="7692" width="27.54296875" style="29" bestFit="1" customWidth="1"/>
    <col min="7693" max="7693" width="27.1796875" style="29" bestFit="1" customWidth="1"/>
    <col min="7694" max="7694" width="27.54296875" style="29" bestFit="1" customWidth="1"/>
    <col min="7695" max="7936" width="8.7265625" style="29"/>
    <col min="7937" max="7937" width="73.453125" style="29" customWidth="1"/>
    <col min="7938" max="7938" width="8.7265625" style="29"/>
    <col min="7939" max="7940" width="26.81640625" style="29" bestFit="1" customWidth="1"/>
    <col min="7941" max="7941" width="10.1796875" style="29" customWidth="1"/>
    <col min="7942" max="7942" width="27.453125" style="29" bestFit="1" customWidth="1"/>
    <col min="7943" max="7943" width="27.1796875" style="29" bestFit="1" customWidth="1"/>
    <col min="7944" max="7944" width="27.453125" style="29" bestFit="1" customWidth="1"/>
    <col min="7945" max="7945" width="27.1796875" style="29" bestFit="1" customWidth="1"/>
    <col min="7946" max="7947" width="27.453125" style="29" bestFit="1" customWidth="1"/>
    <col min="7948" max="7948" width="27.54296875" style="29" bestFit="1" customWidth="1"/>
    <col min="7949" max="7949" width="27.1796875" style="29" bestFit="1" customWidth="1"/>
    <col min="7950" max="7950" width="27.54296875" style="29" bestFit="1" customWidth="1"/>
    <col min="7951" max="8192" width="8.7265625" style="29"/>
    <col min="8193" max="8193" width="73.453125" style="29" customWidth="1"/>
    <col min="8194" max="8194" width="8.7265625" style="29"/>
    <col min="8195" max="8196" width="26.81640625" style="29" bestFit="1" customWidth="1"/>
    <col min="8197" max="8197" width="10.1796875" style="29" customWidth="1"/>
    <col min="8198" max="8198" width="27.453125" style="29" bestFit="1" customWidth="1"/>
    <col min="8199" max="8199" width="27.1796875" style="29" bestFit="1" customWidth="1"/>
    <col min="8200" max="8200" width="27.453125" style="29" bestFit="1" customWidth="1"/>
    <col min="8201" max="8201" width="27.1796875" style="29" bestFit="1" customWidth="1"/>
    <col min="8202" max="8203" width="27.453125" style="29" bestFit="1" customWidth="1"/>
    <col min="8204" max="8204" width="27.54296875" style="29" bestFit="1" customWidth="1"/>
    <col min="8205" max="8205" width="27.1796875" style="29" bestFit="1" customWidth="1"/>
    <col min="8206" max="8206" width="27.54296875" style="29" bestFit="1" customWidth="1"/>
    <col min="8207" max="8448" width="8.7265625" style="29"/>
    <col min="8449" max="8449" width="73.453125" style="29" customWidth="1"/>
    <col min="8450" max="8450" width="8.7265625" style="29"/>
    <col min="8451" max="8452" width="26.81640625" style="29" bestFit="1" customWidth="1"/>
    <col min="8453" max="8453" width="10.1796875" style="29" customWidth="1"/>
    <col min="8454" max="8454" width="27.453125" style="29" bestFit="1" customWidth="1"/>
    <col min="8455" max="8455" width="27.1796875" style="29" bestFit="1" customWidth="1"/>
    <col min="8456" max="8456" width="27.453125" style="29" bestFit="1" customWidth="1"/>
    <col min="8457" max="8457" width="27.1796875" style="29" bestFit="1" customWidth="1"/>
    <col min="8458" max="8459" width="27.453125" style="29" bestFit="1" customWidth="1"/>
    <col min="8460" max="8460" width="27.54296875" style="29" bestFit="1" customWidth="1"/>
    <col min="8461" max="8461" width="27.1796875" style="29" bestFit="1" customWidth="1"/>
    <col min="8462" max="8462" width="27.54296875" style="29" bestFit="1" customWidth="1"/>
    <col min="8463" max="8704" width="8.7265625" style="29"/>
    <col min="8705" max="8705" width="73.453125" style="29" customWidth="1"/>
    <col min="8706" max="8706" width="8.7265625" style="29"/>
    <col min="8707" max="8708" width="26.81640625" style="29" bestFit="1" customWidth="1"/>
    <col min="8709" max="8709" width="10.1796875" style="29" customWidth="1"/>
    <col min="8710" max="8710" width="27.453125" style="29" bestFit="1" customWidth="1"/>
    <col min="8711" max="8711" width="27.1796875" style="29" bestFit="1" customWidth="1"/>
    <col min="8712" max="8712" width="27.453125" style="29" bestFit="1" customWidth="1"/>
    <col min="8713" max="8713" width="27.1796875" style="29" bestFit="1" customWidth="1"/>
    <col min="8714" max="8715" width="27.453125" style="29" bestFit="1" customWidth="1"/>
    <col min="8716" max="8716" width="27.54296875" style="29" bestFit="1" customWidth="1"/>
    <col min="8717" max="8717" width="27.1796875" style="29" bestFit="1" customWidth="1"/>
    <col min="8718" max="8718" width="27.54296875" style="29" bestFit="1" customWidth="1"/>
    <col min="8719" max="8960" width="8.7265625" style="29"/>
    <col min="8961" max="8961" width="73.453125" style="29" customWidth="1"/>
    <col min="8962" max="8962" width="8.7265625" style="29"/>
    <col min="8963" max="8964" width="26.81640625" style="29" bestFit="1" customWidth="1"/>
    <col min="8965" max="8965" width="10.1796875" style="29" customWidth="1"/>
    <col min="8966" max="8966" width="27.453125" style="29" bestFit="1" customWidth="1"/>
    <col min="8967" max="8967" width="27.1796875" style="29" bestFit="1" customWidth="1"/>
    <col min="8968" max="8968" width="27.453125" style="29" bestFit="1" customWidth="1"/>
    <col min="8969" max="8969" width="27.1796875" style="29" bestFit="1" customWidth="1"/>
    <col min="8970" max="8971" width="27.453125" style="29" bestFit="1" customWidth="1"/>
    <col min="8972" max="8972" width="27.54296875" style="29" bestFit="1" customWidth="1"/>
    <col min="8973" max="8973" width="27.1796875" style="29" bestFit="1" customWidth="1"/>
    <col min="8974" max="8974" width="27.54296875" style="29" bestFit="1" customWidth="1"/>
    <col min="8975" max="9216" width="8.7265625" style="29"/>
    <col min="9217" max="9217" width="73.453125" style="29" customWidth="1"/>
    <col min="9218" max="9218" width="8.7265625" style="29"/>
    <col min="9219" max="9220" width="26.81640625" style="29" bestFit="1" customWidth="1"/>
    <col min="9221" max="9221" width="10.1796875" style="29" customWidth="1"/>
    <col min="9222" max="9222" width="27.453125" style="29" bestFit="1" customWidth="1"/>
    <col min="9223" max="9223" width="27.1796875" style="29" bestFit="1" customWidth="1"/>
    <col min="9224" max="9224" width="27.453125" style="29" bestFit="1" customWidth="1"/>
    <col min="9225" max="9225" width="27.1796875" style="29" bestFit="1" customWidth="1"/>
    <col min="9226" max="9227" width="27.453125" style="29" bestFit="1" customWidth="1"/>
    <col min="9228" max="9228" width="27.54296875" style="29" bestFit="1" customWidth="1"/>
    <col min="9229" max="9229" width="27.1796875" style="29" bestFit="1" customWidth="1"/>
    <col min="9230" max="9230" width="27.54296875" style="29" bestFit="1" customWidth="1"/>
    <col min="9231" max="9472" width="8.7265625" style="29"/>
    <col min="9473" max="9473" width="73.453125" style="29" customWidth="1"/>
    <col min="9474" max="9474" width="8.7265625" style="29"/>
    <col min="9475" max="9476" width="26.81640625" style="29" bestFit="1" customWidth="1"/>
    <col min="9477" max="9477" width="10.1796875" style="29" customWidth="1"/>
    <col min="9478" max="9478" width="27.453125" style="29" bestFit="1" customWidth="1"/>
    <col min="9479" max="9479" width="27.1796875" style="29" bestFit="1" customWidth="1"/>
    <col min="9480" max="9480" width="27.453125" style="29" bestFit="1" customWidth="1"/>
    <col min="9481" max="9481" width="27.1796875" style="29" bestFit="1" customWidth="1"/>
    <col min="9482" max="9483" width="27.453125" style="29" bestFit="1" customWidth="1"/>
    <col min="9484" max="9484" width="27.54296875" style="29" bestFit="1" customWidth="1"/>
    <col min="9485" max="9485" width="27.1796875" style="29" bestFit="1" customWidth="1"/>
    <col min="9486" max="9486" width="27.54296875" style="29" bestFit="1" customWidth="1"/>
    <col min="9487" max="9728" width="8.7265625" style="29"/>
    <col min="9729" max="9729" width="73.453125" style="29" customWidth="1"/>
    <col min="9730" max="9730" width="8.7265625" style="29"/>
    <col min="9731" max="9732" width="26.81640625" style="29" bestFit="1" customWidth="1"/>
    <col min="9733" max="9733" width="10.1796875" style="29" customWidth="1"/>
    <col min="9734" max="9734" width="27.453125" style="29" bestFit="1" customWidth="1"/>
    <col min="9735" max="9735" width="27.1796875" style="29" bestFit="1" customWidth="1"/>
    <col min="9736" max="9736" width="27.453125" style="29" bestFit="1" customWidth="1"/>
    <col min="9737" max="9737" width="27.1796875" style="29" bestFit="1" customWidth="1"/>
    <col min="9738" max="9739" width="27.453125" style="29" bestFit="1" customWidth="1"/>
    <col min="9740" max="9740" width="27.54296875" style="29" bestFit="1" customWidth="1"/>
    <col min="9741" max="9741" width="27.1796875" style="29" bestFit="1" customWidth="1"/>
    <col min="9742" max="9742" width="27.54296875" style="29" bestFit="1" customWidth="1"/>
    <col min="9743" max="9984" width="8.7265625" style="29"/>
    <col min="9985" max="9985" width="73.453125" style="29" customWidth="1"/>
    <col min="9986" max="9986" width="8.7265625" style="29"/>
    <col min="9987" max="9988" width="26.81640625" style="29" bestFit="1" customWidth="1"/>
    <col min="9989" max="9989" width="10.1796875" style="29" customWidth="1"/>
    <col min="9990" max="9990" width="27.453125" style="29" bestFit="1" customWidth="1"/>
    <col min="9991" max="9991" width="27.1796875" style="29" bestFit="1" customWidth="1"/>
    <col min="9992" max="9992" width="27.453125" style="29" bestFit="1" customWidth="1"/>
    <col min="9993" max="9993" width="27.1796875" style="29" bestFit="1" customWidth="1"/>
    <col min="9994" max="9995" width="27.453125" style="29" bestFit="1" customWidth="1"/>
    <col min="9996" max="9996" width="27.54296875" style="29" bestFit="1" customWidth="1"/>
    <col min="9997" max="9997" width="27.1796875" style="29" bestFit="1" customWidth="1"/>
    <col min="9998" max="9998" width="27.54296875" style="29" bestFit="1" customWidth="1"/>
    <col min="9999" max="10240" width="8.7265625" style="29"/>
    <col min="10241" max="10241" width="73.453125" style="29" customWidth="1"/>
    <col min="10242" max="10242" width="8.7265625" style="29"/>
    <col min="10243" max="10244" width="26.81640625" style="29" bestFit="1" customWidth="1"/>
    <col min="10245" max="10245" width="10.1796875" style="29" customWidth="1"/>
    <col min="10246" max="10246" width="27.453125" style="29" bestFit="1" customWidth="1"/>
    <col min="10247" max="10247" width="27.1796875" style="29" bestFit="1" customWidth="1"/>
    <col min="10248" max="10248" width="27.453125" style="29" bestFit="1" customWidth="1"/>
    <col min="10249" max="10249" width="27.1796875" style="29" bestFit="1" customWidth="1"/>
    <col min="10250" max="10251" width="27.453125" style="29" bestFit="1" customWidth="1"/>
    <col min="10252" max="10252" width="27.54296875" style="29" bestFit="1" customWidth="1"/>
    <col min="10253" max="10253" width="27.1796875" style="29" bestFit="1" customWidth="1"/>
    <col min="10254" max="10254" width="27.54296875" style="29" bestFit="1" customWidth="1"/>
    <col min="10255" max="10496" width="8.7265625" style="29"/>
    <col min="10497" max="10497" width="73.453125" style="29" customWidth="1"/>
    <col min="10498" max="10498" width="8.7265625" style="29"/>
    <col min="10499" max="10500" width="26.81640625" style="29" bestFit="1" customWidth="1"/>
    <col min="10501" max="10501" width="10.1796875" style="29" customWidth="1"/>
    <col min="10502" max="10502" width="27.453125" style="29" bestFit="1" customWidth="1"/>
    <col min="10503" max="10503" width="27.1796875" style="29" bestFit="1" customWidth="1"/>
    <col min="10504" max="10504" width="27.453125" style="29" bestFit="1" customWidth="1"/>
    <col min="10505" max="10505" width="27.1796875" style="29" bestFit="1" customWidth="1"/>
    <col min="10506" max="10507" width="27.453125" style="29" bestFit="1" customWidth="1"/>
    <col min="10508" max="10508" width="27.54296875" style="29" bestFit="1" customWidth="1"/>
    <col min="10509" max="10509" width="27.1796875" style="29" bestFit="1" customWidth="1"/>
    <col min="10510" max="10510" width="27.54296875" style="29" bestFit="1" customWidth="1"/>
    <col min="10511" max="10752" width="8.7265625" style="29"/>
    <col min="10753" max="10753" width="73.453125" style="29" customWidth="1"/>
    <col min="10754" max="10754" width="8.7265625" style="29"/>
    <col min="10755" max="10756" width="26.81640625" style="29" bestFit="1" customWidth="1"/>
    <col min="10757" max="10757" width="10.1796875" style="29" customWidth="1"/>
    <col min="10758" max="10758" width="27.453125" style="29" bestFit="1" customWidth="1"/>
    <col min="10759" max="10759" width="27.1796875" style="29" bestFit="1" customWidth="1"/>
    <col min="10760" max="10760" width="27.453125" style="29" bestFit="1" customWidth="1"/>
    <col min="10761" max="10761" width="27.1796875" style="29" bestFit="1" customWidth="1"/>
    <col min="10762" max="10763" width="27.453125" style="29" bestFit="1" customWidth="1"/>
    <col min="10764" max="10764" width="27.54296875" style="29" bestFit="1" customWidth="1"/>
    <col min="10765" max="10765" width="27.1796875" style="29" bestFit="1" customWidth="1"/>
    <col min="10766" max="10766" width="27.54296875" style="29" bestFit="1" customWidth="1"/>
    <col min="10767" max="11008" width="8.7265625" style="29"/>
    <col min="11009" max="11009" width="73.453125" style="29" customWidth="1"/>
    <col min="11010" max="11010" width="8.7265625" style="29"/>
    <col min="11011" max="11012" width="26.81640625" style="29" bestFit="1" customWidth="1"/>
    <col min="11013" max="11013" width="10.1796875" style="29" customWidth="1"/>
    <col min="11014" max="11014" width="27.453125" style="29" bestFit="1" customWidth="1"/>
    <col min="11015" max="11015" width="27.1796875" style="29" bestFit="1" customWidth="1"/>
    <col min="11016" max="11016" width="27.453125" style="29" bestFit="1" customWidth="1"/>
    <col min="11017" max="11017" width="27.1796875" style="29" bestFit="1" customWidth="1"/>
    <col min="11018" max="11019" width="27.453125" style="29" bestFit="1" customWidth="1"/>
    <col min="11020" max="11020" width="27.54296875" style="29" bestFit="1" customWidth="1"/>
    <col min="11021" max="11021" width="27.1796875" style="29" bestFit="1" customWidth="1"/>
    <col min="11022" max="11022" width="27.54296875" style="29" bestFit="1" customWidth="1"/>
    <col min="11023" max="11264" width="8.7265625" style="29"/>
    <col min="11265" max="11265" width="73.453125" style="29" customWidth="1"/>
    <col min="11266" max="11266" width="8.7265625" style="29"/>
    <col min="11267" max="11268" width="26.81640625" style="29" bestFit="1" customWidth="1"/>
    <col min="11269" max="11269" width="10.1796875" style="29" customWidth="1"/>
    <col min="11270" max="11270" width="27.453125" style="29" bestFit="1" customWidth="1"/>
    <col min="11271" max="11271" width="27.1796875" style="29" bestFit="1" customWidth="1"/>
    <col min="11272" max="11272" width="27.453125" style="29" bestFit="1" customWidth="1"/>
    <col min="11273" max="11273" width="27.1796875" style="29" bestFit="1" customWidth="1"/>
    <col min="11274" max="11275" width="27.453125" style="29" bestFit="1" customWidth="1"/>
    <col min="11276" max="11276" width="27.54296875" style="29" bestFit="1" customWidth="1"/>
    <col min="11277" max="11277" width="27.1796875" style="29" bestFit="1" customWidth="1"/>
    <col min="11278" max="11278" width="27.54296875" style="29" bestFit="1" customWidth="1"/>
    <col min="11279" max="11520" width="8.7265625" style="29"/>
    <col min="11521" max="11521" width="73.453125" style="29" customWidth="1"/>
    <col min="11522" max="11522" width="8.7265625" style="29"/>
    <col min="11523" max="11524" width="26.81640625" style="29" bestFit="1" customWidth="1"/>
    <col min="11525" max="11525" width="10.1796875" style="29" customWidth="1"/>
    <col min="11526" max="11526" width="27.453125" style="29" bestFit="1" customWidth="1"/>
    <col min="11527" max="11527" width="27.1796875" style="29" bestFit="1" customWidth="1"/>
    <col min="11528" max="11528" width="27.453125" style="29" bestFit="1" customWidth="1"/>
    <col min="11529" max="11529" width="27.1796875" style="29" bestFit="1" customWidth="1"/>
    <col min="11530" max="11531" width="27.453125" style="29" bestFit="1" customWidth="1"/>
    <col min="11532" max="11532" width="27.54296875" style="29" bestFit="1" customWidth="1"/>
    <col min="11533" max="11533" width="27.1796875" style="29" bestFit="1" customWidth="1"/>
    <col min="11534" max="11534" width="27.54296875" style="29" bestFit="1" customWidth="1"/>
    <col min="11535" max="11776" width="8.7265625" style="29"/>
    <col min="11777" max="11777" width="73.453125" style="29" customWidth="1"/>
    <col min="11778" max="11778" width="8.7265625" style="29"/>
    <col min="11779" max="11780" width="26.81640625" style="29" bestFit="1" customWidth="1"/>
    <col min="11781" max="11781" width="10.1796875" style="29" customWidth="1"/>
    <col min="11782" max="11782" width="27.453125" style="29" bestFit="1" customWidth="1"/>
    <col min="11783" max="11783" width="27.1796875" style="29" bestFit="1" customWidth="1"/>
    <col min="11784" max="11784" width="27.453125" style="29" bestFit="1" customWidth="1"/>
    <col min="11785" max="11785" width="27.1796875" style="29" bestFit="1" customWidth="1"/>
    <col min="11786" max="11787" width="27.453125" style="29" bestFit="1" customWidth="1"/>
    <col min="11788" max="11788" width="27.54296875" style="29" bestFit="1" customWidth="1"/>
    <col min="11789" max="11789" width="27.1796875" style="29" bestFit="1" customWidth="1"/>
    <col min="11790" max="11790" width="27.54296875" style="29" bestFit="1" customWidth="1"/>
    <col min="11791" max="12032" width="8.7265625" style="29"/>
    <col min="12033" max="12033" width="73.453125" style="29" customWidth="1"/>
    <col min="12034" max="12034" width="8.7265625" style="29"/>
    <col min="12035" max="12036" width="26.81640625" style="29" bestFit="1" customWidth="1"/>
    <col min="12037" max="12037" width="10.1796875" style="29" customWidth="1"/>
    <col min="12038" max="12038" width="27.453125" style="29" bestFit="1" customWidth="1"/>
    <col min="12039" max="12039" width="27.1796875" style="29" bestFit="1" customWidth="1"/>
    <col min="12040" max="12040" width="27.453125" style="29" bestFit="1" customWidth="1"/>
    <col min="12041" max="12041" width="27.1796875" style="29" bestFit="1" customWidth="1"/>
    <col min="12042" max="12043" width="27.453125" style="29" bestFit="1" customWidth="1"/>
    <col min="12044" max="12044" width="27.54296875" style="29" bestFit="1" customWidth="1"/>
    <col min="12045" max="12045" width="27.1796875" style="29" bestFit="1" customWidth="1"/>
    <col min="12046" max="12046" width="27.54296875" style="29" bestFit="1" customWidth="1"/>
    <col min="12047" max="12288" width="8.7265625" style="29"/>
    <col min="12289" max="12289" width="73.453125" style="29" customWidth="1"/>
    <col min="12290" max="12290" width="8.7265625" style="29"/>
    <col min="12291" max="12292" width="26.81640625" style="29" bestFit="1" customWidth="1"/>
    <col min="12293" max="12293" width="10.1796875" style="29" customWidth="1"/>
    <col min="12294" max="12294" width="27.453125" style="29" bestFit="1" customWidth="1"/>
    <col min="12295" max="12295" width="27.1796875" style="29" bestFit="1" customWidth="1"/>
    <col min="12296" max="12296" width="27.453125" style="29" bestFit="1" customWidth="1"/>
    <col min="12297" max="12297" width="27.1796875" style="29" bestFit="1" customWidth="1"/>
    <col min="12298" max="12299" width="27.453125" style="29" bestFit="1" customWidth="1"/>
    <col min="12300" max="12300" width="27.54296875" style="29" bestFit="1" customWidth="1"/>
    <col min="12301" max="12301" width="27.1796875" style="29" bestFit="1" customWidth="1"/>
    <col min="12302" max="12302" width="27.54296875" style="29" bestFit="1" customWidth="1"/>
    <col min="12303" max="12544" width="8.7265625" style="29"/>
    <col min="12545" max="12545" width="73.453125" style="29" customWidth="1"/>
    <col min="12546" max="12546" width="8.7265625" style="29"/>
    <col min="12547" max="12548" width="26.81640625" style="29" bestFit="1" customWidth="1"/>
    <col min="12549" max="12549" width="10.1796875" style="29" customWidth="1"/>
    <col min="12550" max="12550" width="27.453125" style="29" bestFit="1" customWidth="1"/>
    <col min="12551" max="12551" width="27.1796875" style="29" bestFit="1" customWidth="1"/>
    <col min="12552" max="12552" width="27.453125" style="29" bestFit="1" customWidth="1"/>
    <col min="12553" max="12553" width="27.1796875" style="29" bestFit="1" customWidth="1"/>
    <col min="12554" max="12555" width="27.453125" style="29" bestFit="1" customWidth="1"/>
    <col min="12556" max="12556" width="27.54296875" style="29" bestFit="1" customWidth="1"/>
    <col min="12557" max="12557" width="27.1796875" style="29" bestFit="1" customWidth="1"/>
    <col min="12558" max="12558" width="27.54296875" style="29" bestFit="1" customWidth="1"/>
    <col min="12559" max="12800" width="8.7265625" style="29"/>
    <col min="12801" max="12801" width="73.453125" style="29" customWidth="1"/>
    <col min="12802" max="12802" width="8.7265625" style="29"/>
    <col min="12803" max="12804" width="26.81640625" style="29" bestFit="1" customWidth="1"/>
    <col min="12805" max="12805" width="10.1796875" style="29" customWidth="1"/>
    <col min="12806" max="12806" width="27.453125" style="29" bestFit="1" customWidth="1"/>
    <col min="12807" max="12807" width="27.1796875" style="29" bestFit="1" customWidth="1"/>
    <col min="12808" max="12808" width="27.453125" style="29" bestFit="1" customWidth="1"/>
    <col min="12809" max="12809" width="27.1796875" style="29" bestFit="1" customWidth="1"/>
    <col min="12810" max="12811" width="27.453125" style="29" bestFit="1" customWidth="1"/>
    <col min="12812" max="12812" width="27.54296875" style="29" bestFit="1" customWidth="1"/>
    <col min="12813" max="12813" width="27.1796875" style="29" bestFit="1" customWidth="1"/>
    <col min="12814" max="12814" width="27.54296875" style="29" bestFit="1" customWidth="1"/>
    <col min="12815" max="13056" width="8.7265625" style="29"/>
    <col min="13057" max="13057" width="73.453125" style="29" customWidth="1"/>
    <col min="13058" max="13058" width="8.7265625" style="29"/>
    <col min="13059" max="13060" width="26.81640625" style="29" bestFit="1" customWidth="1"/>
    <col min="13061" max="13061" width="10.1796875" style="29" customWidth="1"/>
    <col min="13062" max="13062" width="27.453125" style="29" bestFit="1" customWidth="1"/>
    <col min="13063" max="13063" width="27.1796875" style="29" bestFit="1" customWidth="1"/>
    <col min="13064" max="13064" width="27.453125" style="29" bestFit="1" customWidth="1"/>
    <col min="13065" max="13065" width="27.1796875" style="29" bestFit="1" customWidth="1"/>
    <col min="13066" max="13067" width="27.453125" style="29" bestFit="1" customWidth="1"/>
    <col min="13068" max="13068" width="27.54296875" style="29" bestFit="1" customWidth="1"/>
    <col min="13069" max="13069" width="27.1796875" style="29" bestFit="1" customWidth="1"/>
    <col min="13070" max="13070" width="27.54296875" style="29" bestFit="1" customWidth="1"/>
    <col min="13071" max="13312" width="8.7265625" style="29"/>
    <col min="13313" max="13313" width="73.453125" style="29" customWidth="1"/>
    <col min="13314" max="13314" width="8.7265625" style="29"/>
    <col min="13315" max="13316" width="26.81640625" style="29" bestFit="1" customWidth="1"/>
    <col min="13317" max="13317" width="10.1796875" style="29" customWidth="1"/>
    <col min="13318" max="13318" width="27.453125" style="29" bestFit="1" customWidth="1"/>
    <col min="13319" max="13319" width="27.1796875" style="29" bestFit="1" customWidth="1"/>
    <col min="13320" max="13320" width="27.453125" style="29" bestFit="1" customWidth="1"/>
    <col min="13321" max="13321" width="27.1796875" style="29" bestFit="1" customWidth="1"/>
    <col min="13322" max="13323" width="27.453125" style="29" bestFit="1" customWidth="1"/>
    <col min="13324" max="13324" width="27.54296875" style="29" bestFit="1" customWidth="1"/>
    <col min="13325" max="13325" width="27.1796875" style="29" bestFit="1" customWidth="1"/>
    <col min="13326" max="13326" width="27.54296875" style="29" bestFit="1" customWidth="1"/>
    <col min="13327" max="13568" width="8.7265625" style="29"/>
    <col min="13569" max="13569" width="73.453125" style="29" customWidth="1"/>
    <col min="13570" max="13570" width="8.7265625" style="29"/>
    <col min="13571" max="13572" width="26.81640625" style="29" bestFit="1" customWidth="1"/>
    <col min="13573" max="13573" width="10.1796875" style="29" customWidth="1"/>
    <col min="13574" max="13574" width="27.453125" style="29" bestFit="1" customWidth="1"/>
    <col min="13575" max="13575" width="27.1796875" style="29" bestFit="1" customWidth="1"/>
    <col min="13576" max="13576" width="27.453125" style="29" bestFit="1" customWidth="1"/>
    <col min="13577" max="13577" width="27.1796875" style="29" bestFit="1" customWidth="1"/>
    <col min="13578" max="13579" width="27.453125" style="29" bestFit="1" customWidth="1"/>
    <col min="13580" max="13580" width="27.54296875" style="29" bestFit="1" customWidth="1"/>
    <col min="13581" max="13581" width="27.1796875" style="29" bestFit="1" customWidth="1"/>
    <col min="13582" max="13582" width="27.54296875" style="29" bestFit="1" customWidth="1"/>
    <col min="13583" max="13824" width="8.7265625" style="29"/>
    <col min="13825" max="13825" width="73.453125" style="29" customWidth="1"/>
    <col min="13826" max="13826" width="8.7265625" style="29"/>
    <col min="13827" max="13828" width="26.81640625" style="29" bestFit="1" customWidth="1"/>
    <col min="13829" max="13829" width="10.1796875" style="29" customWidth="1"/>
    <col min="13830" max="13830" width="27.453125" style="29" bestFit="1" customWidth="1"/>
    <col min="13831" max="13831" width="27.1796875" style="29" bestFit="1" customWidth="1"/>
    <col min="13832" max="13832" width="27.453125" style="29" bestFit="1" customWidth="1"/>
    <col min="13833" max="13833" width="27.1796875" style="29" bestFit="1" customWidth="1"/>
    <col min="13834" max="13835" width="27.453125" style="29" bestFit="1" customWidth="1"/>
    <col min="13836" max="13836" width="27.54296875" style="29" bestFit="1" customWidth="1"/>
    <col min="13837" max="13837" width="27.1796875" style="29" bestFit="1" customWidth="1"/>
    <col min="13838" max="13838" width="27.54296875" style="29" bestFit="1" customWidth="1"/>
    <col min="13839" max="14080" width="8.7265625" style="29"/>
    <col min="14081" max="14081" width="73.453125" style="29" customWidth="1"/>
    <col min="14082" max="14082" width="8.7265625" style="29"/>
    <col min="14083" max="14084" width="26.81640625" style="29" bestFit="1" customWidth="1"/>
    <col min="14085" max="14085" width="10.1796875" style="29" customWidth="1"/>
    <col min="14086" max="14086" width="27.453125" style="29" bestFit="1" customWidth="1"/>
    <col min="14087" max="14087" width="27.1796875" style="29" bestFit="1" customWidth="1"/>
    <col min="14088" max="14088" width="27.453125" style="29" bestFit="1" customWidth="1"/>
    <col min="14089" max="14089" width="27.1796875" style="29" bestFit="1" customWidth="1"/>
    <col min="14090" max="14091" width="27.453125" style="29" bestFit="1" customWidth="1"/>
    <col min="14092" max="14092" width="27.54296875" style="29" bestFit="1" customWidth="1"/>
    <col min="14093" max="14093" width="27.1796875" style="29" bestFit="1" customWidth="1"/>
    <col min="14094" max="14094" width="27.54296875" style="29" bestFit="1" customWidth="1"/>
    <col min="14095" max="14336" width="8.7265625" style="29"/>
    <col min="14337" max="14337" width="73.453125" style="29" customWidth="1"/>
    <col min="14338" max="14338" width="8.7265625" style="29"/>
    <col min="14339" max="14340" width="26.81640625" style="29" bestFit="1" customWidth="1"/>
    <col min="14341" max="14341" width="10.1796875" style="29" customWidth="1"/>
    <col min="14342" max="14342" width="27.453125" style="29" bestFit="1" customWidth="1"/>
    <col min="14343" max="14343" width="27.1796875" style="29" bestFit="1" customWidth="1"/>
    <col min="14344" max="14344" width="27.453125" style="29" bestFit="1" customWidth="1"/>
    <col min="14345" max="14345" width="27.1796875" style="29" bestFit="1" customWidth="1"/>
    <col min="14346" max="14347" width="27.453125" style="29" bestFit="1" customWidth="1"/>
    <col min="14348" max="14348" width="27.54296875" style="29" bestFit="1" customWidth="1"/>
    <col min="14349" max="14349" width="27.1796875" style="29" bestFit="1" customWidth="1"/>
    <col min="14350" max="14350" width="27.54296875" style="29" bestFit="1" customWidth="1"/>
    <col min="14351" max="14592" width="8.7265625" style="29"/>
    <col min="14593" max="14593" width="73.453125" style="29" customWidth="1"/>
    <col min="14594" max="14594" width="8.7265625" style="29"/>
    <col min="14595" max="14596" width="26.81640625" style="29" bestFit="1" customWidth="1"/>
    <col min="14597" max="14597" width="10.1796875" style="29" customWidth="1"/>
    <col min="14598" max="14598" width="27.453125" style="29" bestFit="1" customWidth="1"/>
    <col min="14599" max="14599" width="27.1796875" style="29" bestFit="1" customWidth="1"/>
    <col min="14600" max="14600" width="27.453125" style="29" bestFit="1" customWidth="1"/>
    <col min="14601" max="14601" width="27.1796875" style="29" bestFit="1" customWidth="1"/>
    <col min="14602" max="14603" width="27.453125" style="29" bestFit="1" customWidth="1"/>
    <col min="14604" max="14604" width="27.54296875" style="29" bestFit="1" customWidth="1"/>
    <col min="14605" max="14605" width="27.1796875" style="29" bestFit="1" customWidth="1"/>
    <col min="14606" max="14606" width="27.54296875" style="29" bestFit="1" customWidth="1"/>
    <col min="14607" max="14848" width="8.7265625" style="29"/>
    <col min="14849" max="14849" width="73.453125" style="29" customWidth="1"/>
    <col min="14850" max="14850" width="8.7265625" style="29"/>
    <col min="14851" max="14852" width="26.81640625" style="29" bestFit="1" customWidth="1"/>
    <col min="14853" max="14853" width="10.1796875" style="29" customWidth="1"/>
    <col min="14854" max="14854" width="27.453125" style="29" bestFit="1" customWidth="1"/>
    <col min="14855" max="14855" width="27.1796875" style="29" bestFit="1" customWidth="1"/>
    <col min="14856" max="14856" width="27.453125" style="29" bestFit="1" customWidth="1"/>
    <col min="14857" max="14857" width="27.1796875" style="29" bestFit="1" customWidth="1"/>
    <col min="14858" max="14859" width="27.453125" style="29" bestFit="1" customWidth="1"/>
    <col min="14860" max="14860" width="27.54296875" style="29" bestFit="1" customWidth="1"/>
    <col min="14861" max="14861" width="27.1796875" style="29" bestFit="1" customWidth="1"/>
    <col min="14862" max="14862" width="27.54296875" style="29" bestFit="1" customWidth="1"/>
    <col min="14863" max="15104" width="8.7265625" style="29"/>
    <col min="15105" max="15105" width="73.453125" style="29" customWidth="1"/>
    <col min="15106" max="15106" width="8.7265625" style="29"/>
    <col min="15107" max="15108" width="26.81640625" style="29" bestFit="1" customWidth="1"/>
    <col min="15109" max="15109" width="10.1796875" style="29" customWidth="1"/>
    <col min="15110" max="15110" width="27.453125" style="29" bestFit="1" customWidth="1"/>
    <col min="15111" max="15111" width="27.1796875" style="29" bestFit="1" customWidth="1"/>
    <col min="15112" max="15112" width="27.453125" style="29" bestFit="1" customWidth="1"/>
    <col min="15113" max="15113" width="27.1796875" style="29" bestFit="1" customWidth="1"/>
    <col min="15114" max="15115" width="27.453125" style="29" bestFit="1" customWidth="1"/>
    <col min="15116" max="15116" width="27.54296875" style="29" bestFit="1" customWidth="1"/>
    <col min="15117" max="15117" width="27.1796875" style="29" bestFit="1" customWidth="1"/>
    <col min="15118" max="15118" width="27.54296875" style="29" bestFit="1" customWidth="1"/>
    <col min="15119" max="15360" width="8.7265625" style="29"/>
    <col min="15361" max="15361" width="73.453125" style="29" customWidth="1"/>
    <col min="15362" max="15362" width="8.7265625" style="29"/>
    <col min="15363" max="15364" width="26.81640625" style="29" bestFit="1" customWidth="1"/>
    <col min="15365" max="15365" width="10.1796875" style="29" customWidth="1"/>
    <col min="15366" max="15366" width="27.453125" style="29" bestFit="1" customWidth="1"/>
    <col min="15367" max="15367" width="27.1796875" style="29" bestFit="1" customWidth="1"/>
    <col min="15368" max="15368" width="27.453125" style="29" bestFit="1" customWidth="1"/>
    <col min="15369" max="15369" width="27.1796875" style="29" bestFit="1" customWidth="1"/>
    <col min="15370" max="15371" width="27.453125" style="29" bestFit="1" customWidth="1"/>
    <col min="15372" max="15372" width="27.54296875" style="29" bestFit="1" customWidth="1"/>
    <col min="15373" max="15373" width="27.1796875" style="29" bestFit="1" customWidth="1"/>
    <col min="15374" max="15374" width="27.54296875" style="29" bestFit="1" customWidth="1"/>
    <col min="15375" max="15616" width="8.7265625" style="29"/>
    <col min="15617" max="15617" width="73.453125" style="29" customWidth="1"/>
    <col min="15618" max="15618" width="8.7265625" style="29"/>
    <col min="15619" max="15620" width="26.81640625" style="29" bestFit="1" customWidth="1"/>
    <col min="15621" max="15621" width="10.1796875" style="29" customWidth="1"/>
    <col min="15622" max="15622" width="27.453125" style="29" bestFit="1" customWidth="1"/>
    <col min="15623" max="15623" width="27.1796875" style="29" bestFit="1" customWidth="1"/>
    <col min="15624" max="15624" width="27.453125" style="29" bestFit="1" customWidth="1"/>
    <col min="15625" max="15625" width="27.1796875" style="29" bestFit="1" customWidth="1"/>
    <col min="15626" max="15627" width="27.453125" style="29" bestFit="1" customWidth="1"/>
    <col min="15628" max="15628" width="27.54296875" style="29" bestFit="1" customWidth="1"/>
    <col min="15629" max="15629" width="27.1796875" style="29" bestFit="1" customWidth="1"/>
    <col min="15630" max="15630" width="27.54296875" style="29" bestFit="1" customWidth="1"/>
    <col min="15631" max="15872" width="8.7265625" style="29"/>
    <col min="15873" max="15873" width="73.453125" style="29" customWidth="1"/>
    <col min="15874" max="15874" width="8.7265625" style="29"/>
    <col min="15875" max="15876" width="26.81640625" style="29" bestFit="1" customWidth="1"/>
    <col min="15877" max="15877" width="10.1796875" style="29" customWidth="1"/>
    <col min="15878" max="15878" width="27.453125" style="29" bestFit="1" customWidth="1"/>
    <col min="15879" max="15879" width="27.1796875" style="29" bestFit="1" customWidth="1"/>
    <col min="15880" max="15880" width="27.453125" style="29" bestFit="1" customWidth="1"/>
    <col min="15881" max="15881" width="27.1796875" style="29" bestFit="1" customWidth="1"/>
    <col min="15882" max="15883" width="27.453125" style="29" bestFit="1" customWidth="1"/>
    <col min="15884" max="15884" width="27.54296875" style="29" bestFit="1" customWidth="1"/>
    <col min="15885" max="15885" width="27.1796875" style="29" bestFit="1" customWidth="1"/>
    <col min="15886" max="15886" width="27.54296875" style="29" bestFit="1" customWidth="1"/>
    <col min="15887" max="16128" width="8.7265625" style="29"/>
    <col min="16129" max="16129" width="73.453125" style="29" customWidth="1"/>
    <col min="16130" max="16130" width="8.7265625" style="29"/>
    <col min="16131" max="16132" width="26.81640625" style="29" bestFit="1" customWidth="1"/>
    <col min="16133" max="16133" width="10.1796875" style="29" customWidth="1"/>
    <col min="16134" max="16134" width="27.453125" style="29" bestFit="1" customWidth="1"/>
    <col min="16135" max="16135" width="27.1796875" style="29" bestFit="1" customWidth="1"/>
    <col min="16136" max="16136" width="27.453125" style="29" bestFit="1" customWidth="1"/>
    <col min="16137" max="16137" width="27.1796875" style="29" bestFit="1" customWidth="1"/>
    <col min="16138" max="16139" width="27.453125" style="29" bestFit="1" customWidth="1"/>
    <col min="16140" max="16140" width="27.54296875" style="29" bestFit="1" customWidth="1"/>
    <col min="16141" max="16141" width="27.1796875" style="29" bestFit="1" customWidth="1"/>
    <col min="16142" max="16142" width="27.54296875" style="29" bestFit="1" customWidth="1"/>
    <col min="16143" max="16384" width="8.7265625" style="29"/>
  </cols>
  <sheetData>
    <row r="1" spans="1:14" ht="18" x14ac:dyDescent="0.4">
      <c r="A1" s="15" t="s">
        <v>466</v>
      </c>
    </row>
    <row r="2" spans="1:14" ht="13" thickBot="1" x14ac:dyDescent="0.3"/>
    <row r="3" spans="1:14" ht="13" x14ac:dyDescent="0.3">
      <c r="A3" s="34"/>
      <c r="C3" s="41" t="s">
        <v>69</v>
      </c>
      <c r="D3" s="42">
        <v>2023</v>
      </c>
    </row>
    <row r="4" spans="1:14" ht="13.5" thickBot="1" x14ac:dyDescent="0.35">
      <c r="A4" s="34"/>
      <c r="C4" s="43" t="s">
        <v>88</v>
      </c>
      <c r="D4" s="44">
        <v>4</v>
      </c>
    </row>
    <row r="5" spans="1:14" ht="13" x14ac:dyDescent="0.3">
      <c r="A5" s="34"/>
    </row>
    <row r="6" spans="1:14" ht="13" x14ac:dyDescent="0.3">
      <c r="A6" s="34"/>
    </row>
    <row r="7" spans="1:14" x14ac:dyDescent="0.25">
      <c r="A7" s="36"/>
      <c r="C7" s="29" t="str">
        <f>"'Annual SeasTempAdj'!"</f>
        <v>'Annual SeasTempAdj'!</v>
      </c>
      <c r="F7" s="29" t="str">
        <f>"'Quarter SeasTempAdj'!"</f>
        <v>'Quarter SeasTempAdj'!</v>
      </c>
    </row>
    <row r="8" spans="1:14" x14ac:dyDescent="0.25">
      <c r="C8" s="99">
        <v>26</v>
      </c>
      <c r="D8" s="29">
        <f>C8+1</f>
        <v>27</v>
      </c>
      <c r="F8" s="99">
        <v>85</v>
      </c>
      <c r="G8" s="29">
        <f>F8+1</f>
        <v>86</v>
      </c>
      <c r="H8" s="29">
        <f t="shared" ref="H8:N8" si="0">G8+1</f>
        <v>87</v>
      </c>
      <c r="I8" s="29">
        <f t="shared" si="0"/>
        <v>88</v>
      </c>
      <c r="J8" s="29">
        <f t="shared" si="0"/>
        <v>89</v>
      </c>
      <c r="K8" s="29">
        <f t="shared" si="0"/>
        <v>90</v>
      </c>
      <c r="L8" s="29">
        <f t="shared" si="0"/>
        <v>91</v>
      </c>
      <c r="M8" s="29">
        <f t="shared" si="0"/>
        <v>92</v>
      </c>
      <c r="N8" s="29">
        <f t="shared" si="0"/>
        <v>93</v>
      </c>
    </row>
    <row r="10" spans="1:14" x14ac:dyDescent="0.25">
      <c r="B10" s="29">
        <v>1</v>
      </c>
      <c r="C10" s="29" t="str">
        <f>$C$7&amp;"r"&amp;C$8&amp;"c"&amp;$B10</f>
        <v>'Annual SeasTempAdj'!r26c1</v>
      </c>
      <c r="D10" s="29" t="str">
        <f>$C$7&amp;"r"&amp;D$8&amp;"c"&amp;$B10</f>
        <v>'Annual SeasTempAdj'!r27c1</v>
      </c>
      <c r="E10" s="29">
        <v>1</v>
      </c>
      <c r="F10" s="29" t="str">
        <f>$F$7&amp;"r"&amp;F$8&amp;"c"&amp;$E10</f>
        <v>'Quarter SeasTempAdj'!r85c1</v>
      </c>
      <c r="G10" s="29" t="str">
        <f t="shared" ref="G10:N10" si="1">$F$7&amp;"r"&amp;G$8&amp;"c"&amp;$E10</f>
        <v>'Quarter SeasTempAdj'!r86c1</v>
      </c>
      <c r="H10" s="29" t="str">
        <f t="shared" si="1"/>
        <v>'Quarter SeasTempAdj'!r87c1</v>
      </c>
      <c r="I10" s="29" t="str">
        <f t="shared" si="1"/>
        <v>'Quarter SeasTempAdj'!r88c1</v>
      </c>
      <c r="J10" s="29" t="str">
        <f t="shared" si="1"/>
        <v>'Quarter SeasTempAdj'!r89c1</v>
      </c>
      <c r="K10" s="29" t="str">
        <f t="shared" si="1"/>
        <v>'Quarter SeasTempAdj'!r90c1</v>
      </c>
      <c r="L10" s="29" t="str">
        <f t="shared" si="1"/>
        <v>'Quarter SeasTempAdj'!r91c1</v>
      </c>
      <c r="M10" s="29" t="str">
        <f t="shared" si="1"/>
        <v>'Quarter SeasTempAdj'!r92c1</v>
      </c>
      <c r="N10" s="29" t="str">
        <f t="shared" si="1"/>
        <v>'Quarter SeasTempAdj'!r93c1</v>
      </c>
    </row>
    <row r="11" spans="1:14" ht="13" x14ac:dyDescent="0.3">
      <c r="A11" s="45"/>
    </row>
    <row r="12" spans="1:14" x14ac:dyDescent="0.25">
      <c r="A12" s="308" t="s">
        <v>100</v>
      </c>
      <c r="B12" s="309"/>
      <c r="C12" s="309"/>
      <c r="D12" s="309"/>
      <c r="E12" s="309"/>
      <c r="F12" s="309"/>
    </row>
    <row r="13" spans="1:14" x14ac:dyDescent="0.25">
      <c r="A13" s="46" t="s">
        <v>63</v>
      </c>
      <c r="B13" s="29">
        <v>3</v>
      </c>
      <c r="C13" s="29" t="str">
        <f t="shared" ref="C13:D17" si="2">$C$7&amp;"r"&amp;C$8&amp;"c"&amp;$B13</f>
        <v>'Annual SeasTempAdj'!r26c3</v>
      </c>
      <c r="D13" s="29" t="str">
        <f t="shared" si="2"/>
        <v>'Annual SeasTempAdj'!r27c3</v>
      </c>
      <c r="E13" s="29">
        <v>3</v>
      </c>
      <c r="F13" s="29" t="str">
        <f t="shared" ref="F13:N17" si="3">$F$7&amp;"r"&amp;F$8&amp;"c"&amp;$E13</f>
        <v>'Quarter SeasTempAdj'!r85c3</v>
      </c>
      <c r="G13" s="29" t="str">
        <f t="shared" si="3"/>
        <v>'Quarter SeasTempAdj'!r86c3</v>
      </c>
      <c r="H13" s="29" t="str">
        <f t="shared" si="3"/>
        <v>'Quarter SeasTempAdj'!r87c3</v>
      </c>
      <c r="I13" s="29" t="str">
        <f t="shared" si="3"/>
        <v>'Quarter SeasTempAdj'!r88c3</v>
      </c>
      <c r="J13" s="29" t="str">
        <f t="shared" si="3"/>
        <v>'Quarter SeasTempAdj'!r89c3</v>
      </c>
      <c r="K13" s="29" t="str">
        <f t="shared" si="3"/>
        <v>'Quarter SeasTempAdj'!r90c3</v>
      </c>
      <c r="L13" s="29" t="str">
        <f t="shared" si="3"/>
        <v>'Quarter SeasTempAdj'!r91c3</v>
      </c>
      <c r="M13" s="29" t="str">
        <f t="shared" si="3"/>
        <v>'Quarter SeasTempAdj'!r92c3</v>
      </c>
      <c r="N13" s="29" t="str">
        <f t="shared" si="3"/>
        <v>'Quarter SeasTempAdj'!r93c3</v>
      </c>
    </row>
    <row r="14" spans="1:14" x14ac:dyDescent="0.25">
      <c r="A14" s="46" t="s">
        <v>64</v>
      </c>
      <c r="B14" s="29">
        <v>4</v>
      </c>
      <c r="C14" s="29" t="str">
        <f t="shared" si="2"/>
        <v>'Annual SeasTempAdj'!r26c4</v>
      </c>
      <c r="D14" s="29" t="str">
        <f t="shared" si="2"/>
        <v>'Annual SeasTempAdj'!r27c4</v>
      </c>
      <c r="E14" s="29">
        <v>4</v>
      </c>
      <c r="F14" s="29" t="str">
        <f t="shared" si="3"/>
        <v>'Quarter SeasTempAdj'!r85c4</v>
      </c>
      <c r="G14" s="29" t="str">
        <f t="shared" si="3"/>
        <v>'Quarter SeasTempAdj'!r86c4</v>
      </c>
      <c r="H14" s="29" t="str">
        <f t="shared" si="3"/>
        <v>'Quarter SeasTempAdj'!r87c4</v>
      </c>
      <c r="I14" s="29" t="str">
        <f t="shared" si="3"/>
        <v>'Quarter SeasTempAdj'!r88c4</v>
      </c>
      <c r="J14" s="29" t="str">
        <f t="shared" si="3"/>
        <v>'Quarter SeasTempAdj'!r89c4</v>
      </c>
      <c r="K14" s="29" t="str">
        <f t="shared" si="3"/>
        <v>'Quarter SeasTempAdj'!r90c4</v>
      </c>
      <c r="L14" s="29" t="str">
        <f t="shared" si="3"/>
        <v>'Quarter SeasTempAdj'!r91c4</v>
      </c>
      <c r="M14" s="29" t="str">
        <f t="shared" si="3"/>
        <v>'Quarter SeasTempAdj'!r92c4</v>
      </c>
      <c r="N14" s="29" t="str">
        <f t="shared" si="3"/>
        <v>'Quarter SeasTempAdj'!r93c4</v>
      </c>
    </row>
    <row r="15" spans="1:14" x14ac:dyDescent="0.25">
      <c r="A15" s="46" t="s">
        <v>65</v>
      </c>
      <c r="B15" s="29">
        <v>5</v>
      </c>
      <c r="C15" s="29" t="str">
        <f t="shared" si="2"/>
        <v>'Annual SeasTempAdj'!r26c5</v>
      </c>
      <c r="D15" s="29" t="str">
        <f t="shared" si="2"/>
        <v>'Annual SeasTempAdj'!r27c5</v>
      </c>
      <c r="E15" s="29">
        <v>5</v>
      </c>
      <c r="F15" s="29" t="str">
        <f t="shared" si="3"/>
        <v>'Quarter SeasTempAdj'!r85c5</v>
      </c>
      <c r="G15" s="29" t="str">
        <f t="shared" si="3"/>
        <v>'Quarter SeasTempAdj'!r86c5</v>
      </c>
      <c r="H15" s="29" t="str">
        <f t="shared" si="3"/>
        <v>'Quarter SeasTempAdj'!r87c5</v>
      </c>
      <c r="I15" s="29" t="str">
        <f t="shared" si="3"/>
        <v>'Quarter SeasTempAdj'!r88c5</v>
      </c>
      <c r="J15" s="29" t="str">
        <f t="shared" si="3"/>
        <v>'Quarter SeasTempAdj'!r89c5</v>
      </c>
      <c r="K15" s="29" t="str">
        <f t="shared" si="3"/>
        <v>'Quarter SeasTempAdj'!r90c5</v>
      </c>
      <c r="L15" s="29" t="str">
        <f t="shared" si="3"/>
        <v>'Quarter SeasTempAdj'!r91c5</v>
      </c>
      <c r="M15" s="29" t="str">
        <f t="shared" si="3"/>
        <v>'Quarter SeasTempAdj'!r92c5</v>
      </c>
      <c r="N15" s="29" t="str">
        <f t="shared" si="3"/>
        <v>'Quarter SeasTempAdj'!r93c5</v>
      </c>
    </row>
    <row r="16" spans="1:14" x14ac:dyDescent="0.25">
      <c r="A16" s="46" t="s">
        <v>66</v>
      </c>
      <c r="B16" s="29">
        <v>6</v>
      </c>
      <c r="C16" s="29" t="str">
        <f t="shared" si="2"/>
        <v>'Annual SeasTempAdj'!r26c6</v>
      </c>
      <c r="D16" s="29" t="str">
        <f t="shared" si="2"/>
        <v>'Annual SeasTempAdj'!r27c6</v>
      </c>
      <c r="E16" s="29">
        <v>6</v>
      </c>
      <c r="F16" s="29" t="str">
        <f t="shared" si="3"/>
        <v>'Quarter SeasTempAdj'!r85c6</v>
      </c>
      <c r="G16" s="29" t="str">
        <f t="shared" si="3"/>
        <v>'Quarter SeasTempAdj'!r86c6</v>
      </c>
      <c r="H16" s="29" t="str">
        <f t="shared" si="3"/>
        <v>'Quarter SeasTempAdj'!r87c6</v>
      </c>
      <c r="I16" s="29" t="str">
        <f t="shared" si="3"/>
        <v>'Quarter SeasTempAdj'!r88c6</v>
      </c>
      <c r="J16" s="29" t="str">
        <f t="shared" si="3"/>
        <v>'Quarter SeasTempAdj'!r89c6</v>
      </c>
      <c r="K16" s="29" t="str">
        <f t="shared" si="3"/>
        <v>'Quarter SeasTempAdj'!r90c6</v>
      </c>
      <c r="L16" s="29" t="str">
        <f t="shared" si="3"/>
        <v>'Quarter SeasTempAdj'!r91c6</v>
      </c>
      <c r="M16" s="29" t="str">
        <f t="shared" si="3"/>
        <v>'Quarter SeasTempAdj'!r92c6</v>
      </c>
      <c r="N16" s="29" t="str">
        <f t="shared" si="3"/>
        <v>'Quarter SeasTempAdj'!r93c6</v>
      </c>
    </row>
    <row r="17" spans="1:14" x14ac:dyDescent="0.25">
      <c r="A17" s="46" t="s">
        <v>62</v>
      </c>
      <c r="B17" s="29">
        <v>2</v>
      </c>
      <c r="C17" s="29" t="str">
        <f t="shared" si="2"/>
        <v>'Annual SeasTempAdj'!r26c2</v>
      </c>
      <c r="D17" s="29" t="str">
        <f t="shared" si="2"/>
        <v>'Annual SeasTempAdj'!r27c2</v>
      </c>
      <c r="E17" s="29">
        <v>2</v>
      </c>
      <c r="F17" s="29" t="str">
        <f t="shared" si="3"/>
        <v>'Quarter SeasTempAdj'!r85c2</v>
      </c>
      <c r="G17" s="29" t="str">
        <f t="shared" si="3"/>
        <v>'Quarter SeasTempAdj'!r86c2</v>
      </c>
      <c r="H17" s="29" t="str">
        <f t="shared" si="3"/>
        <v>'Quarter SeasTempAdj'!r87c2</v>
      </c>
      <c r="I17" s="29" t="str">
        <f t="shared" si="3"/>
        <v>'Quarter SeasTempAdj'!r88c2</v>
      </c>
      <c r="J17" s="29" t="str">
        <f t="shared" si="3"/>
        <v>'Quarter SeasTempAdj'!r89c2</v>
      </c>
      <c r="K17" s="29" t="str">
        <f t="shared" si="3"/>
        <v>'Quarter SeasTempAdj'!r90c2</v>
      </c>
      <c r="L17" s="29" t="str">
        <f t="shared" si="3"/>
        <v>'Quarter SeasTempAdj'!r91c2</v>
      </c>
      <c r="M17" s="29" t="str">
        <f t="shared" si="3"/>
        <v>'Quarter SeasTempAdj'!r92c2</v>
      </c>
      <c r="N17" s="29" t="str">
        <f t="shared" si="3"/>
        <v>'Quarter SeasTempAdj'!r93c2</v>
      </c>
    </row>
    <row r="18" spans="1:14" x14ac:dyDescent="0.25">
      <c r="A18" s="46"/>
    </row>
    <row r="19" spans="1:14" ht="13" x14ac:dyDescent="0.3">
      <c r="A19" s="55" t="s">
        <v>101</v>
      </c>
      <c r="B19" s="38"/>
      <c r="C19" s="38"/>
      <c r="D19" s="38"/>
      <c r="E19" s="38"/>
    </row>
    <row r="20" spans="1:14" x14ac:dyDescent="0.25">
      <c r="A20" s="46" t="s">
        <v>63</v>
      </c>
      <c r="B20" s="29">
        <v>8</v>
      </c>
      <c r="C20" s="29" t="str">
        <f t="shared" ref="C20:D24" si="4">$C$7&amp;"r"&amp;C$8&amp;"c"&amp;$B20</f>
        <v>'Annual SeasTempAdj'!r26c8</v>
      </c>
      <c r="D20" s="29" t="str">
        <f t="shared" si="4"/>
        <v>'Annual SeasTempAdj'!r27c8</v>
      </c>
      <c r="E20" s="29">
        <v>8</v>
      </c>
      <c r="F20" s="29" t="str">
        <f t="shared" ref="F20:N24" si="5">$F$7&amp;"r"&amp;F$8&amp;"c"&amp;$E20</f>
        <v>'Quarter SeasTempAdj'!r85c8</v>
      </c>
      <c r="G20" s="29" t="str">
        <f t="shared" si="5"/>
        <v>'Quarter SeasTempAdj'!r86c8</v>
      </c>
      <c r="H20" s="29" t="str">
        <f t="shared" si="5"/>
        <v>'Quarter SeasTempAdj'!r87c8</v>
      </c>
      <c r="I20" s="29" t="str">
        <f t="shared" si="5"/>
        <v>'Quarter SeasTempAdj'!r88c8</v>
      </c>
      <c r="J20" s="29" t="str">
        <f t="shared" si="5"/>
        <v>'Quarter SeasTempAdj'!r89c8</v>
      </c>
      <c r="K20" s="29" t="str">
        <f t="shared" si="5"/>
        <v>'Quarter SeasTempAdj'!r90c8</v>
      </c>
      <c r="L20" s="29" t="str">
        <f t="shared" si="5"/>
        <v>'Quarter SeasTempAdj'!r91c8</v>
      </c>
      <c r="M20" s="29" t="str">
        <f t="shared" si="5"/>
        <v>'Quarter SeasTempAdj'!r92c8</v>
      </c>
      <c r="N20" s="29" t="str">
        <f t="shared" si="5"/>
        <v>'Quarter SeasTempAdj'!r93c8</v>
      </c>
    </row>
    <row r="21" spans="1:14" x14ac:dyDescent="0.25">
      <c r="A21" s="46" t="s">
        <v>64</v>
      </c>
      <c r="B21" s="29">
        <v>9</v>
      </c>
      <c r="C21" s="29" t="str">
        <f t="shared" si="4"/>
        <v>'Annual SeasTempAdj'!r26c9</v>
      </c>
      <c r="D21" s="29" t="str">
        <f t="shared" si="4"/>
        <v>'Annual SeasTempAdj'!r27c9</v>
      </c>
      <c r="E21" s="29">
        <v>9</v>
      </c>
      <c r="F21" s="29" t="str">
        <f t="shared" si="5"/>
        <v>'Quarter SeasTempAdj'!r85c9</v>
      </c>
      <c r="G21" s="29" t="str">
        <f t="shared" si="5"/>
        <v>'Quarter SeasTempAdj'!r86c9</v>
      </c>
      <c r="H21" s="29" t="str">
        <f t="shared" si="5"/>
        <v>'Quarter SeasTempAdj'!r87c9</v>
      </c>
      <c r="I21" s="29" t="str">
        <f t="shared" si="5"/>
        <v>'Quarter SeasTempAdj'!r88c9</v>
      </c>
      <c r="J21" s="29" t="str">
        <f t="shared" si="5"/>
        <v>'Quarter SeasTempAdj'!r89c9</v>
      </c>
      <c r="K21" s="29" t="str">
        <f t="shared" si="5"/>
        <v>'Quarter SeasTempAdj'!r90c9</v>
      </c>
      <c r="L21" s="29" t="str">
        <f t="shared" si="5"/>
        <v>'Quarter SeasTempAdj'!r91c9</v>
      </c>
      <c r="M21" s="29" t="str">
        <f t="shared" si="5"/>
        <v>'Quarter SeasTempAdj'!r92c9</v>
      </c>
      <c r="N21" s="29" t="str">
        <f t="shared" si="5"/>
        <v>'Quarter SeasTempAdj'!r93c9</v>
      </c>
    </row>
    <row r="22" spans="1:14" x14ac:dyDescent="0.25">
      <c r="A22" s="46" t="s">
        <v>65</v>
      </c>
      <c r="B22" s="29">
        <v>10</v>
      </c>
      <c r="C22" s="29" t="str">
        <f t="shared" si="4"/>
        <v>'Annual SeasTempAdj'!r26c10</v>
      </c>
      <c r="D22" s="29" t="str">
        <f t="shared" si="4"/>
        <v>'Annual SeasTempAdj'!r27c10</v>
      </c>
      <c r="E22" s="29">
        <v>10</v>
      </c>
      <c r="F22" s="29" t="str">
        <f t="shared" si="5"/>
        <v>'Quarter SeasTempAdj'!r85c10</v>
      </c>
      <c r="G22" s="29" t="str">
        <f t="shared" si="5"/>
        <v>'Quarter SeasTempAdj'!r86c10</v>
      </c>
      <c r="H22" s="29" t="str">
        <f t="shared" si="5"/>
        <v>'Quarter SeasTempAdj'!r87c10</v>
      </c>
      <c r="I22" s="29" t="str">
        <f t="shared" si="5"/>
        <v>'Quarter SeasTempAdj'!r88c10</v>
      </c>
      <c r="J22" s="29" t="str">
        <f t="shared" si="5"/>
        <v>'Quarter SeasTempAdj'!r89c10</v>
      </c>
      <c r="K22" s="29" t="str">
        <f t="shared" si="5"/>
        <v>'Quarter SeasTempAdj'!r90c10</v>
      </c>
      <c r="L22" s="29" t="str">
        <f t="shared" si="5"/>
        <v>'Quarter SeasTempAdj'!r91c10</v>
      </c>
      <c r="M22" s="29" t="str">
        <f t="shared" si="5"/>
        <v>'Quarter SeasTempAdj'!r92c10</v>
      </c>
      <c r="N22" s="29" t="str">
        <f t="shared" si="5"/>
        <v>'Quarter SeasTempAdj'!r93c10</v>
      </c>
    </row>
    <row r="23" spans="1:14" x14ac:dyDescent="0.25">
      <c r="A23" s="46" t="s">
        <v>66</v>
      </c>
      <c r="B23" s="29">
        <v>11</v>
      </c>
      <c r="C23" s="29" t="str">
        <f t="shared" si="4"/>
        <v>'Annual SeasTempAdj'!r26c11</v>
      </c>
      <c r="D23" s="29" t="str">
        <f t="shared" si="4"/>
        <v>'Annual SeasTempAdj'!r27c11</v>
      </c>
      <c r="E23" s="29">
        <v>11</v>
      </c>
      <c r="F23" s="29" t="str">
        <f t="shared" si="5"/>
        <v>'Quarter SeasTempAdj'!r85c11</v>
      </c>
      <c r="G23" s="29" t="str">
        <f t="shared" si="5"/>
        <v>'Quarter SeasTempAdj'!r86c11</v>
      </c>
      <c r="H23" s="29" t="str">
        <f t="shared" si="5"/>
        <v>'Quarter SeasTempAdj'!r87c11</v>
      </c>
      <c r="I23" s="29" t="str">
        <f t="shared" si="5"/>
        <v>'Quarter SeasTempAdj'!r88c11</v>
      </c>
      <c r="J23" s="29" t="str">
        <f t="shared" si="5"/>
        <v>'Quarter SeasTempAdj'!r89c11</v>
      </c>
      <c r="K23" s="29" t="str">
        <f t="shared" si="5"/>
        <v>'Quarter SeasTempAdj'!r90c11</v>
      </c>
      <c r="L23" s="29" t="str">
        <f t="shared" si="5"/>
        <v>'Quarter SeasTempAdj'!r91c11</v>
      </c>
      <c r="M23" s="29" t="str">
        <f t="shared" si="5"/>
        <v>'Quarter SeasTempAdj'!r92c11</v>
      </c>
      <c r="N23" s="29" t="str">
        <f t="shared" si="5"/>
        <v>'Quarter SeasTempAdj'!r93c11</v>
      </c>
    </row>
    <row r="24" spans="1:14" x14ac:dyDescent="0.25">
      <c r="A24" s="46" t="s">
        <v>62</v>
      </c>
      <c r="B24" s="29">
        <v>7</v>
      </c>
      <c r="C24" s="29" t="str">
        <f t="shared" si="4"/>
        <v>'Annual SeasTempAdj'!r26c7</v>
      </c>
      <c r="D24" s="29" t="str">
        <f t="shared" si="4"/>
        <v>'Annual SeasTempAdj'!r27c7</v>
      </c>
      <c r="E24" s="29">
        <v>7</v>
      </c>
      <c r="F24" s="29" t="str">
        <f t="shared" si="5"/>
        <v>'Quarter SeasTempAdj'!r85c7</v>
      </c>
      <c r="G24" s="29" t="str">
        <f t="shared" si="5"/>
        <v>'Quarter SeasTempAdj'!r86c7</v>
      </c>
      <c r="H24" s="29" t="str">
        <f t="shared" si="5"/>
        <v>'Quarter SeasTempAdj'!r87c7</v>
      </c>
      <c r="I24" s="29" t="str">
        <f t="shared" si="5"/>
        <v>'Quarter SeasTempAdj'!r88c7</v>
      </c>
      <c r="J24" s="29" t="str">
        <f t="shared" si="5"/>
        <v>'Quarter SeasTempAdj'!r89c7</v>
      </c>
      <c r="K24" s="29" t="str">
        <f t="shared" si="5"/>
        <v>'Quarter SeasTempAdj'!r90c7</v>
      </c>
      <c r="L24" s="29" t="str">
        <f t="shared" si="5"/>
        <v>'Quarter SeasTempAdj'!r91c7</v>
      </c>
      <c r="M24" s="29" t="str">
        <f t="shared" si="5"/>
        <v>'Quarter SeasTempAdj'!r92c7</v>
      </c>
      <c r="N24" s="29" t="str">
        <f t="shared" si="5"/>
        <v>'Quarter SeasTempAdj'!r93c7</v>
      </c>
    </row>
    <row r="25" spans="1:14" x14ac:dyDescent="0.25">
      <c r="A25" s="46"/>
    </row>
    <row r="26" spans="1:14" x14ac:dyDescent="0.25">
      <c r="A26" s="308" t="s">
        <v>102</v>
      </c>
      <c r="B26" s="309"/>
      <c r="C26" s="309"/>
      <c r="D26" s="309"/>
    </row>
    <row r="27" spans="1:14" x14ac:dyDescent="0.25">
      <c r="A27" s="46" t="s">
        <v>67</v>
      </c>
      <c r="B27" s="29">
        <v>13</v>
      </c>
      <c r="C27" s="29" t="str">
        <f t="shared" ref="C27:D30" si="6">$C$7&amp;"r"&amp;C$8&amp;"c"&amp;$B27</f>
        <v>'Annual SeasTempAdj'!r26c13</v>
      </c>
      <c r="D27" s="29" t="str">
        <f t="shared" si="6"/>
        <v>'Annual SeasTempAdj'!r27c13</v>
      </c>
      <c r="E27" s="29">
        <v>13</v>
      </c>
      <c r="F27" s="29" t="str">
        <f t="shared" ref="F27:N30" si="7">$F$7&amp;"r"&amp;F$8&amp;"c"&amp;$E27</f>
        <v>'Quarter SeasTempAdj'!r85c13</v>
      </c>
      <c r="G27" s="29" t="str">
        <f t="shared" si="7"/>
        <v>'Quarter SeasTempAdj'!r86c13</v>
      </c>
      <c r="H27" s="29" t="str">
        <f t="shared" si="7"/>
        <v>'Quarter SeasTempAdj'!r87c13</v>
      </c>
      <c r="I27" s="29" t="str">
        <f t="shared" si="7"/>
        <v>'Quarter SeasTempAdj'!r88c13</v>
      </c>
      <c r="J27" s="29" t="str">
        <f t="shared" si="7"/>
        <v>'Quarter SeasTempAdj'!r89c13</v>
      </c>
      <c r="K27" s="29" t="str">
        <f t="shared" si="7"/>
        <v>'Quarter SeasTempAdj'!r90c13</v>
      </c>
      <c r="L27" s="29" t="str">
        <f t="shared" si="7"/>
        <v>'Quarter SeasTempAdj'!r91c13</v>
      </c>
      <c r="M27" s="29" t="str">
        <f t="shared" si="7"/>
        <v>'Quarter SeasTempAdj'!r92c13</v>
      </c>
      <c r="N27" s="29" t="str">
        <f t="shared" si="7"/>
        <v>'Quarter SeasTempAdj'!r93c13</v>
      </c>
    </row>
    <row r="28" spans="1:14" x14ac:dyDescent="0.25">
      <c r="A28" s="46" t="s">
        <v>59</v>
      </c>
      <c r="B28" s="29">
        <v>14</v>
      </c>
      <c r="C28" s="29" t="str">
        <f t="shared" si="6"/>
        <v>'Annual SeasTempAdj'!r26c14</v>
      </c>
      <c r="D28" s="29" t="str">
        <f t="shared" si="6"/>
        <v>'Annual SeasTempAdj'!r27c14</v>
      </c>
      <c r="E28" s="29">
        <v>14</v>
      </c>
      <c r="F28" s="29" t="str">
        <f t="shared" si="7"/>
        <v>'Quarter SeasTempAdj'!r85c14</v>
      </c>
      <c r="G28" s="29" t="str">
        <f t="shared" si="7"/>
        <v>'Quarter SeasTempAdj'!r86c14</v>
      </c>
      <c r="H28" s="29" t="str">
        <f t="shared" si="7"/>
        <v>'Quarter SeasTempAdj'!r87c14</v>
      </c>
      <c r="I28" s="29" t="str">
        <f t="shared" si="7"/>
        <v>'Quarter SeasTempAdj'!r88c14</v>
      </c>
      <c r="J28" s="29" t="str">
        <f t="shared" si="7"/>
        <v>'Quarter SeasTempAdj'!r89c14</v>
      </c>
      <c r="K28" s="29" t="str">
        <f t="shared" si="7"/>
        <v>'Quarter SeasTempAdj'!r90c14</v>
      </c>
      <c r="L28" s="29" t="str">
        <f t="shared" si="7"/>
        <v>'Quarter SeasTempAdj'!r91c14</v>
      </c>
      <c r="M28" s="29" t="str">
        <f t="shared" si="7"/>
        <v>'Quarter SeasTempAdj'!r92c14</v>
      </c>
      <c r="N28" s="29" t="str">
        <f t="shared" si="7"/>
        <v>'Quarter SeasTempAdj'!r93c14</v>
      </c>
    </row>
    <row r="29" spans="1:14" x14ac:dyDescent="0.25">
      <c r="A29" s="46" t="s">
        <v>79</v>
      </c>
      <c r="B29" s="29">
        <v>15</v>
      </c>
      <c r="C29" s="29" t="str">
        <f t="shared" si="6"/>
        <v>'Annual SeasTempAdj'!r26c15</v>
      </c>
      <c r="D29" s="29" t="str">
        <f t="shared" si="6"/>
        <v>'Annual SeasTempAdj'!r27c15</v>
      </c>
      <c r="E29" s="29">
        <v>15</v>
      </c>
      <c r="F29" s="29" t="str">
        <f t="shared" si="7"/>
        <v>'Quarter SeasTempAdj'!r85c15</v>
      </c>
      <c r="G29" s="29" t="str">
        <f t="shared" si="7"/>
        <v>'Quarter SeasTempAdj'!r86c15</v>
      </c>
      <c r="H29" s="29" t="str">
        <f t="shared" si="7"/>
        <v>'Quarter SeasTempAdj'!r87c15</v>
      </c>
      <c r="I29" s="29" t="str">
        <f t="shared" si="7"/>
        <v>'Quarter SeasTempAdj'!r88c15</v>
      </c>
      <c r="J29" s="29" t="str">
        <f t="shared" si="7"/>
        <v>'Quarter SeasTempAdj'!r89c15</v>
      </c>
      <c r="K29" s="29" t="str">
        <f t="shared" si="7"/>
        <v>'Quarter SeasTempAdj'!r90c15</v>
      </c>
      <c r="L29" s="29" t="str">
        <f t="shared" si="7"/>
        <v>'Quarter SeasTempAdj'!r91c15</v>
      </c>
      <c r="M29" s="29" t="str">
        <f t="shared" si="7"/>
        <v>'Quarter SeasTempAdj'!r92c15</v>
      </c>
      <c r="N29" s="29" t="str">
        <f t="shared" si="7"/>
        <v>'Quarter SeasTempAdj'!r93c15</v>
      </c>
    </row>
    <row r="30" spans="1:14" x14ac:dyDescent="0.25">
      <c r="A30" s="46" t="s">
        <v>62</v>
      </c>
      <c r="B30" s="29">
        <v>12</v>
      </c>
      <c r="C30" s="29" t="str">
        <f t="shared" si="6"/>
        <v>'Annual SeasTempAdj'!r26c12</v>
      </c>
      <c r="D30" s="29" t="str">
        <f t="shared" si="6"/>
        <v>'Annual SeasTempAdj'!r27c12</v>
      </c>
      <c r="E30" s="29">
        <v>12</v>
      </c>
      <c r="F30" s="29" t="str">
        <f t="shared" si="7"/>
        <v>'Quarter SeasTempAdj'!r85c12</v>
      </c>
      <c r="G30" s="29" t="str">
        <f t="shared" si="7"/>
        <v>'Quarter SeasTempAdj'!r86c12</v>
      </c>
      <c r="H30" s="29" t="str">
        <f t="shared" si="7"/>
        <v>'Quarter SeasTempAdj'!r87c12</v>
      </c>
      <c r="I30" s="29" t="str">
        <f t="shared" si="7"/>
        <v>'Quarter SeasTempAdj'!r88c12</v>
      </c>
      <c r="J30" s="29" t="str">
        <f t="shared" si="7"/>
        <v>'Quarter SeasTempAdj'!r89c12</v>
      </c>
      <c r="K30" s="29" t="str">
        <f t="shared" si="7"/>
        <v>'Quarter SeasTempAdj'!r90c12</v>
      </c>
      <c r="L30" s="29" t="str">
        <f t="shared" si="7"/>
        <v>'Quarter SeasTempAdj'!r91c12</v>
      </c>
      <c r="M30" s="29" t="str">
        <f t="shared" si="7"/>
        <v>'Quarter SeasTempAdj'!r92c12</v>
      </c>
      <c r="N30" s="29" t="str">
        <f t="shared" si="7"/>
        <v>'Quarter SeasTempAdj'!r93c12</v>
      </c>
    </row>
    <row r="31" spans="1:14" x14ac:dyDescent="0.25">
      <c r="A31" s="46"/>
    </row>
    <row r="32" spans="1:14" ht="13" x14ac:dyDescent="0.3">
      <c r="A32" s="55" t="s">
        <v>103</v>
      </c>
      <c r="B32" s="55"/>
      <c r="C32" s="55"/>
      <c r="D32" s="55"/>
      <c r="E32" s="55"/>
    </row>
    <row r="33" spans="1:14" x14ac:dyDescent="0.25">
      <c r="A33" s="46" t="s">
        <v>67</v>
      </c>
      <c r="B33" s="29">
        <v>17</v>
      </c>
      <c r="C33" s="29" t="str">
        <f t="shared" ref="C33:D36" si="8">$C$7&amp;"r"&amp;C$8&amp;"c"&amp;$B33</f>
        <v>'Annual SeasTempAdj'!r26c17</v>
      </c>
      <c r="D33" s="29" t="str">
        <f t="shared" si="8"/>
        <v>'Annual SeasTempAdj'!r27c17</v>
      </c>
      <c r="E33" s="29">
        <v>17</v>
      </c>
      <c r="F33" s="29" t="str">
        <f t="shared" ref="F33:N36" si="9">$F$7&amp;"r"&amp;F$8&amp;"c"&amp;$E33</f>
        <v>'Quarter SeasTempAdj'!r85c17</v>
      </c>
      <c r="G33" s="29" t="str">
        <f t="shared" si="9"/>
        <v>'Quarter SeasTempAdj'!r86c17</v>
      </c>
      <c r="H33" s="29" t="str">
        <f t="shared" si="9"/>
        <v>'Quarter SeasTempAdj'!r87c17</v>
      </c>
      <c r="I33" s="29" t="str">
        <f t="shared" si="9"/>
        <v>'Quarter SeasTempAdj'!r88c17</v>
      </c>
      <c r="J33" s="29" t="str">
        <f t="shared" si="9"/>
        <v>'Quarter SeasTempAdj'!r89c17</v>
      </c>
      <c r="K33" s="29" t="str">
        <f t="shared" si="9"/>
        <v>'Quarter SeasTempAdj'!r90c17</v>
      </c>
      <c r="L33" s="29" t="str">
        <f t="shared" si="9"/>
        <v>'Quarter SeasTempAdj'!r91c17</v>
      </c>
      <c r="M33" s="29" t="str">
        <f t="shared" si="9"/>
        <v>'Quarter SeasTempAdj'!r92c17</v>
      </c>
      <c r="N33" s="29" t="str">
        <f t="shared" si="9"/>
        <v>'Quarter SeasTempAdj'!r93c17</v>
      </c>
    </row>
    <row r="34" spans="1:14" x14ac:dyDescent="0.25">
      <c r="A34" s="46" t="s">
        <v>59</v>
      </c>
      <c r="B34" s="29">
        <v>18</v>
      </c>
      <c r="C34" s="29" t="str">
        <f t="shared" si="8"/>
        <v>'Annual SeasTempAdj'!r26c18</v>
      </c>
      <c r="D34" s="29" t="str">
        <f t="shared" si="8"/>
        <v>'Annual SeasTempAdj'!r27c18</v>
      </c>
      <c r="E34" s="29">
        <v>18</v>
      </c>
      <c r="F34" s="29" t="str">
        <f t="shared" si="9"/>
        <v>'Quarter SeasTempAdj'!r85c18</v>
      </c>
      <c r="G34" s="29" t="str">
        <f t="shared" si="9"/>
        <v>'Quarter SeasTempAdj'!r86c18</v>
      </c>
      <c r="H34" s="29" t="str">
        <f t="shared" si="9"/>
        <v>'Quarter SeasTempAdj'!r87c18</v>
      </c>
      <c r="I34" s="29" t="str">
        <f t="shared" si="9"/>
        <v>'Quarter SeasTempAdj'!r88c18</v>
      </c>
      <c r="J34" s="29" t="str">
        <f t="shared" si="9"/>
        <v>'Quarter SeasTempAdj'!r89c18</v>
      </c>
      <c r="K34" s="29" t="str">
        <f t="shared" si="9"/>
        <v>'Quarter SeasTempAdj'!r90c18</v>
      </c>
      <c r="L34" s="29" t="str">
        <f t="shared" si="9"/>
        <v>'Quarter SeasTempAdj'!r91c18</v>
      </c>
      <c r="M34" s="29" t="str">
        <f t="shared" si="9"/>
        <v>'Quarter SeasTempAdj'!r92c18</v>
      </c>
      <c r="N34" s="29" t="str">
        <f t="shared" si="9"/>
        <v>'Quarter SeasTempAdj'!r93c18</v>
      </c>
    </row>
    <row r="35" spans="1:14" x14ac:dyDescent="0.25">
      <c r="A35" s="46" t="s">
        <v>79</v>
      </c>
      <c r="B35" s="29">
        <v>19</v>
      </c>
      <c r="C35" s="29" t="str">
        <f t="shared" si="8"/>
        <v>'Annual SeasTempAdj'!r26c19</v>
      </c>
      <c r="D35" s="29" t="str">
        <f t="shared" si="8"/>
        <v>'Annual SeasTempAdj'!r27c19</v>
      </c>
      <c r="E35" s="29">
        <v>19</v>
      </c>
      <c r="F35" s="29" t="str">
        <f t="shared" si="9"/>
        <v>'Quarter SeasTempAdj'!r85c19</v>
      </c>
      <c r="G35" s="29" t="str">
        <f t="shared" si="9"/>
        <v>'Quarter SeasTempAdj'!r86c19</v>
      </c>
      <c r="H35" s="29" t="str">
        <f t="shared" si="9"/>
        <v>'Quarter SeasTempAdj'!r87c19</v>
      </c>
      <c r="I35" s="29" t="str">
        <f t="shared" si="9"/>
        <v>'Quarter SeasTempAdj'!r88c19</v>
      </c>
      <c r="J35" s="29" t="str">
        <f t="shared" si="9"/>
        <v>'Quarter SeasTempAdj'!r89c19</v>
      </c>
      <c r="K35" s="29" t="str">
        <f t="shared" si="9"/>
        <v>'Quarter SeasTempAdj'!r90c19</v>
      </c>
      <c r="L35" s="29" t="str">
        <f t="shared" si="9"/>
        <v>'Quarter SeasTempAdj'!r91c19</v>
      </c>
      <c r="M35" s="29" t="str">
        <f t="shared" si="9"/>
        <v>'Quarter SeasTempAdj'!r92c19</v>
      </c>
      <c r="N35" s="29" t="str">
        <f t="shared" si="9"/>
        <v>'Quarter SeasTempAdj'!r93c19</v>
      </c>
    </row>
    <row r="36" spans="1:14" x14ac:dyDescent="0.25">
      <c r="A36" s="46" t="s">
        <v>62</v>
      </c>
      <c r="B36" s="29">
        <v>16</v>
      </c>
      <c r="C36" s="29" t="str">
        <f t="shared" si="8"/>
        <v>'Annual SeasTempAdj'!r26c16</v>
      </c>
      <c r="D36" s="29" t="str">
        <f t="shared" si="8"/>
        <v>'Annual SeasTempAdj'!r27c16</v>
      </c>
      <c r="E36" s="29">
        <v>16</v>
      </c>
      <c r="F36" s="29" t="str">
        <f t="shared" si="9"/>
        <v>'Quarter SeasTempAdj'!r85c16</v>
      </c>
      <c r="G36" s="29" t="str">
        <f t="shared" si="9"/>
        <v>'Quarter SeasTempAdj'!r86c16</v>
      </c>
      <c r="H36" s="29" t="str">
        <f t="shared" si="9"/>
        <v>'Quarter SeasTempAdj'!r87c16</v>
      </c>
      <c r="I36" s="29" t="str">
        <f t="shared" si="9"/>
        <v>'Quarter SeasTempAdj'!r88c16</v>
      </c>
      <c r="J36" s="29" t="str">
        <f t="shared" si="9"/>
        <v>'Quarter SeasTempAdj'!r89c16</v>
      </c>
      <c r="K36" s="29" t="str">
        <f t="shared" si="9"/>
        <v>'Quarter SeasTempAdj'!r90c16</v>
      </c>
      <c r="L36" s="29" t="str">
        <f t="shared" si="9"/>
        <v>'Quarter SeasTempAdj'!r91c16</v>
      </c>
      <c r="M36" s="29" t="str">
        <f t="shared" si="9"/>
        <v>'Quarter SeasTempAdj'!r92c16</v>
      </c>
      <c r="N36" s="29" t="str">
        <f t="shared" si="9"/>
        <v>'Quarter SeasTempAdj'!r93c16</v>
      </c>
    </row>
    <row r="37" spans="1:14" x14ac:dyDescent="0.25">
      <c r="A37" s="46"/>
    </row>
    <row r="38" spans="1:14" x14ac:dyDescent="0.25">
      <c r="A38" s="46"/>
    </row>
    <row r="39" spans="1:14" x14ac:dyDescent="0.25">
      <c r="A39" s="46"/>
    </row>
    <row r="40" spans="1:14" x14ac:dyDescent="0.25">
      <c r="A40" s="46"/>
    </row>
    <row r="41" spans="1:14" x14ac:dyDescent="0.25">
      <c r="A41" s="46"/>
    </row>
    <row r="42" spans="1:14" x14ac:dyDescent="0.25">
      <c r="A42" s="46"/>
    </row>
    <row r="43" spans="1:14" x14ac:dyDescent="0.25">
      <c r="A43" s="46"/>
    </row>
    <row r="44" spans="1:14" x14ac:dyDescent="0.25">
      <c r="A44" s="46"/>
    </row>
    <row r="46" spans="1:14" ht="13" x14ac:dyDescent="0.3">
      <c r="A46" s="47"/>
    </row>
    <row r="47" spans="1:14" x14ac:dyDescent="0.25">
      <c r="A47" s="46"/>
    </row>
    <row r="48" spans="1:14" x14ac:dyDescent="0.25">
      <c r="A48" s="46"/>
    </row>
  </sheetData>
  <mergeCells count="2">
    <mergeCell ref="A12:F12"/>
    <mergeCell ref="A26:D26"/>
  </mergeCells>
  <dataValidations count="2">
    <dataValidation type="whole" allowBlank="1" showInputMessage="1" showErrorMessage="1" error="Data available from 1999 Quarter 4" sqref="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xr:uid="{A83937F1-F018-4385-B081-94A59DDAD897}">
      <formula1>B50</formula1>
      <formula2>4</formula2>
    </dataValidation>
    <dataValidation type="whole" operator="greaterThan" allowBlank="1" showInputMessage="1" showErrorMessage="1" error="Data available from 1999 Quarter 4" sqref="D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xr:uid="{0A3A2077-61DF-4C42-9D79-E9C5D62DF77F}">
      <formula1>1998</formula1>
    </dataValidation>
  </dataValidation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82109-0C0C-402A-8AF9-028085EF9845}">
  <dimension ref="A1:B15"/>
  <sheetViews>
    <sheetView showGridLines="0" zoomScaleNormal="100" workbookViewId="0"/>
  </sheetViews>
  <sheetFormatPr defaultColWidth="9.1796875" defaultRowHeight="15.5" x14ac:dyDescent="0.35"/>
  <cols>
    <col min="1" max="1" width="10" style="2" customWidth="1"/>
    <col min="2" max="2" width="148" style="2" bestFit="1" customWidth="1"/>
    <col min="3" max="16384" width="9.1796875" style="2"/>
  </cols>
  <sheetData>
    <row r="1" spans="1:2" ht="45" customHeight="1" x14ac:dyDescent="0.35">
      <c r="A1" s="11" t="s">
        <v>21</v>
      </c>
    </row>
    <row r="2" spans="1:2" s="3" customFormat="1" ht="20.25" customHeight="1" x14ac:dyDescent="0.35">
      <c r="A2" s="3" t="s">
        <v>24</v>
      </c>
    </row>
    <row r="3" spans="1:2" s="3" customFormat="1" ht="34" customHeight="1" x14ac:dyDescent="0.35">
      <c r="A3" s="3" t="s">
        <v>143</v>
      </c>
    </row>
    <row r="4" spans="1:2" s="3" customFormat="1" ht="30" customHeight="1" x14ac:dyDescent="0.55000000000000004">
      <c r="A4" s="6" t="s">
        <v>25</v>
      </c>
      <c r="B4" s="6" t="s">
        <v>26</v>
      </c>
    </row>
    <row r="5" spans="1:2" ht="20.25" customHeight="1" x14ac:dyDescent="0.35">
      <c r="A5" s="2" t="s">
        <v>27</v>
      </c>
      <c r="B5" s="2" t="s">
        <v>144</v>
      </c>
    </row>
    <row r="6" spans="1:2" ht="20.25" customHeight="1" x14ac:dyDescent="0.35">
      <c r="A6" s="2" t="s">
        <v>28</v>
      </c>
      <c r="B6" s="2" t="s">
        <v>166</v>
      </c>
    </row>
    <row r="7" spans="1:2" ht="20.25" customHeight="1" x14ac:dyDescent="0.35">
      <c r="A7" s="2" t="s">
        <v>29</v>
      </c>
      <c r="B7" s="2" t="s">
        <v>148</v>
      </c>
    </row>
    <row r="8" spans="1:2" ht="31" x14ac:dyDescent="0.35">
      <c r="A8" s="2" t="s">
        <v>30</v>
      </c>
      <c r="B8" s="2" t="s">
        <v>149</v>
      </c>
    </row>
    <row r="9" spans="1:2" ht="20.25" customHeight="1" x14ac:dyDescent="0.35">
      <c r="A9" s="2" t="s">
        <v>145</v>
      </c>
      <c r="B9" s="7" t="s">
        <v>150</v>
      </c>
    </row>
    <row r="10" spans="1:2" ht="20.25" customHeight="1" x14ac:dyDescent="0.35">
      <c r="A10" s="2" t="s">
        <v>146</v>
      </c>
      <c r="B10" s="7" t="s">
        <v>156</v>
      </c>
    </row>
    <row r="11" spans="1:2" ht="20.25" customHeight="1" x14ac:dyDescent="0.35">
      <c r="A11" s="2" t="s">
        <v>147</v>
      </c>
      <c r="B11" s="2" t="s">
        <v>154</v>
      </c>
    </row>
    <row r="12" spans="1:2" ht="20.25" customHeight="1" x14ac:dyDescent="0.35">
      <c r="A12" s="2" t="s">
        <v>151</v>
      </c>
      <c r="B12" s="2" t="s">
        <v>266</v>
      </c>
    </row>
    <row r="13" spans="1:2" ht="20.25" customHeight="1" x14ac:dyDescent="0.35">
      <c r="A13" s="2" t="s">
        <v>152</v>
      </c>
      <c r="B13" s="2" t="s">
        <v>155</v>
      </c>
    </row>
    <row r="14" spans="1:2" ht="20.25" customHeight="1" x14ac:dyDescent="0.35">
      <c r="A14" s="2" t="s">
        <v>153</v>
      </c>
      <c r="B14" s="2" t="s">
        <v>497</v>
      </c>
    </row>
    <row r="15" spans="1:2" x14ac:dyDescent="0.35">
      <c r="A15" s="2" t="s">
        <v>483</v>
      </c>
      <c r="B15" s="2" t="s">
        <v>501</v>
      </c>
    </row>
  </sheetData>
  <phoneticPr fontId="24" type="noConversion"/>
  <hyperlinks>
    <hyperlink ref="B9" r:id="rId1" xr:uid="{E59F7F33-8DFD-4C25-80BE-83A589EF4169}"/>
    <hyperlink ref="B10" r:id="rId2" display="For an explanation of dependency rations and low carbon share see article in the December 2010 edition of Energy Trends (opens in a new window)." xr:uid="{182A7142-C115-4DDD-8CBC-7B9104ADEDE7}"/>
  </hyperlinks>
  <pageMargins left="0.7" right="0.7" top="0.75" bottom="0.75" header="0.3" footer="0.3"/>
  <pageSetup paperSize="9" orientation="portrait" verticalDpi="0" r:id="rId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B2F36-1B0C-4A83-AAE9-D4AA9BFA976A}">
  <dimension ref="A1:A19"/>
  <sheetViews>
    <sheetView showGridLines="0" zoomScaleNormal="100" workbookViewId="0"/>
  </sheetViews>
  <sheetFormatPr defaultColWidth="9.1796875" defaultRowHeight="15.5" x14ac:dyDescent="0.35"/>
  <cols>
    <col min="1" max="1" width="153.7265625" style="282" customWidth="1"/>
    <col min="2" max="16384" width="9.1796875" style="282"/>
  </cols>
  <sheetData>
    <row r="1" spans="1:1" ht="45" customHeight="1" x14ac:dyDescent="0.35">
      <c r="A1" s="1" t="s">
        <v>22</v>
      </c>
    </row>
    <row r="2" spans="1:1" ht="32" customHeight="1" x14ac:dyDescent="0.55000000000000004">
      <c r="A2" s="304" t="s">
        <v>511</v>
      </c>
    </row>
    <row r="3" spans="1:1" ht="30" customHeight="1" x14ac:dyDescent="0.45">
      <c r="A3" s="306" t="s">
        <v>518</v>
      </c>
    </row>
    <row r="4" spans="1:1" ht="62" x14ac:dyDescent="0.35">
      <c r="A4" s="307" t="s">
        <v>520</v>
      </c>
    </row>
    <row r="5" spans="1:1" ht="36" customHeight="1" x14ac:dyDescent="0.45">
      <c r="A5" s="306" t="s">
        <v>521</v>
      </c>
    </row>
    <row r="6" spans="1:1" ht="62" x14ac:dyDescent="0.35">
      <c r="A6" s="307" t="s">
        <v>527</v>
      </c>
    </row>
    <row r="7" spans="1:1" ht="38" customHeight="1" x14ac:dyDescent="0.45">
      <c r="A7" s="306" t="s">
        <v>525</v>
      </c>
    </row>
    <row r="8" spans="1:1" ht="46.5" x14ac:dyDescent="0.35">
      <c r="A8" s="307" t="s">
        <v>524</v>
      </c>
    </row>
    <row r="9" spans="1:1" ht="32.5" customHeight="1" x14ac:dyDescent="0.45">
      <c r="A9" s="306" t="s">
        <v>522</v>
      </c>
    </row>
    <row r="10" spans="1:1" ht="45" customHeight="1" x14ac:dyDescent="0.35">
      <c r="A10" s="307" t="s">
        <v>519</v>
      </c>
    </row>
    <row r="11" spans="1:1" ht="35.15" customHeight="1" x14ac:dyDescent="0.55000000000000004">
      <c r="A11" s="6" t="s">
        <v>31</v>
      </c>
    </row>
    <row r="12" spans="1:1" ht="31.5" customHeight="1" x14ac:dyDescent="0.45">
      <c r="A12" s="283" t="s">
        <v>157</v>
      </c>
    </row>
    <row r="13" spans="1:1" ht="31" x14ac:dyDescent="0.35">
      <c r="A13" s="284" t="s">
        <v>523</v>
      </c>
    </row>
    <row r="14" spans="1:1" ht="31.5" customHeight="1" x14ac:dyDescent="0.45">
      <c r="A14" s="283" t="s">
        <v>165</v>
      </c>
    </row>
    <row r="15" spans="1:1" ht="62" x14ac:dyDescent="0.35">
      <c r="A15" s="284" t="s">
        <v>528</v>
      </c>
    </row>
    <row r="16" spans="1:1" ht="31.5" customHeight="1" x14ac:dyDescent="0.45">
      <c r="A16" s="283" t="s">
        <v>158</v>
      </c>
    </row>
    <row r="17" spans="1:1" ht="46.5" x14ac:dyDescent="0.35">
      <c r="A17" s="284" t="s">
        <v>526</v>
      </c>
    </row>
    <row r="18" spans="1:1" ht="31.5" customHeight="1" x14ac:dyDescent="0.45">
      <c r="A18" s="283" t="s">
        <v>510</v>
      </c>
    </row>
    <row r="19" spans="1:1" ht="46.5" x14ac:dyDescent="0.35">
      <c r="A19" s="284" t="s">
        <v>529</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1B75-CA51-4468-BBB2-590B31C3F1F0}">
  <sheetPr>
    <pageSetUpPr fitToPage="1"/>
  </sheetPr>
  <dimension ref="A1:AC76"/>
  <sheetViews>
    <sheetView showGridLines="0" zoomScaleNormal="100" zoomScaleSheetLayoutView="100" workbookViewId="0"/>
  </sheetViews>
  <sheetFormatPr defaultColWidth="9.1796875" defaultRowHeight="15.5" x14ac:dyDescent="0.35"/>
  <cols>
    <col min="1" max="1" width="41.81640625" style="165" bestFit="1" customWidth="1"/>
    <col min="2" max="2" width="8.81640625" style="165" bestFit="1" customWidth="1"/>
    <col min="3" max="3" width="12.26953125" style="165" customWidth="1"/>
    <col min="4" max="4" width="14.26953125" style="165" customWidth="1"/>
    <col min="5" max="12" width="16.7265625" style="165" customWidth="1"/>
    <col min="13" max="13" width="14.54296875" style="165" customWidth="1"/>
    <col min="14" max="14" width="16.54296875" style="165" bestFit="1" customWidth="1"/>
    <col min="15" max="15" width="5.453125" style="165" bestFit="1" customWidth="1"/>
    <col min="16" max="18" width="9.1796875" style="165"/>
    <col min="19" max="19" width="10.7265625" style="165" bestFit="1" customWidth="1"/>
    <col min="20" max="254" width="9.1796875" style="165"/>
    <col min="255" max="255" width="0" style="165" hidden="1" customWidth="1"/>
    <col min="256" max="256" width="25.1796875" style="165" customWidth="1"/>
    <col min="257" max="258" width="8.81640625" style="165" customWidth="1"/>
    <col min="259" max="259" width="9.26953125" style="165" customWidth="1"/>
    <col min="260" max="260" width="1.1796875" style="165" customWidth="1"/>
    <col min="261" max="266" width="7.81640625" style="165" customWidth="1"/>
    <col min="267" max="267" width="8.26953125" style="165" customWidth="1"/>
    <col min="268" max="268" width="8" style="165" customWidth="1"/>
    <col min="269" max="269" width="8.81640625" style="165" customWidth="1"/>
    <col min="270" max="270" width="9.81640625" style="165" customWidth="1"/>
    <col min="271" max="271" width="5.453125" style="165" bestFit="1" customWidth="1"/>
    <col min="272" max="274" width="9.1796875" style="165"/>
    <col min="275" max="275" width="10.7265625" style="165" bestFit="1" customWidth="1"/>
    <col min="276" max="510" width="9.1796875" style="165"/>
    <col min="511" max="511" width="0" style="165" hidden="1" customWidth="1"/>
    <col min="512" max="512" width="25.1796875" style="165" customWidth="1"/>
    <col min="513" max="514" width="8.81640625" style="165" customWidth="1"/>
    <col min="515" max="515" width="9.26953125" style="165" customWidth="1"/>
    <col min="516" max="516" width="1.1796875" style="165" customWidth="1"/>
    <col min="517" max="522" width="7.81640625" style="165" customWidth="1"/>
    <col min="523" max="523" width="8.26953125" style="165" customWidth="1"/>
    <col min="524" max="524" width="8" style="165" customWidth="1"/>
    <col min="525" max="525" width="8.81640625" style="165" customWidth="1"/>
    <col min="526" max="526" width="9.81640625" style="165" customWidth="1"/>
    <col min="527" max="527" width="5.453125" style="165" bestFit="1" customWidth="1"/>
    <col min="528" max="530" width="9.1796875" style="165"/>
    <col min="531" max="531" width="10.7265625" style="165" bestFit="1" customWidth="1"/>
    <col min="532" max="766" width="9.1796875" style="165"/>
    <col min="767" max="767" width="0" style="165" hidden="1" customWidth="1"/>
    <col min="768" max="768" width="25.1796875" style="165" customWidth="1"/>
    <col min="769" max="770" width="8.81640625" style="165" customWidth="1"/>
    <col min="771" max="771" width="9.26953125" style="165" customWidth="1"/>
    <col min="772" max="772" width="1.1796875" style="165" customWidth="1"/>
    <col min="773" max="778" width="7.81640625" style="165" customWidth="1"/>
    <col min="779" max="779" width="8.26953125" style="165" customWidth="1"/>
    <col min="780" max="780" width="8" style="165" customWidth="1"/>
    <col min="781" max="781" width="8.81640625" style="165" customWidth="1"/>
    <col min="782" max="782" width="9.81640625" style="165" customWidth="1"/>
    <col min="783" max="783" width="5.453125" style="165" bestFit="1" customWidth="1"/>
    <col min="784" max="786" width="9.1796875" style="165"/>
    <col min="787" max="787" width="10.7265625" style="165" bestFit="1" customWidth="1"/>
    <col min="788" max="1022" width="9.1796875" style="165"/>
    <col min="1023" max="1023" width="0" style="165" hidden="1" customWidth="1"/>
    <col min="1024" max="1024" width="25.1796875" style="165" customWidth="1"/>
    <col min="1025" max="1026" width="8.81640625" style="165" customWidth="1"/>
    <col min="1027" max="1027" width="9.26953125" style="165" customWidth="1"/>
    <col min="1028" max="1028" width="1.1796875" style="165" customWidth="1"/>
    <col min="1029" max="1034" width="7.81640625" style="165" customWidth="1"/>
    <col min="1035" max="1035" width="8.26953125" style="165" customWidth="1"/>
    <col min="1036" max="1036" width="8" style="165" customWidth="1"/>
    <col min="1037" max="1037" width="8.81640625" style="165" customWidth="1"/>
    <col min="1038" max="1038" width="9.81640625" style="165" customWidth="1"/>
    <col min="1039" max="1039" width="5.453125" style="165" bestFit="1" customWidth="1"/>
    <col min="1040" max="1042" width="9.1796875" style="165"/>
    <col min="1043" max="1043" width="10.7265625" style="165" bestFit="1" customWidth="1"/>
    <col min="1044" max="1278" width="9.1796875" style="165"/>
    <col min="1279" max="1279" width="0" style="165" hidden="1" customWidth="1"/>
    <col min="1280" max="1280" width="25.1796875" style="165" customWidth="1"/>
    <col min="1281" max="1282" width="8.81640625" style="165" customWidth="1"/>
    <col min="1283" max="1283" width="9.26953125" style="165" customWidth="1"/>
    <col min="1284" max="1284" width="1.1796875" style="165" customWidth="1"/>
    <col min="1285" max="1290" width="7.81640625" style="165" customWidth="1"/>
    <col min="1291" max="1291" width="8.26953125" style="165" customWidth="1"/>
    <col min="1292" max="1292" width="8" style="165" customWidth="1"/>
    <col min="1293" max="1293" width="8.81640625" style="165" customWidth="1"/>
    <col min="1294" max="1294" width="9.81640625" style="165" customWidth="1"/>
    <col min="1295" max="1295" width="5.453125" style="165" bestFit="1" customWidth="1"/>
    <col min="1296" max="1298" width="9.1796875" style="165"/>
    <col min="1299" max="1299" width="10.7265625" style="165" bestFit="1" customWidth="1"/>
    <col min="1300" max="1534" width="9.1796875" style="165"/>
    <col min="1535" max="1535" width="0" style="165" hidden="1" customWidth="1"/>
    <col min="1536" max="1536" width="25.1796875" style="165" customWidth="1"/>
    <col min="1537" max="1538" width="8.81640625" style="165" customWidth="1"/>
    <col min="1539" max="1539" width="9.26953125" style="165" customWidth="1"/>
    <col min="1540" max="1540" width="1.1796875" style="165" customWidth="1"/>
    <col min="1541" max="1546" width="7.81640625" style="165" customWidth="1"/>
    <col min="1547" max="1547" width="8.26953125" style="165" customWidth="1"/>
    <col min="1548" max="1548" width="8" style="165" customWidth="1"/>
    <col min="1549" max="1549" width="8.81640625" style="165" customWidth="1"/>
    <col min="1550" max="1550" width="9.81640625" style="165" customWidth="1"/>
    <col min="1551" max="1551" width="5.453125" style="165" bestFit="1" customWidth="1"/>
    <col min="1552" max="1554" width="9.1796875" style="165"/>
    <col min="1555" max="1555" width="10.7265625" style="165" bestFit="1" customWidth="1"/>
    <col min="1556" max="1790" width="9.1796875" style="165"/>
    <col min="1791" max="1791" width="0" style="165" hidden="1" customWidth="1"/>
    <col min="1792" max="1792" width="25.1796875" style="165" customWidth="1"/>
    <col min="1793" max="1794" width="8.81640625" style="165" customWidth="1"/>
    <col min="1795" max="1795" width="9.26953125" style="165" customWidth="1"/>
    <col min="1796" max="1796" width="1.1796875" style="165" customWidth="1"/>
    <col min="1797" max="1802" width="7.81640625" style="165" customWidth="1"/>
    <col min="1803" max="1803" width="8.26953125" style="165" customWidth="1"/>
    <col min="1804" max="1804" width="8" style="165" customWidth="1"/>
    <col min="1805" max="1805" width="8.81640625" style="165" customWidth="1"/>
    <col min="1806" max="1806" width="9.81640625" style="165" customWidth="1"/>
    <col min="1807" max="1807" width="5.453125" style="165" bestFit="1" customWidth="1"/>
    <col min="1808" max="1810" width="9.1796875" style="165"/>
    <col min="1811" max="1811" width="10.7265625" style="165" bestFit="1" customWidth="1"/>
    <col min="1812" max="2046" width="9.1796875" style="165"/>
    <col min="2047" max="2047" width="0" style="165" hidden="1" customWidth="1"/>
    <col min="2048" max="2048" width="25.1796875" style="165" customWidth="1"/>
    <col min="2049" max="2050" width="8.81640625" style="165" customWidth="1"/>
    <col min="2051" max="2051" width="9.26953125" style="165" customWidth="1"/>
    <col min="2052" max="2052" width="1.1796875" style="165" customWidth="1"/>
    <col min="2053" max="2058" width="7.81640625" style="165" customWidth="1"/>
    <col min="2059" max="2059" width="8.26953125" style="165" customWidth="1"/>
    <col min="2060" max="2060" width="8" style="165" customWidth="1"/>
    <col min="2061" max="2061" width="8.81640625" style="165" customWidth="1"/>
    <col min="2062" max="2062" width="9.81640625" style="165" customWidth="1"/>
    <col min="2063" max="2063" width="5.453125" style="165" bestFit="1" customWidth="1"/>
    <col min="2064" max="2066" width="9.1796875" style="165"/>
    <col min="2067" max="2067" width="10.7265625" style="165" bestFit="1" customWidth="1"/>
    <col min="2068" max="2302" width="9.1796875" style="165"/>
    <col min="2303" max="2303" width="0" style="165" hidden="1" customWidth="1"/>
    <col min="2304" max="2304" width="25.1796875" style="165" customWidth="1"/>
    <col min="2305" max="2306" width="8.81640625" style="165" customWidth="1"/>
    <col min="2307" max="2307" width="9.26953125" style="165" customWidth="1"/>
    <col min="2308" max="2308" width="1.1796875" style="165" customWidth="1"/>
    <col min="2309" max="2314" width="7.81640625" style="165" customWidth="1"/>
    <col min="2315" max="2315" width="8.26953125" style="165" customWidth="1"/>
    <col min="2316" max="2316" width="8" style="165" customWidth="1"/>
    <col min="2317" max="2317" width="8.81640625" style="165" customWidth="1"/>
    <col min="2318" max="2318" width="9.81640625" style="165" customWidth="1"/>
    <col min="2319" max="2319" width="5.453125" style="165" bestFit="1" customWidth="1"/>
    <col min="2320" max="2322" width="9.1796875" style="165"/>
    <col min="2323" max="2323" width="10.7265625" style="165" bestFit="1" customWidth="1"/>
    <col min="2324" max="2558" width="9.1796875" style="165"/>
    <col min="2559" max="2559" width="0" style="165" hidden="1" customWidth="1"/>
    <col min="2560" max="2560" width="25.1796875" style="165" customWidth="1"/>
    <col min="2561" max="2562" width="8.81640625" style="165" customWidth="1"/>
    <col min="2563" max="2563" width="9.26953125" style="165" customWidth="1"/>
    <col min="2564" max="2564" width="1.1796875" style="165" customWidth="1"/>
    <col min="2565" max="2570" width="7.81640625" style="165" customWidth="1"/>
    <col min="2571" max="2571" width="8.26953125" style="165" customWidth="1"/>
    <col min="2572" max="2572" width="8" style="165" customWidth="1"/>
    <col min="2573" max="2573" width="8.81640625" style="165" customWidth="1"/>
    <col min="2574" max="2574" width="9.81640625" style="165" customWidth="1"/>
    <col min="2575" max="2575" width="5.453125" style="165" bestFit="1" customWidth="1"/>
    <col min="2576" max="2578" width="9.1796875" style="165"/>
    <col min="2579" max="2579" width="10.7265625" style="165" bestFit="1" customWidth="1"/>
    <col min="2580" max="2814" width="9.1796875" style="165"/>
    <col min="2815" max="2815" width="0" style="165" hidden="1" customWidth="1"/>
    <col min="2816" max="2816" width="25.1796875" style="165" customWidth="1"/>
    <col min="2817" max="2818" width="8.81640625" style="165" customWidth="1"/>
    <col min="2819" max="2819" width="9.26953125" style="165" customWidth="1"/>
    <col min="2820" max="2820" width="1.1796875" style="165" customWidth="1"/>
    <col min="2821" max="2826" width="7.81640625" style="165" customWidth="1"/>
    <col min="2827" max="2827" width="8.26953125" style="165" customWidth="1"/>
    <col min="2828" max="2828" width="8" style="165" customWidth="1"/>
    <col min="2829" max="2829" width="8.81640625" style="165" customWidth="1"/>
    <col min="2830" max="2830" width="9.81640625" style="165" customWidth="1"/>
    <col min="2831" max="2831" width="5.453125" style="165" bestFit="1" customWidth="1"/>
    <col min="2832" max="2834" width="9.1796875" style="165"/>
    <col min="2835" max="2835" width="10.7265625" style="165" bestFit="1" customWidth="1"/>
    <col min="2836" max="3070" width="9.1796875" style="165"/>
    <col min="3071" max="3071" width="0" style="165" hidden="1" customWidth="1"/>
    <col min="3072" max="3072" width="25.1796875" style="165" customWidth="1"/>
    <col min="3073" max="3074" width="8.81640625" style="165" customWidth="1"/>
    <col min="3075" max="3075" width="9.26953125" style="165" customWidth="1"/>
    <col min="3076" max="3076" width="1.1796875" style="165" customWidth="1"/>
    <col min="3077" max="3082" width="7.81640625" style="165" customWidth="1"/>
    <col min="3083" max="3083" width="8.26953125" style="165" customWidth="1"/>
    <col min="3084" max="3084" width="8" style="165" customWidth="1"/>
    <col min="3085" max="3085" width="8.81640625" style="165" customWidth="1"/>
    <col min="3086" max="3086" width="9.81640625" style="165" customWidth="1"/>
    <col min="3087" max="3087" width="5.453125" style="165" bestFit="1" customWidth="1"/>
    <col min="3088" max="3090" width="9.1796875" style="165"/>
    <col min="3091" max="3091" width="10.7265625" style="165" bestFit="1" customWidth="1"/>
    <col min="3092" max="3326" width="9.1796875" style="165"/>
    <col min="3327" max="3327" width="0" style="165" hidden="1" customWidth="1"/>
    <col min="3328" max="3328" width="25.1796875" style="165" customWidth="1"/>
    <col min="3329" max="3330" width="8.81640625" style="165" customWidth="1"/>
    <col min="3331" max="3331" width="9.26953125" style="165" customWidth="1"/>
    <col min="3332" max="3332" width="1.1796875" style="165" customWidth="1"/>
    <col min="3333" max="3338" width="7.81640625" style="165" customWidth="1"/>
    <col min="3339" max="3339" width="8.26953125" style="165" customWidth="1"/>
    <col min="3340" max="3340" width="8" style="165" customWidth="1"/>
    <col min="3341" max="3341" width="8.81640625" style="165" customWidth="1"/>
    <col min="3342" max="3342" width="9.81640625" style="165" customWidth="1"/>
    <col min="3343" max="3343" width="5.453125" style="165" bestFit="1" customWidth="1"/>
    <col min="3344" max="3346" width="9.1796875" style="165"/>
    <col min="3347" max="3347" width="10.7265625" style="165" bestFit="1" customWidth="1"/>
    <col min="3348" max="3582" width="9.1796875" style="165"/>
    <col min="3583" max="3583" width="0" style="165" hidden="1" customWidth="1"/>
    <col min="3584" max="3584" width="25.1796875" style="165" customWidth="1"/>
    <col min="3585" max="3586" width="8.81640625" style="165" customWidth="1"/>
    <col min="3587" max="3587" width="9.26953125" style="165" customWidth="1"/>
    <col min="3588" max="3588" width="1.1796875" style="165" customWidth="1"/>
    <col min="3589" max="3594" width="7.81640625" style="165" customWidth="1"/>
    <col min="3595" max="3595" width="8.26953125" style="165" customWidth="1"/>
    <col min="3596" max="3596" width="8" style="165" customWidth="1"/>
    <col min="3597" max="3597" width="8.81640625" style="165" customWidth="1"/>
    <col min="3598" max="3598" width="9.81640625" style="165" customWidth="1"/>
    <col min="3599" max="3599" width="5.453125" style="165" bestFit="1" customWidth="1"/>
    <col min="3600" max="3602" width="9.1796875" style="165"/>
    <col min="3603" max="3603" width="10.7265625" style="165" bestFit="1" customWidth="1"/>
    <col min="3604" max="3838" width="9.1796875" style="165"/>
    <col min="3839" max="3839" width="0" style="165" hidden="1" customWidth="1"/>
    <col min="3840" max="3840" width="25.1796875" style="165" customWidth="1"/>
    <col min="3841" max="3842" width="8.81640625" style="165" customWidth="1"/>
    <col min="3843" max="3843" width="9.26953125" style="165" customWidth="1"/>
    <col min="3844" max="3844" width="1.1796875" style="165" customWidth="1"/>
    <col min="3845" max="3850" width="7.81640625" style="165" customWidth="1"/>
    <col min="3851" max="3851" width="8.26953125" style="165" customWidth="1"/>
    <col min="3852" max="3852" width="8" style="165" customWidth="1"/>
    <col min="3853" max="3853" width="8.81640625" style="165" customWidth="1"/>
    <col min="3854" max="3854" width="9.81640625" style="165" customWidth="1"/>
    <col min="3855" max="3855" width="5.453125" style="165" bestFit="1" customWidth="1"/>
    <col min="3856" max="3858" width="9.1796875" style="165"/>
    <col min="3859" max="3859" width="10.7265625" style="165" bestFit="1" customWidth="1"/>
    <col min="3860" max="4094" width="9.1796875" style="165"/>
    <col min="4095" max="4095" width="0" style="165" hidden="1" customWidth="1"/>
    <col min="4096" max="4096" width="25.1796875" style="165" customWidth="1"/>
    <col min="4097" max="4098" width="8.81640625" style="165" customWidth="1"/>
    <col min="4099" max="4099" width="9.26953125" style="165" customWidth="1"/>
    <col min="4100" max="4100" width="1.1796875" style="165" customWidth="1"/>
    <col min="4101" max="4106" width="7.81640625" style="165" customWidth="1"/>
    <col min="4107" max="4107" width="8.26953125" style="165" customWidth="1"/>
    <col min="4108" max="4108" width="8" style="165" customWidth="1"/>
    <col min="4109" max="4109" width="8.81640625" style="165" customWidth="1"/>
    <col min="4110" max="4110" width="9.81640625" style="165" customWidth="1"/>
    <col min="4111" max="4111" width="5.453125" style="165" bestFit="1" customWidth="1"/>
    <col min="4112" max="4114" width="9.1796875" style="165"/>
    <col min="4115" max="4115" width="10.7265625" style="165" bestFit="1" customWidth="1"/>
    <col min="4116" max="4350" width="9.1796875" style="165"/>
    <col min="4351" max="4351" width="0" style="165" hidden="1" customWidth="1"/>
    <col min="4352" max="4352" width="25.1796875" style="165" customWidth="1"/>
    <col min="4353" max="4354" width="8.81640625" style="165" customWidth="1"/>
    <col min="4355" max="4355" width="9.26953125" style="165" customWidth="1"/>
    <col min="4356" max="4356" width="1.1796875" style="165" customWidth="1"/>
    <col min="4357" max="4362" width="7.81640625" style="165" customWidth="1"/>
    <col min="4363" max="4363" width="8.26953125" style="165" customWidth="1"/>
    <col min="4364" max="4364" width="8" style="165" customWidth="1"/>
    <col min="4365" max="4365" width="8.81640625" style="165" customWidth="1"/>
    <col min="4366" max="4366" width="9.81640625" style="165" customWidth="1"/>
    <col min="4367" max="4367" width="5.453125" style="165" bestFit="1" customWidth="1"/>
    <col min="4368" max="4370" width="9.1796875" style="165"/>
    <col min="4371" max="4371" width="10.7265625" style="165" bestFit="1" customWidth="1"/>
    <col min="4372" max="4606" width="9.1796875" style="165"/>
    <col min="4607" max="4607" width="0" style="165" hidden="1" customWidth="1"/>
    <col min="4608" max="4608" width="25.1796875" style="165" customWidth="1"/>
    <col min="4609" max="4610" width="8.81640625" style="165" customWidth="1"/>
    <col min="4611" max="4611" width="9.26953125" style="165" customWidth="1"/>
    <col min="4612" max="4612" width="1.1796875" style="165" customWidth="1"/>
    <col min="4613" max="4618" width="7.81640625" style="165" customWidth="1"/>
    <col min="4619" max="4619" width="8.26953125" style="165" customWidth="1"/>
    <col min="4620" max="4620" width="8" style="165" customWidth="1"/>
    <col min="4621" max="4621" width="8.81640625" style="165" customWidth="1"/>
    <col min="4622" max="4622" width="9.81640625" style="165" customWidth="1"/>
    <col min="4623" max="4623" width="5.453125" style="165" bestFit="1" customWidth="1"/>
    <col min="4624" max="4626" width="9.1796875" style="165"/>
    <col min="4627" max="4627" width="10.7265625" style="165" bestFit="1" customWidth="1"/>
    <col min="4628" max="4862" width="9.1796875" style="165"/>
    <col min="4863" max="4863" width="0" style="165" hidden="1" customWidth="1"/>
    <col min="4864" max="4864" width="25.1796875" style="165" customWidth="1"/>
    <col min="4865" max="4866" width="8.81640625" style="165" customWidth="1"/>
    <col min="4867" max="4867" width="9.26953125" style="165" customWidth="1"/>
    <col min="4868" max="4868" width="1.1796875" style="165" customWidth="1"/>
    <col min="4869" max="4874" width="7.81640625" style="165" customWidth="1"/>
    <col min="4875" max="4875" width="8.26953125" style="165" customWidth="1"/>
    <col min="4876" max="4876" width="8" style="165" customWidth="1"/>
    <col min="4877" max="4877" width="8.81640625" style="165" customWidth="1"/>
    <col min="4878" max="4878" width="9.81640625" style="165" customWidth="1"/>
    <col min="4879" max="4879" width="5.453125" style="165" bestFit="1" customWidth="1"/>
    <col min="4880" max="4882" width="9.1796875" style="165"/>
    <col min="4883" max="4883" width="10.7265625" style="165" bestFit="1" customWidth="1"/>
    <col min="4884" max="5118" width="9.1796875" style="165"/>
    <col min="5119" max="5119" width="0" style="165" hidden="1" customWidth="1"/>
    <col min="5120" max="5120" width="25.1796875" style="165" customWidth="1"/>
    <col min="5121" max="5122" width="8.81640625" style="165" customWidth="1"/>
    <col min="5123" max="5123" width="9.26953125" style="165" customWidth="1"/>
    <col min="5124" max="5124" width="1.1796875" style="165" customWidth="1"/>
    <col min="5125" max="5130" width="7.81640625" style="165" customWidth="1"/>
    <col min="5131" max="5131" width="8.26953125" style="165" customWidth="1"/>
    <col min="5132" max="5132" width="8" style="165" customWidth="1"/>
    <col min="5133" max="5133" width="8.81640625" style="165" customWidth="1"/>
    <col min="5134" max="5134" width="9.81640625" style="165" customWidth="1"/>
    <col min="5135" max="5135" width="5.453125" style="165" bestFit="1" customWidth="1"/>
    <col min="5136" max="5138" width="9.1796875" style="165"/>
    <col min="5139" max="5139" width="10.7265625" style="165" bestFit="1" customWidth="1"/>
    <col min="5140" max="5374" width="9.1796875" style="165"/>
    <col min="5375" max="5375" width="0" style="165" hidden="1" customWidth="1"/>
    <col min="5376" max="5376" width="25.1796875" style="165" customWidth="1"/>
    <col min="5377" max="5378" width="8.81640625" style="165" customWidth="1"/>
    <col min="5379" max="5379" width="9.26953125" style="165" customWidth="1"/>
    <col min="5380" max="5380" width="1.1796875" style="165" customWidth="1"/>
    <col min="5381" max="5386" width="7.81640625" style="165" customWidth="1"/>
    <col min="5387" max="5387" width="8.26953125" style="165" customWidth="1"/>
    <col min="5388" max="5388" width="8" style="165" customWidth="1"/>
    <col min="5389" max="5389" width="8.81640625" style="165" customWidth="1"/>
    <col min="5390" max="5390" width="9.81640625" style="165" customWidth="1"/>
    <col min="5391" max="5391" width="5.453125" style="165" bestFit="1" customWidth="1"/>
    <col min="5392" max="5394" width="9.1796875" style="165"/>
    <col min="5395" max="5395" width="10.7265625" style="165" bestFit="1" customWidth="1"/>
    <col min="5396" max="5630" width="9.1796875" style="165"/>
    <col min="5631" max="5631" width="0" style="165" hidden="1" customWidth="1"/>
    <col min="5632" max="5632" width="25.1796875" style="165" customWidth="1"/>
    <col min="5633" max="5634" width="8.81640625" style="165" customWidth="1"/>
    <col min="5635" max="5635" width="9.26953125" style="165" customWidth="1"/>
    <col min="5636" max="5636" width="1.1796875" style="165" customWidth="1"/>
    <col min="5637" max="5642" width="7.81640625" style="165" customWidth="1"/>
    <col min="5643" max="5643" width="8.26953125" style="165" customWidth="1"/>
    <col min="5644" max="5644" width="8" style="165" customWidth="1"/>
    <col min="5645" max="5645" width="8.81640625" style="165" customWidth="1"/>
    <col min="5646" max="5646" width="9.81640625" style="165" customWidth="1"/>
    <col min="5647" max="5647" width="5.453125" style="165" bestFit="1" customWidth="1"/>
    <col min="5648" max="5650" width="9.1796875" style="165"/>
    <col min="5651" max="5651" width="10.7265625" style="165" bestFit="1" customWidth="1"/>
    <col min="5652" max="5886" width="9.1796875" style="165"/>
    <col min="5887" max="5887" width="0" style="165" hidden="1" customWidth="1"/>
    <col min="5888" max="5888" width="25.1796875" style="165" customWidth="1"/>
    <col min="5889" max="5890" width="8.81640625" style="165" customWidth="1"/>
    <col min="5891" max="5891" width="9.26953125" style="165" customWidth="1"/>
    <col min="5892" max="5892" width="1.1796875" style="165" customWidth="1"/>
    <col min="5893" max="5898" width="7.81640625" style="165" customWidth="1"/>
    <col min="5899" max="5899" width="8.26953125" style="165" customWidth="1"/>
    <col min="5900" max="5900" width="8" style="165" customWidth="1"/>
    <col min="5901" max="5901" width="8.81640625" style="165" customWidth="1"/>
    <col min="5902" max="5902" width="9.81640625" style="165" customWidth="1"/>
    <col min="5903" max="5903" width="5.453125" style="165" bestFit="1" customWidth="1"/>
    <col min="5904" max="5906" width="9.1796875" style="165"/>
    <col min="5907" max="5907" width="10.7265625" style="165" bestFit="1" customWidth="1"/>
    <col min="5908" max="6142" width="9.1796875" style="165"/>
    <col min="6143" max="6143" width="0" style="165" hidden="1" customWidth="1"/>
    <col min="6144" max="6144" width="25.1796875" style="165" customWidth="1"/>
    <col min="6145" max="6146" width="8.81640625" style="165" customWidth="1"/>
    <col min="6147" max="6147" width="9.26953125" style="165" customWidth="1"/>
    <col min="6148" max="6148" width="1.1796875" style="165" customWidth="1"/>
    <col min="6149" max="6154" width="7.81640625" style="165" customWidth="1"/>
    <col min="6155" max="6155" width="8.26953125" style="165" customWidth="1"/>
    <col min="6156" max="6156" width="8" style="165" customWidth="1"/>
    <col min="6157" max="6157" width="8.81640625" style="165" customWidth="1"/>
    <col min="6158" max="6158" width="9.81640625" style="165" customWidth="1"/>
    <col min="6159" max="6159" width="5.453125" style="165" bestFit="1" customWidth="1"/>
    <col min="6160" max="6162" width="9.1796875" style="165"/>
    <col min="6163" max="6163" width="10.7265625" style="165" bestFit="1" customWidth="1"/>
    <col min="6164" max="6398" width="9.1796875" style="165"/>
    <col min="6399" max="6399" width="0" style="165" hidden="1" customWidth="1"/>
    <col min="6400" max="6400" width="25.1796875" style="165" customWidth="1"/>
    <col min="6401" max="6402" width="8.81640625" style="165" customWidth="1"/>
    <col min="6403" max="6403" width="9.26953125" style="165" customWidth="1"/>
    <col min="6404" max="6404" width="1.1796875" style="165" customWidth="1"/>
    <col min="6405" max="6410" width="7.81640625" style="165" customWidth="1"/>
    <col min="6411" max="6411" width="8.26953125" style="165" customWidth="1"/>
    <col min="6412" max="6412" width="8" style="165" customWidth="1"/>
    <col min="6413" max="6413" width="8.81640625" style="165" customWidth="1"/>
    <col min="6414" max="6414" width="9.81640625" style="165" customWidth="1"/>
    <col min="6415" max="6415" width="5.453125" style="165" bestFit="1" customWidth="1"/>
    <col min="6416" max="6418" width="9.1796875" style="165"/>
    <col min="6419" max="6419" width="10.7265625" style="165" bestFit="1" customWidth="1"/>
    <col min="6420" max="6654" width="9.1796875" style="165"/>
    <col min="6655" max="6655" width="0" style="165" hidden="1" customWidth="1"/>
    <col min="6656" max="6656" width="25.1796875" style="165" customWidth="1"/>
    <col min="6657" max="6658" width="8.81640625" style="165" customWidth="1"/>
    <col min="6659" max="6659" width="9.26953125" style="165" customWidth="1"/>
    <col min="6660" max="6660" width="1.1796875" style="165" customWidth="1"/>
    <col min="6661" max="6666" width="7.81640625" style="165" customWidth="1"/>
    <col min="6667" max="6667" width="8.26953125" style="165" customWidth="1"/>
    <col min="6668" max="6668" width="8" style="165" customWidth="1"/>
    <col min="6669" max="6669" width="8.81640625" style="165" customWidth="1"/>
    <col min="6670" max="6670" width="9.81640625" style="165" customWidth="1"/>
    <col min="6671" max="6671" width="5.453125" style="165" bestFit="1" customWidth="1"/>
    <col min="6672" max="6674" width="9.1796875" style="165"/>
    <col min="6675" max="6675" width="10.7265625" style="165" bestFit="1" customWidth="1"/>
    <col min="6676" max="6910" width="9.1796875" style="165"/>
    <col min="6911" max="6911" width="0" style="165" hidden="1" customWidth="1"/>
    <col min="6912" max="6912" width="25.1796875" style="165" customWidth="1"/>
    <col min="6913" max="6914" width="8.81640625" style="165" customWidth="1"/>
    <col min="6915" max="6915" width="9.26953125" style="165" customWidth="1"/>
    <col min="6916" max="6916" width="1.1796875" style="165" customWidth="1"/>
    <col min="6917" max="6922" width="7.81640625" style="165" customWidth="1"/>
    <col min="6923" max="6923" width="8.26953125" style="165" customWidth="1"/>
    <col min="6924" max="6924" width="8" style="165" customWidth="1"/>
    <col min="6925" max="6925" width="8.81640625" style="165" customWidth="1"/>
    <col min="6926" max="6926" width="9.81640625" style="165" customWidth="1"/>
    <col min="6927" max="6927" width="5.453125" style="165" bestFit="1" customWidth="1"/>
    <col min="6928" max="6930" width="9.1796875" style="165"/>
    <col min="6931" max="6931" width="10.7265625" style="165" bestFit="1" customWidth="1"/>
    <col min="6932" max="7166" width="9.1796875" style="165"/>
    <col min="7167" max="7167" width="0" style="165" hidden="1" customWidth="1"/>
    <col min="7168" max="7168" width="25.1796875" style="165" customWidth="1"/>
    <col min="7169" max="7170" width="8.81640625" style="165" customWidth="1"/>
    <col min="7171" max="7171" width="9.26953125" style="165" customWidth="1"/>
    <col min="7172" max="7172" width="1.1796875" style="165" customWidth="1"/>
    <col min="7173" max="7178" width="7.81640625" style="165" customWidth="1"/>
    <col min="7179" max="7179" width="8.26953125" style="165" customWidth="1"/>
    <col min="7180" max="7180" width="8" style="165" customWidth="1"/>
    <col min="7181" max="7181" width="8.81640625" style="165" customWidth="1"/>
    <col min="7182" max="7182" width="9.81640625" style="165" customWidth="1"/>
    <col min="7183" max="7183" width="5.453125" style="165" bestFit="1" customWidth="1"/>
    <col min="7184" max="7186" width="9.1796875" style="165"/>
    <col min="7187" max="7187" width="10.7265625" style="165" bestFit="1" customWidth="1"/>
    <col min="7188" max="7422" width="9.1796875" style="165"/>
    <col min="7423" max="7423" width="0" style="165" hidden="1" customWidth="1"/>
    <col min="7424" max="7424" width="25.1796875" style="165" customWidth="1"/>
    <col min="7425" max="7426" width="8.81640625" style="165" customWidth="1"/>
    <col min="7427" max="7427" width="9.26953125" style="165" customWidth="1"/>
    <col min="7428" max="7428" width="1.1796875" style="165" customWidth="1"/>
    <col min="7429" max="7434" width="7.81640625" style="165" customWidth="1"/>
    <col min="7435" max="7435" width="8.26953125" style="165" customWidth="1"/>
    <col min="7436" max="7436" width="8" style="165" customWidth="1"/>
    <col min="7437" max="7437" width="8.81640625" style="165" customWidth="1"/>
    <col min="7438" max="7438" width="9.81640625" style="165" customWidth="1"/>
    <col min="7439" max="7439" width="5.453125" style="165" bestFit="1" customWidth="1"/>
    <col min="7440" max="7442" width="9.1796875" style="165"/>
    <col min="7443" max="7443" width="10.7265625" style="165" bestFit="1" customWidth="1"/>
    <col min="7444" max="7678" width="9.1796875" style="165"/>
    <col min="7679" max="7679" width="0" style="165" hidden="1" customWidth="1"/>
    <col min="7680" max="7680" width="25.1796875" style="165" customWidth="1"/>
    <col min="7681" max="7682" width="8.81640625" style="165" customWidth="1"/>
    <col min="7683" max="7683" width="9.26953125" style="165" customWidth="1"/>
    <col min="7684" max="7684" width="1.1796875" style="165" customWidth="1"/>
    <col min="7685" max="7690" width="7.81640625" style="165" customWidth="1"/>
    <col min="7691" max="7691" width="8.26953125" style="165" customWidth="1"/>
    <col min="7692" max="7692" width="8" style="165" customWidth="1"/>
    <col min="7693" max="7693" width="8.81640625" style="165" customWidth="1"/>
    <col min="7694" max="7694" width="9.81640625" style="165" customWidth="1"/>
    <col min="7695" max="7695" width="5.453125" style="165" bestFit="1" customWidth="1"/>
    <col min="7696" max="7698" width="9.1796875" style="165"/>
    <col min="7699" max="7699" width="10.7265625" style="165" bestFit="1" customWidth="1"/>
    <col min="7700" max="7934" width="9.1796875" style="165"/>
    <col min="7935" max="7935" width="0" style="165" hidden="1" customWidth="1"/>
    <col min="7936" max="7936" width="25.1796875" style="165" customWidth="1"/>
    <col min="7937" max="7938" width="8.81640625" style="165" customWidth="1"/>
    <col min="7939" max="7939" width="9.26953125" style="165" customWidth="1"/>
    <col min="7940" max="7940" width="1.1796875" style="165" customWidth="1"/>
    <col min="7941" max="7946" width="7.81640625" style="165" customWidth="1"/>
    <col min="7947" max="7947" width="8.26953125" style="165" customWidth="1"/>
    <col min="7948" max="7948" width="8" style="165" customWidth="1"/>
    <col min="7949" max="7949" width="8.81640625" style="165" customWidth="1"/>
    <col min="7950" max="7950" width="9.81640625" style="165" customWidth="1"/>
    <col min="7951" max="7951" width="5.453125" style="165" bestFit="1" customWidth="1"/>
    <col min="7952" max="7954" width="9.1796875" style="165"/>
    <col min="7955" max="7955" width="10.7265625" style="165" bestFit="1" customWidth="1"/>
    <col min="7956" max="8190" width="9.1796875" style="165"/>
    <col min="8191" max="8191" width="0" style="165" hidden="1" customWidth="1"/>
    <col min="8192" max="8192" width="25.1796875" style="165" customWidth="1"/>
    <col min="8193" max="8194" width="8.81640625" style="165" customWidth="1"/>
    <col min="8195" max="8195" width="9.26953125" style="165" customWidth="1"/>
    <col min="8196" max="8196" width="1.1796875" style="165" customWidth="1"/>
    <col min="8197" max="8202" width="7.81640625" style="165" customWidth="1"/>
    <col min="8203" max="8203" width="8.26953125" style="165" customWidth="1"/>
    <col min="8204" max="8204" width="8" style="165" customWidth="1"/>
    <col min="8205" max="8205" width="8.81640625" style="165" customWidth="1"/>
    <col min="8206" max="8206" width="9.81640625" style="165" customWidth="1"/>
    <col min="8207" max="8207" width="5.453125" style="165" bestFit="1" customWidth="1"/>
    <col min="8208" max="8210" width="9.1796875" style="165"/>
    <col min="8211" max="8211" width="10.7265625" style="165" bestFit="1" customWidth="1"/>
    <col min="8212" max="8446" width="9.1796875" style="165"/>
    <col min="8447" max="8447" width="0" style="165" hidden="1" customWidth="1"/>
    <col min="8448" max="8448" width="25.1796875" style="165" customWidth="1"/>
    <col min="8449" max="8450" width="8.81640625" style="165" customWidth="1"/>
    <col min="8451" max="8451" width="9.26953125" style="165" customWidth="1"/>
    <col min="8452" max="8452" width="1.1796875" style="165" customWidth="1"/>
    <col min="8453" max="8458" width="7.81640625" style="165" customWidth="1"/>
    <col min="8459" max="8459" width="8.26953125" style="165" customWidth="1"/>
    <col min="8460" max="8460" width="8" style="165" customWidth="1"/>
    <col min="8461" max="8461" width="8.81640625" style="165" customWidth="1"/>
    <col min="8462" max="8462" width="9.81640625" style="165" customWidth="1"/>
    <col min="8463" max="8463" width="5.453125" style="165" bestFit="1" customWidth="1"/>
    <col min="8464" max="8466" width="9.1796875" style="165"/>
    <col min="8467" max="8467" width="10.7265625" style="165" bestFit="1" customWidth="1"/>
    <col min="8468" max="8702" width="9.1796875" style="165"/>
    <col min="8703" max="8703" width="0" style="165" hidden="1" customWidth="1"/>
    <col min="8704" max="8704" width="25.1796875" style="165" customWidth="1"/>
    <col min="8705" max="8706" width="8.81640625" style="165" customWidth="1"/>
    <col min="8707" max="8707" width="9.26953125" style="165" customWidth="1"/>
    <col min="8708" max="8708" width="1.1796875" style="165" customWidth="1"/>
    <col min="8709" max="8714" width="7.81640625" style="165" customWidth="1"/>
    <col min="8715" max="8715" width="8.26953125" style="165" customWidth="1"/>
    <col min="8716" max="8716" width="8" style="165" customWidth="1"/>
    <col min="8717" max="8717" width="8.81640625" style="165" customWidth="1"/>
    <col min="8718" max="8718" width="9.81640625" style="165" customWidth="1"/>
    <col min="8719" max="8719" width="5.453125" style="165" bestFit="1" customWidth="1"/>
    <col min="8720" max="8722" width="9.1796875" style="165"/>
    <col min="8723" max="8723" width="10.7265625" style="165" bestFit="1" customWidth="1"/>
    <col min="8724" max="8958" width="9.1796875" style="165"/>
    <col min="8959" max="8959" width="0" style="165" hidden="1" customWidth="1"/>
    <col min="8960" max="8960" width="25.1796875" style="165" customWidth="1"/>
    <col min="8961" max="8962" width="8.81640625" style="165" customWidth="1"/>
    <col min="8963" max="8963" width="9.26953125" style="165" customWidth="1"/>
    <col min="8964" max="8964" width="1.1796875" style="165" customWidth="1"/>
    <col min="8965" max="8970" width="7.81640625" style="165" customWidth="1"/>
    <col min="8971" max="8971" width="8.26953125" style="165" customWidth="1"/>
    <col min="8972" max="8972" width="8" style="165" customWidth="1"/>
    <col min="8973" max="8973" width="8.81640625" style="165" customWidth="1"/>
    <col min="8974" max="8974" width="9.81640625" style="165" customWidth="1"/>
    <col min="8975" max="8975" width="5.453125" style="165" bestFit="1" customWidth="1"/>
    <col min="8976" max="8978" width="9.1796875" style="165"/>
    <col min="8979" max="8979" width="10.7265625" style="165" bestFit="1" customWidth="1"/>
    <col min="8980" max="9214" width="9.1796875" style="165"/>
    <col min="9215" max="9215" width="0" style="165" hidden="1" customWidth="1"/>
    <col min="9216" max="9216" width="25.1796875" style="165" customWidth="1"/>
    <col min="9217" max="9218" width="8.81640625" style="165" customWidth="1"/>
    <col min="9219" max="9219" width="9.26953125" style="165" customWidth="1"/>
    <col min="9220" max="9220" width="1.1796875" style="165" customWidth="1"/>
    <col min="9221" max="9226" width="7.81640625" style="165" customWidth="1"/>
    <col min="9227" max="9227" width="8.26953125" style="165" customWidth="1"/>
    <col min="9228" max="9228" width="8" style="165" customWidth="1"/>
    <col min="9229" max="9229" width="8.81640625" style="165" customWidth="1"/>
    <col min="9230" max="9230" width="9.81640625" style="165" customWidth="1"/>
    <col min="9231" max="9231" width="5.453125" style="165" bestFit="1" customWidth="1"/>
    <col min="9232" max="9234" width="9.1796875" style="165"/>
    <col min="9235" max="9235" width="10.7265625" style="165" bestFit="1" customWidth="1"/>
    <col min="9236" max="9470" width="9.1796875" style="165"/>
    <col min="9471" max="9471" width="0" style="165" hidden="1" customWidth="1"/>
    <col min="9472" max="9472" width="25.1796875" style="165" customWidth="1"/>
    <col min="9473" max="9474" width="8.81640625" style="165" customWidth="1"/>
    <col min="9475" max="9475" width="9.26953125" style="165" customWidth="1"/>
    <col min="9476" max="9476" width="1.1796875" style="165" customWidth="1"/>
    <col min="9477" max="9482" width="7.81640625" style="165" customWidth="1"/>
    <col min="9483" max="9483" width="8.26953125" style="165" customWidth="1"/>
    <col min="9484" max="9484" width="8" style="165" customWidth="1"/>
    <col min="9485" max="9485" width="8.81640625" style="165" customWidth="1"/>
    <col min="9486" max="9486" width="9.81640625" style="165" customWidth="1"/>
    <col min="9487" max="9487" width="5.453125" style="165" bestFit="1" customWidth="1"/>
    <col min="9488" max="9490" width="9.1796875" style="165"/>
    <col min="9491" max="9491" width="10.7265625" style="165" bestFit="1" customWidth="1"/>
    <col min="9492" max="9726" width="9.1796875" style="165"/>
    <col min="9727" max="9727" width="0" style="165" hidden="1" customWidth="1"/>
    <col min="9728" max="9728" width="25.1796875" style="165" customWidth="1"/>
    <col min="9729" max="9730" width="8.81640625" style="165" customWidth="1"/>
    <col min="9731" max="9731" width="9.26953125" style="165" customWidth="1"/>
    <col min="9732" max="9732" width="1.1796875" style="165" customWidth="1"/>
    <col min="9733" max="9738" width="7.81640625" style="165" customWidth="1"/>
    <col min="9739" max="9739" width="8.26953125" style="165" customWidth="1"/>
    <col min="9740" max="9740" width="8" style="165" customWidth="1"/>
    <col min="9741" max="9741" width="8.81640625" style="165" customWidth="1"/>
    <col min="9742" max="9742" width="9.81640625" style="165" customWidth="1"/>
    <col min="9743" max="9743" width="5.453125" style="165" bestFit="1" customWidth="1"/>
    <col min="9744" max="9746" width="9.1796875" style="165"/>
    <col min="9747" max="9747" width="10.7265625" style="165" bestFit="1" customWidth="1"/>
    <col min="9748" max="9982" width="9.1796875" style="165"/>
    <col min="9983" max="9983" width="0" style="165" hidden="1" customWidth="1"/>
    <col min="9984" max="9984" width="25.1796875" style="165" customWidth="1"/>
    <col min="9985" max="9986" width="8.81640625" style="165" customWidth="1"/>
    <col min="9987" max="9987" width="9.26953125" style="165" customWidth="1"/>
    <col min="9988" max="9988" width="1.1796875" style="165" customWidth="1"/>
    <col min="9989" max="9994" width="7.81640625" style="165" customWidth="1"/>
    <col min="9995" max="9995" width="8.26953125" style="165" customWidth="1"/>
    <col min="9996" max="9996" width="8" style="165" customWidth="1"/>
    <col min="9997" max="9997" width="8.81640625" style="165" customWidth="1"/>
    <col min="9998" max="9998" width="9.81640625" style="165" customWidth="1"/>
    <col min="9999" max="9999" width="5.453125" style="165" bestFit="1" customWidth="1"/>
    <col min="10000" max="10002" width="9.1796875" style="165"/>
    <col min="10003" max="10003" width="10.7265625" style="165" bestFit="1" customWidth="1"/>
    <col min="10004" max="10238" width="9.1796875" style="165"/>
    <col min="10239" max="10239" width="0" style="165" hidden="1" customWidth="1"/>
    <col min="10240" max="10240" width="25.1796875" style="165" customWidth="1"/>
    <col min="10241" max="10242" width="8.81640625" style="165" customWidth="1"/>
    <col min="10243" max="10243" width="9.26953125" style="165" customWidth="1"/>
    <col min="10244" max="10244" width="1.1796875" style="165" customWidth="1"/>
    <col min="10245" max="10250" width="7.81640625" style="165" customWidth="1"/>
    <col min="10251" max="10251" width="8.26953125" style="165" customWidth="1"/>
    <col min="10252" max="10252" width="8" style="165" customWidth="1"/>
    <col min="10253" max="10253" width="8.81640625" style="165" customWidth="1"/>
    <col min="10254" max="10254" width="9.81640625" style="165" customWidth="1"/>
    <col min="10255" max="10255" width="5.453125" style="165" bestFit="1" customWidth="1"/>
    <col min="10256" max="10258" width="9.1796875" style="165"/>
    <col min="10259" max="10259" width="10.7265625" style="165" bestFit="1" customWidth="1"/>
    <col min="10260" max="10494" width="9.1796875" style="165"/>
    <col min="10495" max="10495" width="0" style="165" hidden="1" customWidth="1"/>
    <col min="10496" max="10496" width="25.1796875" style="165" customWidth="1"/>
    <col min="10497" max="10498" width="8.81640625" style="165" customWidth="1"/>
    <col min="10499" max="10499" width="9.26953125" style="165" customWidth="1"/>
    <col min="10500" max="10500" width="1.1796875" style="165" customWidth="1"/>
    <col min="10501" max="10506" width="7.81640625" style="165" customWidth="1"/>
    <col min="10507" max="10507" width="8.26953125" style="165" customWidth="1"/>
    <col min="10508" max="10508" width="8" style="165" customWidth="1"/>
    <col min="10509" max="10509" width="8.81640625" style="165" customWidth="1"/>
    <col min="10510" max="10510" width="9.81640625" style="165" customWidth="1"/>
    <col min="10511" max="10511" width="5.453125" style="165" bestFit="1" customWidth="1"/>
    <col min="10512" max="10514" width="9.1796875" style="165"/>
    <col min="10515" max="10515" width="10.7265625" style="165" bestFit="1" customWidth="1"/>
    <col min="10516" max="10750" width="9.1796875" style="165"/>
    <col min="10751" max="10751" width="0" style="165" hidden="1" customWidth="1"/>
    <col min="10752" max="10752" width="25.1796875" style="165" customWidth="1"/>
    <col min="10753" max="10754" width="8.81640625" style="165" customWidth="1"/>
    <col min="10755" max="10755" width="9.26953125" style="165" customWidth="1"/>
    <col min="10756" max="10756" width="1.1796875" style="165" customWidth="1"/>
    <col min="10757" max="10762" width="7.81640625" style="165" customWidth="1"/>
    <col min="10763" max="10763" width="8.26953125" style="165" customWidth="1"/>
    <col min="10764" max="10764" width="8" style="165" customWidth="1"/>
    <col min="10765" max="10765" width="8.81640625" style="165" customWidth="1"/>
    <col min="10766" max="10766" width="9.81640625" style="165" customWidth="1"/>
    <col min="10767" max="10767" width="5.453125" style="165" bestFit="1" customWidth="1"/>
    <col min="10768" max="10770" width="9.1796875" style="165"/>
    <col min="10771" max="10771" width="10.7265625" style="165" bestFit="1" customWidth="1"/>
    <col min="10772" max="11006" width="9.1796875" style="165"/>
    <col min="11007" max="11007" width="0" style="165" hidden="1" customWidth="1"/>
    <col min="11008" max="11008" width="25.1796875" style="165" customWidth="1"/>
    <col min="11009" max="11010" width="8.81640625" style="165" customWidth="1"/>
    <col min="11011" max="11011" width="9.26953125" style="165" customWidth="1"/>
    <col min="11012" max="11012" width="1.1796875" style="165" customWidth="1"/>
    <col min="11013" max="11018" width="7.81640625" style="165" customWidth="1"/>
    <col min="11019" max="11019" width="8.26953125" style="165" customWidth="1"/>
    <col min="11020" max="11020" width="8" style="165" customWidth="1"/>
    <col min="11021" max="11021" width="8.81640625" style="165" customWidth="1"/>
    <col min="11022" max="11022" width="9.81640625" style="165" customWidth="1"/>
    <col min="11023" max="11023" width="5.453125" style="165" bestFit="1" customWidth="1"/>
    <col min="11024" max="11026" width="9.1796875" style="165"/>
    <col min="11027" max="11027" width="10.7265625" style="165" bestFit="1" customWidth="1"/>
    <col min="11028" max="11262" width="9.1796875" style="165"/>
    <col min="11263" max="11263" width="0" style="165" hidden="1" customWidth="1"/>
    <col min="11264" max="11264" width="25.1796875" style="165" customWidth="1"/>
    <col min="11265" max="11266" width="8.81640625" style="165" customWidth="1"/>
    <col min="11267" max="11267" width="9.26953125" style="165" customWidth="1"/>
    <col min="11268" max="11268" width="1.1796875" style="165" customWidth="1"/>
    <col min="11269" max="11274" width="7.81640625" style="165" customWidth="1"/>
    <col min="11275" max="11275" width="8.26953125" style="165" customWidth="1"/>
    <col min="11276" max="11276" width="8" style="165" customWidth="1"/>
    <col min="11277" max="11277" width="8.81640625" style="165" customWidth="1"/>
    <col min="11278" max="11278" width="9.81640625" style="165" customWidth="1"/>
    <col min="11279" max="11279" width="5.453125" style="165" bestFit="1" customWidth="1"/>
    <col min="11280" max="11282" width="9.1796875" style="165"/>
    <col min="11283" max="11283" width="10.7265625" style="165" bestFit="1" customWidth="1"/>
    <col min="11284" max="11518" width="9.1796875" style="165"/>
    <col min="11519" max="11519" width="0" style="165" hidden="1" customWidth="1"/>
    <col min="11520" max="11520" width="25.1796875" style="165" customWidth="1"/>
    <col min="11521" max="11522" width="8.81640625" style="165" customWidth="1"/>
    <col min="11523" max="11523" width="9.26953125" style="165" customWidth="1"/>
    <col min="11524" max="11524" width="1.1796875" style="165" customWidth="1"/>
    <col min="11525" max="11530" width="7.81640625" style="165" customWidth="1"/>
    <col min="11531" max="11531" width="8.26953125" style="165" customWidth="1"/>
    <col min="11532" max="11532" width="8" style="165" customWidth="1"/>
    <col min="11533" max="11533" width="8.81640625" style="165" customWidth="1"/>
    <col min="11534" max="11534" width="9.81640625" style="165" customWidth="1"/>
    <col min="11535" max="11535" width="5.453125" style="165" bestFit="1" customWidth="1"/>
    <col min="11536" max="11538" width="9.1796875" style="165"/>
    <col min="11539" max="11539" width="10.7265625" style="165" bestFit="1" customWidth="1"/>
    <col min="11540" max="11774" width="9.1796875" style="165"/>
    <col min="11775" max="11775" width="0" style="165" hidden="1" customWidth="1"/>
    <col min="11776" max="11776" width="25.1796875" style="165" customWidth="1"/>
    <col min="11777" max="11778" width="8.81640625" style="165" customWidth="1"/>
    <col min="11779" max="11779" width="9.26953125" style="165" customWidth="1"/>
    <col min="11780" max="11780" width="1.1796875" style="165" customWidth="1"/>
    <col min="11781" max="11786" width="7.81640625" style="165" customWidth="1"/>
    <col min="11787" max="11787" width="8.26953125" style="165" customWidth="1"/>
    <col min="11788" max="11788" width="8" style="165" customWidth="1"/>
    <col min="11789" max="11789" width="8.81640625" style="165" customWidth="1"/>
    <col min="11790" max="11790" width="9.81640625" style="165" customWidth="1"/>
    <col min="11791" max="11791" width="5.453125" style="165" bestFit="1" customWidth="1"/>
    <col min="11792" max="11794" width="9.1796875" style="165"/>
    <col min="11795" max="11795" width="10.7265625" style="165" bestFit="1" customWidth="1"/>
    <col min="11796" max="12030" width="9.1796875" style="165"/>
    <col min="12031" max="12031" width="0" style="165" hidden="1" customWidth="1"/>
    <col min="12032" max="12032" width="25.1796875" style="165" customWidth="1"/>
    <col min="12033" max="12034" width="8.81640625" style="165" customWidth="1"/>
    <col min="12035" max="12035" width="9.26953125" style="165" customWidth="1"/>
    <col min="12036" max="12036" width="1.1796875" style="165" customWidth="1"/>
    <col min="12037" max="12042" width="7.81640625" style="165" customWidth="1"/>
    <col min="12043" max="12043" width="8.26953125" style="165" customWidth="1"/>
    <col min="12044" max="12044" width="8" style="165" customWidth="1"/>
    <col min="12045" max="12045" width="8.81640625" style="165" customWidth="1"/>
    <col min="12046" max="12046" width="9.81640625" style="165" customWidth="1"/>
    <col min="12047" max="12047" width="5.453125" style="165" bestFit="1" customWidth="1"/>
    <col min="12048" max="12050" width="9.1796875" style="165"/>
    <col min="12051" max="12051" width="10.7265625" style="165" bestFit="1" customWidth="1"/>
    <col min="12052" max="12286" width="9.1796875" style="165"/>
    <col min="12287" max="12287" width="0" style="165" hidden="1" customWidth="1"/>
    <col min="12288" max="12288" width="25.1796875" style="165" customWidth="1"/>
    <col min="12289" max="12290" width="8.81640625" style="165" customWidth="1"/>
    <col min="12291" max="12291" width="9.26953125" style="165" customWidth="1"/>
    <col min="12292" max="12292" width="1.1796875" style="165" customWidth="1"/>
    <col min="12293" max="12298" width="7.81640625" style="165" customWidth="1"/>
    <col min="12299" max="12299" width="8.26953125" style="165" customWidth="1"/>
    <col min="12300" max="12300" width="8" style="165" customWidth="1"/>
    <col min="12301" max="12301" width="8.81640625" style="165" customWidth="1"/>
    <col min="12302" max="12302" width="9.81640625" style="165" customWidth="1"/>
    <col min="12303" max="12303" width="5.453125" style="165" bestFit="1" customWidth="1"/>
    <col min="12304" max="12306" width="9.1796875" style="165"/>
    <col min="12307" max="12307" width="10.7265625" style="165" bestFit="1" customWidth="1"/>
    <col min="12308" max="12542" width="9.1796875" style="165"/>
    <col min="12543" max="12543" width="0" style="165" hidden="1" customWidth="1"/>
    <col min="12544" max="12544" width="25.1796875" style="165" customWidth="1"/>
    <col min="12545" max="12546" width="8.81640625" style="165" customWidth="1"/>
    <col min="12547" max="12547" width="9.26953125" style="165" customWidth="1"/>
    <col min="12548" max="12548" width="1.1796875" style="165" customWidth="1"/>
    <col min="12549" max="12554" width="7.81640625" style="165" customWidth="1"/>
    <col min="12555" max="12555" width="8.26953125" style="165" customWidth="1"/>
    <col min="12556" max="12556" width="8" style="165" customWidth="1"/>
    <col min="12557" max="12557" width="8.81640625" style="165" customWidth="1"/>
    <col min="12558" max="12558" width="9.81640625" style="165" customWidth="1"/>
    <col min="12559" max="12559" width="5.453125" style="165" bestFit="1" customWidth="1"/>
    <col min="12560" max="12562" width="9.1796875" style="165"/>
    <col min="12563" max="12563" width="10.7265625" style="165" bestFit="1" customWidth="1"/>
    <col min="12564" max="12798" width="9.1796875" style="165"/>
    <col min="12799" max="12799" width="0" style="165" hidden="1" customWidth="1"/>
    <col min="12800" max="12800" width="25.1796875" style="165" customWidth="1"/>
    <col min="12801" max="12802" width="8.81640625" style="165" customWidth="1"/>
    <col min="12803" max="12803" width="9.26953125" style="165" customWidth="1"/>
    <col min="12804" max="12804" width="1.1796875" style="165" customWidth="1"/>
    <col min="12805" max="12810" width="7.81640625" style="165" customWidth="1"/>
    <col min="12811" max="12811" width="8.26953125" style="165" customWidth="1"/>
    <col min="12812" max="12812" width="8" style="165" customWidth="1"/>
    <col min="12813" max="12813" width="8.81640625" style="165" customWidth="1"/>
    <col min="12814" max="12814" width="9.81640625" style="165" customWidth="1"/>
    <col min="12815" max="12815" width="5.453125" style="165" bestFit="1" customWidth="1"/>
    <col min="12816" max="12818" width="9.1796875" style="165"/>
    <col min="12819" max="12819" width="10.7265625" style="165" bestFit="1" customWidth="1"/>
    <col min="12820" max="13054" width="9.1796875" style="165"/>
    <col min="13055" max="13055" width="0" style="165" hidden="1" customWidth="1"/>
    <col min="13056" max="13056" width="25.1796875" style="165" customWidth="1"/>
    <col min="13057" max="13058" width="8.81640625" style="165" customWidth="1"/>
    <col min="13059" max="13059" width="9.26953125" style="165" customWidth="1"/>
    <col min="13060" max="13060" width="1.1796875" style="165" customWidth="1"/>
    <col min="13061" max="13066" width="7.81640625" style="165" customWidth="1"/>
    <col min="13067" max="13067" width="8.26953125" style="165" customWidth="1"/>
    <col min="13068" max="13068" width="8" style="165" customWidth="1"/>
    <col min="13069" max="13069" width="8.81640625" style="165" customWidth="1"/>
    <col min="13070" max="13070" width="9.81640625" style="165" customWidth="1"/>
    <col min="13071" max="13071" width="5.453125" style="165" bestFit="1" customWidth="1"/>
    <col min="13072" max="13074" width="9.1796875" style="165"/>
    <col min="13075" max="13075" width="10.7265625" style="165" bestFit="1" customWidth="1"/>
    <col min="13076" max="13310" width="9.1796875" style="165"/>
    <col min="13311" max="13311" width="0" style="165" hidden="1" customWidth="1"/>
    <col min="13312" max="13312" width="25.1796875" style="165" customWidth="1"/>
    <col min="13313" max="13314" width="8.81640625" style="165" customWidth="1"/>
    <col min="13315" max="13315" width="9.26953125" style="165" customWidth="1"/>
    <col min="13316" max="13316" width="1.1796875" style="165" customWidth="1"/>
    <col min="13317" max="13322" width="7.81640625" style="165" customWidth="1"/>
    <col min="13323" max="13323" width="8.26953125" style="165" customWidth="1"/>
    <col min="13324" max="13324" width="8" style="165" customWidth="1"/>
    <col min="13325" max="13325" width="8.81640625" style="165" customWidth="1"/>
    <col min="13326" max="13326" width="9.81640625" style="165" customWidth="1"/>
    <col min="13327" max="13327" width="5.453125" style="165" bestFit="1" customWidth="1"/>
    <col min="13328" max="13330" width="9.1796875" style="165"/>
    <col min="13331" max="13331" width="10.7265625" style="165" bestFit="1" customWidth="1"/>
    <col min="13332" max="13566" width="9.1796875" style="165"/>
    <col min="13567" max="13567" width="0" style="165" hidden="1" customWidth="1"/>
    <col min="13568" max="13568" width="25.1796875" style="165" customWidth="1"/>
    <col min="13569" max="13570" width="8.81640625" style="165" customWidth="1"/>
    <col min="13571" max="13571" width="9.26953125" style="165" customWidth="1"/>
    <col min="13572" max="13572" width="1.1796875" style="165" customWidth="1"/>
    <col min="13573" max="13578" width="7.81640625" style="165" customWidth="1"/>
    <col min="13579" max="13579" width="8.26953125" style="165" customWidth="1"/>
    <col min="13580" max="13580" width="8" style="165" customWidth="1"/>
    <col min="13581" max="13581" width="8.81640625" style="165" customWidth="1"/>
    <col min="13582" max="13582" width="9.81640625" style="165" customWidth="1"/>
    <col min="13583" max="13583" width="5.453125" style="165" bestFit="1" customWidth="1"/>
    <col min="13584" max="13586" width="9.1796875" style="165"/>
    <col min="13587" max="13587" width="10.7265625" style="165" bestFit="1" customWidth="1"/>
    <col min="13588" max="13822" width="9.1796875" style="165"/>
    <col min="13823" max="13823" width="0" style="165" hidden="1" customWidth="1"/>
    <col min="13824" max="13824" width="25.1796875" style="165" customWidth="1"/>
    <col min="13825" max="13826" width="8.81640625" style="165" customWidth="1"/>
    <col min="13827" max="13827" width="9.26953125" style="165" customWidth="1"/>
    <col min="13828" max="13828" width="1.1796875" style="165" customWidth="1"/>
    <col min="13829" max="13834" width="7.81640625" style="165" customWidth="1"/>
    <col min="13835" max="13835" width="8.26953125" style="165" customWidth="1"/>
    <col min="13836" max="13836" width="8" style="165" customWidth="1"/>
    <col min="13837" max="13837" width="8.81640625" style="165" customWidth="1"/>
    <col min="13838" max="13838" width="9.81640625" style="165" customWidth="1"/>
    <col min="13839" max="13839" width="5.453125" style="165" bestFit="1" customWidth="1"/>
    <col min="13840" max="13842" width="9.1796875" style="165"/>
    <col min="13843" max="13843" width="10.7265625" style="165" bestFit="1" customWidth="1"/>
    <col min="13844" max="14078" width="9.1796875" style="165"/>
    <col min="14079" max="14079" width="0" style="165" hidden="1" customWidth="1"/>
    <col min="14080" max="14080" width="25.1796875" style="165" customWidth="1"/>
    <col min="14081" max="14082" width="8.81640625" style="165" customWidth="1"/>
    <col min="14083" max="14083" width="9.26953125" style="165" customWidth="1"/>
    <col min="14084" max="14084" width="1.1796875" style="165" customWidth="1"/>
    <col min="14085" max="14090" width="7.81640625" style="165" customWidth="1"/>
    <col min="14091" max="14091" width="8.26953125" style="165" customWidth="1"/>
    <col min="14092" max="14092" width="8" style="165" customWidth="1"/>
    <col min="14093" max="14093" width="8.81640625" style="165" customWidth="1"/>
    <col min="14094" max="14094" width="9.81640625" style="165" customWidth="1"/>
    <col min="14095" max="14095" width="5.453125" style="165" bestFit="1" customWidth="1"/>
    <col min="14096" max="14098" width="9.1796875" style="165"/>
    <col min="14099" max="14099" width="10.7265625" style="165" bestFit="1" customWidth="1"/>
    <col min="14100" max="14334" width="9.1796875" style="165"/>
    <col min="14335" max="14335" width="0" style="165" hidden="1" customWidth="1"/>
    <col min="14336" max="14336" width="25.1796875" style="165" customWidth="1"/>
    <col min="14337" max="14338" width="8.81640625" style="165" customWidth="1"/>
    <col min="14339" max="14339" width="9.26953125" style="165" customWidth="1"/>
    <col min="14340" max="14340" width="1.1796875" style="165" customWidth="1"/>
    <col min="14341" max="14346" width="7.81640625" style="165" customWidth="1"/>
    <col min="14347" max="14347" width="8.26953125" style="165" customWidth="1"/>
    <col min="14348" max="14348" width="8" style="165" customWidth="1"/>
    <col min="14349" max="14349" width="8.81640625" style="165" customWidth="1"/>
    <col min="14350" max="14350" width="9.81640625" style="165" customWidth="1"/>
    <col min="14351" max="14351" width="5.453125" style="165" bestFit="1" customWidth="1"/>
    <col min="14352" max="14354" width="9.1796875" style="165"/>
    <col min="14355" max="14355" width="10.7265625" style="165" bestFit="1" customWidth="1"/>
    <col min="14356" max="14590" width="9.1796875" style="165"/>
    <col min="14591" max="14591" width="0" style="165" hidden="1" customWidth="1"/>
    <col min="14592" max="14592" width="25.1796875" style="165" customWidth="1"/>
    <col min="14593" max="14594" width="8.81640625" style="165" customWidth="1"/>
    <col min="14595" max="14595" width="9.26953125" style="165" customWidth="1"/>
    <col min="14596" max="14596" width="1.1796875" style="165" customWidth="1"/>
    <col min="14597" max="14602" width="7.81640625" style="165" customWidth="1"/>
    <col min="14603" max="14603" width="8.26953125" style="165" customWidth="1"/>
    <col min="14604" max="14604" width="8" style="165" customWidth="1"/>
    <col min="14605" max="14605" width="8.81640625" style="165" customWidth="1"/>
    <col min="14606" max="14606" width="9.81640625" style="165" customWidth="1"/>
    <col min="14607" max="14607" width="5.453125" style="165" bestFit="1" customWidth="1"/>
    <col min="14608" max="14610" width="9.1796875" style="165"/>
    <col min="14611" max="14611" width="10.7265625" style="165" bestFit="1" customWidth="1"/>
    <col min="14612" max="14846" width="9.1796875" style="165"/>
    <col min="14847" max="14847" width="0" style="165" hidden="1" customWidth="1"/>
    <col min="14848" max="14848" width="25.1796875" style="165" customWidth="1"/>
    <col min="14849" max="14850" width="8.81640625" style="165" customWidth="1"/>
    <col min="14851" max="14851" width="9.26953125" style="165" customWidth="1"/>
    <col min="14852" max="14852" width="1.1796875" style="165" customWidth="1"/>
    <col min="14853" max="14858" width="7.81640625" style="165" customWidth="1"/>
    <col min="14859" max="14859" width="8.26953125" style="165" customWidth="1"/>
    <col min="14860" max="14860" width="8" style="165" customWidth="1"/>
    <col min="14861" max="14861" width="8.81640625" style="165" customWidth="1"/>
    <col min="14862" max="14862" width="9.81640625" style="165" customWidth="1"/>
    <col min="14863" max="14863" width="5.453125" style="165" bestFit="1" customWidth="1"/>
    <col min="14864" max="14866" width="9.1796875" style="165"/>
    <col min="14867" max="14867" width="10.7265625" style="165" bestFit="1" customWidth="1"/>
    <col min="14868" max="15102" width="9.1796875" style="165"/>
    <col min="15103" max="15103" width="0" style="165" hidden="1" customWidth="1"/>
    <col min="15104" max="15104" width="25.1796875" style="165" customWidth="1"/>
    <col min="15105" max="15106" width="8.81640625" style="165" customWidth="1"/>
    <col min="15107" max="15107" width="9.26953125" style="165" customWidth="1"/>
    <col min="15108" max="15108" width="1.1796875" style="165" customWidth="1"/>
    <col min="15109" max="15114" width="7.81640625" style="165" customWidth="1"/>
    <col min="15115" max="15115" width="8.26953125" style="165" customWidth="1"/>
    <col min="15116" max="15116" width="8" style="165" customWidth="1"/>
    <col min="15117" max="15117" width="8.81640625" style="165" customWidth="1"/>
    <col min="15118" max="15118" width="9.81640625" style="165" customWidth="1"/>
    <col min="15119" max="15119" width="5.453125" style="165" bestFit="1" customWidth="1"/>
    <col min="15120" max="15122" width="9.1796875" style="165"/>
    <col min="15123" max="15123" width="10.7265625" style="165" bestFit="1" customWidth="1"/>
    <col min="15124" max="15358" width="9.1796875" style="165"/>
    <col min="15359" max="15359" width="0" style="165" hidden="1" customWidth="1"/>
    <col min="15360" max="15360" width="25.1796875" style="165" customWidth="1"/>
    <col min="15361" max="15362" width="8.81640625" style="165" customWidth="1"/>
    <col min="15363" max="15363" width="9.26953125" style="165" customWidth="1"/>
    <col min="15364" max="15364" width="1.1796875" style="165" customWidth="1"/>
    <col min="15365" max="15370" width="7.81640625" style="165" customWidth="1"/>
    <col min="15371" max="15371" width="8.26953125" style="165" customWidth="1"/>
    <col min="15372" max="15372" width="8" style="165" customWidth="1"/>
    <col min="15373" max="15373" width="8.81640625" style="165" customWidth="1"/>
    <col min="15374" max="15374" width="9.81640625" style="165" customWidth="1"/>
    <col min="15375" max="15375" width="5.453125" style="165" bestFit="1" customWidth="1"/>
    <col min="15376" max="15378" width="9.1796875" style="165"/>
    <col min="15379" max="15379" width="10.7265625" style="165" bestFit="1" customWidth="1"/>
    <col min="15380" max="15614" width="9.1796875" style="165"/>
    <col min="15615" max="15615" width="0" style="165" hidden="1" customWidth="1"/>
    <col min="15616" max="15616" width="25.1796875" style="165" customWidth="1"/>
    <col min="15617" max="15618" width="8.81640625" style="165" customWidth="1"/>
    <col min="15619" max="15619" width="9.26953125" style="165" customWidth="1"/>
    <col min="15620" max="15620" width="1.1796875" style="165" customWidth="1"/>
    <col min="15621" max="15626" width="7.81640625" style="165" customWidth="1"/>
    <col min="15627" max="15627" width="8.26953125" style="165" customWidth="1"/>
    <col min="15628" max="15628" width="8" style="165" customWidth="1"/>
    <col min="15629" max="15629" width="8.81640625" style="165" customWidth="1"/>
    <col min="15630" max="15630" width="9.81640625" style="165" customWidth="1"/>
    <col min="15631" max="15631" width="5.453125" style="165" bestFit="1" customWidth="1"/>
    <col min="15632" max="15634" width="9.1796875" style="165"/>
    <col min="15635" max="15635" width="10.7265625" style="165" bestFit="1" customWidth="1"/>
    <col min="15636" max="15870" width="9.1796875" style="165"/>
    <col min="15871" max="15871" width="0" style="165" hidden="1" customWidth="1"/>
    <col min="15872" max="15872" width="25.1796875" style="165" customWidth="1"/>
    <col min="15873" max="15874" width="8.81640625" style="165" customWidth="1"/>
    <col min="15875" max="15875" width="9.26953125" style="165" customWidth="1"/>
    <col min="15876" max="15876" width="1.1796875" style="165" customWidth="1"/>
    <col min="15877" max="15882" width="7.81640625" style="165" customWidth="1"/>
    <col min="15883" max="15883" width="8.26953125" style="165" customWidth="1"/>
    <col min="15884" max="15884" width="8" style="165" customWidth="1"/>
    <col min="15885" max="15885" width="8.81640625" style="165" customWidth="1"/>
    <col min="15886" max="15886" width="9.81640625" style="165" customWidth="1"/>
    <col min="15887" max="15887" width="5.453125" style="165" bestFit="1" customWidth="1"/>
    <col min="15888" max="15890" width="9.1796875" style="165"/>
    <col min="15891" max="15891" width="10.7265625" style="165" bestFit="1" customWidth="1"/>
    <col min="15892" max="16126" width="9.1796875" style="165"/>
    <col min="16127" max="16127" width="0" style="165" hidden="1" customWidth="1"/>
    <col min="16128" max="16128" width="25.1796875" style="165" customWidth="1"/>
    <col min="16129" max="16130" width="8.81640625" style="165" customWidth="1"/>
    <col min="16131" max="16131" width="9.26953125" style="165" customWidth="1"/>
    <col min="16132" max="16132" width="1.1796875" style="165" customWidth="1"/>
    <col min="16133" max="16138" width="7.81640625" style="165" customWidth="1"/>
    <col min="16139" max="16139" width="8.26953125" style="165" customWidth="1"/>
    <col min="16140" max="16140" width="8" style="165" customWidth="1"/>
    <col min="16141" max="16141" width="8.81640625" style="165" customWidth="1"/>
    <col min="16142" max="16142" width="9.81640625" style="165" customWidth="1"/>
    <col min="16143" max="16143" width="5.453125" style="165" bestFit="1" customWidth="1"/>
    <col min="16144" max="16146" width="9.1796875" style="165"/>
    <col min="16147" max="16147" width="10.7265625" style="165" bestFit="1" customWidth="1"/>
    <col min="16148" max="16384" width="9.1796875" style="165"/>
  </cols>
  <sheetData>
    <row r="1" spans="1:29" s="12" customFormat="1" ht="28.5" x14ac:dyDescent="0.25">
      <c r="A1" s="56" t="s">
        <v>477</v>
      </c>
      <c r="B1" s="135"/>
      <c r="C1" s="135"/>
      <c r="D1" s="136"/>
      <c r="E1" s="136"/>
      <c r="F1" s="136"/>
      <c r="G1" s="136"/>
      <c r="H1" s="136"/>
      <c r="I1" s="136"/>
      <c r="J1" s="136"/>
      <c r="K1" s="136"/>
      <c r="L1" s="136"/>
      <c r="M1" s="136"/>
      <c r="N1" s="136"/>
    </row>
    <row r="2" spans="1:29" s="12" customFormat="1" x14ac:dyDescent="0.25">
      <c r="A2" s="3" t="s">
        <v>15</v>
      </c>
      <c r="B2" s="135"/>
      <c r="C2" s="135"/>
      <c r="D2" s="136"/>
      <c r="E2" s="295"/>
      <c r="F2" s="136"/>
      <c r="G2" s="136"/>
      <c r="H2" s="136"/>
      <c r="I2" s="136"/>
      <c r="J2" s="136"/>
      <c r="K2" s="136"/>
      <c r="L2" s="136"/>
      <c r="M2" s="136"/>
      <c r="N2" s="136"/>
    </row>
    <row r="3" spans="1:29" s="12" customFormat="1" x14ac:dyDescent="0.25">
      <c r="A3" s="62" t="s">
        <v>159</v>
      </c>
      <c r="B3" s="135"/>
      <c r="C3" s="281"/>
      <c r="D3" s="136"/>
      <c r="E3" s="136"/>
      <c r="F3" s="136"/>
      <c r="G3" s="136"/>
      <c r="H3" s="136"/>
      <c r="I3" s="136"/>
      <c r="J3" s="136"/>
      <c r="K3" s="136"/>
      <c r="L3" s="136"/>
      <c r="M3" s="136"/>
      <c r="N3" s="136"/>
    </row>
    <row r="4" spans="1:29" ht="46.5" x14ac:dyDescent="0.35">
      <c r="A4" s="240" t="s">
        <v>471</v>
      </c>
      <c r="B4" s="263" t="s">
        <v>505</v>
      </c>
      <c r="C4" s="305" t="s">
        <v>514</v>
      </c>
      <c r="D4" s="264" t="s">
        <v>479</v>
      </c>
      <c r="E4" s="260" t="s">
        <v>490</v>
      </c>
      <c r="F4" s="260" t="s">
        <v>493</v>
      </c>
      <c r="G4" s="260" t="s">
        <v>496</v>
      </c>
      <c r="H4" s="260" t="s">
        <v>499</v>
      </c>
      <c r="I4" s="260" t="s">
        <v>502</v>
      </c>
      <c r="J4" s="260" t="s">
        <v>507</v>
      </c>
      <c r="K4" s="260" t="s">
        <v>509</v>
      </c>
      <c r="L4" s="260" t="s">
        <v>512</v>
      </c>
      <c r="M4" s="260" t="s">
        <v>513</v>
      </c>
      <c r="N4" s="261" t="s">
        <v>480</v>
      </c>
      <c r="O4" s="219"/>
    </row>
    <row r="5" spans="1:29" x14ac:dyDescent="0.35">
      <c r="A5" s="184" t="s">
        <v>162</v>
      </c>
      <c r="B5" s="206">
        <f ca="1">INDIRECT(calculation3a_hide!C10,FALSE)</f>
        <v>110177.14000000001</v>
      </c>
      <c r="C5" s="167">
        <f ca="1">INDIRECT(calculation3a_hide!D10,FALSE)</f>
        <v>100418.74999999999</v>
      </c>
      <c r="D5" s="245" t="str">
        <f ca="1">IF(((C5-B5)/B5*100)&gt;100,"(+) ",IF(((C5-B5)/B5*100)&lt;-100,"(-) ",IF(ROUND(((C5-B5)/B5*100),1)=0,"- ",IF(((C5-B5)/B5*100)&gt;0,TEXT(((C5-B5)/B5*100),"+0.0 "),TEXT(((C5-B5)/B5*100),"0.0 ")))))</f>
        <v xml:space="preserve">-8.9 </v>
      </c>
      <c r="E5" s="206">
        <f ca="1">INDIRECT(calculation3a_hide!F10,FALSE)</f>
        <v>29138.41</v>
      </c>
      <c r="F5" s="167">
        <f ca="1">INDIRECT(calculation3a_hide!G10,FALSE)</f>
        <v>29595.019999999997</v>
      </c>
      <c r="G5" s="167">
        <f ca="1">INDIRECT(calculation3a_hide!H10,FALSE)</f>
        <v>27455</v>
      </c>
      <c r="H5" s="167">
        <f ca="1">INDIRECT(calculation3a_hide!I10,FALSE)</f>
        <v>25089.310000000005</v>
      </c>
      <c r="I5" s="167">
        <f ca="1">INDIRECT(calculation3a_hide!J10,FALSE)</f>
        <v>28037.810000000005</v>
      </c>
      <c r="J5" s="167">
        <f ca="1">INDIRECT(calculation3a_hide!K10,FALSE)</f>
        <v>27391.01</v>
      </c>
      <c r="K5" s="167">
        <f ca="1">INDIRECT(calculation3a_hide!L10,FALSE)</f>
        <v>24397.199999999997</v>
      </c>
      <c r="L5" s="167">
        <f ca="1">INDIRECT(calculation3a_hide!M10,FALSE)</f>
        <v>23143.59</v>
      </c>
      <c r="M5" s="167">
        <f ca="1">INDIRECT(calculation3a_hide!N10,FALSE)</f>
        <v>25486.949999999997</v>
      </c>
      <c r="N5" s="245" t="str">
        <f t="shared" ref="N5:N6" ca="1" si="0">IF(((M5-I5)/I5*100)&gt;100,"(+) ",IF(((M5-I5)/I5*100)&lt;-100,"(-) ",IF(ROUND(((M5-I5)/I5*100),1)=0,"- ",IF(((M5-I5)/I5*100)&gt;0,TEXT(((M5-I5)/I5*100),"+0.0 "),TEXT(((M5-I5)/I5*100),"0.0 ")))))</f>
        <v xml:space="preserve">-9.1 </v>
      </c>
      <c r="O5" s="220"/>
      <c r="P5" s="221"/>
      <c r="Q5" s="221"/>
      <c r="R5" s="221"/>
      <c r="S5" s="221"/>
      <c r="T5" s="221"/>
      <c r="U5" s="221"/>
      <c r="V5" s="221"/>
      <c r="W5" s="221"/>
      <c r="X5" s="221"/>
      <c r="Y5" s="221"/>
      <c r="Z5" s="221"/>
      <c r="AA5" s="221"/>
      <c r="AB5" s="221"/>
      <c r="AC5" s="221"/>
    </row>
    <row r="6" spans="1:29" x14ac:dyDescent="0.35">
      <c r="A6" s="185" t="s">
        <v>70</v>
      </c>
      <c r="B6" s="206">
        <f ca="1">INDIRECT(calculation3a_hide!C11,FALSE)</f>
        <v>147521.01</v>
      </c>
      <c r="C6" s="167">
        <f ca="1">INDIRECT(calculation3a_hide!D11,FALSE)</f>
        <v>137656.76999999999</v>
      </c>
      <c r="D6" s="250" t="str">
        <f ca="1">IF(((C6-B6)/B6*100)&gt;100,"(+) ",IF(((C6-B6)/B6*100)&lt;-100,"(-) ",IF(ROUND(((C6-B6)/B6*100),1)=0,"- ",IF(((C6-B6)/B6*100)&gt;0,TEXT(((C6-B6)/B6*100),"+0.0 "),TEXT(((C6-B6)/B6*100),"0.0 ")))))</f>
        <v xml:space="preserve">-6.7 </v>
      </c>
      <c r="E6" s="206">
        <f ca="1">INDIRECT(calculation3a_hide!F11,FALSE)</f>
        <v>38938.549999999996</v>
      </c>
      <c r="F6" s="167">
        <f ca="1">INDIRECT(calculation3a_hide!G11,FALSE)</f>
        <v>38015.21</v>
      </c>
      <c r="G6" s="167">
        <f ca="1">INDIRECT(calculation3a_hide!H11,FALSE)</f>
        <v>35532.069999999992</v>
      </c>
      <c r="H6" s="167">
        <f ca="1">INDIRECT(calculation3a_hide!I11,FALSE)</f>
        <v>34918.560000000005</v>
      </c>
      <c r="I6" s="167">
        <f ca="1">INDIRECT(calculation3a_hide!J11,FALSE)</f>
        <v>39055.17</v>
      </c>
      <c r="J6" s="167">
        <f ca="1">INDIRECT(calculation3a_hide!K11,FALSE)</f>
        <v>39263.15</v>
      </c>
      <c r="K6" s="167">
        <f ca="1">INDIRECT(calculation3a_hide!L11,FALSE)</f>
        <v>32848.339999999997</v>
      </c>
      <c r="L6" s="167">
        <f ca="1">INDIRECT(calculation3a_hide!M11,FALSE)</f>
        <v>29836.43</v>
      </c>
      <c r="M6" s="167">
        <f ca="1">INDIRECT(calculation3a_hide!N11,FALSE)</f>
        <v>35708.85</v>
      </c>
      <c r="N6" s="245" t="str">
        <f t="shared" ca="1" si="0"/>
        <v xml:space="preserve">-8.6 </v>
      </c>
      <c r="O6" s="220"/>
      <c r="P6" s="221"/>
      <c r="Q6" s="302"/>
      <c r="R6" s="221"/>
      <c r="S6" s="221"/>
      <c r="T6" s="221"/>
      <c r="U6" s="221"/>
      <c r="V6" s="221"/>
      <c r="W6" s="221"/>
      <c r="X6" s="221"/>
      <c r="Y6" s="221"/>
      <c r="Z6" s="221"/>
      <c r="AA6" s="221"/>
      <c r="AB6" s="221"/>
      <c r="AC6" s="221"/>
    </row>
    <row r="7" spans="1:29" x14ac:dyDescent="0.35">
      <c r="A7" s="185" t="s">
        <v>71</v>
      </c>
      <c r="B7" s="206">
        <f ca="1">INDIRECT(calculation3a_hide!C12,FALSE)</f>
        <v>-81884.2</v>
      </c>
      <c r="C7" s="167">
        <f ca="1">INDIRECT(calculation3a_hide!D12,FALSE)</f>
        <v>-67877.460000000006</v>
      </c>
      <c r="D7" s="245" t="str">
        <f ca="1">IF(((C7-B7)/B7*100)&gt;100,"(+) ",IF(((C7-B7)/B7*100)&lt;-100,"(-) ",IF(ROUND(((C7-B7)/B7*100),1)=0,"- ",IF(((C7-B7)/B7*100)&gt;0,TEXT(((C7-B7)/B7*100),"+0.0 "),TEXT(((C7-B7)/B7*100),"0.0 ")))))</f>
        <v xml:space="preserve">-17.1 </v>
      </c>
      <c r="E7" s="206">
        <f ca="1">INDIRECT(calculation3a_hide!F12,FALSE)</f>
        <v>-18995.38</v>
      </c>
      <c r="F7" s="167">
        <f ca="1">INDIRECT(calculation3a_hide!G12,FALSE)</f>
        <v>-18472.189999999995</v>
      </c>
      <c r="G7" s="167">
        <f ca="1">INDIRECT(calculation3a_hide!H12,FALSE)</f>
        <v>-21386.480000000003</v>
      </c>
      <c r="H7" s="167">
        <f ca="1">INDIRECT(calculation3a_hide!I12,FALSE)</f>
        <v>-21124.43</v>
      </c>
      <c r="I7" s="167">
        <f ca="1">INDIRECT(calculation3a_hide!J12,FALSE)</f>
        <v>-20901.100000000002</v>
      </c>
      <c r="J7" s="167">
        <f ca="1">INDIRECT(calculation3a_hide!K12,FALSE)</f>
        <v>-18044.240000000002</v>
      </c>
      <c r="K7" s="167">
        <f ca="1">INDIRECT(calculation3a_hide!L12,FALSE)</f>
        <v>-18245.350000000002</v>
      </c>
      <c r="L7" s="167">
        <f ca="1">INDIRECT(calculation3a_hide!M12,FALSE)</f>
        <v>-16221.48</v>
      </c>
      <c r="M7" s="167">
        <f ca="1">INDIRECT(calculation3a_hide!N12,FALSE)</f>
        <v>-15366.39</v>
      </c>
      <c r="N7" s="245" t="str">
        <f ca="1">IF(((M7-I7)/I7*100)&gt;100,"(+) ",IF(((M7-I7)/I7*100)&lt;-100,"(-) ",IF(ROUND(((M7-I7)/I7*100),1)=0,"- ",IF(((M7-I7)/I7*100)&gt;0,TEXT(((M7-I7)/I7*100),"+0.0 "),TEXT(((M7-I7)/I7*100),"0.0 ")))))</f>
        <v xml:space="preserve">-26.5 </v>
      </c>
      <c r="O7" s="220"/>
      <c r="P7" s="302"/>
      <c r="Q7" s="302"/>
      <c r="R7" s="221"/>
      <c r="S7" s="221"/>
      <c r="T7" s="221"/>
      <c r="U7" s="221"/>
      <c r="V7" s="221"/>
      <c r="W7" s="221"/>
      <c r="X7" s="221"/>
      <c r="Y7" s="221"/>
      <c r="Z7" s="221"/>
      <c r="AA7" s="221"/>
      <c r="AB7" s="221"/>
      <c r="AC7" s="221"/>
    </row>
    <row r="8" spans="1:29" x14ac:dyDescent="0.35">
      <c r="A8" s="185" t="s">
        <v>72</v>
      </c>
      <c r="B8" s="206">
        <f ca="1">INDIRECT(calculation3a_hide!C13,FALSE)</f>
        <v>-2094.36</v>
      </c>
      <c r="C8" s="167">
        <f ca="1">INDIRECT(calculation3a_hide!D13,FALSE)</f>
        <v>-2085.36</v>
      </c>
      <c r="D8" s="245" t="str">
        <f t="shared" ref="D8:D15" ca="1" si="1">IF(((C8-B8)/B8*100)&gt;100,"(+) ",IF(((C8-B8)/B8*100)&lt;-100,"(-) ",IF(ROUND(((C8-B8)/B8*100),1)=0,"- ",IF(((C8-B8)/B8*100)&gt;0,TEXT(((C8-B8)/B8*100),"+0.0 "),TEXT(((C8-B8)/B8*100),"0.0 ")))))</f>
        <v xml:space="preserve">-0.4 </v>
      </c>
      <c r="E8" s="206">
        <f ca="1">INDIRECT(calculation3a_hide!F13,FALSE)</f>
        <v>-510.31</v>
      </c>
      <c r="F8" s="167">
        <f ca="1">INDIRECT(calculation3a_hide!G13,FALSE)</f>
        <v>-417.51</v>
      </c>
      <c r="G8" s="167">
        <f ca="1">INDIRECT(calculation3a_hide!H13,FALSE)</f>
        <v>-586.92999999999995</v>
      </c>
      <c r="H8" s="167">
        <f ca="1">INDIRECT(calculation3a_hide!I13,FALSE)</f>
        <v>-622.44000000000005</v>
      </c>
      <c r="I8" s="167">
        <f ca="1">INDIRECT(calculation3a_hide!J13,FALSE)</f>
        <v>-467.48</v>
      </c>
      <c r="J8" s="167">
        <f ca="1">INDIRECT(calculation3a_hide!K13,FALSE)</f>
        <v>-449.44</v>
      </c>
      <c r="K8" s="167">
        <f ca="1">INDIRECT(calculation3a_hide!L13,FALSE)</f>
        <v>-554.47</v>
      </c>
      <c r="L8" s="167">
        <f ca="1">INDIRECT(calculation3a_hide!M13,FALSE)</f>
        <v>-607.96</v>
      </c>
      <c r="M8" s="167">
        <f ca="1">INDIRECT(calculation3a_hide!N13,FALSE)</f>
        <v>-473.49</v>
      </c>
      <c r="N8" s="245" t="str">
        <f ca="1">IF(((M8-I8)/I8*100)&gt;100,"(+) ",IF(((M8-I8)/I8*100)&lt;-100,"(-) ",IF(ROUND(((M8-I8)/I8*100),1)=0,"- ",IF(((M8-I8)/I8*100)&gt;0,TEXT(((M8-I8)/I8*100),"+0.0 "),TEXT(((M8-I8)/I8*100),"0.0 ")))))</f>
        <v xml:space="preserve">+1.3 </v>
      </c>
      <c r="O8" s="220"/>
      <c r="P8" s="221"/>
      <c r="Q8" s="221"/>
      <c r="R8" s="221"/>
      <c r="S8" s="221"/>
      <c r="T8" s="221"/>
      <c r="U8" s="221"/>
      <c r="V8" s="221"/>
      <c r="W8" s="221"/>
      <c r="X8" s="221"/>
      <c r="Y8" s="221"/>
      <c r="Z8" s="221"/>
      <c r="AA8" s="221"/>
      <c r="AB8" s="221"/>
      <c r="AC8" s="221"/>
    </row>
    <row r="9" spans="1:29" x14ac:dyDescent="0.35">
      <c r="A9" s="185" t="s">
        <v>167</v>
      </c>
      <c r="B9" s="206">
        <f ca="1">INDIRECT(calculation3a_hide!C14,FALSE)</f>
        <v>370.5100000000001</v>
      </c>
      <c r="C9" s="167">
        <f ca="1">INDIRECT(calculation3a_hide!D14,FALSE)</f>
        <v>-258.30000000000007</v>
      </c>
      <c r="D9" s="245" t="str">
        <f ca="1">IF(((C9-B9)/B9*100)&gt;100,"(+) ",IF(((C9-B9)/B9*100)&lt;-100,"",IF(ROUND(((C9-B9)/B9*100),1)=0,"- ",IF(((C9-B9)/B9*100)&gt;0,TEXT(((C9-B9)/B9*100),"+0.0 "),TEXT(((C9-B9)/B9*100),"0.0 ")))))</f>
        <v/>
      </c>
      <c r="E9" s="206">
        <f ca="1">INDIRECT(calculation3a_hide!F14,FALSE)</f>
        <v>192.32000000000002</v>
      </c>
      <c r="F9" s="167">
        <f ca="1">INDIRECT(calculation3a_hide!G14,FALSE)</f>
        <v>1290.23</v>
      </c>
      <c r="G9" s="167">
        <f ca="1">INDIRECT(calculation3a_hide!H14,FALSE)</f>
        <v>-446.20999999999992</v>
      </c>
      <c r="H9" s="167">
        <f ca="1">INDIRECT(calculation3a_hide!I14,FALSE)</f>
        <v>-840.95</v>
      </c>
      <c r="I9" s="167">
        <f ca="1">INDIRECT(calculation3a_hide!J14,FALSE)</f>
        <v>367.44000000000005</v>
      </c>
      <c r="J9" s="167">
        <f ca="1">INDIRECT(calculation3a_hide!K14,FALSE)</f>
        <v>335.71</v>
      </c>
      <c r="K9" s="167">
        <f ca="1">INDIRECT(calculation3a_hide!L14,FALSE)</f>
        <v>288.02</v>
      </c>
      <c r="L9" s="167">
        <f ca="1">INDIRECT(calculation3a_hide!M14,FALSE)</f>
        <v>-736.45</v>
      </c>
      <c r="M9" s="167">
        <f ca="1">INDIRECT(calculation3a_hide!N14,FALSE)</f>
        <v>-145.58000000000001</v>
      </c>
      <c r="N9" s="245" t="str">
        <f ca="1">IF(((M9-I9)/I9*100)&gt;100,"(+) ",IF(((M9-I9)/I9*100)&lt;-100,"(-) ",IF(ROUND(((M9-I9)/I9*100),1)=0,"- ",IF(((M9-I9)/I9*100)&gt;0,TEXT(((M9-I9)/I9*100),"+0.0 "),TEXT(((M9-I9)/I9*100),"0.0 ")))))</f>
        <v xml:space="preserve">(-) </v>
      </c>
      <c r="O9" s="220"/>
      <c r="P9" s="221"/>
      <c r="Q9" s="221"/>
      <c r="R9" s="221"/>
      <c r="S9" s="221"/>
      <c r="T9" s="221"/>
      <c r="U9" s="221"/>
      <c r="V9" s="221"/>
      <c r="W9" s="221"/>
      <c r="X9" s="221"/>
      <c r="Y9" s="221"/>
      <c r="Z9" s="221"/>
      <c r="AA9" s="221"/>
      <c r="AB9" s="221"/>
      <c r="AC9" s="221"/>
    </row>
    <row r="10" spans="1:29" s="224" customFormat="1" x14ac:dyDescent="0.35">
      <c r="A10" s="186" t="s">
        <v>36</v>
      </c>
      <c r="B10" s="246">
        <f ca="1">INDIRECT(calculation3a_hide!C16,FALSE)</f>
        <v>174090.09999999998</v>
      </c>
      <c r="C10" s="241">
        <f ca="1">INDIRECT(calculation3a_hide!D16,FALSE)</f>
        <v>167854.4</v>
      </c>
      <c r="D10" s="247" t="str">
        <f t="shared" ca="1" si="1"/>
        <v xml:space="preserve">-3.6 </v>
      </c>
      <c r="E10" s="246">
        <f ca="1">INDIRECT(calculation3a_hide!F16,FALSE)</f>
        <v>48763.59</v>
      </c>
      <c r="F10" s="241">
        <f ca="1">INDIRECT(calculation3a_hide!G16,FALSE)</f>
        <v>50010.759999999995</v>
      </c>
      <c r="G10" s="241">
        <f ca="1">INDIRECT(calculation3a_hide!H16,FALSE)</f>
        <v>40567.449999999997</v>
      </c>
      <c r="H10" s="241">
        <f ca="1">INDIRECT(calculation3a_hide!I16,FALSE)</f>
        <v>37420.049999999996</v>
      </c>
      <c r="I10" s="241">
        <f ca="1">INDIRECT(calculation3a_hide!J16,FALSE)</f>
        <v>46091.839999999997</v>
      </c>
      <c r="J10" s="241">
        <f ca="1">INDIRECT(calculation3a_hide!K16,FALSE)</f>
        <v>48496.189999999988</v>
      </c>
      <c r="K10" s="241">
        <f ca="1">INDIRECT(calculation3a_hide!L16,FALSE)</f>
        <v>38733.74</v>
      </c>
      <c r="L10" s="241">
        <f ca="1">INDIRECT(calculation3a_hide!M16,FALSE)</f>
        <v>35414.129999999997</v>
      </c>
      <c r="M10" s="241">
        <f ca="1">INDIRECT(calculation3a_hide!N16,FALSE)</f>
        <v>45210.340000000004</v>
      </c>
      <c r="N10" s="248" t="str">
        <f t="shared" ref="N10:N14" ca="1" si="2">IF(((M10-I10)/I10*100)&gt;100,"(+) ",IF(((M10-I10)/I10*100)&lt;-100,"(-) ",IF(ROUND(((M10-I10)/I10*100),1)=0,"- ",IF(((M10-I10)/I10*100)&gt;0,TEXT(((M10-I10)/I10*100),"+0.0 "),TEXT(((M10-I10)/I10*100),"0.0 ")))))</f>
        <v xml:space="preserve">-1.9 </v>
      </c>
      <c r="O10" s="222"/>
      <c r="P10" s="223"/>
      <c r="Q10" s="221"/>
      <c r="R10" s="221"/>
      <c r="S10" s="221"/>
      <c r="T10" s="221"/>
      <c r="U10" s="221"/>
      <c r="V10" s="221"/>
      <c r="W10" s="221"/>
      <c r="X10" s="221"/>
      <c r="Y10" s="221"/>
      <c r="Z10" s="221"/>
      <c r="AA10" s="221"/>
      <c r="AB10" s="221"/>
      <c r="AC10" s="221"/>
    </row>
    <row r="11" spans="1:29" x14ac:dyDescent="0.35">
      <c r="A11" s="185" t="s">
        <v>168</v>
      </c>
      <c r="B11" s="206">
        <f ca="1">INDIRECT(calculation3a_hide!C17,FALSE)</f>
        <v>-366.93000000001484</v>
      </c>
      <c r="C11" s="167">
        <f ca="1">INDIRECT(calculation3a_hide!D17,FALSE)</f>
        <v>-526.48999999999796</v>
      </c>
      <c r="D11" s="245"/>
      <c r="E11" s="206">
        <f ca="1">INDIRECT(calculation3a_hide!F17,FALSE)</f>
        <v>-60.549999999995634</v>
      </c>
      <c r="F11" s="167">
        <f ca="1">INDIRECT(calculation3a_hide!G17,FALSE)</f>
        <v>-143.81000000001222</v>
      </c>
      <c r="G11" s="167">
        <f ca="1">INDIRECT(calculation3a_hide!H17,FALSE)</f>
        <v>-74.120000000002619</v>
      </c>
      <c r="H11" s="167">
        <f ca="1">INDIRECT(calculation3a_hide!I17,FALSE)</f>
        <v>-100.37000000000262</v>
      </c>
      <c r="I11" s="167">
        <f ca="1">INDIRECT(calculation3a_hide!J17,FALSE)</f>
        <v>-48.629999999997381</v>
      </c>
      <c r="J11" s="167">
        <f ca="1">INDIRECT(calculation3a_hide!K17,FALSE)</f>
        <v>-165.32000000001426</v>
      </c>
      <c r="K11" s="167">
        <f ca="1">INDIRECT(calculation3a_hide!L17,FALSE)</f>
        <v>-266.29999999999563</v>
      </c>
      <c r="L11" s="167">
        <f ca="1">INDIRECT(calculation3a_hide!M17,FALSE)</f>
        <v>-89.819999999999709</v>
      </c>
      <c r="M11" s="167">
        <f ca="1">INDIRECT(calculation3a_hide!N17,FALSE)</f>
        <v>-5.0499999999883585</v>
      </c>
      <c r="N11" s="245"/>
      <c r="O11" s="220"/>
      <c r="P11" s="221"/>
      <c r="Q11" s="221"/>
      <c r="R11" s="221"/>
      <c r="S11" s="221"/>
      <c r="T11" s="221"/>
      <c r="U11" s="221"/>
      <c r="V11" s="221"/>
      <c r="W11" s="221"/>
      <c r="X11" s="221"/>
      <c r="Y11" s="221"/>
      <c r="Z11" s="221"/>
      <c r="AA11" s="221"/>
      <c r="AB11" s="221"/>
      <c r="AC11" s="221"/>
    </row>
    <row r="12" spans="1:29" s="224" customFormat="1" x14ac:dyDescent="0.35">
      <c r="A12" s="186" t="s">
        <v>37</v>
      </c>
      <c r="B12" s="246">
        <f ca="1">INDIRECT(calculation3a_hide!C18,FALSE)</f>
        <v>174457.03</v>
      </c>
      <c r="C12" s="241">
        <f ca="1">INDIRECT(calculation3a_hide!D18,FALSE)</f>
        <v>168380.88999999998</v>
      </c>
      <c r="D12" s="248" t="str">
        <f t="shared" ca="1" si="1"/>
        <v xml:space="preserve">-3.5 </v>
      </c>
      <c r="E12" s="246">
        <f ca="1">INDIRECT(calculation3a_hide!F18,FALSE)</f>
        <v>48824.139999999992</v>
      </c>
      <c r="F12" s="241">
        <f ca="1">INDIRECT(calculation3a_hide!G18,FALSE)</f>
        <v>50154.570000000007</v>
      </c>
      <c r="G12" s="241">
        <f ca="1">INDIRECT(calculation3a_hide!H18,FALSE)</f>
        <v>40641.57</v>
      </c>
      <c r="H12" s="241">
        <f ca="1">INDIRECT(calculation3a_hide!I18,FALSE)</f>
        <v>37520.42</v>
      </c>
      <c r="I12" s="241">
        <f ca="1">INDIRECT(calculation3a_hide!J18,FALSE)</f>
        <v>46140.469999999994</v>
      </c>
      <c r="J12" s="241">
        <f ca="1">INDIRECT(calculation3a_hide!K18,FALSE)</f>
        <v>48661.51</v>
      </c>
      <c r="K12" s="241">
        <f ca="1">INDIRECT(calculation3a_hide!L18,FALSE)</f>
        <v>39000.039999999994</v>
      </c>
      <c r="L12" s="241">
        <f ca="1">INDIRECT(calculation3a_hide!M18,FALSE)</f>
        <v>35503.949999999997</v>
      </c>
      <c r="M12" s="241">
        <f ca="1">INDIRECT(calculation3a_hide!N18,FALSE)</f>
        <v>45215.389999999992</v>
      </c>
      <c r="N12" s="248" t="str">
        <f t="shared" ca="1" si="2"/>
        <v xml:space="preserve">-2.0 </v>
      </c>
      <c r="O12" s="222"/>
      <c r="P12" s="225"/>
      <c r="Q12" s="221"/>
      <c r="R12" s="221"/>
      <c r="S12" s="221"/>
      <c r="T12" s="221"/>
      <c r="U12" s="221"/>
      <c r="V12" s="221"/>
      <c r="W12" s="221"/>
      <c r="X12" s="221"/>
      <c r="Y12" s="221"/>
      <c r="Z12" s="221"/>
      <c r="AA12" s="221"/>
      <c r="AB12" s="221"/>
      <c r="AC12" s="221"/>
    </row>
    <row r="13" spans="1:29" x14ac:dyDescent="0.35">
      <c r="A13" s="185" t="s">
        <v>169</v>
      </c>
      <c r="B13" s="206">
        <f ca="1">INDIRECT(calculation3a_hide!C20,FALSE)</f>
        <v>-73.149999999999636</v>
      </c>
      <c r="C13" s="167">
        <f ca="1">INDIRECT(calculation3a_hide!D20,FALSE)</f>
        <v>-188.18000000000006</v>
      </c>
      <c r="D13" s="245"/>
      <c r="E13" s="206">
        <f ca="1">INDIRECT(calculation3a_hide!F20,FALSE)</f>
        <v>-15.170000000000073</v>
      </c>
      <c r="F13" s="167">
        <f ca="1">INDIRECT(calculation3a_hide!G20,FALSE)</f>
        <v>-11.809999999999945</v>
      </c>
      <c r="G13" s="167">
        <f ca="1">INDIRECT(calculation3a_hide!H20,FALSE)</f>
        <v>-11.309999999999945</v>
      </c>
      <c r="H13" s="167">
        <f ca="1">INDIRECT(calculation3a_hide!I20,FALSE)</f>
        <v>-21.099999999999909</v>
      </c>
      <c r="I13" s="167">
        <f ca="1">INDIRECT(calculation3a_hide!J20,FALSE)</f>
        <v>-28.929999999999836</v>
      </c>
      <c r="J13" s="167">
        <f ca="1">INDIRECT(calculation3a_hide!K20,FALSE)</f>
        <v>-68.460000000000036</v>
      </c>
      <c r="K13" s="167">
        <f ca="1">INDIRECT(calculation3a_hide!L20,FALSE)</f>
        <v>-147.70000000000005</v>
      </c>
      <c r="L13" s="167">
        <f ca="1">INDIRECT(calculation3a_hide!M20,FALSE)</f>
        <v>100.88000000000011</v>
      </c>
      <c r="M13" s="167">
        <f ca="1">INDIRECT(calculation3a_hide!N20,FALSE)</f>
        <v>-72.900000000000091</v>
      </c>
      <c r="N13" s="256"/>
      <c r="O13" s="220"/>
      <c r="P13" s="221"/>
      <c r="Q13" s="221"/>
      <c r="R13" s="221"/>
      <c r="S13" s="221"/>
      <c r="T13" s="221"/>
      <c r="U13" s="221"/>
      <c r="V13" s="221"/>
      <c r="W13" s="221"/>
      <c r="X13" s="221"/>
      <c r="Y13" s="221"/>
      <c r="Z13" s="221"/>
      <c r="AA13" s="221"/>
      <c r="AB13" s="221"/>
      <c r="AC13" s="221"/>
    </row>
    <row r="14" spans="1:29" s="224" customFormat="1" x14ac:dyDescent="0.35">
      <c r="A14" s="186" t="s">
        <v>164</v>
      </c>
      <c r="B14" s="246">
        <f ca="1">INDIRECT(calculation3a_hide!C21,FALSE)</f>
        <v>-29509.060000000005</v>
      </c>
      <c r="C14" s="241">
        <f ca="1">INDIRECT(calculation3a_hide!D21,FALSE)</f>
        <v>-25666.199999999997</v>
      </c>
      <c r="D14" s="247" t="str">
        <f t="shared" ca="1" si="1"/>
        <v xml:space="preserve">-13.0 </v>
      </c>
      <c r="E14" s="246">
        <f ca="1">INDIRECT(calculation3a_hide!F21,FALSE)</f>
        <v>-7609.9500000000007</v>
      </c>
      <c r="F14" s="241">
        <f ca="1">INDIRECT(calculation3a_hide!G21,FALSE)</f>
        <v>-7591.09</v>
      </c>
      <c r="G14" s="241">
        <f ca="1">INDIRECT(calculation3a_hide!H21,FALSE)</f>
        <v>-7360.1900000000023</v>
      </c>
      <c r="H14" s="241">
        <f ca="1">INDIRECT(calculation3a_hide!I21,FALSE)</f>
        <v>-7504.7300000000014</v>
      </c>
      <c r="I14" s="241">
        <f ca="1">INDIRECT(calculation3a_hide!J21,FALSE)</f>
        <v>-7053.0500000000038</v>
      </c>
      <c r="J14" s="241">
        <f ca="1">INDIRECT(calculation3a_hide!K21,FALSE)</f>
        <v>-6677.0699999999979</v>
      </c>
      <c r="K14" s="241">
        <f ca="1">INDIRECT(calculation3a_hide!L21,FALSE)</f>
        <v>-6227.6099999999988</v>
      </c>
      <c r="L14" s="241">
        <f ca="1">INDIRECT(calculation3a_hide!M21,FALSE)</f>
        <v>-6040.2600000000011</v>
      </c>
      <c r="M14" s="241">
        <f ca="1">INDIRECT(calculation3a_hide!N21,FALSE)</f>
        <v>-6721.2599999999993</v>
      </c>
      <c r="N14" s="248" t="str">
        <f t="shared" ca="1" si="2"/>
        <v xml:space="preserve">-4.7 </v>
      </c>
      <c r="O14" s="222"/>
      <c r="P14" s="225"/>
      <c r="Q14" s="221"/>
      <c r="R14" s="221"/>
      <c r="S14" s="221"/>
      <c r="T14" s="221"/>
      <c r="U14" s="221"/>
      <c r="V14" s="221"/>
      <c r="W14" s="221"/>
      <c r="X14" s="221"/>
      <c r="Y14" s="221"/>
      <c r="Z14" s="221"/>
      <c r="AA14" s="221"/>
      <c r="AB14" s="221"/>
      <c r="AC14" s="221"/>
    </row>
    <row r="15" spans="1:29" x14ac:dyDescent="0.35">
      <c r="A15" s="185" t="s">
        <v>91</v>
      </c>
      <c r="B15" s="206">
        <f ca="1">INDIRECT(calculation3a_hide!C22,FALSE)</f>
        <v>-26441.690000000002</v>
      </c>
      <c r="C15" s="167">
        <f ca="1">INDIRECT(calculation3a_hide!D22,FALSE)</f>
        <v>-22505.69</v>
      </c>
      <c r="D15" s="245" t="str">
        <f t="shared" ca="1" si="1"/>
        <v xml:space="preserve">-14.9 </v>
      </c>
      <c r="E15" s="206">
        <f ca="1">INDIRECT(calculation3a_hide!F22,FALSE)</f>
        <v>-6846.3100000000013</v>
      </c>
      <c r="F15" s="167">
        <f ca="1">INDIRECT(calculation3a_hide!G22,FALSE)</f>
        <v>-6775.65</v>
      </c>
      <c r="G15" s="167">
        <f ca="1">INDIRECT(calculation3a_hide!H22,FALSE)</f>
        <v>-6471.630000000001</v>
      </c>
      <c r="H15" s="167">
        <f ca="1">INDIRECT(calculation3a_hide!I22,FALSE)</f>
        <v>-6767.8200000000006</v>
      </c>
      <c r="I15" s="167">
        <f ca="1">INDIRECT(calculation3a_hide!J22,FALSE)</f>
        <v>-6426.590000000002</v>
      </c>
      <c r="J15" s="167">
        <f ca="1">INDIRECT(calculation3a_hide!K22,FALSE)</f>
        <v>-5872.5199999999986</v>
      </c>
      <c r="K15" s="167">
        <f ca="1">INDIRECT(calculation3a_hide!L22,FALSE)</f>
        <v>-5288.1200000000008</v>
      </c>
      <c r="L15" s="167">
        <f ca="1">INDIRECT(calculation3a_hide!M22,FALSE)</f>
        <v>-5431.6400000000012</v>
      </c>
      <c r="M15" s="167">
        <f ca="1">INDIRECT(calculation3a_hide!N22,FALSE)</f>
        <v>-5913.41</v>
      </c>
      <c r="N15" s="245" t="str">
        <f ca="1">IF(((M15-I15)/I15*100)&gt;100,"(+) ",IF(((M15-I15)/I15*100)&lt;-100,"(-) ",IF(ROUND(((M15-I15)/I15*100),1)=0,"- ",IF(((M15-I15)/I15*100)&gt;0,TEXT(((M15-I15)/I15*100),"+0.0 "),TEXT(((M15-I15)/I15*100),"0.0 ")))))</f>
        <v xml:space="preserve">-8.0 </v>
      </c>
      <c r="O15" s="220"/>
      <c r="P15" s="221"/>
      <c r="Q15" s="221"/>
      <c r="R15" s="221"/>
      <c r="S15" s="221"/>
      <c r="T15" s="221"/>
      <c r="U15" s="221"/>
      <c r="V15" s="221"/>
      <c r="W15" s="221"/>
      <c r="X15" s="221"/>
      <c r="Y15" s="221"/>
      <c r="Z15" s="221"/>
      <c r="AA15" s="221"/>
      <c r="AB15" s="221"/>
      <c r="AC15" s="221"/>
    </row>
    <row r="16" spans="1:29" x14ac:dyDescent="0.35">
      <c r="A16" s="185" t="s">
        <v>484</v>
      </c>
      <c r="B16" s="206">
        <f ca="1">INDIRECT(calculation3a_hide!C23,FALSE)</f>
        <v>-1056.9299999999998</v>
      </c>
      <c r="C16" s="167">
        <f ca="1">INDIRECT(calculation3a_hide!D23,FALSE)</f>
        <v>-1056.9299999999998</v>
      </c>
      <c r="D16" s="245" t="str">
        <f ca="1">IF(((C16-B16)/B16*100)&gt;100,"(+) ",IF(((C16-B16)/B16*100)&lt;-100,"(-) ",IF(ROUND(((C16-B16)/B16*100),1)=0,"- ",IF(((C16-B16)/B16*100)&gt;0,TEXT(((C16-B16)/B16*100),"+0.0 "),TEXT(((C16-B16)/B16*100),"0.0 ")))))</f>
        <v xml:space="preserve">- </v>
      </c>
      <c r="E16" s="206">
        <f ca="1">INDIRECT(calculation3a_hide!F23,FALSE)</f>
        <v>-286.01000000000005</v>
      </c>
      <c r="F16" s="167">
        <f ca="1">INDIRECT(calculation3a_hide!G23,FALSE)</f>
        <v>-335.38</v>
      </c>
      <c r="G16" s="167">
        <f ca="1">INDIRECT(calculation3a_hide!H23,FALSE)</f>
        <v>-232.95999999999992</v>
      </c>
      <c r="H16" s="167">
        <f ca="1">INDIRECT(calculation3a_hide!I23,FALSE)</f>
        <v>-199.20999999999998</v>
      </c>
      <c r="I16" s="167">
        <f ca="1">INDIRECT(calculation3a_hide!J23,FALSE)</f>
        <v>-289.38</v>
      </c>
      <c r="J16" s="167">
        <f ca="1">INDIRECT(calculation3a_hide!K23,FALSE)</f>
        <v>-335.38</v>
      </c>
      <c r="K16" s="167">
        <f ca="1">INDIRECT(calculation3a_hide!L23,FALSE)</f>
        <v>-232.95999999999992</v>
      </c>
      <c r="L16" s="167">
        <f ca="1">INDIRECT(calculation3a_hide!M23,FALSE)</f>
        <v>-199.20999999999998</v>
      </c>
      <c r="M16" s="167">
        <f ca="1">INDIRECT(calculation3a_hide!N23,FALSE)</f>
        <v>-289.38</v>
      </c>
      <c r="N16" s="245" t="str">
        <f t="shared" ref="N16:N30" ca="1" si="3">IF(((M16-I16)/I16*100)&gt;100,"(+) ",IF(((M16-I16)/I16*100)&lt;-100,"(-) ",IF(ROUND(((M16-I16)/I16*100),1)=0,"- ",IF(((M16-I16)/I16*100)&gt;0,TEXT(((M16-I16)/I16*100),"+0.0 "),TEXT(((M16-I16)/I16*100),"0.0 ")))))</f>
        <v xml:space="preserve">- </v>
      </c>
      <c r="O16" s="220"/>
      <c r="P16" s="221"/>
      <c r="Q16" s="221"/>
      <c r="R16" s="221"/>
      <c r="S16" s="221"/>
      <c r="T16" s="221"/>
      <c r="U16" s="221"/>
      <c r="V16" s="221"/>
      <c r="W16" s="221"/>
      <c r="X16" s="221"/>
      <c r="Y16" s="221"/>
      <c r="Z16" s="221"/>
      <c r="AA16" s="221"/>
      <c r="AB16" s="221"/>
      <c r="AC16" s="221"/>
    </row>
    <row r="17" spans="1:29" x14ac:dyDescent="0.35">
      <c r="A17" s="185" t="s">
        <v>75</v>
      </c>
      <c r="B17" s="206">
        <f ca="1">INDIRECT(calculation3a_hide!C24,FALSE)</f>
        <v>-616.71999999999935</v>
      </c>
      <c r="C17" s="167">
        <f ca="1">INDIRECT(calculation3a_hide!D24,FALSE)</f>
        <v>-473.57999999999993</v>
      </c>
      <c r="D17" s="245" t="str">
        <f ca="1">IF(((C17-B17)/B17*100)&gt;100,"(+) ",IF(((C17-B17)/B17*100)&lt;-100,"(-) ",IF(ROUND(((C17-B17)/B17*100),1)=0,"- ",IF(((C17-B17)/B17*100)&gt;0,TEXT(((C17-B17)/B17*100),"+0.0 "),TEXT(((C17-B17)/B17*100),"0.0 ")))))</f>
        <v xml:space="preserve">-23.2 </v>
      </c>
      <c r="E17" s="206">
        <f ca="1">INDIRECT(calculation3a_hide!F24,FALSE)</f>
        <v>-124.55999999999949</v>
      </c>
      <c r="F17" s="167">
        <f ca="1">INDIRECT(calculation3a_hide!G24,FALSE)</f>
        <v>-175.92000000000007</v>
      </c>
      <c r="G17" s="167">
        <f ca="1">INDIRECT(calculation3a_hide!H24,FALSE)</f>
        <v>-202.54999999999927</v>
      </c>
      <c r="H17" s="167">
        <f ca="1">INDIRECT(calculation3a_hide!I24,FALSE)</f>
        <v>-143.38999999999942</v>
      </c>
      <c r="I17" s="167">
        <f ca="1">INDIRECT(calculation3a_hide!J24,FALSE)</f>
        <v>-94.860000000000582</v>
      </c>
      <c r="J17" s="167">
        <f ca="1">INDIRECT(calculation3a_hide!K24,FALSE)</f>
        <v>-78.139999999999418</v>
      </c>
      <c r="K17" s="167">
        <f ca="1">INDIRECT(calculation3a_hide!L24,FALSE)</f>
        <v>-231.31999999999971</v>
      </c>
      <c r="L17" s="167">
        <f ca="1">INDIRECT(calculation3a_hide!M24,FALSE)</f>
        <v>-12.909999999999854</v>
      </c>
      <c r="M17" s="167">
        <f ca="1">INDIRECT(calculation3a_hide!N24,FALSE)</f>
        <v>-151.21000000000095</v>
      </c>
      <c r="N17" s="245" t="str">
        <f t="shared" ca="1" si="3"/>
        <v xml:space="preserve">+59.4 </v>
      </c>
      <c r="O17" s="220"/>
      <c r="P17" s="221"/>
      <c r="Q17" s="221"/>
      <c r="R17" s="221"/>
      <c r="S17" s="221"/>
      <c r="T17" s="221"/>
      <c r="U17" s="221"/>
      <c r="V17" s="221"/>
      <c r="W17" s="221"/>
      <c r="X17" s="221"/>
      <c r="Y17" s="221"/>
      <c r="Z17" s="221"/>
      <c r="AA17" s="221"/>
      <c r="AB17" s="221"/>
      <c r="AC17" s="221"/>
    </row>
    <row r="18" spans="1:29" x14ac:dyDescent="0.35">
      <c r="A18" s="185" t="s">
        <v>76</v>
      </c>
      <c r="B18" s="206">
        <f ca="1">INDIRECT(calculation3a_hide!C25,FALSE)</f>
        <v>30.52000000000001</v>
      </c>
      <c r="C18" s="167">
        <f ca="1">INDIRECT(calculation3a_hide!D25,FALSE)</f>
        <v>-8.4799999999999898</v>
      </c>
      <c r="D18" s="245" t="str">
        <f t="shared" ref="D18:D25" ca="1" si="4">IF(((C18-B18)/B18*100)&gt;100,"(+) ",IF(((C18-B18)/B18*100)&lt;-100,"(-) ",IF(ROUND(((C18-B18)/B18*100),1)=0,"- ",IF(((C18-B18)/B18*100)&gt;0,TEXT(((C18-B18)/B18*100),"+0.0 "),TEXT(((C18-B18)/B18*100),"0.0 ")))))</f>
        <v xml:space="preserve">(-) </v>
      </c>
      <c r="E18" s="206">
        <f ca="1">INDIRECT(calculation3a_hide!F25,FALSE)</f>
        <v>-17.949999999999989</v>
      </c>
      <c r="F18" s="167">
        <f ca="1">INDIRECT(calculation3a_hide!G25,FALSE)</f>
        <v>-10.879999999999995</v>
      </c>
      <c r="G18" s="167">
        <f ca="1">INDIRECT(calculation3a_hide!H25,FALSE)</f>
        <v>4.8000000000000114</v>
      </c>
      <c r="H18" s="167">
        <f ca="1">INDIRECT(calculation3a_hide!I25,FALSE)</f>
        <v>2.6999999999999886</v>
      </c>
      <c r="I18" s="167">
        <f ca="1">INDIRECT(calculation3a_hide!J25,FALSE)</f>
        <v>33.900000000000006</v>
      </c>
      <c r="J18" s="167">
        <f ca="1">INDIRECT(calculation3a_hide!K25,FALSE)</f>
        <v>-6.4000000000000057</v>
      </c>
      <c r="K18" s="167">
        <f ca="1">INDIRECT(calculation3a_hide!L25,FALSE)</f>
        <v>-2.6999999999999886</v>
      </c>
      <c r="L18" s="167">
        <f ca="1">INDIRECT(calculation3a_hide!M25,FALSE)</f>
        <v>6.2900000000000063</v>
      </c>
      <c r="M18" s="167">
        <f ca="1">INDIRECT(calculation3a_hide!N25,FALSE)</f>
        <v>-5.6700000000000017</v>
      </c>
      <c r="N18" s="245" t="str">
        <f t="shared" ca="1" si="3"/>
        <v xml:space="preserve">(-) </v>
      </c>
      <c r="O18" s="220"/>
      <c r="P18" s="221"/>
      <c r="Q18" s="221"/>
      <c r="R18" s="221"/>
      <c r="S18" s="221"/>
      <c r="T18" s="221"/>
      <c r="U18" s="221"/>
      <c r="V18" s="221"/>
      <c r="W18" s="221"/>
      <c r="X18" s="221"/>
      <c r="Y18" s="221"/>
      <c r="Z18" s="221"/>
      <c r="AA18" s="221"/>
      <c r="AB18" s="221"/>
      <c r="AC18" s="221"/>
    </row>
    <row r="19" spans="1:29" x14ac:dyDescent="0.35">
      <c r="A19" s="185" t="s">
        <v>77</v>
      </c>
      <c r="B19" s="206">
        <f ca="1">INDIRECT(calculation3a_hide!C26,FALSE)</f>
        <v>-1417.06</v>
      </c>
      <c r="C19" s="167">
        <f ca="1">INDIRECT(calculation3a_hide!D26,FALSE)</f>
        <v>-1578.31</v>
      </c>
      <c r="D19" s="245" t="str">
        <f t="shared" ca="1" si="4"/>
        <v xml:space="preserve">+11.4 </v>
      </c>
      <c r="E19" s="206">
        <f ca="1">INDIRECT(calculation3a_hide!F26,FALSE)</f>
        <v>-324.58000000000004</v>
      </c>
      <c r="F19" s="167">
        <f ca="1">INDIRECT(calculation3a_hide!G26,FALSE)</f>
        <v>-284.06</v>
      </c>
      <c r="G19" s="167">
        <f ca="1">INDIRECT(calculation3a_hide!H26,FALSE)</f>
        <v>-449.43</v>
      </c>
      <c r="H19" s="167">
        <f ca="1">INDIRECT(calculation3a_hide!I26,FALSE)</f>
        <v>-398.72</v>
      </c>
      <c r="I19" s="167">
        <f ca="1">INDIRECT(calculation3a_hide!J26,FALSE)</f>
        <v>-284.85000000000002</v>
      </c>
      <c r="J19" s="167">
        <f ca="1">INDIRECT(calculation3a_hide!K26,FALSE)</f>
        <v>-371.02</v>
      </c>
      <c r="K19" s="167">
        <f ca="1">INDIRECT(calculation3a_hide!L26,FALSE)</f>
        <v>-454.04999999999995</v>
      </c>
      <c r="L19" s="167">
        <f ca="1">INDIRECT(calculation3a_hide!M26,FALSE)</f>
        <v>-395.9</v>
      </c>
      <c r="M19" s="167">
        <f ca="1">INDIRECT(calculation3a_hide!N26,FALSE)</f>
        <v>-357.34000000000003</v>
      </c>
      <c r="N19" s="245" t="str">
        <f t="shared" ca="1" si="3"/>
        <v xml:space="preserve">+25.4 </v>
      </c>
      <c r="O19" s="220"/>
      <c r="P19" s="221"/>
      <c r="Q19" s="221"/>
      <c r="R19" s="221"/>
      <c r="S19" s="221"/>
      <c r="T19" s="221"/>
      <c r="U19" s="221"/>
      <c r="V19" s="221"/>
      <c r="W19" s="221"/>
      <c r="X19" s="221"/>
      <c r="Y19" s="221"/>
      <c r="Z19" s="221"/>
      <c r="AA19" s="221"/>
      <c r="AB19" s="221"/>
      <c r="AC19" s="221"/>
    </row>
    <row r="20" spans="1:29" x14ac:dyDescent="0.35">
      <c r="A20" s="185" t="s">
        <v>78</v>
      </c>
      <c r="B20" s="206">
        <f ca="1">INDIRECT(calculation3a_hide!C27,FALSE)</f>
        <v>25.069999999999997</v>
      </c>
      <c r="C20" s="167">
        <f ca="1">INDIRECT(calculation3a_hide!D27,FALSE)</f>
        <v>-15.620000000000003</v>
      </c>
      <c r="D20" s="245" t="str">
        <f t="shared" ca="1" si="4"/>
        <v xml:space="preserve">(-) </v>
      </c>
      <c r="E20" s="206">
        <f ca="1">INDIRECT(calculation3a_hide!F27,FALSE)</f>
        <v>7.58</v>
      </c>
      <c r="F20" s="167">
        <f ca="1">INDIRECT(calculation3a_hide!G27,FALSE)</f>
        <v>0.36999999999999922</v>
      </c>
      <c r="G20" s="167">
        <f ca="1">INDIRECT(calculation3a_hide!H27,FALSE)</f>
        <v>0.90999999999999659</v>
      </c>
      <c r="H20" s="167">
        <f ca="1">INDIRECT(calculation3a_hide!I27,FALSE)</f>
        <v>5.0899999999999981</v>
      </c>
      <c r="I20" s="167">
        <f ca="1">INDIRECT(calculation3a_hide!J27,FALSE)</f>
        <v>18.700000000000003</v>
      </c>
      <c r="J20" s="167">
        <f ca="1">INDIRECT(calculation3a_hide!K27,FALSE)</f>
        <v>-2.9300000000000015</v>
      </c>
      <c r="K20" s="167">
        <f ca="1">INDIRECT(calculation3a_hide!L27,FALSE)</f>
        <v>-12.110000000000001</v>
      </c>
      <c r="L20" s="167">
        <f ca="1">INDIRECT(calculation3a_hide!M27,FALSE)</f>
        <v>-6.2299999999999986</v>
      </c>
      <c r="M20" s="167">
        <f ca="1">INDIRECT(calculation3a_hide!N27,FALSE)</f>
        <v>5.65</v>
      </c>
      <c r="N20" s="245" t="str">
        <f t="shared" ca="1" si="3"/>
        <v xml:space="preserve">-69.8 </v>
      </c>
      <c r="O20" s="220"/>
      <c r="P20" s="221"/>
      <c r="Q20" s="221"/>
      <c r="R20" s="221"/>
      <c r="S20" s="221"/>
      <c r="T20" s="221"/>
      <c r="U20" s="221"/>
      <c r="V20" s="221"/>
      <c r="W20" s="221"/>
      <c r="X20" s="221"/>
      <c r="Y20" s="221"/>
      <c r="Z20" s="221"/>
      <c r="AA20" s="221"/>
      <c r="AB20" s="221"/>
      <c r="AC20" s="221"/>
    </row>
    <row r="21" spans="1:29" x14ac:dyDescent="0.35">
      <c r="A21" s="185" t="s">
        <v>170</v>
      </c>
      <c r="B21" s="206">
        <f ca="1">INDIRECT(calculation3a_hide!C28,FALSE)</f>
        <v>-32.250000000000028</v>
      </c>
      <c r="C21" s="167">
        <f ca="1">INDIRECT(calculation3a_hide!D28,FALSE)</f>
        <v>-27.590000000000018</v>
      </c>
      <c r="D21" s="245" t="str">
        <f t="shared" ca="1" si="4"/>
        <v xml:space="preserve">-14.4 </v>
      </c>
      <c r="E21" s="206">
        <f ca="1">INDIRECT(calculation3a_hide!F28,FALSE)</f>
        <v>-18.120000000000005</v>
      </c>
      <c r="F21" s="167">
        <f ca="1">INDIRECT(calculation3a_hide!G28,FALSE)</f>
        <v>-9.5700000000000074</v>
      </c>
      <c r="G21" s="167">
        <f ca="1">INDIRECT(calculation3a_hide!H28,FALSE)</f>
        <v>-9.3300000000000125</v>
      </c>
      <c r="H21" s="167">
        <f ca="1">INDIRECT(calculation3a_hide!I28,FALSE)</f>
        <v>-3.3800000000000097</v>
      </c>
      <c r="I21" s="167">
        <f ca="1">INDIRECT(calculation3a_hide!J28,FALSE)</f>
        <v>-9.9699999999999989</v>
      </c>
      <c r="J21" s="167">
        <f ca="1">INDIRECT(calculation3a_hide!K28,FALSE)</f>
        <v>-10.680000000000007</v>
      </c>
      <c r="K21" s="167">
        <f ca="1">INDIRECT(calculation3a_hide!L28,FALSE)</f>
        <v>-6.3500000000000085</v>
      </c>
      <c r="L21" s="167">
        <f ca="1">INDIRECT(calculation3a_hide!M28,FALSE)</f>
        <v>-0.65999999999999659</v>
      </c>
      <c r="M21" s="167">
        <f ca="1">INDIRECT(calculation3a_hide!N28,FALSE)</f>
        <v>-9.9000000000000057</v>
      </c>
      <c r="N21" s="245" t="str">
        <f t="shared" ca="1" si="3"/>
        <v xml:space="preserve">-0.7 </v>
      </c>
      <c r="O21" s="220"/>
      <c r="P21" s="221"/>
      <c r="Q21" s="221"/>
      <c r="R21" s="221"/>
      <c r="S21" s="221"/>
      <c r="T21" s="221"/>
      <c r="U21" s="221"/>
      <c r="V21" s="221"/>
      <c r="W21" s="221"/>
      <c r="X21" s="221"/>
      <c r="Y21" s="221"/>
      <c r="Z21" s="221"/>
      <c r="AA21" s="221"/>
      <c r="AB21" s="221"/>
      <c r="AC21" s="221"/>
    </row>
    <row r="22" spans="1:29" x14ac:dyDescent="0.35">
      <c r="A22" s="185" t="s">
        <v>45</v>
      </c>
      <c r="B22" s="206">
        <f ca="1">INDIRECT(calculation3a_hide!C29,FALSE)</f>
        <v>10151.82</v>
      </c>
      <c r="C22" s="167">
        <f ca="1">INDIRECT(calculation3a_hide!D29,FALSE)</f>
        <v>10018.789999999999</v>
      </c>
      <c r="D22" s="245" t="str">
        <f t="shared" ca="1" si="4"/>
        <v xml:space="preserve">-1.3 </v>
      </c>
      <c r="E22" s="206">
        <f ca="1">INDIRECT(calculation3a_hide!F29,FALSE)</f>
        <v>2646.66</v>
      </c>
      <c r="F22" s="167">
        <f ca="1">INDIRECT(calculation3a_hide!G29,FALSE)</f>
        <v>2687.7799999999997</v>
      </c>
      <c r="G22" s="167">
        <f ca="1">INDIRECT(calculation3a_hide!H29,FALSE)</f>
        <v>2506.0599999999995</v>
      </c>
      <c r="H22" s="167">
        <f ca="1">INDIRECT(calculation3a_hide!I29,FALSE)</f>
        <v>2481.4899999999998</v>
      </c>
      <c r="I22" s="167">
        <f ca="1">INDIRECT(calculation3a_hide!J29,FALSE)</f>
        <v>2476.4899999999998</v>
      </c>
      <c r="J22" s="167">
        <f ca="1">INDIRECT(calculation3a_hide!K29,FALSE)</f>
        <v>2807.31</v>
      </c>
      <c r="K22" s="167">
        <f ca="1">INDIRECT(calculation3a_hide!L29,FALSE)</f>
        <v>2595.1</v>
      </c>
      <c r="L22" s="167">
        <f ca="1">INDIRECT(calculation3a_hide!M29,FALSE)</f>
        <v>2337.15</v>
      </c>
      <c r="M22" s="167">
        <f ca="1">INDIRECT(calculation3a_hide!N29,FALSE)</f>
        <v>2279.23</v>
      </c>
      <c r="N22" s="245" t="str">
        <f t="shared" ca="1" si="3"/>
        <v xml:space="preserve">-8.0 </v>
      </c>
      <c r="O22" s="220"/>
      <c r="P22" s="221"/>
      <c r="Q22" s="221"/>
      <c r="R22" s="221"/>
      <c r="S22" s="221"/>
      <c r="T22" s="221"/>
      <c r="U22" s="221"/>
      <c r="V22" s="221"/>
      <c r="W22" s="221"/>
      <c r="X22" s="221"/>
      <c r="Y22" s="221"/>
      <c r="Z22" s="221"/>
      <c r="AA22" s="221"/>
      <c r="AB22" s="221"/>
      <c r="AC22" s="221"/>
    </row>
    <row r="23" spans="1:29" x14ac:dyDescent="0.35">
      <c r="A23" s="185" t="s">
        <v>46</v>
      </c>
      <c r="B23" s="206">
        <f ca="1">INDIRECT(calculation3a_hide!C30,FALSE)</f>
        <v>2726.02</v>
      </c>
      <c r="C23" s="167">
        <f ca="1">INDIRECT(calculation3a_hide!D30,FALSE)</f>
        <v>2930.9700000000003</v>
      </c>
      <c r="D23" s="249" t="str">
        <f t="shared" ca="1" si="4"/>
        <v xml:space="preserve">+7.5 </v>
      </c>
      <c r="E23" s="206">
        <f ca="1">INDIRECT(calculation3a_hide!F30,FALSE)</f>
        <v>664.01</v>
      </c>
      <c r="F23" s="167">
        <f ca="1">INDIRECT(calculation3a_hide!G30,FALSE)</f>
        <v>812.6099999999999</v>
      </c>
      <c r="G23" s="167">
        <f ca="1">INDIRECT(calculation3a_hide!H30,FALSE)</f>
        <v>598.70000000000005</v>
      </c>
      <c r="H23" s="167">
        <f ca="1">INDIRECT(calculation3a_hide!I30,FALSE)</f>
        <v>634.11</v>
      </c>
      <c r="I23" s="167">
        <f ca="1">INDIRECT(calculation3a_hide!J30,FALSE)</f>
        <v>680.6</v>
      </c>
      <c r="J23" s="167">
        <f ca="1">INDIRECT(calculation3a_hide!K30,FALSE)</f>
        <v>860.17</v>
      </c>
      <c r="K23" s="167">
        <f ca="1">INDIRECT(calculation3a_hide!L30,FALSE)</f>
        <v>599.11</v>
      </c>
      <c r="L23" s="167">
        <f ca="1">INDIRECT(calculation3a_hide!M30,FALSE)</f>
        <v>659.56</v>
      </c>
      <c r="M23" s="167">
        <f ca="1">INDIRECT(calculation3a_hide!N30,FALSE)</f>
        <v>812.13</v>
      </c>
      <c r="N23" s="245" t="str">
        <f t="shared" ca="1" si="3"/>
        <v xml:space="preserve">+19.3 </v>
      </c>
      <c r="O23" s="220"/>
      <c r="P23" s="221"/>
      <c r="Q23" s="221"/>
      <c r="R23" s="221"/>
      <c r="S23" s="221"/>
      <c r="T23" s="221"/>
      <c r="U23" s="221"/>
      <c r="V23" s="221"/>
      <c r="W23" s="221"/>
      <c r="X23" s="221"/>
      <c r="Y23" s="221"/>
      <c r="Z23" s="221"/>
      <c r="AA23" s="221"/>
      <c r="AB23" s="221"/>
      <c r="AC23" s="221"/>
    </row>
    <row r="24" spans="1:29" s="224" customFormat="1" x14ac:dyDescent="0.35">
      <c r="A24" s="186" t="s">
        <v>165</v>
      </c>
      <c r="B24" s="246">
        <f ca="1">INDIRECT(calculation3a_hide!C32,FALSE)</f>
        <v>131996.96</v>
      </c>
      <c r="C24" s="241">
        <f ca="1">INDIRECT(calculation3a_hide!D32,FALSE)</f>
        <v>129576.73</v>
      </c>
      <c r="D24" s="248" t="str">
        <f t="shared" ca="1" si="4"/>
        <v xml:space="preserve">-1.8 </v>
      </c>
      <c r="E24" s="246">
        <f ca="1">INDIRECT(calculation3a_hide!F32,FALSE)</f>
        <v>37884.499999999993</v>
      </c>
      <c r="F24" s="241">
        <f ca="1">INDIRECT(calculation3a_hide!G32,FALSE)</f>
        <v>39066.149999999994</v>
      </c>
      <c r="G24" s="241">
        <f ca="1">INDIRECT(calculation3a_hide!H32,FALSE)</f>
        <v>30164.829999999998</v>
      </c>
      <c r="H24" s="241">
        <f ca="1">INDIRECT(calculation3a_hide!I32,FALSE)</f>
        <v>26866</v>
      </c>
      <c r="I24" s="241">
        <f ca="1">INDIRECT(calculation3a_hide!J32,FALSE)</f>
        <v>35899.979999999996</v>
      </c>
      <c r="J24" s="241">
        <f ca="1">INDIRECT(calculation3a_hide!K32,FALSE)</f>
        <v>38263.369999999995</v>
      </c>
      <c r="K24" s="241">
        <f ca="1">INDIRECT(calculation3a_hide!L32,FALSE)</f>
        <v>29430.04</v>
      </c>
      <c r="L24" s="241">
        <f ca="1">INDIRECT(calculation3a_hide!M32,FALSE)</f>
        <v>26554.870000000003</v>
      </c>
      <c r="M24" s="241">
        <f ca="1">INDIRECT(calculation3a_hide!N32,FALSE)</f>
        <v>35328.449999999997</v>
      </c>
      <c r="N24" s="248" t="str">
        <f t="shared" ca="1" si="3"/>
        <v xml:space="preserve">-1.6 </v>
      </c>
      <c r="O24" s="222"/>
      <c r="P24" s="225"/>
      <c r="Q24" s="221"/>
      <c r="R24" s="221"/>
      <c r="S24" s="221"/>
      <c r="T24" s="221"/>
      <c r="U24" s="221"/>
      <c r="V24" s="221"/>
      <c r="W24" s="221"/>
      <c r="X24" s="221"/>
      <c r="Y24" s="221"/>
      <c r="Z24" s="221"/>
      <c r="AA24" s="221"/>
      <c r="AB24" s="221"/>
      <c r="AC24" s="221"/>
    </row>
    <row r="25" spans="1:29" x14ac:dyDescent="0.35">
      <c r="A25" s="185" t="s">
        <v>80</v>
      </c>
      <c r="B25" s="206">
        <f ca="1">INDIRECT(calculation3a_hide!C33,FALSE)</f>
        <v>1022.8799999999999</v>
      </c>
      <c r="C25" s="167">
        <f ca="1">INDIRECT(calculation3a_hide!D33,FALSE)</f>
        <v>917.42000000000007</v>
      </c>
      <c r="D25" s="245" t="str">
        <f t="shared" ca="1" si="4"/>
        <v xml:space="preserve">-10.3 </v>
      </c>
      <c r="E25" s="206">
        <f ca="1">INDIRECT(calculation3a_hide!F33,FALSE)</f>
        <v>276.99</v>
      </c>
      <c r="F25" s="167">
        <f ca="1">INDIRECT(calculation3a_hide!G33,FALSE)</f>
        <v>265.92999999999995</v>
      </c>
      <c r="G25" s="167">
        <f ca="1">INDIRECT(calculation3a_hide!H33,FALSE)</f>
        <v>270.5</v>
      </c>
      <c r="H25" s="167">
        <f ca="1">INDIRECT(calculation3a_hide!I33,FALSE)</f>
        <v>223.11999999999998</v>
      </c>
      <c r="I25" s="167">
        <f ca="1">INDIRECT(calculation3a_hide!J33,FALSE)</f>
        <v>263.33</v>
      </c>
      <c r="J25" s="167">
        <f ca="1">INDIRECT(calculation3a_hide!K33,FALSE)</f>
        <v>243.75</v>
      </c>
      <c r="K25" s="167">
        <f ca="1">INDIRECT(calculation3a_hide!L33,FALSE)</f>
        <v>244.3</v>
      </c>
      <c r="L25" s="167">
        <f ca="1">INDIRECT(calculation3a_hide!M33,FALSE)</f>
        <v>203.84000000000003</v>
      </c>
      <c r="M25" s="167">
        <f ca="1">INDIRECT(calculation3a_hide!N33,FALSE)</f>
        <v>225.53</v>
      </c>
      <c r="N25" s="245" t="str">
        <f t="shared" ca="1" si="3"/>
        <v xml:space="preserve">-14.4 </v>
      </c>
      <c r="O25" s="220"/>
      <c r="P25" s="221"/>
      <c r="Q25" s="221"/>
      <c r="R25" s="221"/>
      <c r="S25" s="221"/>
      <c r="T25" s="221"/>
      <c r="U25" s="221"/>
      <c r="V25" s="221"/>
      <c r="W25" s="221"/>
      <c r="X25" s="221"/>
      <c r="Y25" s="221"/>
      <c r="Z25" s="221"/>
      <c r="AA25" s="221"/>
      <c r="AB25" s="221"/>
      <c r="AC25" s="221"/>
    </row>
    <row r="26" spans="1:29" x14ac:dyDescent="0.35">
      <c r="A26" s="185" t="s">
        <v>81</v>
      </c>
      <c r="B26" s="206">
        <f ca="1">INDIRECT(calculation3a_hide!C34,FALSE)</f>
        <v>20507.240000000002</v>
      </c>
      <c r="C26" s="167">
        <f ca="1">INDIRECT(calculation3a_hide!D34,FALSE)</f>
        <v>19873.490000000002</v>
      </c>
      <c r="D26" s="245" t="str">
        <f ca="1">IF(((C26-B26)/B26*100)&gt;100,"(+) ",IF(((C26-B26)/B26*100)&lt;-100,"(-) ",IF(ROUND(((C26-B26)/B26*100),1)=0,"- ",IF(((C26-B26)/B26*100)&gt;0,TEXT(((C26-B26)/B26*100),"+0.0 "),TEXT(((C26-B26)/B26*100),"0.0 ")))))</f>
        <v xml:space="preserve">-3.1 </v>
      </c>
      <c r="E26" s="206">
        <f ca="1">INDIRECT(calculation3a_hide!F34,FALSE)</f>
        <v>5806.96</v>
      </c>
      <c r="F26" s="167">
        <f ca="1">INDIRECT(calculation3a_hide!G34,FALSE)</f>
        <v>5881.0800000000008</v>
      </c>
      <c r="G26" s="167">
        <f ca="1">INDIRECT(calculation3a_hide!H34,FALSE)</f>
        <v>4779.71</v>
      </c>
      <c r="H26" s="167">
        <f ca="1">INDIRECT(calculation3a_hide!I34,FALSE)</f>
        <v>4600.29</v>
      </c>
      <c r="I26" s="167">
        <f ca="1">INDIRECT(calculation3a_hide!J34,FALSE)</f>
        <v>5246.16</v>
      </c>
      <c r="J26" s="167">
        <f ca="1">INDIRECT(calculation3a_hide!K34,FALSE)</f>
        <v>5636.74</v>
      </c>
      <c r="K26" s="167">
        <f ca="1">INDIRECT(calculation3a_hide!L34,FALSE)</f>
        <v>4612.25</v>
      </c>
      <c r="L26" s="167">
        <f ca="1">INDIRECT(calculation3a_hide!M34,FALSE)</f>
        <v>4475.46</v>
      </c>
      <c r="M26" s="167">
        <f ca="1">INDIRECT(calculation3a_hide!N34,FALSE)</f>
        <v>5149.04</v>
      </c>
      <c r="N26" s="245" t="str">
        <f t="shared" ca="1" si="3"/>
        <v xml:space="preserve">-1.9 </v>
      </c>
      <c r="O26" s="226"/>
      <c r="P26" s="221"/>
      <c r="Q26" s="221"/>
      <c r="R26" s="221"/>
      <c r="S26" s="221"/>
      <c r="T26" s="221"/>
      <c r="U26" s="221"/>
      <c r="V26" s="221"/>
      <c r="W26" s="221"/>
      <c r="X26" s="221"/>
      <c r="Y26" s="221"/>
      <c r="Z26" s="221"/>
      <c r="AA26" s="221"/>
      <c r="AB26" s="221"/>
      <c r="AC26" s="221"/>
    </row>
    <row r="27" spans="1:29" x14ac:dyDescent="0.35">
      <c r="A27" s="185" t="s">
        <v>64</v>
      </c>
      <c r="B27" s="206">
        <f ca="1">INDIRECT(calculation3a_hide!C35,FALSE)</f>
        <v>50578.9</v>
      </c>
      <c r="C27" s="167">
        <f ca="1">INDIRECT(calculation3a_hide!D35,FALSE)</f>
        <v>52145.58</v>
      </c>
      <c r="D27" s="245" t="str">
        <f ca="1">IF(((C27-B27)/B27*100)&gt;100,"(+) ",IF(((C27-B27)/B27*100)&lt;-100,"(-) ",IF(ROUND(((C27-B27)/B27*100),1)=0,"- ",IF(((C27-B27)/B27*100)&gt;0,TEXT(((C27-B27)/B27*100),"+0.0 "),TEXT(((C27-B27)/B27*100),"0.0 ")))))</f>
        <v xml:space="preserve">+3.1 </v>
      </c>
      <c r="E27" s="206">
        <f ca="1">INDIRECT(calculation3a_hide!F35,FALSE)</f>
        <v>12529.91</v>
      </c>
      <c r="F27" s="167">
        <f ca="1">INDIRECT(calculation3a_hide!G35,FALSE)</f>
        <v>11468.769999999999</v>
      </c>
      <c r="G27" s="167">
        <f ca="1">INDIRECT(calculation3a_hide!H35,FALSE)</f>
        <v>13027.15</v>
      </c>
      <c r="H27" s="167">
        <f ca="1">INDIRECT(calculation3a_hide!I35,FALSE)</f>
        <v>13187.109999999999</v>
      </c>
      <c r="I27" s="167">
        <f ca="1">INDIRECT(calculation3a_hide!J35,FALSE)</f>
        <v>12895.87</v>
      </c>
      <c r="J27" s="167">
        <f ca="1">INDIRECT(calculation3a_hide!K35,FALSE)</f>
        <v>12380.390000000001</v>
      </c>
      <c r="K27" s="167">
        <f ca="1">INDIRECT(calculation3a_hide!L35,FALSE)</f>
        <v>13213.329999999998</v>
      </c>
      <c r="L27" s="167">
        <f ca="1">INDIRECT(calculation3a_hide!M35,FALSE)</f>
        <v>13651.8</v>
      </c>
      <c r="M27" s="167">
        <f ca="1">INDIRECT(calculation3a_hide!N35,FALSE)</f>
        <v>12900.06</v>
      </c>
      <c r="N27" s="245" t="str">
        <f t="shared" ca="1" si="3"/>
        <v xml:space="preserve">- </v>
      </c>
      <c r="O27" s="226"/>
      <c r="P27" s="218"/>
      <c r="Q27" s="221"/>
      <c r="R27" s="303"/>
      <c r="S27" s="221"/>
      <c r="T27" s="221"/>
      <c r="U27" s="221"/>
      <c r="V27" s="221"/>
      <c r="W27" s="221"/>
      <c r="X27" s="221"/>
      <c r="Y27" s="221"/>
      <c r="Z27" s="221"/>
      <c r="AA27" s="221"/>
      <c r="AB27" s="221"/>
      <c r="AC27" s="221"/>
    </row>
    <row r="28" spans="1:29" x14ac:dyDescent="0.35">
      <c r="A28" s="185" t="s">
        <v>65</v>
      </c>
      <c r="B28" s="206">
        <f ca="1">INDIRECT(calculation3a_hide!C36,FALSE)</f>
        <v>34419.159999999996</v>
      </c>
      <c r="C28" s="167">
        <f ca="1">INDIRECT(calculation3a_hide!D36,FALSE)</f>
        <v>32185.75</v>
      </c>
      <c r="D28" s="250" t="str">
        <f ca="1">IF(((C28-B28)/B28*100)&gt;100,"(+) ",IF(((C28-B28)/B28*100)&lt;-100,"(-) ",IF(ROUND(((C28-B28)/B28*100),1)=0,"- ",IF(((C28-B28)/B28*100)&gt;0,TEXT(((C28-B28)/B28*100),"+0.0 "),TEXT(((C28-B28)/B28*100),"0.0 ")))))</f>
        <v xml:space="preserve">-6.5 </v>
      </c>
      <c r="E28" s="206">
        <f ca="1">INDIRECT(calculation3a_hide!F36,FALSE)</f>
        <v>11586.289999999999</v>
      </c>
      <c r="F28" s="167">
        <f ca="1">INDIRECT(calculation3a_hide!G36,FALSE)</f>
        <v>13914.6</v>
      </c>
      <c r="G28" s="167">
        <f ca="1">INDIRECT(calculation3a_hide!H36,FALSE)</f>
        <v>6507</v>
      </c>
      <c r="H28" s="167">
        <f ca="1">INDIRECT(calculation3a_hide!I36,FALSE)</f>
        <v>3674.45</v>
      </c>
      <c r="I28" s="167">
        <f ca="1">INDIRECT(calculation3a_hide!J36,FALSE)</f>
        <v>10323.109999999999</v>
      </c>
      <c r="J28" s="167">
        <f ca="1">INDIRECT(calculation3a_hide!K36,FALSE)</f>
        <v>12753.679999999998</v>
      </c>
      <c r="K28" s="167">
        <f ca="1">INDIRECT(calculation3a_hide!L36,FALSE)</f>
        <v>5911.0999999999995</v>
      </c>
      <c r="L28" s="167">
        <f ca="1">INDIRECT(calculation3a_hide!M36,FALSE)</f>
        <v>3380.37</v>
      </c>
      <c r="M28" s="167">
        <f ca="1">INDIRECT(calculation3a_hide!N36,FALSE)</f>
        <v>10140.6</v>
      </c>
      <c r="N28" s="245" t="str">
        <f t="shared" ca="1" si="3"/>
        <v xml:space="preserve">-1.8 </v>
      </c>
      <c r="O28" s="226"/>
      <c r="P28" s="221"/>
      <c r="Q28" s="221"/>
      <c r="R28" s="221"/>
      <c r="S28" s="221"/>
      <c r="T28" s="221"/>
      <c r="U28" s="221"/>
      <c r="V28" s="221"/>
      <c r="W28" s="221"/>
      <c r="X28" s="221"/>
      <c r="Y28" s="221"/>
      <c r="Z28" s="221"/>
      <c r="AA28" s="221"/>
      <c r="AB28" s="221"/>
      <c r="AC28" s="221"/>
    </row>
    <row r="29" spans="1:29" x14ac:dyDescent="0.35">
      <c r="A29" s="185" t="s">
        <v>66</v>
      </c>
      <c r="B29" s="206">
        <f ca="1">INDIRECT(calculation3a_hide!C37,FALSE)</f>
        <v>20289.059999999998</v>
      </c>
      <c r="C29" s="167">
        <f ca="1">INDIRECT(calculation3a_hide!D37,FALSE)</f>
        <v>19685.7</v>
      </c>
      <c r="D29" s="245" t="str">
        <f ca="1">IF(((C29-B29)/B29*100)&gt;100,"(+) ",IF(((C29-B29)/B29*100)&lt;-100,"(-) ",IF(ROUND(((C29-B29)/B29*100),1)=0,"- ",IF(((C29-B29)/B29*100)&gt;0,TEXT(((C29-B29)/B29*100),"+0.0 "),TEXT(((C29-B29)/B29*100),"0.0 ")))))</f>
        <v xml:space="preserve">-3.0 </v>
      </c>
      <c r="E29" s="206">
        <f ca="1">INDIRECT(calculation3a_hide!F37,FALSE)</f>
        <v>6298.51</v>
      </c>
      <c r="F29" s="167">
        <f ca="1">INDIRECT(calculation3a_hide!G37,FALSE)</f>
        <v>6187.48</v>
      </c>
      <c r="G29" s="167">
        <f ca="1">INDIRECT(calculation3a_hide!H37,FALSE)</f>
        <v>4334.2599999999993</v>
      </c>
      <c r="H29" s="167">
        <f ca="1">INDIRECT(calculation3a_hide!I37,FALSE)</f>
        <v>3841.7499999999995</v>
      </c>
      <c r="I29" s="167">
        <f ca="1">INDIRECT(calculation3a_hide!J37,FALSE)</f>
        <v>5925.5700000000006</v>
      </c>
      <c r="J29" s="167">
        <f ca="1">INDIRECT(calculation3a_hide!K37,FALSE)</f>
        <v>6054.71</v>
      </c>
      <c r="K29" s="167">
        <f ca="1">INDIRECT(calculation3a_hide!L37,FALSE)</f>
        <v>4180.95</v>
      </c>
      <c r="L29" s="167">
        <f ca="1">INDIRECT(calculation3a_hide!M37,FALSE)</f>
        <v>3659.97</v>
      </c>
      <c r="M29" s="167">
        <f ca="1">INDIRECT(calculation3a_hide!N37,FALSE)</f>
        <v>5790.0700000000006</v>
      </c>
      <c r="N29" s="245" t="str">
        <f t="shared" ca="1" si="3"/>
        <v xml:space="preserve">-2.3 </v>
      </c>
      <c r="O29" s="226"/>
      <c r="P29" s="221"/>
      <c r="Q29" s="221"/>
      <c r="R29" s="221"/>
      <c r="S29" s="221"/>
      <c r="T29" s="221"/>
      <c r="U29" s="221"/>
      <c r="V29" s="221"/>
      <c r="W29" s="221"/>
      <c r="X29" s="221"/>
      <c r="Y29" s="221"/>
      <c r="Z29" s="221"/>
      <c r="AA29" s="221"/>
      <c r="AB29" s="221"/>
      <c r="AC29" s="221"/>
    </row>
    <row r="30" spans="1:29" x14ac:dyDescent="0.35">
      <c r="A30" s="187" t="s">
        <v>87</v>
      </c>
      <c r="B30" s="206">
        <f ca="1">INDIRECT(calculation3a_hide!C42,FALSE)</f>
        <v>5179.7199999999993</v>
      </c>
      <c r="C30" s="167">
        <f ca="1">INDIRECT(calculation3a_hide!D42,FALSE)</f>
        <v>4768.7900000000009</v>
      </c>
      <c r="D30" s="245" t="str">
        <f ca="1">IF(((C30-B30)/B30*100)&gt;100,"(+) ",IF(((C30-B30)/B30*100)&lt;-100,"(-) ",IF(ROUND(((C30-B30)/B30*100),1)=0,"- ",IF(((C30-B30)/B30*100)&gt;0,TEXT(((C30-B30)/B30*100),"+0.0 "),TEXT(((C30-B30)/B30*100),"0.0 ")))))</f>
        <v xml:space="preserve">-7.9 </v>
      </c>
      <c r="E30" s="206">
        <f ca="1">INDIRECT(calculation3a_hide!F42,FALSE)</f>
        <v>1385.84</v>
      </c>
      <c r="F30" s="167">
        <f ca="1">INDIRECT(calculation3a_hide!G42,FALSE)</f>
        <v>1348.2900000000002</v>
      </c>
      <c r="G30" s="167">
        <f ca="1">INDIRECT(calculation3a_hide!H42,FALSE)</f>
        <v>1246.21</v>
      </c>
      <c r="H30" s="167">
        <f ca="1">INDIRECT(calculation3a_hide!I42,FALSE)</f>
        <v>1339.28</v>
      </c>
      <c r="I30" s="167">
        <f ca="1">INDIRECT(calculation3a_hide!J42,FALSE)</f>
        <v>1245.94</v>
      </c>
      <c r="J30" s="167">
        <f ca="1">INDIRECT(calculation3a_hide!K42,FALSE)</f>
        <v>1194.0999999999999</v>
      </c>
      <c r="K30" s="167">
        <f ca="1">INDIRECT(calculation3a_hide!L42,FALSE)</f>
        <v>1268.1100000000001</v>
      </c>
      <c r="L30" s="167">
        <f ca="1">INDIRECT(calculation3a_hide!M42,FALSE)</f>
        <v>1183.43</v>
      </c>
      <c r="M30" s="167">
        <f ca="1">INDIRECT(calculation3a_hide!N42,FALSE)</f>
        <v>1123.1500000000001</v>
      </c>
      <c r="N30" s="245" t="str">
        <f t="shared" ca="1" si="3"/>
        <v xml:space="preserve">-9.9 </v>
      </c>
      <c r="O30" s="226"/>
      <c r="P30" s="221"/>
      <c r="Q30" s="221"/>
      <c r="R30" s="221"/>
      <c r="S30" s="221"/>
      <c r="T30" s="221"/>
      <c r="U30" s="221"/>
      <c r="V30" s="221"/>
      <c r="W30" s="221"/>
      <c r="X30" s="221"/>
      <c r="Y30" s="221"/>
      <c r="Z30" s="221"/>
      <c r="AA30" s="221"/>
      <c r="AB30" s="221"/>
      <c r="AC30" s="221"/>
    </row>
    <row r="31" spans="1:29" x14ac:dyDescent="0.35">
      <c r="A31" s="242" t="s">
        <v>478</v>
      </c>
      <c r="B31" s="257">
        <f ca="1">INDIRECT(calculation3a_hide!C45,FALSE)</f>
        <v>0.37254596688039343</v>
      </c>
      <c r="C31" s="258">
        <f ca="1">INDIRECT(calculation3a_hide!D45,FALSE)</f>
        <v>0.41061203099262933</v>
      </c>
      <c r="D31" s="259"/>
      <c r="E31" s="257">
        <f ca="1">INDIRECT(calculation3a_hide!F45,FALSE)</f>
        <v>0.40474104952114603</v>
      </c>
      <c r="F31" s="258">
        <f ca="1">INDIRECT(calculation3a_hide!G45,FALSE)</f>
        <v>0.38754095668957123</v>
      </c>
      <c r="G31" s="258">
        <f ca="1">INDIRECT(calculation3a_hide!H45,FALSE)</f>
        <v>0.34372015809738821</v>
      </c>
      <c r="H31" s="258">
        <f ca="1">INDIRECT(calculation3a_hide!I45,FALSE)</f>
        <v>0.3625979792595071</v>
      </c>
      <c r="I31" s="258">
        <f ca="1">INDIRECT(calculation3a_hide!J45,FALSE)</f>
        <v>0.38991269631944786</v>
      </c>
      <c r="J31" s="258">
        <f ca="1">INDIRECT(calculation3a_hide!K45,FALSE)</f>
        <v>0.433520009855834</v>
      </c>
      <c r="K31" s="258">
        <f ca="1">INDIRECT(calculation3a_hide!L45,FALSE)</f>
        <v>0.37168886034767157</v>
      </c>
      <c r="L31" s="258">
        <f ca="1">INDIRECT(calculation3a_hide!M45,FALSE)</f>
        <v>0.37796113440391721</v>
      </c>
      <c r="M31" s="258">
        <f ca="1">INDIRECT(calculation3a_hide!N45,FALSE)</f>
        <v>0.44528797169589324</v>
      </c>
      <c r="N31" s="259"/>
      <c r="O31" s="228"/>
      <c r="P31" s="104"/>
      <c r="Q31" s="104"/>
      <c r="R31" s="221"/>
      <c r="S31" s="229"/>
      <c r="T31" s="230"/>
    </row>
    <row r="32" spans="1:29" x14ac:dyDescent="0.35">
      <c r="A32" s="243" t="s">
        <v>441</v>
      </c>
      <c r="B32" s="251">
        <f ca="1">INDIRECT(calculation3a_hide!C46,FALSE)</f>
        <v>0.78363620992386618</v>
      </c>
      <c r="C32" s="104">
        <f ca="1">INDIRECT(calculation3a_hide!D46,FALSE)</f>
        <v>0.7711441861731394</v>
      </c>
      <c r="D32" s="252"/>
      <c r="E32" s="251">
        <f ca="1">INDIRECT(calculation3a_hide!F46,FALSE)</f>
        <v>0.78283877980697691</v>
      </c>
      <c r="F32" s="104">
        <f ca="1">INDIRECT(calculation3a_hide!G46,FALSE)</f>
        <v>0.77868653194135018</v>
      </c>
      <c r="G32" s="104">
        <f ca="1">INDIRECT(calculation3a_hide!H46,FALSE)</f>
        <v>0.78417516843314194</v>
      </c>
      <c r="H32" s="104">
        <f ca="1">INDIRECT(calculation3a_hide!I46,FALSE)</f>
        <v>0.78488374832355301</v>
      </c>
      <c r="I32" s="104">
        <f ca="1">INDIRECT(calculation3a_hide!J46,FALSE)</f>
        <v>0.78753085566350556</v>
      </c>
      <c r="J32" s="104">
        <f ca="1">INDIRECT(calculation3a_hide!K46,FALSE)</f>
        <v>0.78350237801331835</v>
      </c>
      <c r="K32" s="104">
        <f ca="1">INDIRECT(calculation3a_hide!L46,FALSE)</f>
        <v>0.77389383282758095</v>
      </c>
      <c r="L32" s="104">
        <f ca="1">INDIRECT(calculation3a_hide!M46,FALSE)</f>
        <v>0.75516217897968785</v>
      </c>
      <c r="M32" s="104">
        <f ca="1">INDIRECT(calculation3a_hide!N46,FALSE)</f>
        <v>0.76795708685448083</v>
      </c>
      <c r="N32" s="252"/>
      <c r="P32" s="104"/>
      <c r="Q32" s="104"/>
      <c r="R32" s="221"/>
      <c r="S32" s="229"/>
      <c r="T32" s="230"/>
    </row>
    <row r="33" spans="1:20" s="57" customFormat="1" x14ac:dyDescent="0.35">
      <c r="A33" s="244" t="s">
        <v>442</v>
      </c>
      <c r="B33" s="253">
        <f ca="1">INDIRECT(calculation3a_hide!C47,FALSE)</f>
        <v>0.20766947537504787</v>
      </c>
      <c r="C33" s="254">
        <f ca="1">INDIRECT(calculation3a_hide!D47,FALSE)</f>
        <v>0.20450541283194756</v>
      </c>
      <c r="D33" s="255"/>
      <c r="E33" s="253">
        <f ca="1">INDIRECT(calculation3a_hide!F47,FALSE)</f>
        <v>0.19864514460902005</v>
      </c>
      <c r="F33" s="254">
        <f ca="1">INDIRECT(calculation3a_hide!G47,FALSE)</f>
        <v>0.20267425800622119</v>
      </c>
      <c r="G33" s="254">
        <f ca="1">INDIRECT(calculation3a_hide!H47,FALSE)</f>
        <v>0.21223211678980625</v>
      </c>
      <c r="H33" s="254">
        <f ca="1">INDIRECT(calculation3a_hide!I47,FALSE)</f>
        <v>0.21332332985133073</v>
      </c>
      <c r="I33" s="254">
        <f ca="1">INDIRECT(calculation3a_hide!J47,FALSE)</f>
        <v>0.20454043736439664</v>
      </c>
      <c r="J33" s="254">
        <f ca="1">INDIRECT(calculation3a_hide!K47,FALSE)</f>
        <v>0.19337010267411003</v>
      </c>
      <c r="K33" s="254">
        <f ca="1">INDIRECT(calculation3a_hide!L47,FALSE)</f>
        <v>0.19582027581012251</v>
      </c>
      <c r="L33" s="254">
        <f ca="1">INDIRECT(calculation3a_hide!M47,FALSE)</f>
        <v>0.2209598401434969</v>
      </c>
      <c r="M33" s="254">
        <f ca="1">INDIRECT(calculation3a_hide!N47,FALSE)</f>
        <v>0.21105767911268558</v>
      </c>
      <c r="N33" s="255"/>
      <c r="O33" s="165"/>
      <c r="P33" s="221"/>
      <c r="Q33" s="104"/>
      <c r="R33" s="221"/>
      <c r="S33" s="229"/>
      <c r="T33" s="230"/>
    </row>
    <row r="34" spans="1:20" x14ac:dyDescent="0.35">
      <c r="F34" s="227"/>
      <c r="I34" s="232"/>
      <c r="M34" s="227"/>
      <c r="Q34" s="221"/>
    </row>
    <row r="35" spans="1:20" x14ac:dyDescent="0.35">
      <c r="M35" s="227"/>
    </row>
    <row r="36" spans="1:20" x14ac:dyDescent="0.35">
      <c r="D36" s="227"/>
      <c r="E36" s="227"/>
      <c r="I36" s="167"/>
      <c r="J36" s="167"/>
      <c r="K36" s="167"/>
      <c r="L36" s="167"/>
      <c r="M36" s="227"/>
      <c r="N36" s="294"/>
    </row>
    <row r="37" spans="1:20" x14ac:dyDescent="0.35">
      <c r="D37" s="227"/>
      <c r="E37" s="227"/>
      <c r="M37" s="231"/>
    </row>
    <row r="38" spans="1:20" x14ac:dyDescent="0.35">
      <c r="D38" s="227"/>
      <c r="E38" s="227"/>
      <c r="M38" s="231"/>
    </row>
    <row r="39" spans="1:20" x14ac:dyDescent="0.35">
      <c r="E39" s="227"/>
      <c r="M39" s="231"/>
    </row>
    <row r="40" spans="1:20" x14ac:dyDescent="0.35">
      <c r="E40" s="234"/>
      <c r="M40" s="231"/>
    </row>
    <row r="41" spans="1:20" x14ac:dyDescent="0.35">
      <c r="D41" s="235"/>
      <c r="N41" s="233"/>
    </row>
    <row r="42" spans="1:20" x14ac:dyDescent="0.35">
      <c r="A42" s="95"/>
      <c r="B42" s="236"/>
      <c r="C42" s="236"/>
      <c r="D42" s="236"/>
      <c r="E42" s="227"/>
      <c r="F42" s="227"/>
      <c r="G42" s="227"/>
      <c r="H42" s="227"/>
      <c r="I42" s="227"/>
      <c r="J42" s="227"/>
      <c r="K42" s="227"/>
      <c r="L42" s="227"/>
    </row>
    <row r="43" spans="1:20" x14ac:dyDescent="0.35">
      <c r="B43" s="237"/>
      <c r="C43" s="237"/>
      <c r="D43" s="237"/>
      <c r="E43" s="227"/>
      <c r="F43" s="227"/>
      <c r="G43" s="227"/>
      <c r="H43" s="227"/>
      <c r="I43" s="227"/>
      <c r="J43" s="227"/>
      <c r="K43" s="227"/>
      <c r="L43" s="227"/>
      <c r="M43" s="220"/>
      <c r="N43" s="233"/>
    </row>
    <row r="44" spans="1:20" x14ac:dyDescent="0.35">
      <c r="D44" s="235"/>
      <c r="E44" s="227"/>
      <c r="F44" s="227"/>
      <c r="G44" s="227"/>
      <c r="H44" s="227"/>
      <c r="I44" s="227"/>
      <c r="J44" s="227"/>
      <c r="K44" s="227"/>
      <c r="L44" s="227"/>
      <c r="M44" s="238"/>
    </row>
    <row r="45" spans="1:20" x14ac:dyDescent="0.35">
      <c r="B45" s="238"/>
      <c r="C45" s="238"/>
      <c r="D45" s="238"/>
      <c r="E45" s="238"/>
      <c r="F45" s="238"/>
      <c r="G45" s="238"/>
      <c r="H45" s="238"/>
      <c r="I45" s="220"/>
      <c r="J45" s="220"/>
      <c r="K45" s="220"/>
      <c r="L45" s="220"/>
      <c r="M45" s="220"/>
      <c r="N45" s="233"/>
    </row>
    <row r="47" spans="1:20" x14ac:dyDescent="0.35">
      <c r="E47" s="239"/>
      <c r="F47" s="239"/>
      <c r="G47" s="239"/>
      <c r="H47" s="239"/>
      <c r="I47" s="239"/>
      <c r="J47" s="239"/>
      <c r="K47" s="239"/>
      <c r="L47" s="239"/>
    </row>
    <row r="48" spans="1:20" x14ac:dyDescent="0.35">
      <c r="E48" s="239"/>
      <c r="F48" s="239"/>
      <c r="G48" s="239"/>
      <c r="H48" s="239"/>
      <c r="I48" s="239"/>
      <c r="J48" s="239"/>
      <c r="K48" s="239"/>
      <c r="L48" s="239"/>
    </row>
    <row r="49" spans="2:13" x14ac:dyDescent="0.35">
      <c r="E49" s="239"/>
      <c r="F49" s="239"/>
      <c r="G49" s="239"/>
      <c r="H49" s="239"/>
      <c r="I49" s="239"/>
      <c r="J49" s="239"/>
      <c r="K49" s="239"/>
      <c r="L49" s="239"/>
      <c r="M49" s="171"/>
    </row>
    <row r="50" spans="2:13" x14ac:dyDescent="0.35">
      <c r="B50" s="171"/>
      <c r="C50" s="171"/>
      <c r="D50" s="171"/>
      <c r="E50" s="171"/>
      <c r="F50" s="171"/>
      <c r="G50" s="171"/>
      <c r="H50" s="171"/>
      <c r="I50" s="171"/>
      <c r="J50" s="171"/>
      <c r="K50" s="171"/>
      <c r="L50" s="171"/>
      <c r="M50" s="171"/>
    </row>
    <row r="51" spans="2:13" x14ac:dyDescent="0.35">
      <c r="B51" s="171"/>
      <c r="C51" s="171"/>
      <c r="D51" s="171"/>
      <c r="E51" s="171"/>
      <c r="F51" s="171"/>
      <c r="G51" s="171"/>
      <c r="H51" s="171"/>
      <c r="I51" s="171"/>
      <c r="J51" s="171"/>
      <c r="K51" s="171"/>
      <c r="L51" s="171"/>
      <c r="M51" s="171"/>
    </row>
    <row r="52" spans="2:13" x14ac:dyDescent="0.35">
      <c r="B52" s="171"/>
      <c r="C52" s="171"/>
      <c r="D52" s="171"/>
      <c r="E52" s="171"/>
      <c r="F52" s="171"/>
      <c r="G52" s="171"/>
      <c r="H52" s="171"/>
      <c r="I52" s="171"/>
      <c r="J52" s="171"/>
      <c r="K52" s="171"/>
      <c r="L52" s="171"/>
      <c r="M52" s="171"/>
    </row>
    <row r="53" spans="2:13" x14ac:dyDescent="0.35">
      <c r="B53" s="171"/>
      <c r="C53" s="171"/>
      <c r="D53" s="171"/>
      <c r="E53" s="171"/>
      <c r="F53" s="171"/>
      <c r="G53" s="171"/>
      <c r="H53" s="171"/>
      <c r="I53" s="171"/>
      <c r="J53" s="171"/>
      <c r="K53" s="171"/>
      <c r="L53" s="171"/>
      <c r="M53" s="171"/>
    </row>
    <row r="54" spans="2:13" x14ac:dyDescent="0.35">
      <c r="B54" s="171"/>
      <c r="C54" s="171"/>
      <c r="D54" s="171"/>
      <c r="E54" s="171"/>
      <c r="F54" s="171"/>
      <c r="G54" s="171"/>
      <c r="H54" s="171"/>
      <c r="I54" s="171"/>
      <c r="J54" s="171"/>
      <c r="K54" s="171"/>
      <c r="L54" s="171"/>
      <c r="M54" s="171"/>
    </row>
    <row r="55" spans="2:13" x14ac:dyDescent="0.35">
      <c r="B55" s="171"/>
      <c r="C55" s="171"/>
      <c r="D55" s="171"/>
      <c r="E55" s="171"/>
      <c r="F55" s="171"/>
      <c r="G55" s="171"/>
      <c r="H55" s="171"/>
      <c r="I55" s="171"/>
      <c r="J55" s="171"/>
      <c r="K55" s="171"/>
      <c r="L55" s="171"/>
      <c r="M55" s="171"/>
    </row>
    <row r="56" spans="2:13" x14ac:dyDescent="0.35">
      <c r="B56" s="171"/>
      <c r="C56" s="171"/>
      <c r="D56" s="171"/>
      <c r="E56" s="171"/>
      <c r="F56" s="171"/>
      <c r="G56" s="171"/>
      <c r="H56" s="171"/>
      <c r="I56" s="171"/>
      <c r="J56" s="171"/>
      <c r="K56" s="171"/>
      <c r="L56" s="171"/>
      <c r="M56" s="171"/>
    </row>
    <row r="57" spans="2:13" x14ac:dyDescent="0.35">
      <c r="B57" s="171"/>
      <c r="C57" s="171"/>
      <c r="D57" s="171"/>
      <c r="E57" s="171"/>
      <c r="F57" s="171"/>
      <c r="G57" s="171"/>
      <c r="H57" s="171"/>
      <c r="I57" s="171"/>
      <c r="J57" s="171"/>
      <c r="K57" s="171"/>
      <c r="L57" s="171"/>
      <c r="M57" s="171"/>
    </row>
    <row r="58" spans="2:13" x14ac:dyDescent="0.35">
      <c r="B58" s="171"/>
      <c r="C58" s="171"/>
      <c r="D58" s="171"/>
      <c r="E58" s="171"/>
      <c r="F58" s="171"/>
      <c r="G58" s="171"/>
      <c r="H58" s="171"/>
      <c r="I58" s="171"/>
      <c r="J58" s="171"/>
      <c r="K58" s="171"/>
      <c r="L58" s="171"/>
      <c r="M58" s="171"/>
    </row>
    <row r="59" spans="2:13" x14ac:dyDescent="0.35">
      <c r="B59" s="171"/>
      <c r="C59" s="171"/>
      <c r="D59" s="171"/>
      <c r="E59" s="171"/>
      <c r="F59" s="171"/>
      <c r="G59" s="171"/>
      <c r="H59" s="171"/>
      <c r="I59" s="171"/>
      <c r="J59" s="171"/>
      <c r="K59" s="171"/>
      <c r="L59" s="171"/>
      <c r="M59" s="171"/>
    </row>
    <row r="60" spans="2:13" x14ac:dyDescent="0.35">
      <c r="B60" s="171"/>
      <c r="C60" s="171"/>
      <c r="D60" s="171"/>
      <c r="E60" s="171"/>
      <c r="F60" s="171"/>
      <c r="G60" s="171"/>
      <c r="H60" s="171"/>
      <c r="I60" s="171"/>
      <c r="J60" s="171"/>
      <c r="K60" s="171"/>
      <c r="L60" s="171"/>
      <c r="M60" s="171"/>
    </row>
    <row r="61" spans="2:13" x14ac:dyDescent="0.35">
      <c r="B61" s="171"/>
      <c r="C61" s="171"/>
      <c r="D61" s="171"/>
      <c r="E61" s="171"/>
      <c r="F61" s="171"/>
      <c r="G61" s="171"/>
      <c r="H61" s="171"/>
      <c r="I61" s="171"/>
      <c r="J61" s="171"/>
      <c r="K61" s="171"/>
      <c r="L61" s="171"/>
      <c r="M61" s="171"/>
    </row>
    <row r="62" spans="2:13" x14ac:dyDescent="0.35">
      <c r="B62" s="171"/>
      <c r="C62" s="171"/>
      <c r="D62" s="171"/>
      <c r="E62" s="171"/>
      <c r="F62" s="171"/>
      <c r="G62" s="171"/>
      <c r="H62" s="171"/>
      <c r="I62" s="171"/>
      <c r="J62" s="171"/>
      <c r="K62" s="171"/>
      <c r="L62" s="171"/>
      <c r="M62" s="171"/>
    </row>
    <row r="63" spans="2:13" x14ac:dyDescent="0.35">
      <c r="B63" s="171"/>
      <c r="C63" s="171"/>
      <c r="D63" s="171"/>
      <c r="E63" s="171"/>
      <c r="F63" s="171"/>
      <c r="G63" s="171"/>
      <c r="H63" s="171"/>
      <c r="I63" s="171"/>
      <c r="J63" s="171"/>
      <c r="K63" s="171"/>
      <c r="L63" s="171"/>
      <c r="M63" s="171"/>
    </row>
    <row r="64" spans="2:13" x14ac:dyDescent="0.35">
      <c r="B64" s="171"/>
      <c r="C64" s="171"/>
      <c r="D64" s="171"/>
      <c r="E64" s="171"/>
      <c r="F64" s="171"/>
      <c r="G64" s="171"/>
      <c r="H64" s="171"/>
      <c r="I64" s="171"/>
      <c r="J64" s="171"/>
      <c r="K64" s="171"/>
      <c r="L64" s="171"/>
      <c r="M64" s="171"/>
    </row>
    <row r="65" spans="2:13" x14ac:dyDescent="0.35">
      <c r="B65" s="171"/>
      <c r="C65" s="171"/>
      <c r="D65" s="171"/>
      <c r="E65" s="171"/>
      <c r="F65" s="171"/>
      <c r="G65" s="171"/>
      <c r="H65" s="171"/>
      <c r="I65" s="171"/>
      <c r="J65" s="171"/>
      <c r="K65" s="171"/>
      <c r="L65" s="171"/>
      <c r="M65" s="171"/>
    </row>
    <row r="66" spans="2:13" x14ac:dyDescent="0.35">
      <c r="B66" s="171"/>
      <c r="C66" s="171"/>
      <c r="D66" s="171"/>
      <c r="E66" s="171"/>
      <c r="F66" s="171"/>
      <c r="G66" s="171"/>
      <c r="H66" s="171"/>
      <c r="I66" s="171"/>
      <c r="J66" s="171"/>
      <c r="K66" s="171"/>
      <c r="L66" s="171"/>
      <c r="M66" s="171"/>
    </row>
    <row r="67" spans="2:13" x14ac:dyDescent="0.35">
      <c r="B67" s="171"/>
      <c r="C67" s="171"/>
      <c r="D67" s="171"/>
      <c r="E67" s="171"/>
      <c r="F67" s="171"/>
      <c r="G67" s="171"/>
      <c r="H67" s="171"/>
      <c r="I67" s="171"/>
      <c r="J67" s="171"/>
      <c r="K67" s="171"/>
      <c r="L67" s="171"/>
      <c r="M67" s="171"/>
    </row>
    <row r="68" spans="2:13" x14ac:dyDescent="0.35">
      <c r="B68" s="171"/>
      <c r="C68" s="171"/>
      <c r="D68" s="171"/>
      <c r="E68" s="171"/>
      <c r="F68" s="171"/>
      <c r="G68" s="171"/>
      <c r="H68" s="171"/>
      <c r="I68" s="171"/>
      <c r="J68" s="171"/>
      <c r="K68" s="171"/>
      <c r="L68" s="171"/>
      <c r="M68" s="171"/>
    </row>
    <row r="69" spans="2:13" x14ac:dyDescent="0.35">
      <c r="B69" s="171"/>
      <c r="C69" s="171"/>
      <c r="D69" s="171"/>
      <c r="E69" s="171"/>
      <c r="F69" s="171"/>
      <c r="G69" s="171"/>
      <c r="H69" s="171"/>
      <c r="I69" s="171"/>
      <c r="J69" s="171"/>
      <c r="K69" s="171"/>
      <c r="L69" s="171"/>
      <c r="M69" s="171"/>
    </row>
    <row r="70" spans="2:13" x14ac:dyDescent="0.35">
      <c r="B70" s="171"/>
      <c r="C70" s="171"/>
      <c r="D70" s="171"/>
      <c r="E70" s="171"/>
      <c r="F70" s="171"/>
      <c r="G70" s="171"/>
      <c r="H70" s="171"/>
      <c r="I70" s="171"/>
      <c r="J70" s="171"/>
      <c r="K70" s="171"/>
      <c r="L70" s="171"/>
      <c r="M70" s="171" t="e">
        <f ca="1">SUM(#REF!-M27)</f>
        <v>#REF!</v>
      </c>
    </row>
    <row r="71" spans="2:13" x14ac:dyDescent="0.35">
      <c r="B71" s="171" t="e">
        <f ca="1">SUM(#REF!-B27)</f>
        <v>#REF!</v>
      </c>
      <c r="C71" s="171" t="e">
        <f ca="1">SUM(#REF!-C27)</f>
        <v>#REF!</v>
      </c>
      <c r="D71" s="171"/>
      <c r="E71" s="171" t="e">
        <f ca="1">SUM(#REF!-E27)</f>
        <v>#REF!</v>
      </c>
      <c r="F71" s="171" t="e">
        <f ca="1">SUM(#REF!-F27)</f>
        <v>#REF!</v>
      </c>
      <c r="G71" s="171" t="e">
        <f ca="1">SUM(#REF!-G27)</f>
        <v>#REF!</v>
      </c>
      <c r="H71" s="171" t="e">
        <f ca="1">SUM(#REF!-H27)</f>
        <v>#REF!</v>
      </c>
      <c r="I71" s="171" t="e">
        <f ca="1">SUM(#REF!-I27)</f>
        <v>#REF!</v>
      </c>
      <c r="J71" s="171" t="e">
        <f ca="1">SUM(#REF!-J27)</f>
        <v>#REF!</v>
      </c>
      <c r="K71" s="171" t="e">
        <f ca="1">SUM(#REF!-K27)</f>
        <v>#REF!</v>
      </c>
      <c r="L71" s="171" t="e">
        <f ca="1">SUM(#REF!-L27)</f>
        <v>#REF!</v>
      </c>
      <c r="M71" s="171" t="e">
        <f ca="1">SUM(#REF!-M28)</f>
        <v>#REF!</v>
      </c>
    </row>
    <row r="72" spans="2:13" x14ac:dyDescent="0.35">
      <c r="B72" s="171" t="e">
        <f ca="1">SUM(#REF!-B28)</f>
        <v>#REF!</v>
      </c>
      <c r="C72" s="171" t="e">
        <f ca="1">SUM(#REF!-C28)</f>
        <v>#REF!</v>
      </c>
      <c r="D72" s="171"/>
      <c r="E72" s="171" t="e">
        <f ca="1">SUM(#REF!-E28)</f>
        <v>#REF!</v>
      </c>
      <c r="F72" s="171" t="e">
        <f ca="1">SUM(#REF!-F28)</f>
        <v>#REF!</v>
      </c>
      <c r="G72" s="171" t="e">
        <f ca="1">SUM(#REF!-G28)</f>
        <v>#REF!</v>
      </c>
      <c r="H72" s="171" t="e">
        <f ca="1">SUM(#REF!-H28)</f>
        <v>#REF!</v>
      </c>
      <c r="I72" s="171" t="e">
        <f ca="1">SUM(#REF!-I28)</f>
        <v>#REF!</v>
      </c>
      <c r="J72" s="171" t="e">
        <f ca="1">SUM(#REF!-J28)</f>
        <v>#REF!</v>
      </c>
      <c r="K72" s="171" t="e">
        <f ca="1">SUM(#REF!-K28)</f>
        <v>#REF!</v>
      </c>
      <c r="L72" s="171" t="e">
        <f ca="1">SUM(#REF!-L28)</f>
        <v>#REF!</v>
      </c>
      <c r="M72" s="171" t="e">
        <f ca="1">SUM(#REF!-M29)</f>
        <v>#REF!</v>
      </c>
    </row>
    <row r="73" spans="2:13" x14ac:dyDescent="0.35">
      <c r="B73" s="171" t="e">
        <f ca="1">SUM(#REF!-B29)</f>
        <v>#REF!</v>
      </c>
      <c r="C73" s="171" t="e">
        <f ca="1">SUM(#REF!-C29)</f>
        <v>#REF!</v>
      </c>
      <c r="D73" s="171"/>
      <c r="E73" s="171" t="e">
        <f ca="1">SUM(#REF!-E29)</f>
        <v>#REF!</v>
      </c>
      <c r="F73" s="171" t="e">
        <f ca="1">SUM(#REF!-F29)</f>
        <v>#REF!</v>
      </c>
      <c r="G73" s="171" t="e">
        <f ca="1">SUM(#REF!-G29)</f>
        <v>#REF!</v>
      </c>
      <c r="H73" s="171" t="e">
        <f ca="1">SUM(#REF!-H29)</f>
        <v>#REF!</v>
      </c>
      <c r="I73" s="171" t="e">
        <f ca="1">SUM(#REF!-I29)</f>
        <v>#REF!</v>
      </c>
      <c r="J73" s="171" t="e">
        <f ca="1">SUM(#REF!-J29)</f>
        <v>#REF!</v>
      </c>
      <c r="K73" s="171" t="e">
        <f ca="1">SUM(#REF!-K29)</f>
        <v>#REF!</v>
      </c>
      <c r="L73" s="171" t="e">
        <f ca="1">SUM(#REF!-L29)</f>
        <v>#REF!</v>
      </c>
      <c r="M73" s="171" t="e">
        <f ca="1">SUM(#REF!-M30)</f>
        <v>#REF!</v>
      </c>
    </row>
    <row r="74" spans="2:13" x14ac:dyDescent="0.35">
      <c r="B74" s="171" t="e">
        <f ca="1">SUM(#REF!-B30)</f>
        <v>#REF!</v>
      </c>
      <c r="C74" s="171" t="e">
        <f ca="1">SUM(#REF!-C30)</f>
        <v>#REF!</v>
      </c>
      <c r="D74" s="171"/>
      <c r="E74" s="171" t="e">
        <f ca="1">SUM(#REF!-E30)</f>
        <v>#REF!</v>
      </c>
      <c r="F74" s="171" t="e">
        <f ca="1">SUM(#REF!-F30)</f>
        <v>#REF!</v>
      </c>
      <c r="G74" s="171" t="e">
        <f ca="1">SUM(#REF!-G30)</f>
        <v>#REF!</v>
      </c>
      <c r="H74" s="171" t="e">
        <f ca="1">SUM(#REF!-H30)</f>
        <v>#REF!</v>
      </c>
      <c r="I74" s="171" t="e">
        <f ca="1">SUM(#REF!-I30)</f>
        <v>#REF!</v>
      </c>
      <c r="J74" s="171" t="e">
        <f ca="1">SUM(#REF!-J30)</f>
        <v>#REF!</v>
      </c>
      <c r="K74" s="171" t="e">
        <f ca="1">SUM(#REF!-K30)</f>
        <v>#REF!</v>
      </c>
      <c r="L74" s="171" t="e">
        <f ca="1">SUM(#REF!-L30)</f>
        <v>#REF!</v>
      </c>
      <c r="M74" s="171"/>
    </row>
    <row r="75" spans="2:13" x14ac:dyDescent="0.35">
      <c r="B75" s="171"/>
      <c r="C75" s="171"/>
      <c r="D75" s="171"/>
      <c r="E75" s="171"/>
      <c r="F75" s="171"/>
      <c r="G75" s="171"/>
      <c r="H75" s="171"/>
      <c r="I75" s="171"/>
      <c r="J75" s="171"/>
      <c r="K75" s="171"/>
      <c r="L75" s="171"/>
      <c r="M75" s="171"/>
    </row>
    <row r="76" spans="2:13" x14ac:dyDescent="0.35">
      <c r="B76" s="171"/>
      <c r="C76" s="171"/>
      <c r="D76" s="171"/>
      <c r="E76" s="171"/>
      <c r="F76" s="171"/>
      <c r="G76" s="171"/>
      <c r="H76" s="171"/>
      <c r="I76" s="171"/>
      <c r="J76" s="171"/>
      <c r="K76" s="171"/>
      <c r="L76" s="171"/>
    </row>
  </sheetData>
  <phoneticPr fontId="24" type="noConversion"/>
  <pageMargins left="0.51181102362204722" right="0.51181102362204722" top="0.78740157480314965" bottom="0.78740157480314965" header="0.51181102362204722" footer="0.51181102362204722"/>
  <pageSetup paperSize="9" scale="44" orientation="landscape" verticalDpi="4" r:id="rId1"/>
  <headerFooter alignWithMargins="0"/>
  <ignoredErrors>
    <ignoredError sqref="D9 N9" formula="1"/>
    <ignoredError sqref="M31:M33" evalError="1"/>
  </ignoredError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790EE-81EF-4964-940E-E4B3073F162B}">
  <sheetPr>
    <pageSetUpPr fitToPage="1"/>
  </sheetPr>
  <dimension ref="A1:V43"/>
  <sheetViews>
    <sheetView showGridLines="0" zoomScaleNormal="100" zoomScaleSheetLayoutView="100" workbookViewId="0"/>
  </sheetViews>
  <sheetFormatPr defaultColWidth="9.1796875" defaultRowHeight="12.5" x14ac:dyDescent="0.25"/>
  <cols>
    <col min="1" max="1" width="36" style="14" customWidth="1"/>
    <col min="2" max="2" width="8.26953125" style="14" customWidth="1"/>
    <col min="3" max="3" width="16.453125" style="14" customWidth="1"/>
    <col min="4" max="4" width="12.81640625" style="21" customWidth="1"/>
    <col min="5" max="5" width="15.1796875" style="14" customWidth="1"/>
    <col min="6" max="6" width="14.1796875" style="14" customWidth="1"/>
    <col min="7" max="7" width="17.26953125" style="14" customWidth="1"/>
    <col min="8" max="8" width="12.54296875" style="14" customWidth="1"/>
    <col min="9" max="9" width="11.81640625" style="14" customWidth="1"/>
    <col min="10" max="10" width="11.54296875" style="14" customWidth="1"/>
    <col min="11" max="11" width="8.54296875" style="14" customWidth="1"/>
    <col min="12" max="12" width="15.81640625" style="14" customWidth="1"/>
    <col min="13" max="13" width="10.1796875" style="14" customWidth="1"/>
    <col min="14" max="14" width="10.7265625" style="14" bestFit="1" customWidth="1"/>
    <col min="15" max="15" width="14.81640625" style="14" customWidth="1"/>
    <col min="16" max="16" width="17.453125" style="14" customWidth="1"/>
    <col min="17" max="17" width="9.81640625" style="14" bestFit="1" customWidth="1"/>
    <col min="18" max="18" width="12.81640625" style="14" customWidth="1"/>
    <col min="19" max="19" width="13.81640625" style="14" customWidth="1"/>
    <col min="20" max="20" width="1.54296875" style="14" customWidth="1"/>
    <col min="21" max="254" width="9.1796875" style="14"/>
    <col min="255" max="255" width="0" style="14" hidden="1" customWidth="1"/>
    <col min="256" max="256" width="20.453125" style="14" customWidth="1"/>
    <col min="257" max="257" width="8.26953125" style="14" customWidth="1"/>
    <col min="258" max="258" width="6.54296875" style="14" customWidth="1"/>
    <col min="259" max="259" width="8.453125" style="14" customWidth="1"/>
    <col min="260" max="260" width="7.54296875" style="14" customWidth="1"/>
    <col min="261" max="261" width="8" style="14" customWidth="1"/>
    <col min="262" max="262" width="6.81640625" style="14" bestFit="1" customWidth="1"/>
    <col min="263" max="263" width="6.54296875" style="14" customWidth="1"/>
    <col min="264" max="264" width="7.26953125" style="14" bestFit="1" customWidth="1"/>
    <col min="265" max="265" width="6" style="14" customWidth="1"/>
    <col min="266" max="266" width="2" style="14" customWidth="1"/>
    <col min="267" max="267" width="8.54296875" style="14" customWidth="1"/>
    <col min="268" max="268" width="6.54296875" style="14" customWidth="1"/>
    <col min="269" max="269" width="8.54296875" style="14" customWidth="1"/>
    <col min="270" max="270" width="8.1796875" style="14" customWidth="1"/>
    <col min="271" max="271" width="8" style="14" customWidth="1"/>
    <col min="272" max="272" width="6.81640625" style="14" customWidth="1"/>
    <col min="273" max="273" width="6.54296875" style="14" customWidth="1"/>
    <col min="274" max="274" width="7.26953125" style="14" customWidth="1"/>
    <col min="275" max="275" width="6.54296875" style="14" customWidth="1"/>
    <col min="276" max="276" width="1.54296875" style="14" customWidth="1"/>
    <col min="277" max="510" width="9.1796875" style="14"/>
    <col min="511" max="511" width="0" style="14" hidden="1" customWidth="1"/>
    <col min="512" max="512" width="20.453125" style="14" customWidth="1"/>
    <col min="513" max="513" width="8.26953125" style="14" customWidth="1"/>
    <col min="514" max="514" width="6.54296875" style="14" customWidth="1"/>
    <col min="515" max="515" width="8.453125" style="14" customWidth="1"/>
    <col min="516" max="516" width="7.54296875" style="14" customWidth="1"/>
    <col min="517" max="517" width="8" style="14" customWidth="1"/>
    <col min="518" max="518" width="6.81640625" style="14" bestFit="1" customWidth="1"/>
    <col min="519" max="519" width="6.54296875" style="14" customWidth="1"/>
    <col min="520" max="520" width="7.26953125" style="14" bestFit="1" customWidth="1"/>
    <col min="521" max="521" width="6" style="14" customWidth="1"/>
    <col min="522" max="522" width="2" style="14" customWidth="1"/>
    <col min="523" max="523" width="8.54296875" style="14" customWidth="1"/>
    <col min="524" max="524" width="6.54296875" style="14" customWidth="1"/>
    <col min="525" max="525" width="8.54296875" style="14" customWidth="1"/>
    <col min="526" max="526" width="8.1796875" style="14" customWidth="1"/>
    <col min="527" max="527" width="8" style="14" customWidth="1"/>
    <col min="528" max="528" width="6.81640625" style="14" customWidth="1"/>
    <col min="529" max="529" width="6.54296875" style="14" customWidth="1"/>
    <col min="530" max="530" width="7.26953125" style="14" customWidth="1"/>
    <col min="531" max="531" width="6.54296875" style="14" customWidth="1"/>
    <col min="532" max="532" width="1.54296875" style="14" customWidth="1"/>
    <col min="533" max="766" width="9.1796875" style="14"/>
    <col min="767" max="767" width="0" style="14" hidden="1" customWidth="1"/>
    <col min="768" max="768" width="20.453125" style="14" customWidth="1"/>
    <col min="769" max="769" width="8.26953125" style="14" customWidth="1"/>
    <col min="770" max="770" width="6.54296875" style="14" customWidth="1"/>
    <col min="771" max="771" width="8.453125" style="14" customWidth="1"/>
    <col min="772" max="772" width="7.54296875" style="14" customWidth="1"/>
    <col min="773" max="773" width="8" style="14" customWidth="1"/>
    <col min="774" max="774" width="6.81640625" style="14" bestFit="1" customWidth="1"/>
    <col min="775" max="775" width="6.54296875" style="14" customWidth="1"/>
    <col min="776" max="776" width="7.26953125" style="14" bestFit="1" customWidth="1"/>
    <col min="777" max="777" width="6" style="14" customWidth="1"/>
    <col min="778" max="778" width="2" style="14" customWidth="1"/>
    <col min="779" max="779" width="8.54296875" style="14" customWidth="1"/>
    <col min="780" max="780" width="6.54296875" style="14" customWidth="1"/>
    <col min="781" max="781" width="8.54296875" style="14" customWidth="1"/>
    <col min="782" max="782" width="8.1796875" style="14" customWidth="1"/>
    <col min="783" max="783" width="8" style="14" customWidth="1"/>
    <col min="784" max="784" width="6.81640625" style="14" customWidth="1"/>
    <col min="785" max="785" width="6.54296875" style="14" customWidth="1"/>
    <col min="786" max="786" width="7.26953125" style="14" customWidth="1"/>
    <col min="787" max="787" width="6.54296875" style="14" customWidth="1"/>
    <col min="788" max="788" width="1.54296875" style="14" customWidth="1"/>
    <col min="789" max="1022" width="9.1796875" style="14"/>
    <col min="1023" max="1023" width="0" style="14" hidden="1" customWidth="1"/>
    <col min="1024" max="1024" width="20.453125" style="14" customWidth="1"/>
    <col min="1025" max="1025" width="8.26953125" style="14" customWidth="1"/>
    <col min="1026" max="1026" width="6.54296875" style="14" customWidth="1"/>
    <col min="1027" max="1027" width="8.453125" style="14" customWidth="1"/>
    <col min="1028" max="1028" width="7.54296875" style="14" customWidth="1"/>
    <col min="1029" max="1029" width="8" style="14" customWidth="1"/>
    <col min="1030" max="1030" width="6.81640625" style="14" bestFit="1" customWidth="1"/>
    <col min="1031" max="1031" width="6.54296875" style="14" customWidth="1"/>
    <col min="1032" max="1032" width="7.26953125" style="14" bestFit="1" customWidth="1"/>
    <col min="1033" max="1033" width="6" style="14" customWidth="1"/>
    <col min="1034" max="1034" width="2" style="14" customWidth="1"/>
    <col min="1035" max="1035" width="8.54296875" style="14" customWidth="1"/>
    <col min="1036" max="1036" width="6.54296875" style="14" customWidth="1"/>
    <col min="1037" max="1037" width="8.54296875" style="14" customWidth="1"/>
    <col min="1038" max="1038" width="8.1796875" style="14" customWidth="1"/>
    <col min="1039" max="1039" width="8" style="14" customWidth="1"/>
    <col min="1040" max="1040" width="6.81640625" style="14" customWidth="1"/>
    <col min="1041" max="1041" width="6.54296875" style="14" customWidth="1"/>
    <col min="1042" max="1042" width="7.26953125" style="14" customWidth="1"/>
    <col min="1043" max="1043" width="6.54296875" style="14" customWidth="1"/>
    <col min="1044" max="1044" width="1.54296875" style="14" customWidth="1"/>
    <col min="1045" max="1278" width="9.1796875" style="14"/>
    <col min="1279" max="1279" width="0" style="14" hidden="1" customWidth="1"/>
    <col min="1280" max="1280" width="20.453125" style="14" customWidth="1"/>
    <col min="1281" max="1281" width="8.26953125" style="14" customWidth="1"/>
    <col min="1282" max="1282" width="6.54296875" style="14" customWidth="1"/>
    <col min="1283" max="1283" width="8.453125" style="14" customWidth="1"/>
    <col min="1284" max="1284" width="7.54296875" style="14" customWidth="1"/>
    <col min="1285" max="1285" width="8" style="14" customWidth="1"/>
    <col min="1286" max="1286" width="6.81640625" style="14" bestFit="1" customWidth="1"/>
    <col min="1287" max="1287" width="6.54296875" style="14" customWidth="1"/>
    <col min="1288" max="1288" width="7.26953125" style="14" bestFit="1" customWidth="1"/>
    <col min="1289" max="1289" width="6" style="14" customWidth="1"/>
    <col min="1290" max="1290" width="2" style="14" customWidth="1"/>
    <col min="1291" max="1291" width="8.54296875" style="14" customWidth="1"/>
    <col min="1292" max="1292" width="6.54296875" style="14" customWidth="1"/>
    <col min="1293" max="1293" width="8.54296875" style="14" customWidth="1"/>
    <col min="1294" max="1294" width="8.1796875" style="14" customWidth="1"/>
    <col min="1295" max="1295" width="8" style="14" customWidth="1"/>
    <col min="1296" max="1296" width="6.81640625" style="14" customWidth="1"/>
    <col min="1297" max="1297" width="6.54296875" style="14" customWidth="1"/>
    <col min="1298" max="1298" width="7.26953125" style="14" customWidth="1"/>
    <col min="1299" max="1299" width="6.54296875" style="14" customWidth="1"/>
    <col min="1300" max="1300" width="1.54296875" style="14" customWidth="1"/>
    <col min="1301" max="1534" width="9.1796875" style="14"/>
    <col min="1535" max="1535" width="0" style="14" hidden="1" customWidth="1"/>
    <col min="1536" max="1536" width="20.453125" style="14" customWidth="1"/>
    <col min="1537" max="1537" width="8.26953125" style="14" customWidth="1"/>
    <col min="1538" max="1538" width="6.54296875" style="14" customWidth="1"/>
    <col min="1539" max="1539" width="8.453125" style="14" customWidth="1"/>
    <col min="1540" max="1540" width="7.54296875" style="14" customWidth="1"/>
    <col min="1541" max="1541" width="8" style="14" customWidth="1"/>
    <col min="1542" max="1542" width="6.81640625" style="14" bestFit="1" customWidth="1"/>
    <col min="1543" max="1543" width="6.54296875" style="14" customWidth="1"/>
    <col min="1544" max="1544" width="7.26953125" style="14" bestFit="1" customWidth="1"/>
    <col min="1545" max="1545" width="6" style="14" customWidth="1"/>
    <col min="1546" max="1546" width="2" style="14" customWidth="1"/>
    <col min="1547" max="1547" width="8.54296875" style="14" customWidth="1"/>
    <col min="1548" max="1548" width="6.54296875" style="14" customWidth="1"/>
    <col min="1549" max="1549" width="8.54296875" style="14" customWidth="1"/>
    <col min="1550" max="1550" width="8.1796875" style="14" customWidth="1"/>
    <col min="1551" max="1551" width="8" style="14" customWidth="1"/>
    <col min="1552" max="1552" width="6.81640625" style="14" customWidth="1"/>
    <col min="1553" max="1553" width="6.54296875" style="14" customWidth="1"/>
    <col min="1554" max="1554" width="7.26953125" style="14" customWidth="1"/>
    <col min="1555" max="1555" width="6.54296875" style="14" customWidth="1"/>
    <col min="1556" max="1556" width="1.54296875" style="14" customWidth="1"/>
    <col min="1557" max="1790" width="9.1796875" style="14"/>
    <col min="1791" max="1791" width="0" style="14" hidden="1" customWidth="1"/>
    <col min="1792" max="1792" width="20.453125" style="14" customWidth="1"/>
    <col min="1793" max="1793" width="8.26953125" style="14" customWidth="1"/>
    <col min="1794" max="1794" width="6.54296875" style="14" customWidth="1"/>
    <col min="1795" max="1795" width="8.453125" style="14" customWidth="1"/>
    <col min="1796" max="1796" width="7.54296875" style="14" customWidth="1"/>
    <col min="1797" max="1797" width="8" style="14" customWidth="1"/>
    <col min="1798" max="1798" width="6.81640625" style="14" bestFit="1" customWidth="1"/>
    <col min="1799" max="1799" width="6.54296875" style="14" customWidth="1"/>
    <col min="1800" max="1800" width="7.26953125" style="14" bestFit="1" customWidth="1"/>
    <col min="1801" max="1801" width="6" style="14" customWidth="1"/>
    <col min="1802" max="1802" width="2" style="14" customWidth="1"/>
    <col min="1803" max="1803" width="8.54296875" style="14" customWidth="1"/>
    <col min="1804" max="1804" width="6.54296875" style="14" customWidth="1"/>
    <col min="1805" max="1805" width="8.54296875" style="14" customWidth="1"/>
    <col min="1806" max="1806" width="8.1796875" style="14" customWidth="1"/>
    <col min="1807" max="1807" width="8" style="14" customWidth="1"/>
    <col min="1808" max="1808" width="6.81640625" style="14" customWidth="1"/>
    <col min="1809" max="1809" width="6.54296875" style="14" customWidth="1"/>
    <col min="1810" max="1810" width="7.26953125" style="14" customWidth="1"/>
    <col min="1811" max="1811" width="6.54296875" style="14" customWidth="1"/>
    <col min="1812" max="1812" width="1.54296875" style="14" customWidth="1"/>
    <col min="1813" max="2046" width="9.1796875" style="14"/>
    <col min="2047" max="2047" width="0" style="14" hidden="1" customWidth="1"/>
    <col min="2048" max="2048" width="20.453125" style="14" customWidth="1"/>
    <col min="2049" max="2049" width="8.26953125" style="14" customWidth="1"/>
    <col min="2050" max="2050" width="6.54296875" style="14" customWidth="1"/>
    <col min="2051" max="2051" width="8.453125" style="14" customWidth="1"/>
    <col min="2052" max="2052" width="7.54296875" style="14" customWidth="1"/>
    <col min="2053" max="2053" width="8" style="14" customWidth="1"/>
    <col min="2054" max="2054" width="6.81640625" style="14" bestFit="1" customWidth="1"/>
    <col min="2055" max="2055" width="6.54296875" style="14" customWidth="1"/>
    <col min="2056" max="2056" width="7.26953125" style="14" bestFit="1" customWidth="1"/>
    <col min="2057" max="2057" width="6" style="14" customWidth="1"/>
    <col min="2058" max="2058" width="2" style="14" customWidth="1"/>
    <col min="2059" max="2059" width="8.54296875" style="14" customWidth="1"/>
    <col min="2060" max="2060" width="6.54296875" style="14" customWidth="1"/>
    <col min="2061" max="2061" width="8.54296875" style="14" customWidth="1"/>
    <col min="2062" max="2062" width="8.1796875" style="14" customWidth="1"/>
    <col min="2063" max="2063" width="8" style="14" customWidth="1"/>
    <col min="2064" max="2064" width="6.81640625" style="14" customWidth="1"/>
    <col min="2065" max="2065" width="6.54296875" style="14" customWidth="1"/>
    <col min="2066" max="2066" width="7.26953125" style="14" customWidth="1"/>
    <col min="2067" max="2067" width="6.54296875" style="14" customWidth="1"/>
    <col min="2068" max="2068" width="1.54296875" style="14" customWidth="1"/>
    <col min="2069" max="2302" width="9.1796875" style="14"/>
    <col min="2303" max="2303" width="0" style="14" hidden="1" customWidth="1"/>
    <col min="2304" max="2304" width="20.453125" style="14" customWidth="1"/>
    <col min="2305" max="2305" width="8.26953125" style="14" customWidth="1"/>
    <col min="2306" max="2306" width="6.54296875" style="14" customWidth="1"/>
    <col min="2307" max="2307" width="8.453125" style="14" customWidth="1"/>
    <col min="2308" max="2308" width="7.54296875" style="14" customWidth="1"/>
    <col min="2309" max="2309" width="8" style="14" customWidth="1"/>
    <col min="2310" max="2310" width="6.81640625" style="14" bestFit="1" customWidth="1"/>
    <col min="2311" max="2311" width="6.54296875" style="14" customWidth="1"/>
    <col min="2312" max="2312" width="7.26953125" style="14" bestFit="1" customWidth="1"/>
    <col min="2313" max="2313" width="6" style="14" customWidth="1"/>
    <col min="2314" max="2314" width="2" style="14" customWidth="1"/>
    <col min="2315" max="2315" width="8.54296875" style="14" customWidth="1"/>
    <col min="2316" max="2316" width="6.54296875" style="14" customWidth="1"/>
    <col min="2317" max="2317" width="8.54296875" style="14" customWidth="1"/>
    <col min="2318" max="2318" width="8.1796875" style="14" customWidth="1"/>
    <col min="2319" max="2319" width="8" style="14" customWidth="1"/>
    <col min="2320" max="2320" width="6.81640625" style="14" customWidth="1"/>
    <col min="2321" max="2321" width="6.54296875" style="14" customWidth="1"/>
    <col min="2322" max="2322" width="7.26953125" style="14" customWidth="1"/>
    <col min="2323" max="2323" width="6.54296875" style="14" customWidth="1"/>
    <col min="2324" max="2324" width="1.54296875" style="14" customWidth="1"/>
    <col min="2325" max="2558" width="9.1796875" style="14"/>
    <col min="2559" max="2559" width="0" style="14" hidden="1" customWidth="1"/>
    <col min="2560" max="2560" width="20.453125" style="14" customWidth="1"/>
    <col min="2561" max="2561" width="8.26953125" style="14" customWidth="1"/>
    <col min="2562" max="2562" width="6.54296875" style="14" customWidth="1"/>
    <col min="2563" max="2563" width="8.453125" style="14" customWidth="1"/>
    <col min="2564" max="2564" width="7.54296875" style="14" customWidth="1"/>
    <col min="2565" max="2565" width="8" style="14" customWidth="1"/>
    <col min="2566" max="2566" width="6.81640625" style="14" bestFit="1" customWidth="1"/>
    <col min="2567" max="2567" width="6.54296875" style="14" customWidth="1"/>
    <col min="2568" max="2568" width="7.26953125" style="14" bestFit="1" customWidth="1"/>
    <col min="2569" max="2569" width="6" style="14" customWidth="1"/>
    <col min="2570" max="2570" width="2" style="14" customWidth="1"/>
    <col min="2571" max="2571" width="8.54296875" style="14" customWidth="1"/>
    <col min="2572" max="2572" width="6.54296875" style="14" customWidth="1"/>
    <col min="2573" max="2573" width="8.54296875" style="14" customWidth="1"/>
    <col min="2574" max="2574" width="8.1796875" style="14" customWidth="1"/>
    <col min="2575" max="2575" width="8" style="14" customWidth="1"/>
    <col min="2576" max="2576" width="6.81640625" style="14" customWidth="1"/>
    <col min="2577" max="2577" width="6.54296875" style="14" customWidth="1"/>
    <col min="2578" max="2578" width="7.26953125" style="14" customWidth="1"/>
    <col min="2579" max="2579" width="6.54296875" style="14" customWidth="1"/>
    <col min="2580" max="2580" width="1.54296875" style="14" customWidth="1"/>
    <col min="2581" max="2814" width="9.1796875" style="14"/>
    <col min="2815" max="2815" width="0" style="14" hidden="1" customWidth="1"/>
    <col min="2816" max="2816" width="20.453125" style="14" customWidth="1"/>
    <col min="2817" max="2817" width="8.26953125" style="14" customWidth="1"/>
    <col min="2818" max="2818" width="6.54296875" style="14" customWidth="1"/>
    <col min="2819" max="2819" width="8.453125" style="14" customWidth="1"/>
    <col min="2820" max="2820" width="7.54296875" style="14" customWidth="1"/>
    <col min="2821" max="2821" width="8" style="14" customWidth="1"/>
    <col min="2822" max="2822" width="6.81640625" style="14" bestFit="1" customWidth="1"/>
    <col min="2823" max="2823" width="6.54296875" style="14" customWidth="1"/>
    <col min="2824" max="2824" width="7.26953125" style="14" bestFit="1" customWidth="1"/>
    <col min="2825" max="2825" width="6" style="14" customWidth="1"/>
    <col min="2826" max="2826" width="2" style="14" customWidth="1"/>
    <col min="2827" max="2827" width="8.54296875" style="14" customWidth="1"/>
    <col min="2828" max="2828" width="6.54296875" style="14" customWidth="1"/>
    <col min="2829" max="2829" width="8.54296875" style="14" customWidth="1"/>
    <col min="2830" max="2830" width="8.1796875" style="14" customWidth="1"/>
    <col min="2831" max="2831" width="8" style="14" customWidth="1"/>
    <col min="2832" max="2832" width="6.81640625" style="14" customWidth="1"/>
    <col min="2833" max="2833" width="6.54296875" style="14" customWidth="1"/>
    <col min="2834" max="2834" width="7.26953125" style="14" customWidth="1"/>
    <col min="2835" max="2835" width="6.54296875" style="14" customWidth="1"/>
    <col min="2836" max="2836" width="1.54296875" style="14" customWidth="1"/>
    <col min="2837" max="3070" width="9.1796875" style="14"/>
    <col min="3071" max="3071" width="0" style="14" hidden="1" customWidth="1"/>
    <col min="3072" max="3072" width="20.453125" style="14" customWidth="1"/>
    <col min="3073" max="3073" width="8.26953125" style="14" customWidth="1"/>
    <col min="3074" max="3074" width="6.54296875" style="14" customWidth="1"/>
    <col min="3075" max="3075" width="8.453125" style="14" customWidth="1"/>
    <col min="3076" max="3076" width="7.54296875" style="14" customWidth="1"/>
    <col min="3077" max="3077" width="8" style="14" customWidth="1"/>
    <col min="3078" max="3078" width="6.81640625" style="14" bestFit="1" customWidth="1"/>
    <col min="3079" max="3079" width="6.54296875" style="14" customWidth="1"/>
    <col min="3080" max="3080" width="7.26953125" style="14" bestFit="1" customWidth="1"/>
    <col min="3081" max="3081" width="6" style="14" customWidth="1"/>
    <col min="3082" max="3082" width="2" style="14" customWidth="1"/>
    <col min="3083" max="3083" width="8.54296875" style="14" customWidth="1"/>
    <col min="3084" max="3084" width="6.54296875" style="14" customWidth="1"/>
    <col min="3085" max="3085" width="8.54296875" style="14" customWidth="1"/>
    <col min="3086" max="3086" width="8.1796875" style="14" customWidth="1"/>
    <col min="3087" max="3087" width="8" style="14" customWidth="1"/>
    <col min="3088" max="3088" width="6.81640625" style="14" customWidth="1"/>
    <col min="3089" max="3089" width="6.54296875" style="14" customWidth="1"/>
    <col min="3090" max="3090" width="7.26953125" style="14" customWidth="1"/>
    <col min="3091" max="3091" width="6.54296875" style="14" customWidth="1"/>
    <col min="3092" max="3092" width="1.54296875" style="14" customWidth="1"/>
    <col min="3093" max="3326" width="9.1796875" style="14"/>
    <col min="3327" max="3327" width="0" style="14" hidden="1" customWidth="1"/>
    <col min="3328" max="3328" width="20.453125" style="14" customWidth="1"/>
    <col min="3329" max="3329" width="8.26953125" style="14" customWidth="1"/>
    <col min="3330" max="3330" width="6.54296875" style="14" customWidth="1"/>
    <col min="3331" max="3331" width="8.453125" style="14" customWidth="1"/>
    <col min="3332" max="3332" width="7.54296875" style="14" customWidth="1"/>
    <col min="3333" max="3333" width="8" style="14" customWidth="1"/>
    <col min="3334" max="3334" width="6.81640625" style="14" bestFit="1" customWidth="1"/>
    <col min="3335" max="3335" width="6.54296875" style="14" customWidth="1"/>
    <col min="3336" max="3336" width="7.26953125" style="14" bestFit="1" customWidth="1"/>
    <col min="3337" max="3337" width="6" style="14" customWidth="1"/>
    <col min="3338" max="3338" width="2" style="14" customWidth="1"/>
    <col min="3339" max="3339" width="8.54296875" style="14" customWidth="1"/>
    <col min="3340" max="3340" width="6.54296875" style="14" customWidth="1"/>
    <col min="3341" max="3341" width="8.54296875" style="14" customWidth="1"/>
    <col min="3342" max="3342" width="8.1796875" style="14" customWidth="1"/>
    <col min="3343" max="3343" width="8" style="14" customWidth="1"/>
    <col min="3344" max="3344" width="6.81640625" style="14" customWidth="1"/>
    <col min="3345" max="3345" width="6.54296875" style="14" customWidth="1"/>
    <col min="3346" max="3346" width="7.26953125" style="14" customWidth="1"/>
    <col min="3347" max="3347" width="6.54296875" style="14" customWidth="1"/>
    <col min="3348" max="3348" width="1.54296875" style="14" customWidth="1"/>
    <col min="3349" max="3582" width="9.1796875" style="14"/>
    <col min="3583" max="3583" width="0" style="14" hidden="1" customWidth="1"/>
    <col min="3584" max="3584" width="20.453125" style="14" customWidth="1"/>
    <col min="3585" max="3585" width="8.26953125" style="14" customWidth="1"/>
    <col min="3586" max="3586" width="6.54296875" style="14" customWidth="1"/>
    <col min="3587" max="3587" width="8.453125" style="14" customWidth="1"/>
    <col min="3588" max="3588" width="7.54296875" style="14" customWidth="1"/>
    <col min="3589" max="3589" width="8" style="14" customWidth="1"/>
    <col min="3590" max="3590" width="6.81640625" style="14" bestFit="1" customWidth="1"/>
    <col min="3591" max="3591" width="6.54296875" style="14" customWidth="1"/>
    <col min="3592" max="3592" width="7.26953125" style="14" bestFit="1" customWidth="1"/>
    <col min="3593" max="3593" width="6" style="14" customWidth="1"/>
    <col min="3594" max="3594" width="2" style="14" customWidth="1"/>
    <col min="3595" max="3595" width="8.54296875" style="14" customWidth="1"/>
    <col min="3596" max="3596" width="6.54296875" style="14" customWidth="1"/>
    <col min="3597" max="3597" width="8.54296875" style="14" customWidth="1"/>
    <col min="3598" max="3598" width="8.1796875" style="14" customWidth="1"/>
    <col min="3599" max="3599" width="8" style="14" customWidth="1"/>
    <col min="3600" max="3600" width="6.81640625" style="14" customWidth="1"/>
    <col min="3601" max="3601" width="6.54296875" style="14" customWidth="1"/>
    <col min="3602" max="3602" width="7.26953125" style="14" customWidth="1"/>
    <col min="3603" max="3603" width="6.54296875" style="14" customWidth="1"/>
    <col min="3604" max="3604" width="1.54296875" style="14" customWidth="1"/>
    <col min="3605" max="3838" width="9.1796875" style="14"/>
    <col min="3839" max="3839" width="0" style="14" hidden="1" customWidth="1"/>
    <col min="3840" max="3840" width="20.453125" style="14" customWidth="1"/>
    <col min="3841" max="3841" width="8.26953125" style="14" customWidth="1"/>
    <col min="3842" max="3842" width="6.54296875" style="14" customWidth="1"/>
    <col min="3843" max="3843" width="8.453125" style="14" customWidth="1"/>
    <col min="3844" max="3844" width="7.54296875" style="14" customWidth="1"/>
    <col min="3845" max="3845" width="8" style="14" customWidth="1"/>
    <col min="3846" max="3846" width="6.81640625" style="14" bestFit="1" customWidth="1"/>
    <col min="3847" max="3847" width="6.54296875" style="14" customWidth="1"/>
    <col min="3848" max="3848" width="7.26953125" style="14" bestFit="1" customWidth="1"/>
    <col min="3849" max="3849" width="6" style="14" customWidth="1"/>
    <col min="3850" max="3850" width="2" style="14" customWidth="1"/>
    <col min="3851" max="3851" width="8.54296875" style="14" customWidth="1"/>
    <col min="3852" max="3852" width="6.54296875" style="14" customWidth="1"/>
    <col min="3853" max="3853" width="8.54296875" style="14" customWidth="1"/>
    <col min="3854" max="3854" width="8.1796875" style="14" customWidth="1"/>
    <col min="3855" max="3855" width="8" style="14" customWidth="1"/>
    <col min="3856" max="3856" width="6.81640625" style="14" customWidth="1"/>
    <col min="3857" max="3857" width="6.54296875" style="14" customWidth="1"/>
    <col min="3858" max="3858" width="7.26953125" style="14" customWidth="1"/>
    <col min="3859" max="3859" width="6.54296875" style="14" customWidth="1"/>
    <col min="3860" max="3860" width="1.54296875" style="14" customWidth="1"/>
    <col min="3861" max="4094" width="9.1796875" style="14"/>
    <col min="4095" max="4095" width="0" style="14" hidden="1" customWidth="1"/>
    <col min="4096" max="4096" width="20.453125" style="14" customWidth="1"/>
    <col min="4097" max="4097" width="8.26953125" style="14" customWidth="1"/>
    <col min="4098" max="4098" width="6.54296875" style="14" customWidth="1"/>
    <col min="4099" max="4099" width="8.453125" style="14" customWidth="1"/>
    <col min="4100" max="4100" width="7.54296875" style="14" customWidth="1"/>
    <col min="4101" max="4101" width="8" style="14" customWidth="1"/>
    <col min="4102" max="4102" width="6.81640625" style="14" bestFit="1" customWidth="1"/>
    <col min="4103" max="4103" width="6.54296875" style="14" customWidth="1"/>
    <col min="4104" max="4104" width="7.26953125" style="14" bestFit="1" customWidth="1"/>
    <col min="4105" max="4105" width="6" style="14" customWidth="1"/>
    <col min="4106" max="4106" width="2" style="14" customWidth="1"/>
    <col min="4107" max="4107" width="8.54296875" style="14" customWidth="1"/>
    <col min="4108" max="4108" width="6.54296875" style="14" customWidth="1"/>
    <col min="4109" max="4109" width="8.54296875" style="14" customWidth="1"/>
    <col min="4110" max="4110" width="8.1796875" style="14" customWidth="1"/>
    <col min="4111" max="4111" width="8" style="14" customWidth="1"/>
    <col min="4112" max="4112" width="6.81640625" style="14" customWidth="1"/>
    <col min="4113" max="4113" width="6.54296875" style="14" customWidth="1"/>
    <col min="4114" max="4114" width="7.26953125" style="14" customWidth="1"/>
    <col min="4115" max="4115" width="6.54296875" style="14" customWidth="1"/>
    <col min="4116" max="4116" width="1.54296875" style="14" customWidth="1"/>
    <col min="4117" max="4350" width="9.1796875" style="14"/>
    <col min="4351" max="4351" width="0" style="14" hidden="1" customWidth="1"/>
    <col min="4352" max="4352" width="20.453125" style="14" customWidth="1"/>
    <col min="4353" max="4353" width="8.26953125" style="14" customWidth="1"/>
    <col min="4354" max="4354" width="6.54296875" style="14" customWidth="1"/>
    <col min="4355" max="4355" width="8.453125" style="14" customWidth="1"/>
    <col min="4356" max="4356" width="7.54296875" style="14" customWidth="1"/>
    <col min="4357" max="4357" width="8" style="14" customWidth="1"/>
    <col min="4358" max="4358" width="6.81640625" style="14" bestFit="1" customWidth="1"/>
    <col min="4359" max="4359" width="6.54296875" style="14" customWidth="1"/>
    <col min="4360" max="4360" width="7.26953125" style="14" bestFit="1" customWidth="1"/>
    <col min="4361" max="4361" width="6" style="14" customWidth="1"/>
    <col min="4362" max="4362" width="2" style="14" customWidth="1"/>
    <col min="4363" max="4363" width="8.54296875" style="14" customWidth="1"/>
    <col min="4364" max="4364" width="6.54296875" style="14" customWidth="1"/>
    <col min="4365" max="4365" width="8.54296875" style="14" customWidth="1"/>
    <col min="4366" max="4366" width="8.1796875" style="14" customWidth="1"/>
    <col min="4367" max="4367" width="8" style="14" customWidth="1"/>
    <col min="4368" max="4368" width="6.81640625" style="14" customWidth="1"/>
    <col min="4369" max="4369" width="6.54296875" style="14" customWidth="1"/>
    <col min="4370" max="4370" width="7.26953125" style="14" customWidth="1"/>
    <col min="4371" max="4371" width="6.54296875" style="14" customWidth="1"/>
    <col min="4372" max="4372" width="1.54296875" style="14" customWidth="1"/>
    <col min="4373" max="4606" width="9.1796875" style="14"/>
    <col min="4607" max="4607" width="0" style="14" hidden="1" customWidth="1"/>
    <col min="4608" max="4608" width="20.453125" style="14" customWidth="1"/>
    <col min="4609" max="4609" width="8.26953125" style="14" customWidth="1"/>
    <col min="4610" max="4610" width="6.54296875" style="14" customWidth="1"/>
    <col min="4611" max="4611" width="8.453125" style="14" customWidth="1"/>
    <col min="4612" max="4612" width="7.54296875" style="14" customWidth="1"/>
    <col min="4613" max="4613" width="8" style="14" customWidth="1"/>
    <col min="4614" max="4614" width="6.81640625" style="14" bestFit="1" customWidth="1"/>
    <col min="4615" max="4615" width="6.54296875" style="14" customWidth="1"/>
    <col min="4616" max="4616" width="7.26953125" style="14" bestFit="1" customWidth="1"/>
    <col min="4617" max="4617" width="6" style="14" customWidth="1"/>
    <col min="4618" max="4618" width="2" style="14" customWidth="1"/>
    <col min="4619" max="4619" width="8.54296875" style="14" customWidth="1"/>
    <col min="4620" max="4620" width="6.54296875" style="14" customWidth="1"/>
    <col min="4621" max="4621" width="8.54296875" style="14" customWidth="1"/>
    <col min="4622" max="4622" width="8.1796875" style="14" customWidth="1"/>
    <col min="4623" max="4623" width="8" style="14" customWidth="1"/>
    <col min="4624" max="4624" width="6.81640625" style="14" customWidth="1"/>
    <col min="4625" max="4625" width="6.54296875" style="14" customWidth="1"/>
    <col min="4626" max="4626" width="7.26953125" style="14" customWidth="1"/>
    <col min="4627" max="4627" width="6.54296875" style="14" customWidth="1"/>
    <col min="4628" max="4628" width="1.54296875" style="14" customWidth="1"/>
    <col min="4629" max="4862" width="9.1796875" style="14"/>
    <col min="4863" max="4863" width="0" style="14" hidden="1" customWidth="1"/>
    <col min="4864" max="4864" width="20.453125" style="14" customWidth="1"/>
    <col min="4865" max="4865" width="8.26953125" style="14" customWidth="1"/>
    <col min="4866" max="4866" width="6.54296875" style="14" customWidth="1"/>
    <col min="4867" max="4867" width="8.453125" style="14" customWidth="1"/>
    <col min="4868" max="4868" width="7.54296875" style="14" customWidth="1"/>
    <col min="4869" max="4869" width="8" style="14" customWidth="1"/>
    <col min="4870" max="4870" width="6.81640625" style="14" bestFit="1" customWidth="1"/>
    <col min="4871" max="4871" width="6.54296875" style="14" customWidth="1"/>
    <col min="4872" max="4872" width="7.26953125" style="14" bestFit="1" customWidth="1"/>
    <col min="4873" max="4873" width="6" style="14" customWidth="1"/>
    <col min="4874" max="4874" width="2" style="14" customWidth="1"/>
    <col min="4875" max="4875" width="8.54296875" style="14" customWidth="1"/>
    <col min="4876" max="4876" width="6.54296875" style="14" customWidth="1"/>
    <col min="4877" max="4877" width="8.54296875" style="14" customWidth="1"/>
    <col min="4878" max="4878" width="8.1796875" style="14" customWidth="1"/>
    <col min="4879" max="4879" width="8" style="14" customWidth="1"/>
    <col min="4880" max="4880" width="6.81640625" style="14" customWidth="1"/>
    <col min="4881" max="4881" width="6.54296875" style="14" customWidth="1"/>
    <col min="4882" max="4882" width="7.26953125" style="14" customWidth="1"/>
    <col min="4883" max="4883" width="6.54296875" style="14" customWidth="1"/>
    <col min="4884" max="4884" width="1.54296875" style="14" customWidth="1"/>
    <col min="4885" max="5118" width="9.1796875" style="14"/>
    <col min="5119" max="5119" width="0" style="14" hidden="1" customWidth="1"/>
    <col min="5120" max="5120" width="20.453125" style="14" customWidth="1"/>
    <col min="5121" max="5121" width="8.26953125" style="14" customWidth="1"/>
    <col min="5122" max="5122" width="6.54296875" style="14" customWidth="1"/>
    <col min="5123" max="5123" width="8.453125" style="14" customWidth="1"/>
    <col min="5124" max="5124" width="7.54296875" style="14" customWidth="1"/>
    <col min="5125" max="5125" width="8" style="14" customWidth="1"/>
    <col min="5126" max="5126" width="6.81640625" style="14" bestFit="1" customWidth="1"/>
    <col min="5127" max="5127" width="6.54296875" style="14" customWidth="1"/>
    <col min="5128" max="5128" width="7.26953125" style="14" bestFit="1" customWidth="1"/>
    <col min="5129" max="5129" width="6" style="14" customWidth="1"/>
    <col min="5130" max="5130" width="2" style="14" customWidth="1"/>
    <col min="5131" max="5131" width="8.54296875" style="14" customWidth="1"/>
    <col min="5132" max="5132" width="6.54296875" style="14" customWidth="1"/>
    <col min="5133" max="5133" width="8.54296875" style="14" customWidth="1"/>
    <col min="5134" max="5134" width="8.1796875" style="14" customWidth="1"/>
    <col min="5135" max="5135" width="8" style="14" customWidth="1"/>
    <col min="5136" max="5136" width="6.81640625" style="14" customWidth="1"/>
    <col min="5137" max="5137" width="6.54296875" style="14" customWidth="1"/>
    <col min="5138" max="5138" width="7.26953125" style="14" customWidth="1"/>
    <col min="5139" max="5139" width="6.54296875" style="14" customWidth="1"/>
    <col min="5140" max="5140" width="1.54296875" style="14" customWidth="1"/>
    <col min="5141" max="5374" width="9.1796875" style="14"/>
    <col min="5375" max="5375" width="0" style="14" hidden="1" customWidth="1"/>
    <col min="5376" max="5376" width="20.453125" style="14" customWidth="1"/>
    <col min="5377" max="5377" width="8.26953125" style="14" customWidth="1"/>
    <col min="5378" max="5378" width="6.54296875" style="14" customWidth="1"/>
    <col min="5379" max="5379" width="8.453125" style="14" customWidth="1"/>
    <col min="5380" max="5380" width="7.54296875" style="14" customWidth="1"/>
    <col min="5381" max="5381" width="8" style="14" customWidth="1"/>
    <col min="5382" max="5382" width="6.81640625" style="14" bestFit="1" customWidth="1"/>
    <col min="5383" max="5383" width="6.54296875" style="14" customWidth="1"/>
    <col min="5384" max="5384" width="7.26953125" style="14" bestFit="1" customWidth="1"/>
    <col min="5385" max="5385" width="6" style="14" customWidth="1"/>
    <col min="5386" max="5386" width="2" style="14" customWidth="1"/>
    <col min="5387" max="5387" width="8.54296875" style="14" customWidth="1"/>
    <col min="5388" max="5388" width="6.54296875" style="14" customWidth="1"/>
    <col min="5389" max="5389" width="8.54296875" style="14" customWidth="1"/>
    <col min="5390" max="5390" width="8.1796875" style="14" customWidth="1"/>
    <col min="5391" max="5391" width="8" style="14" customWidth="1"/>
    <col min="5392" max="5392" width="6.81640625" style="14" customWidth="1"/>
    <col min="5393" max="5393" width="6.54296875" style="14" customWidth="1"/>
    <col min="5394" max="5394" width="7.26953125" style="14" customWidth="1"/>
    <col min="5395" max="5395" width="6.54296875" style="14" customWidth="1"/>
    <col min="5396" max="5396" width="1.54296875" style="14" customWidth="1"/>
    <col min="5397" max="5630" width="9.1796875" style="14"/>
    <col min="5631" max="5631" width="0" style="14" hidden="1" customWidth="1"/>
    <col min="5632" max="5632" width="20.453125" style="14" customWidth="1"/>
    <col min="5633" max="5633" width="8.26953125" style="14" customWidth="1"/>
    <col min="5634" max="5634" width="6.54296875" style="14" customWidth="1"/>
    <col min="5635" max="5635" width="8.453125" style="14" customWidth="1"/>
    <col min="5636" max="5636" width="7.54296875" style="14" customWidth="1"/>
    <col min="5637" max="5637" width="8" style="14" customWidth="1"/>
    <col min="5638" max="5638" width="6.81640625" style="14" bestFit="1" customWidth="1"/>
    <col min="5639" max="5639" width="6.54296875" style="14" customWidth="1"/>
    <col min="5640" max="5640" width="7.26953125" style="14" bestFit="1" customWidth="1"/>
    <col min="5641" max="5641" width="6" style="14" customWidth="1"/>
    <col min="5642" max="5642" width="2" style="14" customWidth="1"/>
    <col min="5643" max="5643" width="8.54296875" style="14" customWidth="1"/>
    <col min="5644" max="5644" width="6.54296875" style="14" customWidth="1"/>
    <col min="5645" max="5645" width="8.54296875" style="14" customWidth="1"/>
    <col min="5646" max="5646" width="8.1796875" style="14" customWidth="1"/>
    <col min="5647" max="5647" width="8" style="14" customWidth="1"/>
    <col min="5648" max="5648" width="6.81640625" style="14" customWidth="1"/>
    <col min="5649" max="5649" width="6.54296875" style="14" customWidth="1"/>
    <col min="5650" max="5650" width="7.26953125" style="14" customWidth="1"/>
    <col min="5651" max="5651" width="6.54296875" style="14" customWidth="1"/>
    <col min="5652" max="5652" width="1.54296875" style="14" customWidth="1"/>
    <col min="5653" max="5886" width="9.1796875" style="14"/>
    <col min="5887" max="5887" width="0" style="14" hidden="1" customWidth="1"/>
    <col min="5888" max="5888" width="20.453125" style="14" customWidth="1"/>
    <col min="5889" max="5889" width="8.26953125" style="14" customWidth="1"/>
    <col min="5890" max="5890" width="6.54296875" style="14" customWidth="1"/>
    <col min="5891" max="5891" width="8.453125" style="14" customWidth="1"/>
    <col min="5892" max="5892" width="7.54296875" style="14" customWidth="1"/>
    <col min="5893" max="5893" width="8" style="14" customWidth="1"/>
    <col min="5894" max="5894" width="6.81640625" style="14" bestFit="1" customWidth="1"/>
    <col min="5895" max="5895" width="6.54296875" style="14" customWidth="1"/>
    <col min="5896" max="5896" width="7.26953125" style="14" bestFit="1" customWidth="1"/>
    <col min="5897" max="5897" width="6" style="14" customWidth="1"/>
    <col min="5898" max="5898" width="2" style="14" customWidth="1"/>
    <col min="5899" max="5899" width="8.54296875" style="14" customWidth="1"/>
    <col min="5900" max="5900" width="6.54296875" style="14" customWidth="1"/>
    <col min="5901" max="5901" width="8.54296875" style="14" customWidth="1"/>
    <col min="5902" max="5902" width="8.1796875" style="14" customWidth="1"/>
    <col min="5903" max="5903" width="8" style="14" customWidth="1"/>
    <col min="5904" max="5904" width="6.81640625" style="14" customWidth="1"/>
    <col min="5905" max="5905" width="6.54296875" style="14" customWidth="1"/>
    <col min="5906" max="5906" width="7.26953125" style="14" customWidth="1"/>
    <col min="5907" max="5907" width="6.54296875" style="14" customWidth="1"/>
    <col min="5908" max="5908" width="1.54296875" style="14" customWidth="1"/>
    <col min="5909" max="6142" width="9.1796875" style="14"/>
    <col min="6143" max="6143" width="0" style="14" hidden="1" customWidth="1"/>
    <col min="6144" max="6144" width="20.453125" style="14" customWidth="1"/>
    <col min="6145" max="6145" width="8.26953125" style="14" customWidth="1"/>
    <col min="6146" max="6146" width="6.54296875" style="14" customWidth="1"/>
    <col min="6147" max="6147" width="8.453125" style="14" customWidth="1"/>
    <col min="6148" max="6148" width="7.54296875" style="14" customWidth="1"/>
    <col min="6149" max="6149" width="8" style="14" customWidth="1"/>
    <col min="6150" max="6150" width="6.81640625" style="14" bestFit="1" customWidth="1"/>
    <col min="6151" max="6151" width="6.54296875" style="14" customWidth="1"/>
    <col min="6152" max="6152" width="7.26953125" style="14" bestFit="1" customWidth="1"/>
    <col min="6153" max="6153" width="6" style="14" customWidth="1"/>
    <col min="6154" max="6154" width="2" style="14" customWidth="1"/>
    <col min="6155" max="6155" width="8.54296875" style="14" customWidth="1"/>
    <col min="6156" max="6156" width="6.54296875" style="14" customWidth="1"/>
    <col min="6157" max="6157" width="8.54296875" style="14" customWidth="1"/>
    <col min="6158" max="6158" width="8.1796875" style="14" customWidth="1"/>
    <col min="6159" max="6159" width="8" style="14" customWidth="1"/>
    <col min="6160" max="6160" width="6.81640625" style="14" customWidth="1"/>
    <col min="6161" max="6161" width="6.54296875" style="14" customWidth="1"/>
    <col min="6162" max="6162" width="7.26953125" style="14" customWidth="1"/>
    <col min="6163" max="6163" width="6.54296875" style="14" customWidth="1"/>
    <col min="6164" max="6164" width="1.54296875" style="14" customWidth="1"/>
    <col min="6165" max="6398" width="9.1796875" style="14"/>
    <col min="6399" max="6399" width="0" style="14" hidden="1" customWidth="1"/>
    <col min="6400" max="6400" width="20.453125" style="14" customWidth="1"/>
    <col min="6401" max="6401" width="8.26953125" style="14" customWidth="1"/>
    <col min="6402" max="6402" width="6.54296875" style="14" customWidth="1"/>
    <col min="6403" max="6403" width="8.453125" style="14" customWidth="1"/>
    <col min="6404" max="6404" width="7.54296875" style="14" customWidth="1"/>
    <col min="6405" max="6405" width="8" style="14" customWidth="1"/>
    <col min="6406" max="6406" width="6.81640625" style="14" bestFit="1" customWidth="1"/>
    <col min="6407" max="6407" width="6.54296875" style="14" customWidth="1"/>
    <col min="6408" max="6408" width="7.26953125" style="14" bestFit="1" customWidth="1"/>
    <col min="6409" max="6409" width="6" style="14" customWidth="1"/>
    <col min="6410" max="6410" width="2" style="14" customWidth="1"/>
    <col min="6411" max="6411" width="8.54296875" style="14" customWidth="1"/>
    <col min="6412" max="6412" width="6.54296875" style="14" customWidth="1"/>
    <col min="6413" max="6413" width="8.54296875" style="14" customWidth="1"/>
    <col min="6414" max="6414" width="8.1796875" style="14" customWidth="1"/>
    <col min="6415" max="6415" width="8" style="14" customWidth="1"/>
    <col min="6416" max="6416" width="6.81640625" style="14" customWidth="1"/>
    <col min="6417" max="6417" width="6.54296875" style="14" customWidth="1"/>
    <col min="6418" max="6418" width="7.26953125" style="14" customWidth="1"/>
    <col min="6419" max="6419" width="6.54296875" style="14" customWidth="1"/>
    <col min="6420" max="6420" width="1.54296875" style="14" customWidth="1"/>
    <col min="6421" max="6654" width="9.1796875" style="14"/>
    <col min="6655" max="6655" width="0" style="14" hidden="1" customWidth="1"/>
    <col min="6656" max="6656" width="20.453125" style="14" customWidth="1"/>
    <col min="6657" max="6657" width="8.26953125" style="14" customWidth="1"/>
    <col min="6658" max="6658" width="6.54296875" style="14" customWidth="1"/>
    <col min="6659" max="6659" width="8.453125" style="14" customWidth="1"/>
    <col min="6660" max="6660" width="7.54296875" style="14" customWidth="1"/>
    <col min="6661" max="6661" width="8" style="14" customWidth="1"/>
    <col min="6662" max="6662" width="6.81640625" style="14" bestFit="1" customWidth="1"/>
    <col min="6663" max="6663" width="6.54296875" style="14" customWidth="1"/>
    <col min="6664" max="6664" width="7.26953125" style="14" bestFit="1" customWidth="1"/>
    <col min="6665" max="6665" width="6" style="14" customWidth="1"/>
    <col min="6666" max="6666" width="2" style="14" customWidth="1"/>
    <col min="6667" max="6667" width="8.54296875" style="14" customWidth="1"/>
    <col min="6668" max="6668" width="6.54296875" style="14" customWidth="1"/>
    <col min="6669" max="6669" width="8.54296875" style="14" customWidth="1"/>
    <col min="6670" max="6670" width="8.1796875" style="14" customWidth="1"/>
    <col min="6671" max="6671" width="8" style="14" customWidth="1"/>
    <col min="6672" max="6672" width="6.81640625" style="14" customWidth="1"/>
    <col min="6673" max="6673" width="6.54296875" style="14" customWidth="1"/>
    <col min="6674" max="6674" width="7.26953125" style="14" customWidth="1"/>
    <col min="6675" max="6675" width="6.54296875" style="14" customWidth="1"/>
    <col min="6676" max="6676" width="1.54296875" style="14" customWidth="1"/>
    <col min="6677" max="6910" width="9.1796875" style="14"/>
    <col min="6911" max="6911" width="0" style="14" hidden="1" customWidth="1"/>
    <col min="6912" max="6912" width="20.453125" style="14" customWidth="1"/>
    <col min="6913" max="6913" width="8.26953125" style="14" customWidth="1"/>
    <col min="6914" max="6914" width="6.54296875" style="14" customWidth="1"/>
    <col min="6915" max="6915" width="8.453125" style="14" customWidth="1"/>
    <col min="6916" max="6916" width="7.54296875" style="14" customWidth="1"/>
    <col min="6917" max="6917" width="8" style="14" customWidth="1"/>
    <col min="6918" max="6918" width="6.81640625" style="14" bestFit="1" customWidth="1"/>
    <col min="6919" max="6919" width="6.54296875" style="14" customWidth="1"/>
    <col min="6920" max="6920" width="7.26953125" style="14" bestFit="1" customWidth="1"/>
    <col min="6921" max="6921" width="6" style="14" customWidth="1"/>
    <col min="6922" max="6922" width="2" style="14" customWidth="1"/>
    <col min="6923" max="6923" width="8.54296875" style="14" customWidth="1"/>
    <col min="6924" max="6924" width="6.54296875" style="14" customWidth="1"/>
    <col min="6925" max="6925" width="8.54296875" style="14" customWidth="1"/>
    <col min="6926" max="6926" width="8.1796875" style="14" customWidth="1"/>
    <col min="6927" max="6927" width="8" style="14" customWidth="1"/>
    <col min="6928" max="6928" width="6.81640625" style="14" customWidth="1"/>
    <col min="6929" max="6929" width="6.54296875" style="14" customWidth="1"/>
    <col min="6930" max="6930" width="7.26953125" style="14" customWidth="1"/>
    <col min="6931" max="6931" width="6.54296875" style="14" customWidth="1"/>
    <col min="6932" max="6932" width="1.54296875" style="14" customWidth="1"/>
    <col min="6933" max="7166" width="9.1796875" style="14"/>
    <col min="7167" max="7167" width="0" style="14" hidden="1" customWidth="1"/>
    <col min="7168" max="7168" width="20.453125" style="14" customWidth="1"/>
    <col min="7169" max="7169" width="8.26953125" style="14" customWidth="1"/>
    <col min="7170" max="7170" width="6.54296875" style="14" customWidth="1"/>
    <col min="7171" max="7171" width="8.453125" style="14" customWidth="1"/>
    <col min="7172" max="7172" width="7.54296875" style="14" customWidth="1"/>
    <col min="7173" max="7173" width="8" style="14" customWidth="1"/>
    <col min="7174" max="7174" width="6.81640625" style="14" bestFit="1" customWidth="1"/>
    <col min="7175" max="7175" width="6.54296875" style="14" customWidth="1"/>
    <col min="7176" max="7176" width="7.26953125" style="14" bestFit="1" customWidth="1"/>
    <col min="7177" max="7177" width="6" style="14" customWidth="1"/>
    <col min="7178" max="7178" width="2" style="14" customWidth="1"/>
    <col min="7179" max="7179" width="8.54296875" style="14" customWidth="1"/>
    <col min="7180" max="7180" width="6.54296875" style="14" customWidth="1"/>
    <col min="7181" max="7181" width="8.54296875" style="14" customWidth="1"/>
    <col min="7182" max="7182" width="8.1796875" style="14" customWidth="1"/>
    <col min="7183" max="7183" width="8" style="14" customWidth="1"/>
    <col min="7184" max="7184" width="6.81640625" style="14" customWidth="1"/>
    <col min="7185" max="7185" width="6.54296875" style="14" customWidth="1"/>
    <col min="7186" max="7186" width="7.26953125" style="14" customWidth="1"/>
    <col min="7187" max="7187" width="6.54296875" style="14" customWidth="1"/>
    <col min="7188" max="7188" width="1.54296875" style="14" customWidth="1"/>
    <col min="7189" max="7422" width="9.1796875" style="14"/>
    <col min="7423" max="7423" width="0" style="14" hidden="1" customWidth="1"/>
    <col min="7424" max="7424" width="20.453125" style="14" customWidth="1"/>
    <col min="7425" max="7425" width="8.26953125" style="14" customWidth="1"/>
    <col min="7426" max="7426" width="6.54296875" style="14" customWidth="1"/>
    <col min="7427" max="7427" width="8.453125" style="14" customWidth="1"/>
    <col min="7428" max="7428" width="7.54296875" style="14" customWidth="1"/>
    <col min="7429" max="7429" width="8" style="14" customWidth="1"/>
    <col min="7430" max="7430" width="6.81640625" style="14" bestFit="1" customWidth="1"/>
    <col min="7431" max="7431" width="6.54296875" style="14" customWidth="1"/>
    <col min="7432" max="7432" width="7.26953125" style="14" bestFit="1" customWidth="1"/>
    <col min="7433" max="7433" width="6" style="14" customWidth="1"/>
    <col min="7434" max="7434" width="2" style="14" customWidth="1"/>
    <col min="7435" max="7435" width="8.54296875" style="14" customWidth="1"/>
    <col min="7436" max="7436" width="6.54296875" style="14" customWidth="1"/>
    <col min="7437" max="7437" width="8.54296875" style="14" customWidth="1"/>
    <col min="7438" max="7438" width="8.1796875" style="14" customWidth="1"/>
    <col min="7439" max="7439" width="8" style="14" customWidth="1"/>
    <col min="7440" max="7440" width="6.81640625" style="14" customWidth="1"/>
    <col min="7441" max="7441" width="6.54296875" style="14" customWidth="1"/>
    <col min="7442" max="7442" width="7.26953125" style="14" customWidth="1"/>
    <col min="7443" max="7443" width="6.54296875" style="14" customWidth="1"/>
    <col min="7444" max="7444" width="1.54296875" style="14" customWidth="1"/>
    <col min="7445" max="7678" width="9.1796875" style="14"/>
    <col min="7679" max="7679" width="0" style="14" hidden="1" customWidth="1"/>
    <col min="7680" max="7680" width="20.453125" style="14" customWidth="1"/>
    <col min="7681" max="7681" width="8.26953125" style="14" customWidth="1"/>
    <col min="7682" max="7682" width="6.54296875" style="14" customWidth="1"/>
    <col min="7683" max="7683" width="8.453125" style="14" customWidth="1"/>
    <col min="7684" max="7684" width="7.54296875" style="14" customWidth="1"/>
    <col min="7685" max="7685" width="8" style="14" customWidth="1"/>
    <col min="7686" max="7686" width="6.81640625" style="14" bestFit="1" customWidth="1"/>
    <col min="7687" max="7687" width="6.54296875" style="14" customWidth="1"/>
    <col min="7688" max="7688" width="7.26953125" style="14" bestFit="1" customWidth="1"/>
    <col min="7689" max="7689" width="6" style="14" customWidth="1"/>
    <col min="7690" max="7690" width="2" style="14" customWidth="1"/>
    <col min="7691" max="7691" width="8.54296875" style="14" customWidth="1"/>
    <col min="7692" max="7692" width="6.54296875" style="14" customWidth="1"/>
    <col min="7693" max="7693" width="8.54296875" style="14" customWidth="1"/>
    <col min="7694" max="7694" width="8.1796875" style="14" customWidth="1"/>
    <col min="7695" max="7695" width="8" style="14" customWidth="1"/>
    <col min="7696" max="7696" width="6.81640625" style="14" customWidth="1"/>
    <col min="7697" max="7697" width="6.54296875" style="14" customWidth="1"/>
    <col min="7698" max="7698" width="7.26953125" style="14" customWidth="1"/>
    <col min="7699" max="7699" width="6.54296875" style="14" customWidth="1"/>
    <col min="7700" max="7700" width="1.54296875" style="14" customWidth="1"/>
    <col min="7701" max="7934" width="9.1796875" style="14"/>
    <col min="7935" max="7935" width="0" style="14" hidden="1" customWidth="1"/>
    <col min="7936" max="7936" width="20.453125" style="14" customWidth="1"/>
    <col min="7937" max="7937" width="8.26953125" style="14" customWidth="1"/>
    <col min="7938" max="7938" width="6.54296875" style="14" customWidth="1"/>
    <col min="7939" max="7939" width="8.453125" style="14" customWidth="1"/>
    <col min="7940" max="7940" width="7.54296875" style="14" customWidth="1"/>
    <col min="7941" max="7941" width="8" style="14" customWidth="1"/>
    <col min="7942" max="7942" width="6.81640625" style="14" bestFit="1" customWidth="1"/>
    <col min="7943" max="7943" width="6.54296875" style="14" customWidth="1"/>
    <col min="7944" max="7944" width="7.26953125" style="14" bestFit="1" customWidth="1"/>
    <col min="7945" max="7945" width="6" style="14" customWidth="1"/>
    <col min="7946" max="7946" width="2" style="14" customWidth="1"/>
    <col min="7947" max="7947" width="8.54296875" style="14" customWidth="1"/>
    <col min="7948" max="7948" width="6.54296875" style="14" customWidth="1"/>
    <col min="7949" max="7949" width="8.54296875" style="14" customWidth="1"/>
    <col min="7950" max="7950" width="8.1796875" style="14" customWidth="1"/>
    <col min="7951" max="7951" width="8" style="14" customWidth="1"/>
    <col min="7952" max="7952" width="6.81640625" style="14" customWidth="1"/>
    <col min="7953" max="7953" width="6.54296875" style="14" customWidth="1"/>
    <col min="7954" max="7954" width="7.26953125" style="14" customWidth="1"/>
    <col min="7955" max="7955" width="6.54296875" style="14" customWidth="1"/>
    <col min="7956" max="7956" width="1.54296875" style="14" customWidth="1"/>
    <col min="7957" max="8190" width="9.1796875" style="14"/>
    <col min="8191" max="8191" width="0" style="14" hidden="1" customWidth="1"/>
    <col min="8192" max="8192" width="20.453125" style="14" customWidth="1"/>
    <col min="8193" max="8193" width="8.26953125" style="14" customWidth="1"/>
    <col min="8194" max="8194" width="6.54296875" style="14" customWidth="1"/>
    <col min="8195" max="8195" width="8.453125" style="14" customWidth="1"/>
    <col min="8196" max="8196" width="7.54296875" style="14" customWidth="1"/>
    <col min="8197" max="8197" width="8" style="14" customWidth="1"/>
    <col min="8198" max="8198" width="6.81640625" style="14" bestFit="1" customWidth="1"/>
    <col min="8199" max="8199" width="6.54296875" style="14" customWidth="1"/>
    <col min="8200" max="8200" width="7.26953125" style="14" bestFit="1" customWidth="1"/>
    <col min="8201" max="8201" width="6" style="14" customWidth="1"/>
    <col min="8202" max="8202" width="2" style="14" customWidth="1"/>
    <col min="8203" max="8203" width="8.54296875" style="14" customWidth="1"/>
    <col min="8204" max="8204" width="6.54296875" style="14" customWidth="1"/>
    <col min="8205" max="8205" width="8.54296875" style="14" customWidth="1"/>
    <col min="8206" max="8206" width="8.1796875" style="14" customWidth="1"/>
    <col min="8207" max="8207" width="8" style="14" customWidth="1"/>
    <col min="8208" max="8208" width="6.81640625" style="14" customWidth="1"/>
    <col min="8209" max="8209" width="6.54296875" style="14" customWidth="1"/>
    <col min="8210" max="8210" width="7.26953125" style="14" customWidth="1"/>
    <col min="8211" max="8211" width="6.54296875" style="14" customWidth="1"/>
    <col min="8212" max="8212" width="1.54296875" style="14" customWidth="1"/>
    <col min="8213" max="8446" width="9.1796875" style="14"/>
    <col min="8447" max="8447" width="0" style="14" hidden="1" customWidth="1"/>
    <col min="8448" max="8448" width="20.453125" style="14" customWidth="1"/>
    <col min="8449" max="8449" width="8.26953125" style="14" customWidth="1"/>
    <col min="8450" max="8450" width="6.54296875" style="14" customWidth="1"/>
    <col min="8451" max="8451" width="8.453125" style="14" customWidth="1"/>
    <col min="8452" max="8452" width="7.54296875" style="14" customWidth="1"/>
    <col min="8453" max="8453" width="8" style="14" customWidth="1"/>
    <col min="8454" max="8454" width="6.81640625" style="14" bestFit="1" customWidth="1"/>
    <col min="8455" max="8455" width="6.54296875" style="14" customWidth="1"/>
    <col min="8456" max="8456" width="7.26953125" style="14" bestFit="1" customWidth="1"/>
    <col min="8457" max="8457" width="6" style="14" customWidth="1"/>
    <col min="8458" max="8458" width="2" style="14" customWidth="1"/>
    <col min="8459" max="8459" width="8.54296875" style="14" customWidth="1"/>
    <col min="8460" max="8460" width="6.54296875" style="14" customWidth="1"/>
    <col min="8461" max="8461" width="8.54296875" style="14" customWidth="1"/>
    <col min="8462" max="8462" width="8.1796875" style="14" customWidth="1"/>
    <col min="8463" max="8463" width="8" style="14" customWidth="1"/>
    <col min="8464" max="8464" width="6.81640625" style="14" customWidth="1"/>
    <col min="8465" max="8465" width="6.54296875" style="14" customWidth="1"/>
    <col min="8466" max="8466" width="7.26953125" style="14" customWidth="1"/>
    <col min="8467" max="8467" width="6.54296875" style="14" customWidth="1"/>
    <col min="8468" max="8468" width="1.54296875" style="14" customWidth="1"/>
    <col min="8469" max="8702" width="9.1796875" style="14"/>
    <col min="8703" max="8703" width="0" style="14" hidden="1" customWidth="1"/>
    <col min="8704" max="8704" width="20.453125" style="14" customWidth="1"/>
    <col min="8705" max="8705" width="8.26953125" style="14" customWidth="1"/>
    <col min="8706" max="8706" width="6.54296875" style="14" customWidth="1"/>
    <col min="8707" max="8707" width="8.453125" style="14" customWidth="1"/>
    <col min="8708" max="8708" width="7.54296875" style="14" customWidth="1"/>
    <col min="8709" max="8709" width="8" style="14" customWidth="1"/>
    <col min="8710" max="8710" width="6.81640625" style="14" bestFit="1" customWidth="1"/>
    <col min="8711" max="8711" width="6.54296875" style="14" customWidth="1"/>
    <col min="8712" max="8712" width="7.26953125" style="14" bestFit="1" customWidth="1"/>
    <col min="8713" max="8713" width="6" style="14" customWidth="1"/>
    <col min="8714" max="8714" width="2" style="14" customWidth="1"/>
    <col min="8715" max="8715" width="8.54296875" style="14" customWidth="1"/>
    <col min="8716" max="8716" width="6.54296875" style="14" customWidth="1"/>
    <col min="8717" max="8717" width="8.54296875" style="14" customWidth="1"/>
    <col min="8718" max="8718" width="8.1796875" style="14" customWidth="1"/>
    <col min="8719" max="8719" width="8" style="14" customWidth="1"/>
    <col min="8720" max="8720" width="6.81640625" style="14" customWidth="1"/>
    <col min="8721" max="8721" width="6.54296875" style="14" customWidth="1"/>
    <col min="8722" max="8722" width="7.26953125" style="14" customWidth="1"/>
    <col min="8723" max="8723" width="6.54296875" style="14" customWidth="1"/>
    <col min="8724" max="8724" width="1.54296875" style="14" customWidth="1"/>
    <col min="8725" max="8958" width="9.1796875" style="14"/>
    <col min="8959" max="8959" width="0" style="14" hidden="1" customWidth="1"/>
    <col min="8960" max="8960" width="20.453125" style="14" customWidth="1"/>
    <col min="8961" max="8961" width="8.26953125" style="14" customWidth="1"/>
    <col min="8962" max="8962" width="6.54296875" style="14" customWidth="1"/>
    <col min="8963" max="8963" width="8.453125" style="14" customWidth="1"/>
    <col min="8964" max="8964" width="7.54296875" style="14" customWidth="1"/>
    <col min="8965" max="8965" width="8" style="14" customWidth="1"/>
    <col min="8966" max="8966" width="6.81640625" style="14" bestFit="1" customWidth="1"/>
    <col min="8967" max="8967" width="6.54296875" style="14" customWidth="1"/>
    <col min="8968" max="8968" width="7.26953125" style="14" bestFit="1" customWidth="1"/>
    <col min="8969" max="8969" width="6" style="14" customWidth="1"/>
    <col min="8970" max="8970" width="2" style="14" customWidth="1"/>
    <col min="8971" max="8971" width="8.54296875" style="14" customWidth="1"/>
    <col min="8972" max="8972" width="6.54296875" style="14" customWidth="1"/>
    <col min="8973" max="8973" width="8.54296875" style="14" customWidth="1"/>
    <col min="8974" max="8974" width="8.1796875" style="14" customWidth="1"/>
    <col min="8975" max="8975" width="8" style="14" customWidth="1"/>
    <col min="8976" max="8976" width="6.81640625" style="14" customWidth="1"/>
    <col min="8977" max="8977" width="6.54296875" style="14" customWidth="1"/>
    <col min="8978" max="8978" width="7.26953125" style="14" customWidth="1"/>
    <col min="8979" max="8979" width="6.54296875" style="14" customWidth="1"/>
    <col min="8980" max="8980" width="1.54296875" style="14" customWidth="1"/>
    <col min="8981" max="9214" width="9.1796875" style="14"/>
    <col min="9215" max="9215" width="0" style="14" hidden="1" customWidth="1"/>
    <col min="9216" max="9216" width="20.453125" style="14" customWidth="1"/>
    <col min="9217" max="9217" width="8.26953125" style="14" customWidth="1"/>
    <col min="9218" max="9218" width="6.54296875" style="14" customWidth="1"/>
    <col min="9219" max="9219" width="8.453125" style="14" customWidth="1"/>
    <col min="9220" max="9220" width="7.54296875" style="14" customWidth="1"/>
    <col min="9221" max="9221" width="8" style="14" customWidth="1"/>
    <col min="9222" max="9222" width="6.81640625" style="14" bestFit="1" customWidth="1"/>
    <col min="9223" max="9223" width="6.54296875" style="14" customWidth="1"/>
    <col min="9224" max="9224" width="7.26953125" style="14" bestFit="1" customWidth="1"/>
    <col min="9225" max="9225" width="6" style="14" customWidth="1"/>
    <col min="9226" max="9226" width="2" style="14" customWidth="1"/>
    <col min="9227" max="9227" width="8.54296875" style="14" customWidth="1"/>
    <col min="9228" max="9228" width="6.54296875" style="14" customWidth="1"/>
    <col min="9229" max="9229" width="8.54296875" style="14" customWidth="1"/>
    <col min="9230" max="9230" width="8.1796875" style="14" customWidth="1"/>
    <col min="9231" max="9231" width="8" style="14" customWidth="1"/>
    <col min="9232" max="9232" width="6.81640625" style="14" customWidth="1"/>
    <col min="9233" max="9233" width="6.54296875" style="14" customWidth="1"/>
    <col min="9234" max="9234" width="7.26953125" style="14" customWidth="1"/>
    <col min="9235" max="9235" width="6.54296875" style="14" customWidth="1"/>
    <col min="9236" max="9236" width="1.54296875" style="14" customWidth="1"/>
    <col min="9237" max="9470" width="9.1796875" style="14"/>
    <col min="9471" max="9471" width="0" style="14" hidden="1" customWidth="1"/>
    <col min="9472" max="9472" width="20.453125" style="14" customWidth="1"/>
    <col min="9473" max="9473" width="8.26953125" style="14" customWidth="1"/>
    <col min="9474" max="9474" width="6.54296875" style="14" customWidth="1"/>
    <col min="9475" max="9475" width="8.453125" style="14" customWidth="1"/>
    <col min="9476" max="9476" width="7.54296875" style="14" customWidth="1"/>
    <col min="9477" max="9477" width="8" style="14" customWidth="1"/>
    <col min="9478" max="9478" width="6.81640625" style="14" bestFit="1" customWidth="1"/>
    <col min="9479" max="9479" width="6.54296875" style="14" customWidth="1"/>
    <col min="9480" max="9480" width="7.26953125" style="14" bestFit="1" customWidth="1"/>
    <col min="9481" max="9481" width="6" style="14" customWidth="1"/>
    <col min="9482" max="9482" width="2" style="14" customWidth="1"/>
    <col min="9483" max="9483" width="8.54296875" style="14" customWidth="1"/>
    <col min="9484" max="9484" width="6.54296875" style="14" customWidth="1"/>
    <col min="9485" max="9485" width="8.54296875" style="14" customWidth="1"/>
    <col min="9486" max="9486" width="8.1796875" style="14" customWidth="1"/>
    <col min="9487" max="9487" width="8" style="14" customWidth="1"/>
    <col min="9488" max="9488" width="6.81640625" style="14" customWidth="1"/>
    <col min="9489" max="9489" width="6.54296875" style="14" customWidth="1"/>
    <col min="9490" max="9490" width="7.26953125" style="14" customWidth="1"/>
    <col min="9491" max="9491" width="6.54296875" style="14" customWidth="1"/>
    <col min="9492" max="9492" width="1.54296875" style="14" customWidth="1"/>
    <col min="9493" max="9726" width="9.1796875" style="14"/>
    <col min="9727" max="9727" width="0" style="14" hidden="1" customWidth="1"/>
    <col min="9728" max="9728" width="20.453125" style="14" customWidth="1"/>
    <col min="9729" max="9729" width="8.26953125" style="14" customWidth="1"/>
    <col min="9730" max="9730" width="6.54296875" style="14" customWidth="1"/>
    <col min="9731" max="9731" width="8.453125" style="14" customWidth="1"/>
    <col min="9732" max="9732" width="7.54296875" style="14" customWidth="1"/>
    <col min="9733" max="9733" width="8" style="14" customWidth="1"/>
    <col min="9734" max="9734" width="6.81640625" style="14" bestFit="1" customWidth="1"/>
    <col min="9735" max="9735" width="6.54296875" style="14" customWidth="1"/>
    <col min="9736" max="9736" width="7.26953125" style="14" bestFit="1" customWidth="1"/>
    <col min="9737" max="9737" width="6" style="14" customWidth="1"/>
    <col min="9738" max="9738" width="2" style="14" customWidth="1"/>
    <col min="9739" max="9739" width="8.54296875" style="14" customWidth="1"/>
    <col min="9740" max="9740" width="6.54296875" style="14" customWidth="1"/>
    <col min="9741" max="9741" width="8.54296875" style="14" customWidth="1"/>
    <col min="9742" max="9742" width="8.1796875" style="14" customWidth="1"/>
    <col min="9743" max="9743" width="8" style="14" customWidth="1"/>
    <col min="9744" max="9744" width="6.81640625" style="14" customWidth="1"/>
    <col min="9745" max="9745" width="6.54296875" style="14" customWidth="1"/>
    <col min="9746" max="9746" width="7.26953125" style="14" customWidth="1"/>
    <col min="9747" max="9747" width="6.54296875" style="14" customWidth="1"/>
    <col min="9748" max="9748" width="1.54296875" style="14" customWidth="1"/>
    <col min="9749" max="9982" width="9.1796875" style="14"/>
    <col min="9983" max="9983" width="0" style="14" hidden="1" customWidth="1"/>
    <col min="9984" max="9984" width="20.453125" style="14" customWidth="1"/>
    <col min="9985" max="9985" width="8.26953125" style="14" customWidth="1"/>
    <col min="9986" max="9986" width="6.54296875" style="14" customWidth="1"/>
    <col min="9987" max="9987" width="8.453125" style="14" customWidth="1"/>
    <col min="9988" max="9988" width="7.54296875" style="14" customWidth="1"/>
    <col min="9989" max="9989" width="8" style="14" customWidth="1"/>
    <col min="9990" max="9990" width="6.81640625" style="14" bestFit="1" customWidth="1"/>
    <col min="9991" max="9991" width="6.54296875" style="14" customWidth="1"/>
    <col min="9992" max="9992" width="7.26953125" style="14" bestFit="1" customWidth="1"/>
    <col min="9993" max="9993" width="6" style="14" customWidth="1"/>
    <col min="9994" max="9994" width="2" style="14" customWidth="1"/>
    <col min="9995" max="9995" width="8.54296875" style="14" customWidth="1"/>
    <col min="9996" max="9996" width="6.54296875" style="14" customWidth="1"/>
    <col min="9997" max="9997" width="8.54296875" style="14" customWidth="1"/>
    <col min="9998" max="9998" width="8.1796875" style="14" customWidth="1"/>
    <col min="9999" max="9999" width="8" style="14" customWidth="1"/>
    <col min="10000" max="10000" width="6.81640625" style="14" customWidth="1"/>
    <col min="10001" max="10001" width="6.54296875" style="14" customWidth="1"/>
    <col min="10002" max="10002" width="7.26953125" style="14" customWidth="1"/>
    <col min="10003" max="10003" width="6.54296875" style="14" customWidth="1"/>
    <col min="10004" max="10004" width="1.54296875" style="14" customWidth="1"/>
    <col min="10005" max="10238" width="9.1796875" style="14"/>
    <col min="10239" max="10239" width="0" style="14" hidden="1" customWidth="1"/>
    <col min="10240" max="10240" width="20.453125" style="14" customWidth="1"/>
    <col min="10241" max="10241" width="8.26953125" style="14" customWidth="1"/>
    <col min="10242" max="10242" width="6.54296875" style="14" customWidth="1"/>
    <col min="10243" max="10243" width="8.453125" style="14" customWidth="1"/>
    <col min="10244" max="10244" width="7.54296875" style="14" customWidth="1"/>
    <col min="10245" max="10245" width="8" style="14" customWidth="1"/>
    <col min="10246" max="10246" width="6.81640625" style="14" bestFit="1" customWidth="1"/>
    <col min="10247" max="10247" width="6.54296875" style="14" customWidth="1"/>
    <col min="10248" max="10248" width="7.26953125" style="14" bestFit="1" customWidth="1"/>
    <col min="10249" max="10249" width="6" style="14" customWidth="1"/>
    <col min="10250" max="10250" width="2" style="14" customWidth="1"/>
    <col min="10251" max="10251" width="8.54296875" style="14" customWidth="1"/>
    <col min="10252" max="10252" width="6.54296875" style="14" customWidth="1"/>
    <col min="10253" max="10253" width="8.54296875" style="14" customWidth="1"/>
    <col min="10254" max="10254" width="8.1796875" style="14" customWidth="1"/>
    <col min="10255" max="10255" width="8" style="14" customWidth="1"/>
    <col min="10256" max="10256" width="6.81640625" style="14" customWidth="1"/>
    <col min="10257" max="10257" width="6.54296875" style="14" customWidth="1"/>
    <col min="10258" max="10258" width="7.26953125" style="14" customWidth="1"/>
    <col min="10259" max="10259" width="6.54296875" style="14" customWidth="1"/>
    <col min="10260" max="10260" width="1.54296875" style="14" customWidth="1"/>
    <col min="10261" max="10494" width="9.1796875" style="14"/>
    <col min="10495" max="10495" width="0" style="14" hidden="1" customWidth="1"/>
    <col min="10496" max="10496" width="20.453125" style="14" customWidth="1"/>
    <col min="10497" max="10497" width="8.26953125" style="14" customWidth="1"/>
    <col min="10498" max="10498" width="6.54296875" style="14" customWidth="1"/>
    <col min="10499" max="10499" width="8.453125" style="14" customWidth="1"/>
    <col min="10500" max="10500" width="7.54296875" style="14" customWidth="1"/>
    <col min="10501" max="10501" width="8" style="14" customWidth="1"/>
    <col min="10502" max="10502" width="6.81640625" style="14" bestFit="1" customWidth="1"/>
    <col min="10503" max="10503" width="6.54296875" style="14" customWidth="1"/>
    <col min="10504" max="10504" width="7.26953125" style="14" bestFit="1" customWidth="1"/>
    <col min="10505" max="10505" width="6" style="14" customWidth="1"/>
    <col min="10506" max="10506" width="2" style="14" customWidth="1"/>
    <col min="10507" max="10507" width="8.54296875" style="14" customWidth="1"/>
    <col min="10508" max="10508" width="6.54296875" style="14" customWidth="1"/>
    <col min="10509" max="10509" width="8.54296875" style="14" customWidth="1"/>
    <col min="10510" max="10510" width="8.1796875" style="14" customWidth="1"/>
    <col min="10511" max="10511" width="8" style="14" customWidth="1"/>
    <col min="10512" max="10512" width="6.81640625" style="14" customWidth="1"/>
    <col min="10513" max="10513" width="6.54296875" style="14" customWidth="1"/>
    <col min="10514" max="10514" width="7.26953125" style="14" customWidth="1"/>
    <col min="10515" max="10515" width="6.54296875" style="14" customWidth="1"/>
    <col min="10516" max="10516" width="1.54296875" style="14" customWidth="1"/>
    <col min="10517" max="10750" width="9.1796875" style="14"/>
    <col min="10751" max="10751" width="0" style="14" hidden="1" customWidth="1"/>
    <col min="10752" max="10752" width="20.453125" style="14" customWidth="1"/>
    <col min="10753" max="10753" width="8.26953125" style="14" customWidth="1"/>
    <col min="10754" max="10754" width="6.54296875" style="14" customWidth="1"/>
    <col min="10755" max="10755" width="8.453125" style="14" customWidth="1"/>
    <col min="10756" max="10756" width="7.54296875" style="14" customWidth="1"/>
    <col min="10757" max="10757" width="8" style="14" customWidth="1"/>
    <col min="10758" max="10758" width="6.81640625" style="14" bestFit="1" customWidth="1"/>
    <col min="10759" max="10759" width="6.54296875" style="14" customWidth="1"/>
    <col min="10760" max="10760" width="7.26953125" style="14" bestFit="1" customWidth="1"/>
    <col min="10761" max="10761" width="6" style="14" customWidth="1"/>
    <col min="10762" max="10762" width="2" style="14" customWidth="1"/>
    <col min="10763" max="10763" width="8.54296875" style="14" customWidth="1"/>
    <col min="10764" max="10764" width="6.54296875" style="14" customWidth="1"/>
    <col min="10765" max="10765" width="8.54296875" style="14" customWidth="1"/>
    <col min="10766" max="10766" width="8.1796875" style="14" customWidth="1"/>
    <col min="10767" max="10767" width="8" style="14" customWidth="1"/>
    <col min="10768" max="10768" width="6.81640625" style="14" customWidth="1"/>
    <col min="10769" max="10769" width="6.54296875" style="14" customWidth="1"/>
    <col min="10770" max="10770" width="7.26953125" style="14" customWidth="1"/>
    <col min="10771" max="10771" width="6.54296875" style="14" customWidth="1"/>
    <col min="10772" max="10772" width="1.54296875" style="14" customWidth="1"/>
    <col min="10773" max="11006" width="9.1796875" style="14"/>
    <col min="11007" max="11007" width="0" style="14" hidden="1" customWidth="1"/>
    <col min="11008" max="11008" width="20.453125" style="14" customWidth="1"/>
    <col min="11009" max="11009" width="8.26953125" style="14" customWidth="1"/>
    <col min="11010" max="11010" width="6.54296875" style="14" customWidth="1"/>
    <col min="11011" max="11011" width="8.453125" style="14" customWidth="1"/>
    <col min="11012" max="11012" width="7.54296875" style="14" customWidth="1"/>
    <col min="11013" max="11013" width="8" style="14" customWidth="1"/>
    <col min="11014" max="11014" width="6.81640625" style="14" bestFit="1" customWidth="1"/>
    <col min="11015" max="11015" width="6.54296875" style="14" customWidth="1"/>
    <col min="11016" max="11016" width="7.26953125" style="14" bestFit="1" customWidth="1"/>
    <col min="11017" max="11017" width="6" style="14" customWidth="1"/>
    <col min="11018" max="11018" width="2" style="14" customWidth="1"/>
    <col min="11019" max="11019" width="8.54296875" style="14" customWidth="1"/>
    <col min="11020" max="11020" width="6.54296875" style="14" customWidth="1"/>
    <col min="11021" max="11021" width="8.54296875" style="14" customWidth="1"/>
    <col min="11022" max="11022" width="8.1796875" style="14" customWidth="1"/>
    <col min="11023" max="11023" width="8" style="14" customWidth="1"/>
    <col min="11024" max="11024" width="6.81640625" style="14" customWidth="1"/>
    <col min="11025" max="11025" width="6.54296875" style="14" customWidth="1"/>
    <col min="11026" max="11026" width="7.26953125" style="14" customWidth="1"/>
    <col min="11027" max="11027" width="6.54296875" style="14" customWidth="1"/>
    <col min="11028" max="11028" width="1.54296875" style="14" customWidth="1"/>
    <col min="11029" max="11262" width="9.1796875" style="14"/>
    <col min="11263" max="11263" width="0" style="14" hidden="1" customWidth="1"/>
    <col min="11264" max="11264" width="20.453125" style="14" customWidth="1"/>
    <col min="11265" max="11265" width="8.26953125" style="14" customWidth="1"/>
    <col min="11266" max="11266" width="6.54296875" style="14" customWidth="1"/>
    <col min="11267" max="11267" width="8.453125" style="14" customWidth="1"/>
    <col min="11268" max="11268" width="7.54296875" style="14" customWidth="1"/>
    <col min="11269" max="11269" width="8" style="14" customWidth="1"/>
    <col min="11270" max="11270" width="6.81640625" style="14" bestFit="1" customWidth="1"/>
    <col min="11271" max="11271" width="6.54296875" style="14" customWidth="1"/>
    <col min="11272" max="11272" width="7.26953125" style="14" bestFit="1" customWidth="1"/>
    <col min="11273" max="11273" width="6" style="14" customWidth="1"/>
    <col min="11274" max="11274" width="2" style="14" customWidth="1"/>
    <col min="11275" max="11275" width="8.54296875" style="14" customWidth="1"/>
    <col min="11276" max="11276" width="6.54296875" style="14" customWidth="1"/>
    <col min="11277" max="11277" width="8.54296875" style="14" customWidth="1"/>
    <col min="11278" max="11278" width="8.1796875" style="14" customWidth="1"/>
    <col min="11279" max="11279" width="8" style="14" customWidth="1"/>
    <col min="11280" max="11280" width="6.81640625" style="14" customWidth="1"/>
    <col min="11281" max="11281" width="6.54296875" style="14" customWidth="1"/>
    <col min="11282" max="11282" width="7.26953125" style="14" customWidth="1"/>
    <col min="11283" max="11283" width="6.54296875" style="14" customWidth="1"/>
    <col min="11284" max="11284" width="1.54296875" style="14" customWidth="1"/>
    <col min="11285" max="11518" width="9.1796875" style="14"/>
    <col min="11519" max="11519" width="0" style="14" hidden="1" customWidth="1"/>
    <col min="11520" max="11520" width="20.453125" style="14" customWidth="1"/>
    <col min="11521" max="11521" width="8.26953125" style="14" customWidth="1"/>
    <col min="11522" max="11522" width="6.54296875" style="14" customWidth="1"/>
    <col min="11523" max="11523" width="8.453125" style="14" customWidth="1"/>
    <col min="11524" max="11524" width="7.54296875" style="14" customWidth="1"/>
    <col min="11525" max="11525" width="8" style="14" customWidth="1"/>
    <col min="11526" max="11526" width="6.81640625" style="14" bestFit="1" customWidth="1"/>
    <col min="11527" max="11527" width="6.54296875" style="14" customWidth="1"/>
    <col min="11528" max="11528" width="7.26953125" style="14" bestFit="1" customWidth="1"/>
    <col min="11529" max="11529" width="6" style="14" customWidth="1"/>
    <col min="11530" max="11530" width="2" style="14" customWidth="1"/>
    <col min="11531" max="11531" width="8.54296875" style="14" customWidth="1"/>
    <col min="11532" max="11532" width="6.54296875" style="14" customWidth="1"/>
    <col min="11533" max="11533" width="8.54296875" style="14" customWidth="1"/>
    <col min="11534" max="11534" width="8.1796875" style="14" customWidth="1"/>
    <col min="11535" max="11535" width="8" style="14" customWidth="1"/>
    <col min="11536" max="11536" width="6.81640625" style="14" customWidth="1"/>
    <col min="11537" max="11537" width="6.54296875" style="14" customWidth="1"/>
    <col min="11538" max="11538" width="7.26953125" style="14" customWidth="1"/>
    <col min="11539" max="11539" width="6.54296875" style="14" customWidth="1"/>
    <col min="11540" max="11540" width="1.54296875" style="14" customWidth="1"/>
    <col min="11541" max="11774" width="9.1796875" style="14"/>
    <col min="11775" max="11775" width="0" style="14" hidden="1" customWidth="1"/>
    <col min="11776" max="11776" width="20.453125" style="14" customWidth="1"/>
    <col min="11777" max="11777" width="8.26953125" style="14" customWidth="1"/>
    <col min="11778" max="11778" width="6.54296875" style="14" customWidth="1"/>
    <col min="11779" max="11779" width="8.453125" style="14" customWidth="1"/>
    <col min="11780" max="11780" width="7.54296875" style="14" customWidth="1"/>
    <col min="11781" max="11781" width="8" style="14" customWidth="1"/>
    <col min="11782" max="11782" width="6.81640625" style="14" bestFit="1" customWidth="1"/>
    <col min="11783" max="11783" width="6.54296875" style="14" customWidth="1"/>
    <col min="11784" max="11784" width="7.26953125" style="14" bestFit="1" customWidth="1"/>
    <col min="11785" max="11785" width="6" style="14" customWidth="1"/>
    <col min="11786" max="11786" width="2" style="14" customWidth="1"/>
    <col min="11787" max="11787" width="8.54296875" style="14" customWidth="1"/>
    <col min="11788" max="11788" width="6.54296875" style="14" customWidth="1"/>
    <col min="11789" max="11789" width="8.54296875" style="14" customWidth="1"/>
    <col min="11790" max="11790" width="8.1796875" style="14" customWidth="1"/>
    <col min="11791" max="11791" width="8" style="14" customWidth="1"/>
    <col min="11792" max="11792" width="6.81640625" style="14" customWidth="1"/>
    <col min="11793" max="11793" width="6.54296875" style="14" customWidth="1"/>
    <col min="11794" max="11794" width="7.26953125" style="14" customWidth="1"/>
    <col min="11795" max="11795" width="6.54296875" style="14" customWidth="1"/>
    <col min="11796" max="11796" width="1.54296875" style="14" customWidth="1"/>
    <col min="11797" max="12030" width="9.1796875" style="14"/>
    <col min="12031" max="12031" width="0" style="14" hidden="1" customWidth="1"/>
    <col min="12032" max="12032" width="20.453125" style="14" customWidth="1"/>
    <col min="12033" max="12033" width="8.26953125" style="14" customWidth="1"/>
    <col min="12034" max="12034" width="6.54296875" style="14" customWidth="1"/>
    <col min="12035" max="12035" width="8.453125" style="14" customWidth="1"/>
    <col min="12036" max="12036" width="7.54296875" style="14" customWidth="1"/>
    <col min="12037" max="12037" width="8" style="14" customWidth="1"/>
    <col min="12038" max="12038" width="6.81640625" style="14" bestFit="1" customWidth="1"/>
    <col min="12039" max="12039" width="6.54296875" style="14" customWidth="1"/>
    <col min="12040" max="12040" width="7.26953125" style="14" bestFit="1" customWidth="1"/>
    <col min="12041" max="12041" width="6" style="14" customWidth="1"/>
    <col min="12042" max="12042" width="2" style="14" customWidth="1"/>
    <col min="12043" max="12043" width="8.54296875" style="14" customWidth="1"/>
    <col min="12044" max="12044" width="6.54296875" style="14" customWidth="1"/>
    <col min="12045" max="12045" width="8.54296875" style="14" customWidth="1"/>
    <col min="12046" max="12046" width="8.1796875" style="14" customWidth="1"/>
    <col min="12047" max="12047" width="8" style="14" customWidth="1"/>
    <col min="12048" max="12048" width="6.81640625" style="14" customWidth="1"/>
    <col min="12049" max="12049" width="6.54296875" style="14" customWidth="1"/>
    <col min="12050" max="12050" width="7.26953125" style="14" customWidth="1"/>
    <col min="12051" max="12051" width="6.54296875" style="14" customWidth="1"/>
    <col min="12052" max="12052" width="1.54296875" style="14" customWidth="1"/>
    <col min="12053" max="12286" width="9.1796875" style="14"/>
    <col min="12287" max="12287" width="0" style="14" hidden="1" customWidth="1"/>
    <col min="12288" max="12288" width="20.453125" style="14" customWidth="1"/>
    <col min="12289" max="12289" width="8.26953125" style="14" customWidth="1"/>
    <col min="12290" max="12290" width="6.54296875" style="14" customWidth="1"/>
    <col min="12291" max="12291" width="8.453125" style="14" customWidth="1"/>
    <col min="12292" max="12292" width="7.54296875" style="14" customWidth="1"/>
    <col min="12293" max="12293" width="8" style="14" customWidth="1"/>
    <col min="12294" max="12294" width="6.81640625" style="14" bestFit="1" customWidth="1"/>
    <col min="12295" max="12295" width="6.54296875" style="14" customWidth="1"/>
    <col min="12296" max="12296" width="7.26953125" style="14" bestFit="1" customWidth="1"/>
    <col min="12297" max="12297" width="6" style="14" customWidth="1"/>
    <col min="12298" max="12298" width="2" style="14" customWidth="1"/>
    <col min="12299" max="12299" width="8.54296875" style="14" customWidth="1"/>
    <col min="12300" max="12300" width="6.54296875" style="14" customWidth="1"/>
    <col min="12301" max="12301" width="8.54296875" style="14" customWidth="1"/>
    <col min="12302" max="12302" width="8.1796875" style="14" customWidth="1"/>
    <col min="12303" max="12303" width="8" style="14" customWidth="1"/>
    <col min="12304" max="12304" width="6.81640625" style="14" customWidth="1"/>
    <col min="12305" max="12305" width="6.54296875" style="14" customWidth="1"/>
    <col min="12306" max="12306" width="7.26953125" style="14" customWidth="1"/>
    <col min="12307" max="12307" width="6.54296875" style="14" customWidth="1"/>
    <col min="12308" max="12308" width="1.54296875" style="14" customWidth="1"/>
    <col min="12309" max="12542" width="9.1796875" style="14"/>
    <col min="12543" max="12543" width="0" style="14" hidden="1" customWidth="1"/>
    <col min="12544" max="12544" width="20.453125" style="14" customWidth="1"/>
    <col min="12545" max="12545" width="8.26953125" style="14" customWidth="1"/>
    <col min="12546" max="12546" width="6.54296875" style="14" customWidth="1"/>
    <col min="12547" max="12547" width="8.453125" style="14" customWidth="1"/>
    <col min="12548" max="12548" width="7.54296875" style="14" customWidth="1"/>
    <col min="12549" max="12549" width="8" style="14" customWidth="1"/>
    <col min="12550" max="12550" width="6.81640625" style="14" bestFit="1" customWidth="1"/>
    <col min="12551" max="12551" width="6.54296875" style="14" customWidth="1"/>
    <col min="12552" max="12552" width="7.26953125" style="14" bestFit="1" customWidth="1"/>
    <col min="12553" max="12553" width="6" style="14" customWidth="1"/>
    <col min="12554" max="12554" width="2" style="14" customWidth="1"/>
    <col min="12555" max="12555" width="8.54296875" style="14" customWidth="1"/>
    <col min="12556" max="12556" width="6.54296875" style="14" customWidth="1"/>
    <col min="12557" max="12557" width="8.54296875" style="14" customWidth="1"/>
    <col min="12558" max="12558" width="8.1796875" style="14" customWidth="1"/>
    <col min="12559" max="12559" width="8" style="14" customWidth="1"/>
    <col min="12560" max="12560" width="6.81640625" style="14" customWidth="1"/>
    <col min="12561" max="12561" width="6.54296875" style="14" customWidth="1"/>
    <col min="12562" max="12562" width="7.26953125" style="14" customWidth="1"/>
    <col min="12563" max="12563" width="6.54296875" style="14" customWidth="1"/>
    <col min="12564" max="12564" width="1.54296875" style="14" customWidth="1"/>
    <col min="12565" max="12798" width="9.1796875" style="14"/>
    <col min="12799" max="12799" width="0" style="14" hidden="1" customWidth="1"/>
    <col min="12800" max="12800" width="20.453125" style="14" customWidth="1"/>
    <col min="12801" max="12801" width="8.26953125" style="14" customWidth="1"/>
    <col min="12802" max="12802" width="6.54296875" style="14" customWidth="1"/>
    <col min="12803" max="12803" width="8.453125" style="14" customWidth="1"/>
    <col min="12804" max="12804" width="7.54296875" style="14" customWidth="1"/>
    <col min="12805" max="12805" width="8" style="14" customWidth="1"/>
    <col min="12806" max="12806" width="6.81640625" style="14" bestFit="1" customWidth="1"/>
    <col min="12807" max="12807" width="6.54296875" style="14" customWidth="1"/>
    <col min="12808" max="12808" width="7.26953125" style="14" bestFit="1" customWidth="1"/>
    <col min="12809" max="12809" width="6" style="14" customWidth="1"/>
    <col min="12810" max="12810" width="2" style="14" customWidth="1"/>
    <col min="12811" max="12811" width="8.54296875" style="14" customWidth="1"/>
    <col min="12812" max="12812" width="6.54296875" style="14" customWidth="1"/>
    <col min="12813" max="12813" width="8.54296875" style="14" customWidth="1"/>
    <col min="12814" max="12814" width="8.1796875" style="14" customWidth="1"/>
    <col min="12815" max="12815" width="8" style="14" customWidth="1"/>
    <col min="12816" max="12816" width="6.81640625" style="14" customWidth="1"/>
    <col min="12817" max="12817" width="6.54296875" style="14" customWidth="1"/>
    <col min="12818" max="12818" width="7.26953125" style="14" customWidth="1"/>
    <col min="12819" max="12819" width="6.54296875" style="14" customWidth="1"/>
    <col min="12820" max="12820" width="1.54296875" style="14" customWidth="1"/>
    <col min="12821" max="13054" width="9.1796875" style="14"/>
    <col min="13055" max="13055" width="0" style="14" hidden="1" customWidth="1"/>
    <col min="13056" max="13056" width="20.453125" style="14" customWidth="1"/>
    <col min="13057" max="13057" width="8.26953125" style="14" customWidth="1"/>
    <col min="13058" max="13058" width="6.54296875" style="14" customWidth="1"/>
    <col min="13059" max="13059" width="8.453125" style="14" customWidth="1"/>
    <col min="13060" max="13060" width="7.54296875" style="14" customWidth="1"/>
    <col min="13061" max="13061" width="8" style="14" customWidth="1"/>
    <col min="13062" max="13062" width="6.81640625" style="14" bestFit="1" customWidth="1"/>
    <col min="13063" max="13063" width="6.54296875" style="14" customWidth="1"/>
    <col min="13064" max="13064" width="7.26953125" style="14" bestFit="1" customWidth="1"/>
    <col min="13065" max="13065" width="6" style="14" customWidth="1"/>
    <col min="13066" max="13066" width="2" style="14" customWidth="1"/>
    <col min="13067" max="13067" width="8.54296875" style="14" customWidth="1"/>
    <col min="13068" max="13068" width="6.54296875" style="14" customWidth="1"/>
    <col min="13069" max="13069" width="8.54296875" style="14" customWidth="1"/>
    <col min="13070" max="13070" width="8.1796875" style="14" customWidth="1"/>
    <col min="13071" max="13071" width="8" style="14" customWidth="1"/>
    <col min="13072" max="13072" width="6.81640625" style="14" customWidth="1"/>
    <col min="13073" max="13073" width="6.54296875" style="14" customWidth="1"/>
    <col min="13074" max="13074" width="7.26953125" style="14" customWidth="1"/>
    <col min="13075" max="13075" width="6.54296875" style="14" customWidth="1"/>
    <col min="13076" max="13076" width="1.54296875" style="14" customWidth="1"/>
    <col min="13077" max="13310" width="9.1796875" style="14"/>
    <col min="13311" max="13311" width="0" style="14" hidden="1" customWidth="1"/>
    <col min="13312" max="13312" width="20.453125" style="14" customWidth="1"/>
    <col min="13313" max="13313" width="8.26953125" style="14" customWidth="1"/>
    <col min="13314" max="13314" width="6.54296875" style="14" customWidth="1"/>
    <col min="13315" max="13315" width="8.453125" style="14" customWidth="1"/>
    <col min="13316" max="13316" width="7.54296875" style="14" customWidth="1"/>
    <col min="13317" max="13317" width="8" style="14" customWidth="1"/>
    <col min="13318" max="13318" width="6.81640625" style="14" bestFit="1" customWidth="1"/>
    <col min="13319" max="13319" width="6.54296875" style="14" customWidth="1"/>
    <col min="13320" max="13320" width="7.26953125" style="14" bestFit="1" customWidth="1"/>
    <col min="13321" max="13321" width="6" style="14" customWidth="1"/>
    <col min="13322" max="13322" width="2" style="14" customWidth="1"/>
    <col min="13323" max="13323" width="8.54296875" style="14" customWidth="1"/>
    <col min="13324" max="13324" width="6.54296875" style="14" customWidth="1"/>
    <col min="13325" max="13325" width="8.54296875" style="14" customWidth="1"/>
    <col min="13326" max="13326" width="8.1796875" style="14" customWidth="1"/>
    <col min="13327" max="13327" width="8" style="14" customWidth="1"/>
    <col min="13328" max="13328" width="6.81640625" style="14" customWidth="1"/>
    <col min="13329" max="13329" width="6.54296875" style="14" customWidth="1"/>
    <col min="13330" max="13330" width="7.26953125" style="14" customWidth="1"/>
    <col min="13331" max="13331" width="6.54296875" style="14" customWidth="1"/>
    <col min="13332" max="13332" width="1.54296875" style="14" customWidth="1"/>
    <col min="13333" max="13566" width="9.1796875" style="14"/>
    <col min="13567" max="13567" width="0" style="14" hidden="1" customWidth="1"/>
    <col min="13568" max="13568" width="20.453125" style="14" customWidth="1"/>
    <col min="13569" max="13569" width="8.26953125" style="14" customWidth="1"/>
    <col min="13570" max="13570" width="6.54296875" style="14" customWidth="1"/>
    <col min="13571" max="13571" width="8.453125" style="14" customWidth="1"/>
    <col min="13572" max="13572" width="7.54296875" style="14" customWidth="1"/>
    <col min="13573" max="13573" width="8" style="14" customWidth="1"/>
    <col min="13574" max="13574" width="6.81640625" style="14" bestFit="1" customWidth="1"/>
    <col min="13575" max="13575" width="6.54296875" style="14" customWidth="1"/>
    <col min="13576" max="13576" width="7.26953125" style="14" bestFit="1" customWidth="1"/>
    <col min="13577" max="13577" width="6" style="14" customWidth="1"/>
    <col min="13578" max="13578" width="2" style="14" customWidth="1"/>
    <col min="13579" max="13579" width="8.54296875" style="14" customWidth="1"/>
    <col min="13580" max="13580" width="6.54296875" style="14" customWidth="1"/>
    <col min="13581" max="13581" width="8.54296875" style="14" customWidth="1"/>
    <col min="13582" max="13582" width="8.1796875" style="14" customWidth="1"/>
    <col min="13583" max="13583" width="8" style="14" customWidth="1"/>
    <col min="13584" max="13584" width="6.81640625" style="14" customWidth="1"/>
    <col min="13585" max="13585" width="6.54296875" style="14" customWidth="1"/>
    <col min="13586" max="13586" width="7.26953125" style="14" customWidth="1"/>
    <col min="13587" max="13587" width="6.54296875" style="14" customWidth="1"/>
    <col min="13588" max="13588" width="1.54296875" style="14" customWidth="1"/>
    <col min="13589" max="13822" width="9.1796875" style="14"/>
    <col min="13823" max="13823" width="0" style="14" hidden="1" customWidth="1"/>
    <col min="13824" max="13824" width="20.453125" style="14" customWidth="1"/>
    <col min="13825" max="13825" width="8.26953125" style="14" customWidth="1"/>
    <col min="13826" max="13826" width="6.54296875" style="14" customWidth="1"/>
    <col min="13827" max="13827" width="8.453125" style="14" customWidth="1"/>
    <col min="13828" max="13828" width="7.54296875" style="14" customWidth="1"/>
    <col min="13829" max="13829" width="8" style="14" customWidth="1"/>
    <col min="13830" max="13830" width="6.81640625" style="14" bestFit="1" customWidth="1"/>
    <col min="13831" max="13831" width="6.54296875" style="14" customWidth="1"/>
    <col min="13832" max="13832" width="7.26953125" style="14" bestFit="1" customWidth="1"/>
    <col min="13833" max="13833" width="6" style="14" customWidth="1"/>
    <col min="13834" max="13834" width="2" style="14" customWidth="1"/>
    <col min="13835" max="13835" width="8.54296875" style="14" customWidth="1"/>
    <col min="13836" max="13836" width="6.54296875" style="14" customWidth="1"/>
    <col min="13837" max="13837" width="8.54296875" style="14" customWidth="1"/>
    <col min="13838" max="13838" width="8.1796875" style="14" customWidth="1"/>
    <col min="13839" max="13839" width="8" style="14" customWidth="1"/>
    <col min="13840" max="13840" width="6.81640625" style="14" customWidth="1"/>
    <col min="13841" max="13841" width="6.54296875" style="14" customWidth="1"/>
    <col min="13842" max="13842" width="7.26953125" style="14" customWidth="1"/>
    <col min="13843" max="13843" width="6.54296875" style="14" customWidth="1"/>
    <col min="13844" max="13844" width="1.54296875" style="14" customWidth="1"/>
    <col min="13845" max="14078" width="9.1796875" style="14"/>
    <col min="14079" max="14079" width="0" style="14" hidden="1" customWidth="1"/>
    <col min="14080" max="14080" width="20.453125" style="14" customWidth="1"/>
    <col min="14081" max="14081" width="8.26953125" style="14" customWidth="1"/>
    <col min="14082" max="14082" width="6.54296875" style="14" customWidth="1"/>
    <col min="14083" max="14083" width="8.453125" style="14" customWidth="1"/>
    <col min="14084" max="14084" width="7.54296875" style="14" customWidth="1"/>
    <col min="14085" max="14085" width="8" style="14" customWidth="1"/>
    <col min="14086" max="14086" width="6.81640625" style="14" bestFit="1" customWidth="1"/>
    <col min="14087" max="14087" width="6.54296875" style="14" customWidth="1"/>
    <col min="14088" max="14088" width="7.26953125" style="14" bestFit="1" customWidth="1"/>
    <col min="14089" max="14089" width="6" style="14" customWidth="1"/>
    <col min="14090" max="14090" width="2" style="14" customWidth="1"/>
    <col min="14091" max="14091" width="8.54296875" style="14" customWidth="1"/>
    <col min="14092" max="14092" width="6.54296875" style="14" customWidth="1"/>
    <col min="14093" max="14093" width="8.54296875" style="14" customWidth="1"/>
    <col min="14094" max="14094" width="8.1796875" style="14" customWidth="1"/>
    <col min="14095" max="14095" width="8" style="14" customWidth="1"/>
    <col min="14096" max="14096" width="6.81640625" style="14" customWidth="1"/>
    <col min="14097" max="14097" width="6.54296875" style="14" customWidth="1"/>
    <col min="14098" max="14098" width="7.26953125" style="14" customWidth="1"/>
    <col min="14099" max="14099" width="6.54296875" style="14" customWidth="1"/>
    <col min="14100" max="14100" width="1.54296875" style="14" customWidth="1"/>
    <col min="14101" max="14334" width="9.1796875" style="14"/>
    <col min="14335" max="14335" width="0" style="14" hidden="1" customWidth="1"/>
    <col min="14336" max="14336" width="20.453125" style="14" customWidth="1"/>
    <col min="14337" max="14337" width="8.26953125" style="14" customWidth="1"/>
    <col min="14338" max="14338" width="6.54296875" style="14" customWidth="1"/>
    <col min="14339" max="14339" width="8.453125" style="14" customWidth="1"/>
    <col min="14340" max="14340" width="7.54296875" style="14" customWidth="1"/>
    <col min="14341" max="14341" width="8" style="14" customWidth="1"/>
    <col min="14342" max="14342" width="6.81640625" style="14" bestFit="1" customWidth="1"/>
    <col min="14343" max="14343" width="6.54296875" style="14" customWidth="1"/>
    <col min="14344" max="14344" width="7.26953125" style="14" bestFit="1" customWidth="1"/>
    <col min="14345" max="14345" width="6" style="14" customWidth="1"/>
    <col min="14346" max="14346" width="2" style="14" customWidth="1"/>
    <col min="14347" max="14347" width="8.54296875" style="14" customWidth="1"/>
    <col min="14348" max="14348" width="6.54296875" style="14" customWidth="1"/>
    <col min="14349" max="14349" width="8.54296875" style="14" customWidth="1"/>
    <col min="14350" max="14350" width="8.1796875" style="14" customWidth="1"/>
    <col min="14351" max="14351" width="8" style="14" customWidth="1"/>
    <col min="14352" max="14352" width="6.81640625" style="14" customWidth="1"/>
    <col min="14353" max="14353" width="6.54296875" style="14" customWidth="1"/>
    <col min="14354" max="14354" width="7.26953125" style="14" customWidth="1"/>
    <col min="14355" max="14355" width="6.54296875" style="14" customWidth="1"/>
    <col min="14356" max="14356" width="1.54296875" style="14" customWidth="1"/>
    <col min="14357" max="14590" width="9.1796875" style="14"/>
    <col min="14591" max="14591" width="0" style="14" hidden="1" customWidth="1"/>
    <col min="14592" max="14592" width="20.453125" style="14" customWidth="1"/>
    <col min="14593" max="14593" width="8.26953125" style="14" customWidth="1"/>
    <col min="14594" max="14594" width="6.54296875" style="14" customWidth="1"/>
    <col min="14595" max="14595" width="8.453125" style="14" customWidth="1"/>
    <col min="14596" max="14596" width="7.54296875" style="14" customWidth="1"/>
    <col min="14597" max="14597" width="8" style="14" customWidth="1"/>
    <col min="14598" max="14598" width="6.81640625" style="14" bestFit="1" customWidth="1"/>
    <col min="14599" max="14599" width="6.54296875" style="14" customWidth="1"/>
    <col min="14600" max="14600" width="7.26953125" style="14" bestFit="1" customWidth="1"/>
    <col min="14601" max="14601" width="6" style="14" customWidth="1"/>
    <col min="14602" max="14602" width="2" style="14" customWidth="1"/>
    <col min="14603" max="14603" width="8.54296875" style="14" customWidth="1"/>
    <col min="14604" max="14604" width="6.54296875" style="14" customWidth="1"/>
    <col min="14605" max="14605" width="8.54296875" style="14" customWidth="1"/>
    <col min="14606" max="14606" width="8.1796875" style="14" customWidth="1"/>
    <col min="14607" max="14607" width="8" style="14" customWidth="1"/>
    <col min="14608" max="14608" width="6.81640625" style="14" customWidth="1"/>
    <col min="14609" max="14609" width="6.54296875" style="14" customWidth="1"/>
    <col min="14610" max="14610" width="7.26953125" style="14" customWidth="1"/>
    <col min="14611" max="14611" width="6.54296875" style="14" customWidth="1"/>
    <col min="14612" max="14612" width="1.54296875" style="14" customWidth="1"/>
    <col min="14613" max="14846" width="9.1796875" style="14"/>
    <col min="14847" max="14847" width="0" style="14" hidden="1" customWidth="1"/>
    <col min="14848" max="14848" width="20.453125" style="14" customWidth="1"/>
    <col min="14849" max="14849" width="8.26953125" style="14" customWidth="1"/>
    <col min="14850" max="14850" width="6.54296875" style="14" customWidth="1"/>
    <col min="14851" max="14851" width="8.453125" style="14" customWidth="1"/>
    <col min="14852" max="14852" width="7.54296875" style="14" customWidth="1"/>
    <col min="14853" max="14853" width="8" style="14" customWidth="1"/>
    <col min="14854" max="14854" width="6.81640625" style="14" bestFit="1" customWidth="1"/>
    <col min="14855" max="14855" width="6.54296875" style="14" customWidth="1"/>
    <col min="14856" max="14856" width="7.26953125" style="14" bestFit="1" customWidth="1"/>
    <col min="14857" max="14857" width="6" style="14" customWidth="1"/>
    <col min="14858" max="14858" width="2" style="14" customWidth="1"/>
    <col min="14859" max="14859" width="8.54296875" style="14" customWidth="1"/>
    <col min="14860" max="14860" width="6.54296875" style="14" customWidth="1"/>
    <col min="14861" max="14861" width="8.54296875" style="14" customWidth="1"/>
    <col min="14862" max="14862" width="8.1796875" style="14" customWidth="1"/>
    <col min="14863" max="14863" width="8" style="14" customWidth="1"/>
    <col min="14864" max="14864" width="6.81640625" style="14" customWidth="1"/>
    <col min="14865" max="14865" width="6.54296875" style="14" customWidth="1"/>
    <col min="14866" max="14866" width="7.26953125" style="14" customWidth="1"/>
    <col min="14867" max="14867" width="6.54296875" style="14" customWidth="1"/>
    <col min="14868" max="14868" width="1.54296875" style="14" customWidth="1"/>
    <col min="14869" max="15102" width="9.1796875" style="14"/>
    <col min="15103" max="15103" width="0" style="14" hidden="1" customWidth="1"/>
    <col min="15104" max="15104" width="20.453125" style="14" customWidth="1"/>
    <col min="15105" max="15105" width="8.26953125" style="14" customWidth="1"/>
    <col min="15106" max="15106" width="6.54296875" style="14" customWidth="1"/>
    <col min="15107" max="15107" width="8.453125" style="14" customWidth="1"/>
    <col min="15108" max="15108" width="7.54296875" style="14" customWidth="1"/>
    <col min="15109" max="15109" width="8" style="14" customWidth="1"/>
    <col min="15110" max="15110" width="6.81640625" style="14" bestFit="1" customWidth="1"/>
    <col min="15111" max="15111" width="6.54296875" style="14" customWidth="1"/>
    <col min="15112" max="15112" width="7.26953125" style="14" bestFit="1" customWidth="1"/>
    <col min="15113" max="15113" width="6" style="14" customWidth="1"/>
    <col min="15114" max="15114" width="2" style="14" customWidth="1"/>
    <col min="15115" max="15115" width="8.54296875" style="14" customWidth="1"/>
    <col min="15116" max="15116" width="6.54296875" style="14" customWidth="1"/>
    <col min="15117" max="15117" width="8.54296875" style="14" customWidth="1"/>
    <col min="15118" max="15118" width="8.1796875" style="14" customWidth="1"/>
    <col min="15119" max="15119" width="8" style="14" customWidth="1"/>
    <col min="15120" max="15120" width="6.81640625" style="14" customWidth="1"/>
    <col min="15121" max="15121" width="6.54296875" style="14" customWidth="1"/>
    <col min="15122" max="15122" width="7.26953125" style="14" customWidth="1"/>
    <col min="15123" max="15123" width="6.54296875" style="14" customWidth="1"/>
    <col min="15124" max="15124" width="1.54296875" style="14" customWidth="1"/>
    <col min="15125" max="15358" width="9.1796875" style="14"/>
    <col min="15359" max="15359" width="0" style="14" hidden="1" customWidth="1"/>
    <col min="15360" max="15360" width="20.453125" style="14" customWidth="1"/>
    <col min="15361" max="15361" width="8.26953125" style="14" customWidth="1"/>
    <col min="15362" max="15362" width="6.54296875" style="14" customWidth="1"/>
    <col min="15363" max="15363" width="8.453125" style="14" customWidth="1"/>
    <col min="15364" max="15364" width="7.54296875" style="14" customWidth="1"/>
    <col min="15365" max="15365" width="8" style="14" customWidth="1"/>
    <col min="15366" max="15366" width="6.81640625" style="14" bestFit="1" customWidth="1"/>
    <col min="15367" max="15367" width="6.54296875" style="14" customWidth="1"/>
    <col min="15368" max="15368" width="7.26953125" style="14" bestFit="1" customWidth="1"/>
    <col min="15369" max="15369" width="6" style="14" customWidth="1"/>
    <col min="15370" max="15370" width="2" style="14" customWidth="1"/>
    <col min="15371" max="15371" width="8.54296875" style="14" customWidth="1"/>
    <col min="15372" max="15372" width="6.54296875" style="14" customWidth="1"/>
    <col min="15373" max="15373" width="8.54296875" style="14" customWidth="1"/>
    <col min="15374" max="15374" width="8.1796875" style="14" customWidth="1"/>
    <col min="15375" max="15375" width="8" style="14" customWidth="1"/>
    <col min="15376" max="15376" width="6.81640625" style="14" customWidth="1"/>
    <col min="15377" max="15377" width="6.54296875" style="14" customWidth="1"/>
    <col min="15378" max="15378" width="7.26953125" style="14" customWidth="1"/>
    <col min="15379" max="15379" width="6.54296875" style="14" customWidth="1"/>
    <col min="15380" max="15380" width="1.54296875" style="14" customWidth="1"/>
    <col min="15381" max="15614" width="9.1796875" style="14"/>
    <col min="15615" max="15615" width="0" style="14" hidden="1" customWidth="1"/>
    <col min="15616" max="15616" width="20.453125" style="14" customWidth="1"/>
    <col min="15617" max="15617" width="8.26953125" style="14" customWidth="1"/>
    <col min="15618" max="15618" width="6.54296875" style="14" customWidth="1"/>
    <col min="15619" max="15619" width="8.453125" style="14" customWidth="1"/>
    <col min="15620" max="15620" width="7.54296875" style="14" customWidth="1"/>
    <col min="15621" max="15621" width="8" style="14" customWidth="1"/>
    <col min="15622" max="15622" width="6.81640625" style="14" bestFit="1" customWidth="1"/>
    <col min="15623" max="15623" width="6.54296875" style="14" customWidth="1"/>
    <col min="15624" max="15624" width="7.26953125" style="14" bestFit="1" customWidth="1"/>
    <col min="15625" max="15625" width="6" style="14" customWidth="1"/>
    <col min="15626" max="15626" width="2" style="14" customWidth="1"/>
    <col min="15627" max="15627" width="8.54296875" style="14" customWidth="1"/>
    <col min="15628" max="15628" width="6.54296875" style="14" customWidth="1"/>
    <col min="15629" max="15629" width="8.54296875" style="14" customWidth="1"/>
    <col min="15630" max="15630" width="8.1796875" style="14" customWidth="1"/>
    <col min="15631" max="15631" width="8" style="14" customWidth="1"/>
    <col min="15632" max="15632" width="6.81640625" style="14" customWidth="1"/>
    <col min="15633" max="15633" width="6.54296875" style="14" customWidth="1"/>
    <col min="15634" max="15634" width="7.26953125" style="14" customWidth="1"/>
    <col min="15635" max="15635" width="6.54296875" style="14" customWidth="1"/>
    <col min="15636" max="15636" width="1.54296875" style="14" customWidth="1"/>
    <col min="15637" max="15870" width="9.1796875" style="14"/>
    <col min="15871" max="15871" width="0" style="14" hidden="1" customWidth="1"/>
    <col min="15872" max="15872" width="20.453125" style="14" customWidth="1"/>
    <col min="15873" max="15873" width="8.26953125" style="14" customWidth="1"/>
    <col min="15874" max="15874" width="6.54296875" style="14" customWidth="1"/>
    <col min="15875" max="15875" width="8.453125" style="14" customWidth="1"/>
    <col min="15876" max="15876" width="7.54296875" style="14" customWidth="1"/>
    <col min="15877" max="15877" width="8" style="14" customWidth="1"/>
    <col min="15878" max="15878" width="6.81640625" style="14" bestFit="1" customWidth="1"/>
    <col min="15879" max="15879" width="6.54296875" style="14" customWidth="1"/>
    <col min="15880" max="15880" width="7.26953125" style="14" bestFit="1" customWidth="1"/>
    <col min="15881" max="15881" width="6" style="14" customWidth="1"/>
    <col min="15882" max="15882" width="2" style="14" customWidth="1"/>
    <col min="15883" max="15883" width="8.54296875" style="14" customWidth="1"/>
    <col min="15884" max="15884" width="6.54296875" style="14" customWidth="1"/>
    <col min="15885" max="15885" width="8.54296875" style="14" customWidth="1"/>
    <col min="15886" max="15886" width="8.1796875" style="14" customWidth="1"/>
    <col min="15887" max="15887" width="8" style="14" customWidth="1"/>
    <col min="15888" max="15888" width="6.81640625" style="14" customWidth="1"/>
    <col min="15889" max="15889" width="6.54296875" style="14" customWidth="1"/>
    <col min="15890" max="15890" width="7.26953125" style="14" customWidth="1"/>
    <col min="15891" max="15891" width="6.54296875" style="14" customWidth="1"/>
    <col min="15892" max="15892" width="1.54296875" style="14" customWidth="1"/>
    <col min="15893" max="16126" width="9.1796875" style="14"/>
    <col min="16127" max="16127" width="0" style="14" hidden="1" customWidth="1"/>
    <col min="16128" max="16128" width="20.453125" style="14" customWidth="1"/>
    <col min="16129" max="16129" width="8.26953125" style="14" customWidth="1"/>
    <col min="16130" max="16130" width="6.54296875" style="14" customWidth="1"/>
    <col min="16131" max="16131" width="8.453125" style="14" customWidth="1"/>
    <col min="16132" max="16132" width="7.54296875" style="14" customWidth="1"/>
    <col min="16133" max="16133" width="8" style="14" customWidth="1"/>
    <col min="16134" max="16134" width="6.81640625" style="14" bestFit="1" customWidth="1"/>
    <col min="16135" max="16135" width="6.54296875" style="14" customWidth="1"/>
    <col min="16136" max="16136" width="7.26953125" style="14" bestFit="1" customWidth="1"/>
    <col min="16137" max="16137" width="6" style="14" customWidth="1"/>
    <col min="16138" max="16138" width="2" style="14" customWidth="1"/>
    <col min="16139" max="16139" width="8.54296875" style="14" customWidth="1"/>
    <col min="16140" max="16140" width="6.54296875" style="14" customWidth="1"/>
    <col min="16141" max="16141" width="8.54296875" style="14" customWidth="1"/>
    <col min="16142" max="16142" width="8.1796875" style="14" customWidth="1"/>
    <col min="16143" max="16143" width="8" style="14" customWidth="1"/>
    <col min="16144" max="16144" width="6.81640625" style="14" customWidth="1"/>
    <col min="16145" max="16145" width="6.54296875" style="14" customWidth="1"/>
    <col min="16146" max="16146" width="7.26953125" style="14" customWidth="1"/>
    <col min="16147" max="16147" width="6.54296875" style="14" customWidth="1"/>
    <col min="16148" max="16148" width="1.54296875" style="14" customWidth="1"/>
    <col min="16149" max="16384" width="9.1796875" style="14"/>
  </cols>
  <sheetData>
    <row r="1" spans="1:22" s="12" customFormat="1" ht="28.5" x14ac:dyDescent="0.25">
      <c r="A1" s="56" t="s">
        <v>476</v>
      </c>
      <c r="B1" s="135"/>
      <c r="C1" s="135"/>
      <c r="D1" s="136"/>
      <c r="E1" s="136"/>
      <c r="F1" s="136"/>
      <c r="G1" s="136"/>
      <c r="H1" s="136"/>
      <c r="I1" s="136"/>
      <c r="J1" s="136"/>
      <c r="K1" s="136"/>
      <c r="L1" s="136"/>
      <c r="M1" s="136"/>
      <c r="N1" s="136"/>
    </row>
    <row r="2" spans="1:22" s="12" customFormat="1" ht="15.5" x14ac:dyDescent="0.25">
      <c r="A2" s="3" t="s">
        <v>15</v>
      </c>
      <c r="B2" s="135"/>
      <c r="C2" s="135"/>
      <c r="D2" s="136"/>
      <c r="E2" s="136"/>
      <c r="F2" s="136"/>
      <c r="G2" s="136"/>
      <c r="H2" s="136"/>
      <c r="I2" s="136"/>
      <c r="J2" s="136"/>
      <c r="K2" s="136"/>
      <c r="L2" s="136"/>
      <c r="M2" s="136"/>
      <c r="N2" s="136"/>
    </row>
    <row r="3" spans="1:22" s="12" customFormat="1" ht="15.5" x14ac:dyDescent="0.25">
      <c r="A3" s="62" t="s">
        <v>159</v>
      </c>
      <c r="B3" s="135"/>
      <c r="C3" s="135"/>
      <c r="D3" s="136"/>
      <c r="E3" s="136"/>
      <c r="F3" s="136"/>
      <c r="G3" s="136"/>
      <c r="H3" s="136"/>
      <c r="I3" s="136"/>
      <c r="J3" s="136"/>
      <c r="K3" s="136"/>
      <c r="L3" s="136"/>
      <c r="M3" s="136"/>
      <c r="N3" s="136"/>
    </row>
    <row r="4" spans="1:22" ht="15.75" customHeight="1" x14ac:dyDescent="0.35">
      <c r="A4" s="165"/>
      <c r="B4" s="191" t="str">
        <f ca="1">INDIRECT(calculation3b_hide!C6,FALSE)</f>
        <v>Quarter 4 2022</v>
      </c>
      <c r="C4" s="192"/>
      <c r="D4" s="192"/>
      <c r="E4" s="192"/>
      <c r="F4" s="193"/>
      <c r="G4" s="192"/>
      <c r="H4" s="192"/>
      <c r="I4" s="192"/>
      <c r="J4" s="194"/>
      <c r="K4" s="191" t="str">
        <f ca="1">INDIRECT(calculation3b_hide!O6,FALSE)</f>
        <v>Quarter 4 2023 [provisional]</v>
      </c>
      <c r="L4" s="195"/>
      <c r="M4" s="195"/>
      <c r="N4" s="195"/>
      <c r="O4" s="193"/>
      <c r="P4" s="195"/>
      <c r="Q4" s="195"/>
      <c r="R4" s="195"/>
      <c r="S4" s="196"/>
    </row>
    <row r="5" spans="1:22" ht="65.25" customHeight="1" x14ac:dyDescent="0.25">
      <c r="A5" s="173" t="s">
        <v>471</v>
      </c>
      <c r="B5" s="188" t="s">
        <v>56</v>
      </c>
      <c r="C5" s="189" t="s">
        <v>315</v>
      </c>
      <c r="D5" s="189" t="s">
        <v>57</v>
      </c>
      <c r="E5" s="189" t="s">
        <v>341</v>
      </c>
      <c r="F5" s="189" t="s">
        <v>314</v>
      </c>
      <c r="G5" s="189" t="s">
        <v>472</v>
      </c>
      <c r="H5" s="189" t="s">
        <v>58</v>
      </c>
      <c r="I5" s="190" t="s">
        <v>59</v>
      </c>
      <c r="J5" s="189" t="s">
        <v>60</v>
      </c>
      <c r="K5" s="178" t="s">
        <v>289</v>
      </c>
      <c r="L5" s="179" t="s">
        <v>321</v>
      </c>
      <c r="M5" s="179" t="s">
        <v>282</v>
      </c>
      <c r="N5" s="179" t="s">
        <v>473</v>
      </c>
      <c r="O5" s="179" t="s">
        <v>319</v>
      </c>
      <c r="P5" s="179" t="s">
        <v>474</v>
      </c>
      <c r="Q5" s="179" t="s">
        <v>345</v>
      </c>
      <c r="R5" s="180" t="s">
        <v>346</v>
      </c>
      <c r="S5" s="197" t="s">
        <v>475</v>
      </c>
    </row>
    <row r="6" spans="1:22" ht="15.5" x14ac:dyDescent="0.35">
      <c r="A6" s="184" t="s">
        <v>162</v>
      </c>
      <c r="B6" s="215">
        <f ca="1">INDIRECT(calculation3b_hide!C10,FALSE)</f>
        <v>86.28</v>
      </c>
      <c r="C6" s="216">
        <v>0</v>
      </c>
      <c r="D6" s="200">
        <f ca="1">INDIRECT(calculation3b_hide!E10,FALSE)</f>
        <v>10108.59</v>
      </c>
      <c r="E6" s="216">
        <v>0</v>
      </c>
      <c r="F6" s="200">
        <f ca="1">INDIRECT(calculation3b_hide!G10,FALSE)</f>
        <v>9440.3700000000008</v>
      </c>
      <c r="G6" s="200">
        <f ca="1">INDIRECT(calculation3b_hide!H10,FALSE)</f>
        <v>3375.74</v>
      </c>
      <c r="H6" s="200">
        <f ca="1">INDIRECT(calculation3b_hide!I10,FALSE)</f>
        <v>5026.83</v>
      </c>
      <c r="I6" s="216">
        <v>0</v>
      </c>
      <c r="J6" s="201">
        <v>0</v>
      </c>
      <c r="K6" s="198">
        <f ca="1">INDIRECT(calculation3b_hide!O10,FALSE)</f>
        <v>104.48</v>
      </c>
      <c r="L6" s="199">
        <v>0</v>
      </c>
      <c r="M6" s="199">
        <f ca="1">INDIRECT(calculation3b_hide!Q10,FALSE)</f>
        <v>8978.11</v>
      </c>
      <c r="N6" s="199">
        <v>0</v>
      </c>
      <c r="O6" s="200">
        <f ca="1">INDIRECT(calculation3b_hide!S10,FALSE)</f>
        <v>8010.68</v>
      </c>
      <c r="P6" s="199">
        <f ca="1">INDIRECT(calculation3b_hide!T10,FALSE)</f>
        <v>3578.28</v>
      </c>
      <c r="Q6" s="199">
        <f ca="1">INDIRECT(calculation3b_hide!U10,FALSE)</f>
        <v>4815.3999999999996</v>
      </c>
      <c r="R6" s="199">
        <v>0</v>
      </c>
      <c r="S6" s="201">
        <v>0</v>
      </c>
      <c r="V6" s="134"/>
    </row>
    <row r="7" spans="1:22" ht="15.5" x14ac:dyDescent="0.35">
      <c r="A7" s="185" t="s">
        <v>70</v>
      </c>
      <c r="B7" s="210">
        <f ca="1">INDIRECT(calculation3b_hide!C11,FALSE)</f>
        <v>1127.8</v>
      </c>
      <c r="C7" s="166">
        <f ca="1">INDIRECT(calculation3b_hide!D11,FALSE)</f>
        <v>135.91</v>
      </c>
      <c r="D7" s="166">
        <f ca="1">INDIRECT(calculation3b_hide!E11,FALSE)</f>
        <v>12602.07</v>
      </c>
      <c r="E7" s="166">
        <f ca="1">INDIRECT(calculation3b_hide!F11,FALSE)</f>
        <v>8352.24</v>
      </c>
      <c r="F7" s="166">
        <f ca="1">INDIRECT(calculation3b_hide!G11,FALSE)</f>
        <v>15096.94</v>
      </c>
      <c r="G7" s="166">
        <f ca="1">INDIRECT(calculation3b_hide!H11,FALSE)</f>
        <v>1386.87</v>
      </c>
      <c r="H7" s="168">
        <v>0</v>
      </c>
      <c r="I7" s="168">
        <f ca="1">INDIRECT(calculation3b_hide!J11,FALSE)</f>
        <v>353.34</v>
      </c>
      <c r="J7" s="203">
        <v>0</v>
      </c>
      <c r="K7" s="202">
        <f ca="1">INDIRECT(calculation3b_hide!O11,FALSE)</f>
        <v>647.28</v>
      </c>
      <c r="L7" s="168">
        <f ca="1">INDIRECT(calculation3b_hide!P11,FALSE)</f>
        <v>353.95</v>
      </c>
      <c r="M7" s="168">
        <f ca="1">INDIRECT(calculation3b_hide!Q11,FALSE)</f>
        <v>11768.3</v>
      </c>
      <c r="N7" s="168">
        <f ca="1">INDIRECT(calculation3b_hide!R11,FALSE)</f>
        <v>8792.4500000000007</v>
      </c>
      <c r="O7" s="168">
        <f ca="1">INDIRECT(calculation3b_hide!S11,FALSE)</f>
        <v>11956.34</v>
      </c>
      <c r="P7" s="168">
        <f ca="1">INDIRECT(calculation3b_hide!T11,FALSE)</f>
        <v>1527.61</v>
      </c>
      <c r="Q7" s="168">
        <v>0</v>
      </c>
      <c r="R7" s="168">
        <f ca="1">INDIRECT(calculation3b_hide!V11,FALSE)</f>
        <v>662.92</v>
      </c>
      <c r="S7" s="203">
        <v>0</v>
      </c>
      <c r="V7" s="134"/>
    </row>
    <row r="8" spans="1:22" ht="15.5" x14ac:dyDescent="0.35">
      <c r="A8" s="185" t="s">
        <v>71</v>
      </c>
      <c r="B8" s="202">
        <f ca="1">INDIRECT(calculation3b_hide!C12,FALSE)</f>
        <v>-97.5</v>
      </c>
      <c r="C8" s="168">
        <f ca="1">INDIRECT(calculation3b_hide!D12,FALSE)</f>
        <v>-2.2599999999999998</v>
      </c>
      <c r="D8" s="166">
        <f ca="1">INDIRECT(calculation3b_hide!E12,FALSE)</f>
        <v>-9071.85</v>
      </c>
      <c r="E8" s="168">
        <f ca="1">INDIRECT(calculation3b_hide!F12,FALSE)</f>
        <v>-5640.6</v>
      </c>
      <c r="F8" s="168">
        <f ca="1">INDIRECT(calculation3b_hide!G12,FALSE)</f>
        <v>-5473.99</v>
      </c>
      <c r="G8" s="168">
        <f ca="1">INDIRECT(calculation3b_hide!H12,FALSE)</f>
        <v>-135.15</v>
      </c>
      <c r="H8" s="168">
        <v>0</v>
      </c>
      <c r="I8" s="168">
        <f ca="1">INDIRECT(calculation3b_hide!J12,FALSE)</f>
        <v>-479.75</v>
      </c>
      <c r="J8" s="209">
        <v>0</v>
      </c>
      <c r="K8" s="202">
        <f ca="1">INDIRECT(calculation3b_hide!O12,FALSE)</f>
        <v>-132.84</v>
      </c>
      <c r="L8" s="168">
        <f ca="1">INDIRECT(calculation3b_hide!P12,FALSE)</f>
        <v>-1.8</v>
      </c>
      <c r="M8" s="168">
        <f ca="1">INDIRECT(calculation3b_hide!Q12,FALSE)</f>
        <v>-7508.92</v>
      </c>
      <c r="N8" s="168">
        <f ca="1">INDIRECT(calculation3b_hide!R12,FALSE)</f>
        <v>-4904.03</v>
      </c>
      <c r="O8" s="168">
        <f ca="1">INDIRECT(calculation3b_hide!S12,FALSE)</f>
        <v>-2464.2199999999998</v>
      </c>
      <c r="P8" s="168">
        <f ca="1">INDIRECT(calculation3b_hide!T12,FALSE)</f>
        <v>-134.86000000000001</v>
      </c>
      <c r="Q8" s="168">
        <v>0</v>
      </c>
      <c r="R8" s="168">
        <f ca="1">INDIRECT(calculation3b_hide!V12,FALSE)</f>
        <v>-219.72</v>
      </c>
      <c r="S8" s="203">
        <v>0</v>
      </c>
      <c r="V8" s="134"/>
    </row>
    <row r="9" spans="1:22" ht="15.5" x14ac:dyDescent="0.35">
      <c r="A9" s="185" t="s">
        <v>72</v>
      </c>
      <c r="B9" s="202">
        <v>0</v>
      </c>
      <c r="C9" s="168">
        <v>0</v>
      </c>
      <c r="D9" s="166">
        <v>0</v>
      </c>
      <c r="E9" s="168">
        <f ca="1">INDIRECT(calculation3b_hide!F13,FALSE)</f>
        <v>-467.48</v>
      </c>
      <c r="F9" s="168">
        <v>0</v>
      </c>
      <c r="G9" s="168">
        <v>0</v>
      </c>
      <c r="H9" s="168">
        <v>0</v>
      </c>
      <c r="I9" s="168">
        <v>0</v>
      </c>
      <c r="J9" s="203">
        <v>0</v>
      </c>
      <c r="K9" s="202">
        <v>0</v>
      </c>
      <c r="L9" s="168">
        <v>0</v>
      </c>
      <c r="M9" s="168">
        <v>0</v>
      </c>
      <c r="N9" s="168">
        <f ca="1">INDIRECT(calculation3b_hide!R13,FALSE)</f>
        <v>-473.49</v>
      </c>
      <c r="O9" s="168">
        <v>0</v>
      </c>
      <c r="P9" s="168">
        <v>0</v>
      </c>
      <c r="Q9" s="168">
        <v>0</v>
      </c>
      <c r="R9" s="168">
        <v>0</v>
      </c>
      <c r="S9" s="203">
        <v>0</v>
      </c>
      <c r="V9" s="134"/>
    </row>
    <row r="10" spans="1:22" ht="15.5" x14ac:dyDescent="0.35">
      <c r="A10" s="185" t="s">
        <v>167</v>
      </c>
      <c r="B10" s="210">
        <f ca="1">INDIRECT(calculation3b_hide!C14,FALSE)</f>
        <v>-183.3</v>
      </c>
      <c r="C10" s="168">
        <f ca="1">INDIRECT(calculation3b_hide!D14,FALSE)</f>
        <v>117.54</v>
      </c>
      <c r="D10" s="166">
        <f ca="1">INDIRECT(calculation3b_hide!E14,FALSE)</f>
        <v>669.45</v>
      </c>
      <c r="E10" s="168">
        <f ca="1">INDIRECT(calculation3b_hide!F14,FALSE)</f>
        <v>72.02</v>
      </c>
      <c r="F10" s="168">
        <f ca="1">INDIRECT(calculation3b_hide!G14,FALSE)</f>
        <v>-308.76</v>
      </c>
      <c r="G10" s="168">
        <f ca="1">INDIRECT(calculation3b_hide!H14,FALSE)</f>
        <v>0.49</v>
      </c>
      <c r="H10" s="168">
        <v>0</v>
      </c>
      <c r="I10" s="168">
        <v>0</v>
      </c>
      <c r="J10" s="203">
        <v>0</v>
      </c>
      <c r="K10" s="202">
        <f ca="1">INDIRECT(calculation3b_hide!O14,FALSE)</f>
        <v>196.74</v>
      </c>
      <c r="L10" s="168">
        <f ca="1">INDIRECT(calculation3b_hide!P14,FALSE)</f>
        <v>30.4</v>
      </c>
      <c r="M10" s="168">
        <f ca="1">INDIRECT(calculation3b_hide!Q14,FALSE)</f>
        <v>-269.42</v>
      </c>
      <c r="N10" s="168">
        <f ca="1">INDIRECT(calculation3b_hide!R14,FALSE)</f>
        <v>171.62</v>
      </c>
      <c r="O10" s="168">
        <f ca="1">INDIRECT(calculation3b_hide!S14,FALSE)</f>
        <v>-275.41000000000003</v>
      </c>
      <c r="P10" s="168">
        <f ca="1">INDIRECT(calculation3b_hide!T14,FALSE)</f>
        <v>0.49</v>
      </c>
      <c r="Q10" s="168">
        <v>0</v>
      </c>
      <c r="R10" s="168">
        <v>0</v>
      </c>
      <c r="S10" s="203">
        <v>0</v>
      </c>
      <c r="V10" s="134"/>
    </row>
    <row r="11" spans="1:22" s="18" customFormat="1" ht="15.5" x14ac:dyDescent="0.35">
      <c r="A11" s="186" t="s">
        <v>36</v>
      </c>
      <c r="B11" s="204">
        <f ca="1">INDIRECT(calculation3b_hide!C16,FALSE)</f>
        <v>933.28</v>
      </c>
      <c r="C11" s="169">
        <f ca="1">INDIRECT(calculation3b_hide!D16,FALSE)</f>
        <v>251.19</v>
      </c>
      <c r="D11" s="169">
        <f ca="1">INDIRECT(calculation3b_hide!E16,FALSE)</f>
        <v>14308.26</v>
      </c>
      <c r="E11" s="170">
        <f ca="1">INDIRECT(calculation3b_hide!F16,FALSE)</f>
        <v>2316.1799999999994</v>
      </c>
      <c r="F11" s="169">
        <f ca="1">INDIRECT(calculation3b_hide!G16,FALSE)</f>
        <v>18754.560000000001</v>
      </c>
      <c r="G11" s="169">
        <f ca="1">INDIRECT(calculation3b_hide!H16,FALSE)</f>
        <v>4627.95</v>
      </c>
      <c r="H11" s="169">
        <f ca="1">INDIRECT(calculation3b_hide!I16,FALSE)</f>
        <v>5026.83</v>
      </c>
      <c r="I11" s="170">
        <f ca="1">INDIRECT(calculation3b_hide!J16,FALSE)</f>
        <v>-126.41000000000003</v>
      </c>
      <c r="J11" s="205">
        <v>0</v>
      </c>
      <c r="K11" s="204">
        <f ca="1">INDIRECT(calculation3b_hide!O16,FALSE)</f>
        <v>815.66</v>
      </c>
      <c r="L11" s="170">
        <f ca="1">INDIRECT(calculation3b_hide!P16,FALSE)</f>
        <v>382.54999999999995</v>
      </c>
      <c r="M11" s="170">
        <f ca="1">INDIRECT(calculation3b_hide!Q16,FALSE)</f>
        <v>12968.07</v>
      </c>
      <c r="N11" s="170">
        <f ca="1">INDIRECT(calculation3b_hide!R16,FALSE)</f>
        <v>3586.5500000000011</v>
      </c>
      <c r="O11" s="169">
        <f ca="1">INDIRECT(calculation3b_hide!S16,FALSE)</f>
        <v>17227.39</v>
      </c>
      <c r="P11" s="169">
        <f ca="1">INDIRECT(calculation3b_hide!T16,FALSE)</f>
        <v>4971.5200000000004</v>
      </c>
      <c r="Q11" s="169">
        <f ca="1">INDIRECT(calculation3b_hide!U16,FALSE)</f>
        <v>4815.3999999999996</v>
      </c>
      <c r="R11" s="169">
        <f ca="1">INDIRECT(calculation3b_hide!V16,FALSE)</f>
        <v>443.19999999999993</v>
      </c>
      <c r="S11" s="205">
        <v>0</v>
      </c>
      <c r="V11" s="134"/>
    </row>
    <row r="12" spans="1:22" ht="15.5" x14ac:dyDescent="0.35">
      <c r="A12" s="185" t="s">
        <v>168</v>
      </c>
      <c r="B12" s="202">
        <f ca="1">INDIRECT(calculation3b_hide!C17,FALSE)</f>
        <v>-18.049999999999955</v>
      </c>
      <c r="C12" s="168">
        <f ca="1">INDIRECT(calculation3b_hide!D17,FALSE)</f>
        <v>0.20000000000001705</v>
      </c>
      <c r="D12" s="166">
        <f ca="1">INDIRECT(calculation3b_hide!E17,FALSE)</f>
        <v>15.899999999999636</v>
      </c>
      <c r="E12" s="168">
        <f ca="1">INDIRECT(calculation3b_hide!F17,FALSE)</f>
        <v>-2.0700000000006185</v>
      </c>
      <c r="F12" s="166">
        <f ca="1">INDIRECT(calculation3b_hide!G17,FALSE)</f>
        <v>-53.419999999994616</v>
      </c>
      <c r="G12" s="166">
        <f ca="1">INDIRECT(calculation3b_hide!H17,FALSE)</f>
        <v>-1.0000000000218279E-2</v>
      </c>
      <c r="H12" s="166">
        <f ca="1">INDIRECT(calculation3b_hide!I17,FALSE)</f>
        <v>0</v>
      </c>
      <c r="I12" s="166">
        <f ca="1">INDIRECT(calculation3b_hide!J17,FALSE)</f>
        <v>8.8200000000004479</v>
      </c>
      <c r="J12" s="203">
        <v>0</v>
      </c>
      <c r="K12" s="202">
        <f ca="1">INDIRECT(calculation3b_hide!O17,FALSE)</f>
        <v>-10.840000000000032</v>
      </c>
      <c r="L12" s="168">
        <f ca="1">INDIRECT(calculation3b_hide!P17,FALSE)</f>
        <v>-0.22000000000008413</v>
      </c>
      <c r="M12" s="168">
        <f ca="1">INDIRECT(calculation3b_hide!Q17,FALSE)</f>
        <v>-2.2600000000002183</v>
      </c>
      <c r="N12" s="168">
        <f ca="1">INDIRECT(calculation3b_hide!R17,FALSE)</f>
        <v>-23.109999999995125</v>
      </c>
      <c r="O12" s="166">
        <f ca="1">INDIRECT(calculation3b_hide!S17,FALSE)</f>
        <v>36.360000000000582</v>
      </c>
      <c r="P12" s="166">
        <f ca="1">INDIRECT(calculation3b_hide!T17,FALSE)</f>
        <v>0</v>
      </c>
      <c r="Q12" s="166">
        <f ca="1">INDIRECT(calculation3b_hide!U17,FALSE)</f>
        <v>0</v>
      </c>
      <c r="R12" s="166">
        <f ca="1">INDIRECT(calculation3b_hide!V17,FALSE)</f>
        <v>-4.9800000000003593</v>
      </c>
      <c r="S12" s="203">
        <v>0</v>
      </c>
      <c r="V12" s="134"/>
    </row>
    <row r="13" spans="1:22" s="18" customFormat="1" ht="15.5" x14ac:dyDescent="0.35">
      <c r="A13" s="186" t="s">
        <v>37</v>
      </c>
      <c r="B13" s="204">
        <f ca="1">INDIRECT(calculation3b_hide!C18,FALSE)</f>
        <v>951.32999999999993</v>
      </c>
      <c r="C13" s="169">
        <f ca="1">INDIRECT(calculation3b_hide!D18,FALSE)</f>
        <v>250.98999999999998</v>
      </c>
      <c r="D13" s="169">
        <f ca="1">INDIRECT(calculation3b_hide!E18,FALSE)</f>
        <v>14292.36</v>
      </c>
      <c r="E13" s="170">
        <f ca="1">INDIRECT(calculation3b_hide!F18,FALSE)</f>
        <v>2318.25</v>
      </c>
      <c r="F13" s="169">
        <f ca="1">INDIRECT(calculation3b_hide!G18,FALSE)</f>
        <v>18807.979999999996</v>
      </c>
      <c r="G13" s="169">
        <f ca="1">INDIRECT(calculation3b_hide!H18,FALSE)</f>
        <v>4627.96</v>
      </c>
      <c r="H13" s="169">
        <f ca="1">INDIRECT(calculation3b_hide!I18,FALSE)</f>
        <v>5026.83</v>
      </c>
      <c r="I13" s="169">
        <f ca="1">INDIRECT(calculation3b_hide!J18,FALSE)</f>
        <v>-135.23000000000047</v>
      </c>
      <c r="J13" s="205">
        <v>0</v>
      </c>
      <c r="K13" s="204">
        <f ca="1">INDIRECT(calculation3b_hide!O18,FALSE)</f>
        <v>826.5</v>
      </c>
      <c r="L13" s="169">
        <f ca="1">INDIRECT(calculation3b_hide!P18,FALSE)</f>
        <v>382.77000000000004</v>
      </c>
      <c r="M13" s="169">
        <f ca="1">INDIRECT(calculation3b_hide!Q18,FALSE)</f>
        <v>12970.33</v>
      </c>
      <c r="N13" s="169">
        <f ca="1">INDIRECT(calculation3b_hide!R18,FALSE)</f>
        <v>3609.6599999999962</v>
      </c>
      <c r="O13" s="169">
        <f ca="1">INDIRECT(calculation3b_hide!S18,FALSE)</f>
        <v>17191.03</v>
      </c>
      <c r="P13" s="169">
        <f ca="1">INDIRECT(calculation3b_hide!T18,FALSE)</f>
        <v>4971.5199999999995</v>
      </c>
      <c r="Q13" s="169">
        <f ca="1">INDIRECT(calculation3b_hide!U18,FALSE)</f>
        <v>4815.3999999999996</v>
      </c>
      <c r="R13" s="169">
        <f ca="1">INDIRECT(calculation3b_hide!V18,FALSE)</f>
        <v>448.18000000000029</v>
      </c>
      <c r="S13" s="205">
        <v>0</v>
      </c>
      <c r="V13" s="134"/>
    </row>
    <row r="14" spans="1:22" ht="15.5" x14ac:dyDescent="0.35">
      <c r="A14" s="185" t="s">
        <v>169</v>
      </c>
      <c r="B14" s="206">
        <v>0</v>
      </c>
      <c r="C14" s="166">
        <f ca="1">INDIRECT(calculation3b_hide!D20,FALSE)</f>
        <v>3.98</v>
      </c>
      <c r="D14" s="166">
        <f ca="1">INDIRECT(calculation3b_hide!E20,FALSE)</f>
        <v>487.02</v>
      </c>
      <c r="E14" s="168">
        <f ca="1">INDIRECT(calculation3b_hide!F20,FALSE)</f>
        <v>-513.13</v>
      </c>
      <c r="F14" s="168">
        <f ca="1">INDIRECT(calculation3b_hide!G20,FALSE)</f>
        <v>143.62</v>
      </c>
      <c r="G14" s="168">
        <f ca="1">INDIRECT(calculation3b_hide!H20,FALSE)</f>
        <v>-150.41999999999999</v>
      </c>
      <c r="H14" s="168">
        <f ca="1">INDIRECT(calculation3b_hide!I20,FALSE)</f>
        <v>-2552.12</v>
      </c>
      <c r="I14" s="168">
        <f ca="1">INDIRECT(calculation3b_hide!J20,FALSE)</f>
        <v>2552.12</v>
      </c>
      <c r="J14" s="203">
        <v>0</v>
      </c>
      <c r="K14" s="206">
        <v>0</v>
      </c>
      <c r="L14" s="168">
        <f ca="1">INDIRECT(calculation3b_hide!P20,FALSE)</f>
        <v>2.64</v>
      </c>
      <c r="M14" s="166">
        <f ca="1">INDIRECT(calculation3b_hide!Q20,FALSE)</f>
        <v>-36.83</v>
      </c>
      <c r="N14" s="168">
        <f ca="1">INDIRECT(calculation3b_hide!R20,FALSE)</f>
        <v>-31.21</v>
      </c>
      <c r="O14" s="168">
        <f ca="1">INDIRECT(calculation3b_hide!S20,FALSE)</f>
        <v>142.91999999999999</v>
      </c>
      <c r="P14" s="168">
        <f ca="1">INDIRECT(calculation3b_hide!T20,FALSE)</f>
        <v>-150.41999999999999</v>
      </c>
      <c r="Q14" s="168">
        <f ca="1">INDIRECT(calculation3b_hide!U20,FALSE)</f>
        <v>-2584.21</v>
      </c>
      <c r="R14" s="168">
        <f ca="1">INDIRECT(calculation3b_hide!V20,FALSE)</f>
        <v>2584.21</v>
      </c>
      <c r="S14" s="203">
        <v>0</v>
      </c>
      <c r="V14" s="134"/>
    </row>
    <row r="15" spans="1:22" s="18" customFormat="1" ht="15.5" x14ac:dyDescent="0.35">
      <c r="A15" s="186" t="s">
        <v>164</v>
      </c>
      <c r="B15" s="204">
        <f ca="1">INDIRECT(calculation3b_hide!C21,FALSE)</f>
        <v>-722.06</v>
      </c>
      <c r="C15" s="170">
        <f ca="1">INDIRECT(calculation3b_hide!D21,FALSE)</f>
        <v>47.290000000000006</v>
      </c>
      <c r="D15" s="169">
        <f ca="1">INDIRECT(calculation3b_hide!E21,FALSE)</f>
        <v>-14779.380000000001</v>
      </c>
      <c r="E15" s="170">
        <f ca="1">INDIRECT(calculation3b_hide!F21,FALSE)</f>
        <v>14532.97</v>
      </c>
      <c r="F15" s="169">
        <f ca="1">INDIRECT(calculation3b_hide!G21,FALSE)</f>
        <v>-6168.24</v>
      </c>
      <c r="G15" s="169">
        <f ca="1">INDIRECT(calculation3b_hide!H21,FALSE)</f>
        <v>-2522.6</v>
      </c>
      <c r="H15" s="169">
        <f ca="1">INDIRECT(calculation3b_hide!I21,FALSE)</f>
        <v>-2474.71</v>
      </c>
      <c r="I15" s="170">
        <f ca="1">INDIRECT(calculation3b_hide!J21,FALSE)</f>
        <v>4609.1499999999996</v>
      </c>
      <c r="J15" s="205">
        <f ca="1">INDIRECT(calculation3b_hide!K21,FALSE)</f>
        <v>424.53</v>
      </c>
      <c r="K15" s="204">
        <f ca="1">INDIRECT(calculation3b_hide!O21,FALSE)</f>
        <v>-595.81999999999994</v>
      </c>
      <c r="L15" s="169">
        <f ca="1">INDIRECT(calculation3b_hide!P21,FALSE)</f>
        <v>-189.17000000000002</v>
      </c>
      <c r="M15" s="169">
        <f ca="1">INDIRECT(calculation3b_hide!Q21,FALSE)</f>
        <v>-12933.5</v>
      </c>
      <c r="N15" s="169">
        <f ca="1">INDIRECT(calculation3b_hide!R21,FALSE)</f>
        <v>12630.81</v>
      </c>
      <c r="O15" s="169">
        <f ca="1">INDIRECT(calculation3b_hide!S21,FALSE)</f>
        <v>-4907.45</v>
      </c>
      <c r="P15" s="169">
        <f ca="1">INDIRECT(calculation3b_hide!T21,FALSE)</f>
        <v>-2929.83</v>
      </c>
      <c r="Q15" s="170">
        <f ca="1">INDIRECT(calculation3b_hide!U21,FALSE)</f>
        <v>-2231.19</v>
      </c>
      <c r="R15" s="170">
        <f ca="1">INDIRECT(calculation3b_hide!V21,FALSE)</f>
        <v>4010.36</v>
      </c>
      <c r="S15" s="205">
        <f ca="1">INDIRECT(calculation3b_hide!W21,FALSE)</f>
        <v>424.53</v>
      </c>
      <c r="V15" s="134"/>
    </row>
    <row r="16" spans="1:22" ht="15.5" x14ac:dyDescent="0.35">
      <c r="A16" s="185" t="s">
        <v>91</v>
      </c>
      <c r="B16" s="210">
        <f ca="1">INDIRECT(calculation3b_hide!C22,FALSE)</f>
        <v>-339.79</v>
      </c>
      <c r="C16" s="168">
        <f ca="1">INDIRECT(calculation3b_hide!D22,FALSE)</f>
        <v>-116.74</v>
      </c>
      <c r="D16" s="166">
        <v>0</v>
      </c>
      <c r="E16" s="168">
        <f ca="1">INDIRECT(calculation3b_hide!F22,FALSE)</f>
        <v>-110.23</v>
      </c>
      <c r="F16" s="168">
        <f ca="1">INDIRECT(calculation3b_hide!G22,FALSE)</f>
        <v>-5535.71</v>
      </c>
      <c r="G16" s="168">
        <f ca="1">INDIRECT(calculation3b_hide!H22,FALSE)</f>
        <v>-2458.56</v>
      </c>
      <c r="H16" s="166">
        <f ca="1">INDIRECT(calculation3b_hide!I22,FALSE)</f>
        <v>-2474.71</v>
      </c>
      <c r="I16" s="168">
        <f ca="1">INDIRECT(calculation3b_hide!J22,FALSE)</f>
        <v>4609.1499999999996</v>
      </c>
      <c r="J16" s="203">
        <v>0</v>
      </c>
      <c r="K16" s="202">
        <f ca="1">INDIRECT(calculation3b_hide!O22,FALSE)</f>
        <v>-335.3</v>
      </c>
      <c r="L16" s="168">
        <f ca="1">INDIRECT(calculation3b_hide!P22,FALSE)</f>
        <v>-106.34</v>
      </c>
      <c r="M16" s="168">
        <v>0</v>
      </c>
      <c r="N16" s="168">
        <f ca="1">INDIRECT(calculation3b_hide!R22,FALSE)</f>
        <v>-110.23</v>
      </c>
      <c r="O16" s="168">
        <f ca="1">INDIRECT(calculation3b_hide!S22,FALSE)</f>
        <v>-4274.92</v>
      </c>
      <c r="P16" s="168">
        <f ca="1">INDIRECT(calculation3b_hide!T22,FALSE)</f>
        <v>-2865.79</v>
      </c>
      <c r="Q16" s="168">
        <f ca="1">INDIRECT(calculation3b_hide!U22,FALSE)</f>
        <v>-2231.19</v>
      </c>
      <c r="R16" s="168">
        <f ca="1">INDIRECT(calculation3b_hide!V22,FALSE)</f>
        <v>4010.36</v>
      </c>
      <c r="S16" s="203">
        <v>0</v>
      </c>
      <c r="V16" s="134"/>
    </row>
    <row r="17" spans="1:22" ht="15.5" x14ac:dyDescent="0.35">
      <c r="A17" s="185" t="s">
        <v>484</v>
      </c>
      <c r="B17" s="210">
        <f ca="1">INDIRECT(calculation3b_hide!C23,FALSE)</f>
        <v>-1.05</v>
      </c>
      <c r="C17" s="166">
        <f ca="1">INDIRECT(calculation3b_hide!D23,FALSE)</f>
        <v>-0.28999999999999998</v>
      </c>
      <c r="D17" s="166">
        <v>0</v>
      </c>
      <c r="E17" s="168">
        <f ca="1">INDIRECT(calculation3b_hide!F23,FALSE)</f>
        <v>-16</v>
      </c>
      <c r="F17" s="168">
        <f ca="1">INDIRECT(calculation3b_hide!G23,FALSE)</f>
        <v>-632.53</v>
      </c>
      <c r="G17" s="168">
        <f ca="1">INDIRECT(calculation3b_hide!H23,FALSE)</f>
        <v>-64.040000000000006</v>
      </c>
      <c r="H17" s="168">
        <v>0</v>
      </c>
      <c r="I17" s="168">
        <v>0</v>
      </c>
      <c r="J17" s="203">
        <f ca="1">INDIRECT(calculation3b_hide!K23,FALSE)</f>
        <v>424.53</v>
      </c>
      <c r="K17" s="202">
        <f ca="1">INDIRECT(calculation3b_hide!O23,FALSE)</f>
        <v>-1.05</v>
      </c>
      <c r="L17" s="168">
        <f ca="1">INDIRECT(calculation3b_hide!P23,FALSE)</f>
        <v>-0.28999999999999998</v>
      </c>
      <c r="M17" s="168">
        <v>0</v>
      </c>
      <c r="N17" s="168">
        <f ca="1">INDIRECT(calculation3b_hide!R23,FALSE)</f>
        <v>-16</v>
      </c>
      <c r="O17" s="168">
        <f ca="1">INDIRECT(calculation3b_hide!S23,FALSE)</f>
        <v>-632.53</v>
      </c>
      <c r="P17" s="168">
        <f ca="1">INDIRECT(calculation3b_hide!T23,FALSE)</f>
        <v>-64.040000000000006</v>
      </c>
      <c r="Q17" s="168">
        <v>0</v>
      </c>
      <c r="R17" s="168">
        <v>0</v>
      </c>
      <c r="S17" s="203">
        <f ca="1">INDIRECT(calculation3b_hide!W23,FALSE)</f>
        <v>424.53</v>
      </c>
      <c r="V17" s="134"/>
    </row>
    <row r="18" spans="1:22" ht="15.5" x14ac:dyDescent="0.35">
      <c r="A18" s="185" t="s">
        <v>75</v>
      </c>
      <c r="B18" s="202">
        <v>0</v>
      </c>
      <c r="C18" s="168">
        <v>0</v>
      </c>
      <c r="D18" s="166">
        <f ca="1">INDIRECT(calculation3b_hide!E24,FALSE)</f>
        <v>-14856.11</v>
      </c>
      <c r="E18" s="168">
        <f ca="1">INDIRECT(calculation3b_hide!F24,FALSE)</f>
        <v>14761.25</v>
      </c>
      <c r="F18" s="168">
        <v>0</v>
      </c>
      <c r="G18" s="168">
        <v>0</v>
      </c>
      <c r="H18" s="168">
        <v>0</v>
      </c>
      <c r="I18" s="168">
        <v>0</v>
      </c>
      <c r="J18" s="203">
        <v>0</v>
      </c>
      <c r="K18" s="202">
        <v>0</v>
      </c>
      <c r="L18" s="168">
        <v>0</v>
      </c>
      <c r="M18" s="166">
        <f ca="1">INDIRECT(calculation3b_hide!Q24,FALSE)</f>
        <v>-13022.27</v>
      </c>
      <c r="N18" s="166">
        <f ca="1">INDIRECT(calculation3b_hide!R24,FALSE)</f>
        <v>12871.06</v>
      </c>
      <c r="O18" s="168">
        <v>0</v>
      </c>
      <c r="P18" s="168">
        <v>0</v>
      </c>
      <c r="Q18" s="168">
        <v>0</v>
      </c>
      <c r="R18" s="168">
        <v>0</v>
      </c>
      <c r="S18" s="203">
        <v>0</v>
      </c>
      <c r="V18" s="134"/>
    </row>
    <row r="19" spans="1:22" ht="15.5" x14ac:dyDescent="0.35">
      <c r="A19" s="185" t="s">
        <v>76</v>
      </c>
      <c r="B19" s="210">
        <f ca="1">INDIRECT(calculation3b_hide!C25,FALSE)</f>
        <v>-213.92</v>
      </c>
      <c r="C19" s="168">
        <f ca="1">INDIRECT(calculation3b_hide!D25,FALSE)</f>
        <v>247.82</v>
      </c>
      <c r="D19" s="166">
        <v>0</v>
      </c>
      <c r="E19" s="168">
        <v>0</v>
      </c>
      <c r="F19" s="168">
        <v>0</v>
      </c>
      <c r="G19" s="168">
        <v>0</v>
      </c>
      <c r="H19" s="168">
        <v>0</v>
      </c>
      <c r="I19" s="168">
        <v>0</v>
      </c>
      <c r="J19" s="203">
        <v>0</v>
      </c>
      <c r="K19" s="202">
        <f ca="1">INDIRECT(calculation3b_hide!O25,FALSE)</f>
        <v>-101.01</v>
      </c>
      <c r="L19" s="168">
        <f ca="1">INDIRECT(calculation3b_hide!P25,FALSE)</f>
        <v>95.34</v>
      </c>
      <c r="M19" s="168">
        <v>0</v>
      </c>
      <c r="N19" s="168">
        <v>0</v>
      </c>
      <c r="O19" s="168">
        <v>0</v>
      </c>
      <c r="P19" s="168">
        <v>0</v>
      </c>
      <c r="Q19" s="168">
        <v>0</v>
      </c>
      <c r="R19" s="168">
        <v>0</v>
      </c>
      <c r="S19" s="203">
        <v>0</v>
      </c>
      <c r="V19" s="134"/>
    </row>
    <row r="20" spans="1:22" ht="15.5" x14ac:dyDescent="0.35">
      <c r="A20" s="185" t="s">
        <v>77</v>
      </c>
      <c r="B20" s="202">
        <f ca="1">INDIRECT(calculation3b_hide!C26,FALSE)</f>
        <v>-142.9</v>
      </c>
      <c r="C20" s="168">
        <f ca="1">INDIRECT(calculation3b_hide!D26,FALSE)</f>
        <v>-141.94999999999999</v>
      </c>
      <c r="D20" s="166">
        <v>0</v>
      </c>
      <c r="E20" s="168">
        <v>0</v>
      </c>
      <c r="F20" s="168">
        <v>0</v>
      </c>
      <c r="G20" s="168">
        <v>0</v>
      </c>
      <c r="H20" s="168">
        <v>0</v>
      </c>
      <c r="I20" s="168">
        <v>0</v>
      </c>
      <c r="J20" s="203">
        <v>0</v>
      </c>
      <c r="K20" s="202">
        <f ca="1">INDIRECT(calculation3b_hide!O26,FALSE)</f>
        <v>-133.53</v>
      </c>
      <c r="L20" s="168">
        <f ca="1">INDIRECT(calculation3b_hide!P26,FALSE)</f>
        <v>-223.81</v>
      </c>
      <c r="M20" s="168">
        <v>0</v>
      </c>
      <c r="N20" s="168">
        <v>0</v>
      </c>
      <c r="O20" s="168">
        <v>0</v>
      </c>
      <c r="P20" s="168">
        <v>0</v>
      </c>
      <c r="Q20" s="168">
        <v>0</v>
      </c>
      <c r="R20" s="168">
        <v>0</v>
      </c>
      <c r="S20" s="203">
        <v>0</v>
      </c>
      <c r="V20" s="134"/>
    </row>
    <row r="21" spans="1:22" ht="15.5" x14ac:dyDescent="0.35">
      <c r="A21" s="185" t="s">
        <v>78</v>
      </c>
      <c r="B21" s="202">
        <f ca="1">INDIRECT(calculation3b_hide!C27,FALSE)</f>
        <v>-24.4</v>
      </c>
      <c r="C21" s="168">
        <f ca="1">INDIRECT(calculation3b_hide!D27,FALSE)</f>
        <v>58.45</v>
      </c>
      <c r="D21" s="168">
        <v>0</v>
      </c>
      <c r="E21" s="168">
        <f ca="1">INDIRECT(calculation3b_hide!F27,FALSE)</f>
        <v>-15.35</v>
      </c>
      <c r="F21" s="168">
        <v>0</v>
      </c>
      <c r="G21" s="168">
        <v>0</v>
      </c>
      <c r="H21" s="168">
        <v>0</v>
      </c>
      <c r="I21" s="168">
        <v>0</v>
      </c>
      <c r="J21" s="203">
        <v>0</v>
      </c>
      <c r="K21" s="202">
        <f ca="1">INDIRECT(calculation3b_hide!O27,FALSE)</f>
        <v>-24.93</v>
      </c>
      <c r="L21" s="168">
        <f ca="1">INDIRECT(calculation3b_hide!P27,FALSE)</f>
        <v>45.93</v>
      </c>
      <c r="M21" s="168">
        <v>0</v>
      </c>
      <c r="N21" s="168">
        <f ca="1">INDIRECT(calculation3b_hide!R27,FALSE)</f>
        <v>-15.35</v>
      </c>
      <c r="O21" s="168">
        <v>0</v>
      </c>
      <c r="P21" s="168">
        <v>0</v>
      </c>
      <c r="Q21" s="168">
        <v>0</v>
      </c>
      <c r="R21" s="168">
        <v>0</v>
      </c>
      <c r="S21" s="203">
        <v>0</v>
      </c>
      <c r="V21" s="134"/>
    </row>
    <row r="22" spans="1:22" ht="15.5" x14ac:dyDescent="0.35">
      <c r="A22" s="185" t="s">
        <v>170</v>
      </c>
      <c r="B22" s="202">
        <v>0</v>
      </c>
      <c r="C22" s="168">
        <v>0</v>
      </c>
      <c r="D22" s="168">
        <f ca="1">INDIRECT(calculation3b_hide!E28,FALSE)</f>
        <v>76.73</v>
      </c>
      <c r="E22" s="168">
        <f ca="1">INDIRECT(calculation3b_hide!F28,FALSE)</f>
        <v>-86.7</v>
      </c>
      <c r="F22" s="168">
        <v>0</v>
      </c>
      <c r="G22" s="168">
        <v>0</v>
      </c>
      <c r="H22" s="168">
        <v>0</v>
      </c>
      <c r="I22" s="168">
        <v>0</v>
      </c>
      <c r="J22" s="203">
        <v>0</v>
      </c>
      <c r="K22" s="202">
        <v>0</v>
      </c>
      <c r="L22" s="168">
        <v>0</v>
      </c>
      <c r="M22" s="168">
        <f ca="1">INDIRECT(calculation3b_hide!Q28,FALSE)</f>
        <v>88.77</v>
      </c>
      <c r="N22" s="168">
        <f ca="1">INDIRECT(calculation3b_hide!R28,FALSE)</f>
        <v>-98.67</v>
      </c>
      <c r="O22" s="168">
        <v>0</v>
      </c>
      <c r="P22" s="168">
        <v>0</v>
      </c>
      <c r="Q22" s="168">
        <v>0</v>
      </c>
      <c r="R22" s="168">
        <v>0</v>
      </c>
      <c r="S22" s="203">
        <v>0</v>
      </c>
      <c r="V22" s="134"/>
    </row>
    <row r="23" spans="1:22" ht="15.5" x14ac:dyDescent="0.35">
      <c r="A23" s="185" t="s">
        <v>45</v>
      </c>
      <c r="B23" s="206">
        <f ca="1">INDIRECT(calculation3b_hide!C29,FALSE)</f>
        <v>0</v>
      </c>
      <c r="C23" s="168">
        <f ca="1">INDIRECT(calculation3b_hide!D29,FALSE)</f>
        <v>98.24</v>
      </c>
      <c r="D23" s="168">
        <v>0</v>
      </c>
      <c r="E23" s="168">
        <f ca="1">INDIRECT(calculation3b_hide!F29,FALSE)</f>
        <v>813.74</v>
      </c>
      <c r="F23" s="168">
        <f ca="1">INDIRECT(calculation3b_hide!G29,FALSE)</f>
        <v>1102.08</v>
      </c>
      <c r="G23" s="168">
        <v>0</v>
      </c>
      <c r="H23" s="168">
        <v>0</v>
      </c>
      <c r="I23" s="168">
        <f ca="1">INDIRECT(calculation3b_hide!J29,FALSE)</f>
        <v>380</v>
      </c>
      <c r="J23" s="203">
        <f ca="1">INDIRECT(calculation3b_hide!K29,FALSE)</f>
        <v>82.43</v>
      </c>
      <c r="K23" s="206">
        <f ca="1">INDIRECT(calculation3b_hide!O29,FALSE)</f>
        <v>0</v>
      </c>
      <c r="L23" s="168">
        <f ca="1">INDIRECT(calculation3b_hide!P29,FALSE)</f>
        <v>77.56</v>
      </c>
      <c r="M23" s="168">
        <v>0</v>
      </c>
      <c r="N23" s="168">
        <f ca="1">INDIRECT(calculation3b_hide!R29,FALSE)</f>
        <v>805.13</v>
      </c>
      <c r="O23" s="168">
        <f ca="1">INDIRECT(calculation3b_hide!S29,FALSE)</f>
        <v>952.13</v>
      </c>
      <c r="P23" s="168">
        <v>0</v>
      </c>
      <c r="Q23" s="168">
        <v>0</v>
      </c>
      <c r="R23" s="168">
        <f ca="1">INDIRECT(calculation3b_hide!V29,FALSE)</f>
        <v>361.98</v>
      </c>
      <c r="S23" s="203">
        <f ca="1">INDIRECT(calculation3b_hide!W29,FALSE)</f>
        <v>82.43</v>
      </c>
      <c r="V23" s="134"/>
    </row>
    <row r="24" spans="1:22" ht="15.5" x14ac:dyDescent="0.35">
      <c r="A24" s="185" t="s">
        <v>46</v>
      </c>
      <c r="B24" s="202">
        <v>0</v>
      </c>
      <c r="C24" s="166">
        <f ca="1">INDIRECT(calculation3b_hide!D30,FALSE)</f>
        <v>16.36</v>
      </c>
      <c r="D24" s="168">
        <v>0</v>
      </c>
      <c r="E24" s="167">
        <v>0</v>
      </c>
      <c r="F24" s="166">
        <f ca="1">INDIRECT(calculation3b_hide!G30,FALSE)</f>
        <v>81.55</v>
      </c>
      <c r="G24" s="167">
        <v>0</v>
      </c>
      <c r="H24" s="168">
        <v>0</v>
      </c>
      <c r="I24" s="166">
        <f ca="1">INDIRECT(calculation3b_hide!J30,FALSE)</f>
        <v>582.69000000000005</v>
      </c>
      <c r="J24" s="203">
        <v>0</v>
      </c>
      <c r="K24" s="202">
        <v>0</v>
      </c>
      <c r="L24" s="168">
        <f ca="1">INDIRECT(calculation3b_hide!P30,FALSE)</f>
        <v>16.79</v>
      </c>
      <c r="M24" s="168">
        <v>0</v>
      </c>
      <c r="N24" s="167">
        <v>0</v>
      </c>
      <c r="O24" s="168">
        <f ca="1">INDIRECT(calculation3b_hide!S30,FALSE)</f>
        <v>120.46</v>
      </c>
      <c r="P24" s="168">
        <v>0</v>
      </c>
      <c r="Q24" s="168">
        <v>0</v>
      </c>
      <c r="R24" s="168">
        <f ca="1">INDIRECT(calculation3b_hide!V30,FALSE)</f>
        <v>674.88</v>
      </c>
      <c r="S24" s="203">
        <v>0</v>
      </c>
      <c r="V24" s="134"/>
    </row>
    <row r="25" spans="1:22" s="18" customFormat="1" ht="15.5" x14ac:dyDescent="0.35">
      <c r="A25" s="186" t="s">
        <v>165</v>
      </c>
      <c r="B25" s="217">
        <f ca="1">INDIRECT(calculation3b_hide!C32,FALSE)</f>
        <v>229.27</v>
      </c>
      <c r="C25" s="170">
        <f ca="1">INDIRECT(calculation3b_hide!D32,FALSE)</f>
        <v>187.66</v>
      </c>
      <c r="D25" s="169">
        <v>0</v>
      </c>
      <c r="E25" s="170">
        <f ca="1">INDIRECT(calculation3b_hide!F32,FALSE)</f>
        <v>15524.35</v>
      </c>
      <c r="F25" s="169">
        <f ca="1">INDIRECT(calculation3b_hide!G32,FALSE)</f>
        <v>11599.729999999998</v>
      </c>
      <c r="G25" s="169">
        <f ca="1">INDIRECT(calculation3b_hide!H32,FALSE)</f>
        <v>1954.94</v>
      </c>
      <c r="H25" s="170">
        <v>0</v>
      </c>
      <c r="I25" s="169">
        <f ca="1">INDIRECT(calculation3b_hide!J32,FALSE)</f>
        <v>6063.3499999999995</v>
      </c>
      <c r="J25" s="207">
        <f ca="1">INDIRECT(calculation3b_hide!K32,FALSE)</f>
        <v>340.67999999999995</v>
      </c>
      <c r="K25" s="204">
        <f ca="1">INDIRECT(calculation3b_hide!O32,FALSE)</f>
        <v>230.68</v>
      </c>
      <c r="L25" s="169">
        <f ca="1">INDIRECT(calculation3b_hide!P32,FALSE)</f>
        <v>101.89</v>
      </c>
      <c r="M25" s="170">
        <v>0</v>
      </c>
      <c r="N25" s="169">
        <f ca="1">INDIRECT(calculation3b_hide!R32,FALSE)</f>
        <v>15404.129999999997</v>
      </c>
      <c r="O25" s="169">
        <f ca="1">INDIRECT(calculation3b_hide!S32,FALSE)</f>
        <v>11353.91</v>
      </c>
      <c r="P25" s="169">
        <f ca="1">INDIRECT(calculation3b_hide!T32,FALSE)</f>
        <v>1891.2699999999998</v>
      </c>
      <c r="Q25" s="170">
        <v>0</v>
      </c>
      <c r="R25" s="169">
        <f ca="1">INDIRECT(calculation3b_hide!V32,FALSE)</f>
        <v>6005.89</v>
      </c>
      <c r="S25" s="207">
        <f ca="1">INDIRECT(calculation3b_hide!W32,FALSE)</f>
        <v>340.67999999999995</v>
      </c>
      <c r="V25" s="134"/>
    </row>
    <row r="26" spans="1:22" ht="15.5" x14ac:dyDescent="0.35">
      <c r="A26" s="185" t="s">
        <v>80</v>
      </c>
      <c r="B26" s="210">
        <f ca="1">INDIRECT(calculation3b_hide!C33,FALSE)</f>
        <v>4.82</v>
      </c>
      <c r="C26" s="166">
        <f ca="1">INDIRECT(calculation3b_hide!D33,FALSE)</f>
        <v>115.24</v>
      </c>
      <c r="D26" s="166">
        <v>0</v>
      </c>
      <c r="E26" s="80">
        <f ca="1">INDIRECT(calculation3b_hide!F33,FALSE)</f>
        <v>3.82</v>
      </c>
      <c r="F26" s="166">
        <f ca="1">INDIRECT(calculation3b_hide!G33,FALSE)</f>
        <v>91.16</v>
      </c>
      <c r="G26" s="166">
        <f ca="1">INDIRECT(calculation3b_hide!H33,FALSE)</f>
        <v>0.01</v>
      </c>
      <c r="H26" s="168">
        <v>0</v>
      </c>
      <c r="I26" s="166">
        <f ca="1">INDIRECT(calculation3b_hide!J33,FALSE)</f>
        <v>48.28</v>
      </c>
      <c r="J26" s="209">
        <v>0</v>
      </c>
      <c r="K26" s="208">
        <f ca="1">INDIRECT(calculation3b_hide!O33,FALSE)</f>
        <v>5.5</v>
      </c>
      <c r="L26" s="166">
        <f ca="1">INDIRECT(calculation3b_hide!P33,FALSE)</f>
        <v>54.7</v>
      </c>
      <c r="M26" s="168">
        <v>0</v>
      </c>
      <c r="N26" s="167">
        <f ca="1">INDIRECT(calculation3b_hide!R33,FALSE)</f>
        <v>3.45</v>
      </c>
      <c r="O26" s="166">
        <f ca="1">INDIRECT(calculation3b_hide!S33,FALSE)</f>
        <v>116.15</v>
      </c>
      <c r="P26" s="166">
        <f ca="1">INDIRECT(calculation3b_hide!T33,FALSE)</f>
        <v>0.01</v>
      </c>
      <c r="Q26" s="168">
        <v>0</v>
      </c>
      <c r="R26" s="168">
        <f ca="1">INDIRECT(calculation3b_hide!V33,FALSE)</f>
        <v>45.72</v>
      </c>
      <c r="S26" s="209">
        <v>0</v>
      </c>
      <c r="V26" s="134"/>
    </row>
    <row r="27" spans="1:22" ht="15.5" x14ac:dyDescent="0.35">
      <c r="A27" s="185" t="s">
        <v>81</v>
      </c>
      <c r="B27" s="210">
        <f ca="1">INDIRECT(calculation3b_hide!C34,FALSE)</f>
        <v>128.31</v>
      </c>
      <c r="C27" s="168">
        <v>0</v>
      </c>
      <c r="D27" s="166">
        <v>0</v>
      </c>
      <c r="E27" s="168">
        <f ca="1">INDIRECT(calculation3b_hide!F34,FALSE)</f>
        <v>584.88</v>
      </c>
      <c r="F27" s="168">
        <f ca="1">INDIRECT(calculation3b_hide!G34,FALSE)</f>
        <v>2176.13</v>
      </c>
      <c r="G27" s="168">
        <f ca="1">INDIRECT(calculation3b_hide!H34,FALSE)</f>
        <v>496.91</v>
      </c>
      <c r="H27" s="168">
        <v>0</v>
      </c>
      <c r="I27" s="168">
        <f ca="1">INDIRECT(calculation3b_hide!J34,FALSE)</f>
        <v>1709.48</v>
      </c>
      <c r="J27" s="203">
        <f ca="1">INDIRECT(calculation3b_hide!K34,FALSE)</f>
        <v>150.44999999999999</v>
      </c>
      <c r="K27" s="210">
        <f ca="1">INDIRECT(calculation3b_hide!O34,FALSE)</f>
        <v>137.5</v>
      </c>
      <c r="L27" s="168">
        <v>0</v>
      </c>
      <c r="M27" s="168">
        <v>0</v>
      </c>
      <c r="N27" s="168">
        <f ca="1">INDIRECT(calculation3b_hide!R34,FALSE)</f>
        <v>602.96</v>
      </c>
      <c r="O27" s="168">
        <f ca="1">INDIRECT(calculation3b_hide!S34,FALSE)</f>
        <v>2078.06</v>
      </c>
      <c r="P27" s="168">
        <f ca="1">INDIRECT(calculation3b_hide!T34,FALSE)</f>
        <v>480.89</v>
      </c>
      <c r="Q27" s="168">
        <v>0</v>
      </c>
      <c r="R27" s="168">
        <f ca="1">INDIRECT(calculation3b_hide!V34,FALSE)</f>
        <v>1699.18</v>
      </c>
      <c r="S27" s="203">
        <f ca="1">INDIRECT(calculation3b_hide!W34,FALSE)</f>
        <v>150.44999999999999</v>
      </c>
      <c r="V27" s="134"/>
    </row>
    <row r="28" spans="1:22" ht="15.5" x14ac:dyDescent="0.35">
      <c r="A28" s="185" t="s">
        <v>64</v>
      </c>
      <c r="B28" s="210">
        <f ca="1">INDIRECT(calculation3b_hide!C35,FALSE)</f>
        <v>2.69</v>
      </c>
      <c r="C28" s="168">
        <v>0</v>
      </c>
      <c r="D28" s="166">
        <v>0</v>
      </c>
      <c r="E28" s="167">
        <f ca="1">INDIRECT(calculation3b_hide!F35,FALSE)</f>
        <v>12006.7</v>
      </c>
      <c r="F28" s="168">
        <f ca="1">INDIRECT(calculation3b_hide!G35,FALSE)</f>
        <v>20.98</v>
      </c>
      <c r="G28" s="168">
        <f ca="1">INDIRECT(calculation3b_hide!H35,FALSE)</f>
        <v>684.1</v>
      </c>
      <c r="H28" s="168">
        <v>0</v>
      </c>
      <c r="I28" s="168">
        <f ca="1">INDIRECT(calculation3b_hide!J35,FALSE)</f>
        <v>181.4</v>
      </c>
      <c r="J28" s="203">
        <v>0</v>
      </c>
      <c r="K28" s="210">
        <f ca="1">INDIRECT(calculation3b_hide!O35,FALSE)</f>
        <v>2.69</v>
      </c>
      <c r="L28" s="168">
        <v>0</v>
      </c>
      <c r="M28" s="168">
        <v>0</v>
      </c>
      <c r="N28" s="168">
        <f ca="1">INDIRECT(calculation3b_hide!R35,FALSE)</f>
        <v>12045.46</v>
      </c>
      <c r="O28" s="167">
        <f ca="1">INDIRECT(calculation3b_hide!S35,FALSE)</f>
        <v>20.98</v>
      </c>
      <c r="P28" s="168">
        <f ca="1">INDIRECT(calculation3b_hide!T35,FALSE)</f>
        <v>649.53</v>
      </c>
      <c r="Q28" s="168">
        <v>0</v>
      </c>
      <c r="R28" s="168">
        <f ca="1">INDIRECT(calculation3b_hide!V35,FALSE)</f>
        <v>181.4</v>
      </c>
      <c r="S28" s="203">
        <v>0</v>
      </c>
      <c r="V28" s="134"/>
    </row>
    <row r="29" spans="1:22" ht="15.5" x14ac:dyDescent="0.35">
      <c r="A29" s="185" t="s">
        <v>65</v>
      </c>
      <c r="B29" s="210">
        <f ca="1">INDIRECT(calculation3b_hide!C36,FALSE)</f>
        <v>89.49</v>
      </c>
      <c r="C29" s="166">
        <f ca="1">INDIRECT(calculation3b_hide!D36,FALSE)</f>
        <v>61.21</v>
      </c>
      <c r="D29" s="166">
        <v>0</v>
      </c>
      <c r="E29" s="168">
        <f ca="1">INDIRECT(calculation3b_hide!F36,FALSE)</f>
        <v>822.48</v>
      </c>
      <c r="F29" s="168">
        <f ca="1">INDIRECT(calculation3b_hide!G36,FALSE)</f>
        <v>6724.4</v>
      </c>
      <c r="G29" s="168">
        <f ca="1">INDIRECT(calculation3b_hide!H36,FALSE)</f>
        <v>346.9</v>
      </c>
      <c r="H29" s="168">
        <v>0</v>
      </c>
      <c r="I29" s="168">
        <f ca="1">INDIRECT(calculation3b_hide!J36,FALSE)</f>
        <v>2195.37</v>
      </c>
      <c r="J29" s="203">
        <f ca="1">INDIRECT(calculation3b_hide!K36,FALSE)</f>
        <v>83.26</v>
      </c>
      <c r="K29" s="210">
        <f ca="1">INDIRECT(calculation3b_hide!O36,FALSE)</f>
        <v>82.97</v>
      </c>
      <c r="L29" s="168">
        <f ca="1">INDIRECT(calculation3b_hide!P36,FALSE)</f>
        <v>43.81</v>
      </c>
      <c r="M29" s="168">
        <v>0</v>
      </c>
      <c r="N29" s="168">
        <f ca="1">INDIRECT(calculation3b_hide!R36,FALSE)</f>
        <v>777.82</v>
      </c>
      <c r="O29" s="168">
        <f ca="1">INDIRECT(calculation3b_hide!S36,FALSE)</f>
        <v>6622.27</v>
      </c>
      <c r="P29" s="168">
        <f ca="1">INDIRECT(calculation3b_hide!T36,FALSE)</f>
        <v>341.64</v>
      </c>
      <c r="Q29" s="168">
        <v>0</v>
      </c>
      <c r="R29" s="168">
        <f ca="1">INDIRECT(calculation3b_hide!V36,FALSE)</f>
        <v>2188.83</v>
      </c>
      <c r="S29" s="203">
        <f ca="1">INDIRECT(calculation3b_hide!W36,FALSE)</f>
        <v>83.26</v>
      </c>
      <c r="V29" s="134"/>
    </row>
    <row r="30" spans="1:22" ht="15.5" x14ac:dyDescent="0.35">
      <c r="A30" s="185" t="s">
        <v>66</v>
      </c>
      <c r="B30" s="202">
        <f ca="1">INDIRECT(calculation3b_hide!C37,FALSE)</f>
        <v>3.96</v>
      </c>
      <c r="C30" s="167">
        <v>0</v>
      </c>
      <c r="D30" s="166">
        <v>0</v>
      </c>
      <c r="E30" s="168">
        <f ca="1">INDIRECT(calculation3b_hide!F37,FALSE)</f>
        <v>963.22</v>
      </c>
      <c r="F30" s="166">
        <f ca="1">INDIRECT(calculation3b_hide!G37,FALSE)</f>
        <v>2495.58</v>
      </c>
      <c r="G30" s="166">
        <f ca="1">INDIRECT(calculation3b_hide!H37,FALSE)</f>
        <v>427.02</v>
      </c>
      <c r="H30" s="168">
        <v>0</v>
      </c>
      <c r="I30" s="166">
        <f ca="1">INDIRECT(calculation3b_hide!J37,FALSE)</f>
        <v>1928.82</v>
      </c>
      <c r="J30" s="211">
        <f ca="1">INDIRECT(calculation3b_hide!K37,FALSE)</f>
        <v>106.97</v>
      </c>
      <c r="K30" s="210">
        <f ca="1">INDIRECT(calculation3b_hide!O37,FALSE)</f>
        <v>2.02</v>
      </c>
      <c r="L30" s="167">
        <v>0</v>
      </c>
      <c r="M30" s="168">
        <v>0</v>
      </c>
      <c r="N30" s="166">
        <f ca="1">INDIRECT(calculation3b_hide!R37,FALSE)</f>
        <v>943.4</v>
      </c>
      <c r="O30" s="166">
        <f ca="1">INDIRECT(calculation3b_hide!S37,FALSE)</f>
        <v>2427.7200000000003</v>
      </c>
      <c r="P30" s="166">
        <f ca="1">INDIRECT(calculation3b_hide!T37,FALSE)</f>
        <v>419.2</v>
      </c>
      <c r="Q30" s="168">
        <v>0</v>
      </c>
      <c r="R30" s="166">
        <f ca="1">INDIRECT(calculation3b_hide!V37,FALSE)</f>
        <v>1890.76</v>
      </c>
      <c r="S30" s="211">
        <f ca="1">INDIRECT(calculation3b_hide!W37,FALSE)</f>
        <v>106.97</v>
      </c>
      <c r="V30" s="134"/>
    </row>
    <row r="31" spans="1:22" ht="15.5" x14ac:dyDescent="0.35">
      <c r="A31" s="187" t="s">
        <v>87</v>
      </c>
      <c r="B31" s="212">
        <v>0</v>
      </c>
      <c r="C31" s="213">
        <f ca="1">INDIRECT(calculation3b_hide!D38,FALSE)</f>
        <v>11.21</v>
      </c>
      <c r="D31" s="213">
        <v>0</v>
      </c>
      <c r="E31" s="213">
        <f ca="1">INDIRECT(calculation3b_hide!F38,FALSE)</f>
        <v>1143.25</v>
      </c>
      <c r="F31" s="213">
        <f ca="1">INDIRECT(calculation3b_hide!G38,FALSE)</f>
        <v>91.48</v>
      </c>
      <c r="G31" s="213">
        <v>0</v>
      </c>
      <c r="H31" s="213">
        <v>0</v>
      </c>
      <c r="I31" s="213">
        <v>0</v>
      </c>
      <c r="J31" s="214">
        <v>0</v>
      </c>
      <c r="K31" s="212">
        <v>0</v>
      </c>
      <c r="L31" s="213">
        <f ca="1">INDIRECT(calculation3b_hide!P38,FALSE)</f>
        <v>3.38</v>
      </c>
      <c r="M31" s="213">
        <v>0</v>
      </c>
      <c r="N31" s="213">
        <f ca="1">INDIRECT(calculation3b_hide!R38,FALSE)</f>
        <v>1031.04</v>
      </c>
      <c r="O31" s="213">
        <f ca="1">INDIRECT(calculation3b_hide!S38,FALSE)</f>
        <v>88.73</v>
      </c>
      <c r="P31" s="213">
        <v>0</v>
      </c>
      <c r="Q31" s="213">
        <v>0</v>
      </c>
      <c r="R31" s="213">
        <v>0</v>
      </c>
      <c r="S31" s="214">
        <v>0</v>
      </c>
      <c r="V31" s="134"/>
    </row>
    <row r="32" spans="1:22" x14ac:dyDescent="0.25">
      <c r="A32" s="16"/>
      <c r="B32" s="22"/>
      <c r="C32" s="22"/>
      <c r="D32" s="22"/>
      <c r="E32" s="17"/>
      <c r="F32" s="17"/>
      <c r="G32" s="22"/>
      <c r="H32" s="22"/>
      <c r="I32" s="22"/>
      <c r="J32" s="22"/>
      <c r="K32" s="22"/>
      <c r="L32" s="17"/>
      <c r="M32" s="22"/>
      <c r="N32" s="17"/>
      <c r="O32" s="17"/>
      <c r="P32" s="22"/>
      <c r="Q32" s="22"/>
      <c r="R32" s="22"/>
      <c r="S32" s="22"/>
    </row>
    <row r="33" spans="1:19" s="19" customFormat="1" ht="11.5" x14ac:dyDescent="0.25"/>
    <row r="34" spans="1:19" s="19" customFormat="1" ht="11.5" x14ac:dyDescent="0.25">
      <c r="D34" s="182"/>
      <c r="J34" s="183"/>
      <c r="S34" s="183"/>
    </row>
    <row r="35" spans="1:19" s="19" customFormat="1" ht="11.5" x14ac:dyDescent="0.25">
      <c r="D35" s="182"/>
    </row>
    <row r="36" spans="1:19" s="19" customFormat="1" ht="11.5" x14ac:dyDescent="0.25">
      <c r="D36" s="182"/>
    </row>
    <row r="37" spans="1:19" s="19" customFormat="1" ht="11.5" x14ac:dyDescent="0.25">
      <c r="D37" s="182"/>
    </row>
    <row r="38" spans="1:19" s="19" customFormat="1" ht="11.5" x14ac:dyDescent="0.25">
      <c r="D38" s="182"/>
    </row>
    <row r="39" spans="1:19" s="19" customFormat="1" ht="11.5" x14ac:dyDescent="0.25">
      <c r="D39" s="182"/>
    </row>
    <row r="40" spans="1:19" s="19" customFormat="1" ht="11.5" x14ac:dyDescent="0.25">
      <c r="D40" s="182"/>
    </row>
    <row r="41" spans="1:19" x14ac:dyDescent="0.25">
      <c r="A41" s="23"/>
    </row>
    <row r="42" spans="1:19" x14ac:dyDescent="0.25">
      <c r="A42" s="146"/>
      <c r="D42" s="14"/>
    </row>
    <row r="43" spans="1:19" x14ac:dyDescent="0.25">
      <c r="D43" s="14"/>
    </row>
  </sheetData>
  <pageMargins left="0.51181102362204722" right="0.51181102362204722" top="0.78740157480314965" bottom="0.78740157480314965" header="0.51181102362204722" footer="0.51181102362204722"/>
  <pageSetup paperSize="9" scale="26" orientation="landscape" verticalDpi="4" r:id="rId1"/>
  <headerFooter alignWithMargins="0"/>
  <ignoredErrors>
    <ignoredError sqref="E6:S11 E13:S25 E12:F12 I12:O12 R12:S12 E27:S31 E26:F26 H26:O26 Q26:S26" calculatedColumn="1"/>
  </ignoredError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9CFED-46EE-4171-BCA7-566C3F80E0CC}">
  <sheetPr>
    <pageSetUpPr fitToPage="1"/>
  </sheetPr>
  <dimension ref="A1:AH43"/>
  <sheetViews>
    <sheetView showGridLines="0" zoomScaleNormal="100" zoomScaleSheetLayoutView="100" workbookViewId="0"/>
  </sheetViews>
  <sheetFormatPr defaultColWidth="9.1796875" defaultRowHeight="12.5" x14ac:dyDescent="0.25"/>
  <cols>
    <col min="1" max="1" width="35.1796875" style="14" customWidth="1"/>
    <col min="2" max="2" width="8.1796875" style="14" customWidth="1"/>
    <col min="3" max="3" width="15.453125" style="14" customWidth="1"/>
    <col min="4" max="4" width="8.1796875" style="14" customWidth="1"/>
    <col min="5" max="5" width="13.26953125" style="14" customWidth="1"/>
    <col min="6" max="6" width="11.453125" style="14" customWidth="1"/>
    <col min="7" max="7" width="15.54296875" style="14" customWidth="1"/>
    <col min="8" max="8" width="12.1796875" style="14" customWidth="1"/>
    <col min="9" max="9" width="9.7265625" style="14" bestFit="1" customWidth="1"/>
    <col min="10" max="10" width="7.453125" style="14" customWidth="1"/>
    <col min="11" max="11" width="8.81640625" style="14" customWidth="1"/>
    <col min="12" max="12" width="7.54296875" style="14" customWidth="1"/>
    <col min="13" max="13" width="15.81640625" style="14" customWidth="1"/>
    <col min="14" max="14" width="9.26953125" style="21" customWidth="1"/>
    <col min="15" max="15" width="11" style="14" customWidth="1"/>
    <col min="16" max="16" width="11.1796875" style="14" bestFit="1" customWidth="1"/>
    <col min="17" max="17" width="13.81640625" style="14" customWidth="1"/>
    <col min="18" max="19" width="9.7265625" style="14" bestFit="1" customWidth="1"/>
    <col min="20" max="20" width="8.453125" style="14" customWidth="1"/>
    <col min="21" max="21" width="10.26953125" style="14" customWidth="1"/>
    <col min="22" max="22" width="9.1796875" style="14"/>
    <col min="23" max="24" width="9.1796875" style="14" customWidth="1"/>
    <col min="25" max="265" width="9.1796875" style="14"/>
    <col min="266" max="266" width="0" style="14" hidden="1" customWidth="1"/>
    <col min="267" max="267" width="20.453125" style="14" customWidth="1"/>
    <col min="268" max="276" width="7.81640625" style="14" customWidth="1"/>
    <col min="277" max="521" width="9.1796875" style="14"/>
    <col min="522" max="522" width="0" style="14" hidden="1" customWidth="1"/>
    <col min="523" max="523" width="20.453125" style="14" customWidth="1"/>
    <col min="524" max="532" width="7.81640625" style="14" customWidth="1"/>
    <col min="533" max="777" width="9.1796875" style="14"/>
    <col min="778" max="778" width="0" style="14" hidden="1" customWidth="1"/>
    <col min="779" max="779" width="20.453125" style="14" customWidth="1"/>
    <col min="780" max="788" width="7.81640625" style="14" customWidth="1"/>
    <col min="789" max="1033" width="9.1796875" style="14"/>
    <col min="1034" max="1034" width="0" style="14" hidden="1" customWidth="1"/>
    <col min="1035" max="1035" width="20.453125" style="14" customWidth="1"/>
    <col min="1036" max="1044" width="7.81640625" style="14" customWidth="1"/>
    <col min="1045" max="1289" width="9.1796875" style="14"/>
    <col min="1290" max="1290" width="0" style="14" hidden="1" customWidth="1"/>
    <col min="1291" max="1291" width="20.453125" style="14" customWidth="1"/>
    <col min="1292" max="1300" width="7.81640625" style="14" customWidth="1"/>
    <col min="1301" max="1545" width="9.1796875" style="14"/>
    <col min="1546" max="1546" width="0" style="14" hidden="1" customWidth="1"/>
    <col min="1547" max="1547" width="20.453125" style="14" customWidth="1"/>
    <col min="1548" max="1556" width="7.81640625" style="14" customWidth="1"/>
    <col min="1557" max="1801" width="9.1796875" style="14"/>
    <col min="1802" max="1802" width="0" style="14" hidden="1" customWidth="1"/>
    <col min="1803" max="1803" width="20.453125" style="14" customWidth="1"/>
    <col min="1804" max="1812" width="7.81640625" style="14" customWidth="1"/>
    <col min="1813" max="2057" width="9.1796875" style="14"/>
    <col min="2058" max="2058" width="0" style="14" hidden="1" customWidth="1"/>
    <col min="2059" max="2059" width="20.453125" style="14" customWidth="1"/>
    <col min="2060" max="2068" width="7.81640625" style="14" customWidth="1"/>
    <col min="2069" max="2313" width="9.1796875" style="14"/>
    <col min="2314" max="2314" width="0" style="14" hidden="1" customWidth="1"/>
    <col min="2315" max="2315" width="20.453125" style="14" customWidth="1"/>
    <col min="2316" max="2324" width="7.81640625" style="14" customWidth="1"/>
    <col min="2325" max="2569" width="9.1796875" style="14"/>
    <col min="2570" max="2570" width="0" style="14" hidden="1" customWidth="1"/>
    <col min="2571" max="2571" width="20.453125" style="14" customWidth="1"/>
    <col min="2572" max="2580" width="7.81640625" style="14" customWidth="1"/>
    <col min="2581" max="2825" width="9.1796875" style="14"/>
    <col min="2826" max="2826" width="0" style="14" hidden="1" customWidth="1"/>
    <col min="2827" max="2827" width="20.453125" style="14" customWidth="1"/>
    <col min="2828" max="2836" width="7.81640625" style="14" customWidth="1"/>
    <col min="2837" max="3081" width="9.1796875" style="14"/>
    <col min="3082" max="3082" width="0" style="14" hidden="1" customWidth="1"/>
    <col min="3083" max="3083" width="20.453125" style="14" customWidth="1"/>
    <col min="3084" max="3092" width="7.81640625" style="14" customWidth="1"/>
    <col min="3093" max="3337" width="9.1796875" style="14"/>
    <col min="3338" max="3338" width="0" style="14" hidden="1" customWidth="1"/>
    <col min="3339" max="3339" width="20.453125" style="14" customWidth="1"/>
    <col min="3340" max="3348" width="7.81640625" style="14" customWidth="1"/>
    <col min="3349" max="3593" width="9.1796875" style="14"/>
    <col min="3594" max="3594" width="0" style="14" hidden="1" customWidth="1"/>
    <col min="3595" max="3595" width="20.453125" style="14" customWidth="1"/>
    <col min="3596" max="3604" width="7.81640625" style="14" customWidth="1"/>
    <col min="3605" max="3849" width="9.1796875" style="14"/>
    <col min="3850" max="3850" width="0" style="14" hidden="1" customWidth="1"/>
    <col min="3851" max="3851" width="20.453125" style="14" customWidth="1"/>
    <col min="3852" max="3860" width="7.81640625" style="14" customWidth="1"/>
    <col min="3861" max="4105" width="9.1796875" style="14"/>
    <col min="4106" max="4106" width="0" style="14" hidden="1" customWidth="1"/>
    <col min="4107" max="4107" width="20.453125" style="14" customWidth="1"/>
    <col min="4108" max="4116" width="7.81640625" style="14" customWidth="1"/>
    <col min="4117" max="4361" width="9.1796875" style="14"/>
    <col min="4362" max="4362" width="0" style="14" hidden="1" customWidth="1"/>
    <col min="4363" max="4363" width="20.453125" style="14" customWidth="1"/>
    <col min="4364" max="4372" width="7.81640625" style="14" customWidth="1"/>
    <col min="4373" max="4617" width="9.1796875" style="14"/>
    <col min="4618" max="4618" width="0" style="14" hidden="1" customWidth="1"/>
    <col min="4619" max="4619" width="20.453125" style="14" customWidth="1"/>
    <col min="4620" max="4628" width="7.81640625" style="14" customWidth="1"/>
    <col min="4629" max="4873" width="9.1796875" style="14"/>
    <col min="4874" max="4874" width="0" style="14" hidden="1" customWidth="1"/>
    <col min="4875" max="4875" width="20.453125" style="14" customWidth="1"/>
    <col min="4876" max="4884" width="7.81640625" style="14" customWidth="1"/>
    <col min="4885" max="5129" width="9.1796875" style="14"/>
    <col min="5130" max="5130" width="0" style="14" hidden="1" customWidth="1"/>
    <col min="5131" max="5131" width="20.453125" style="14" customWidth="1"/>
    <col min="5132" max="5140" width="7.81640625" style="14" customWidth="1"/>
    <col min="5141" max="5385" width="9.1796875" style="14"/>
    <col min="5386" max="5386" width="0" style="14" hidden="1" customWidth="1"/>
    <col min="5387" max="5387" width="20.453125" style="14" customWidth="1"/>
    <col min="5388" max="5396" width="7.81640625" style="14" customWidth="1"/>
    <col min="5397" max="5641" width="9.1796875" style="14"/>
    <col min="5642" max="5642" width="0" style="14" hidden="1" customWidth="1"/>
    <col min="5643" max="5643" width="20.453125" style="14" customWidth="1"/>
    <col min="5644" max="5652" width="7.81640625" style="14" customWidth="1"/>
    <col min="5653" max="5897" width="9.1796875" style="14"/>
    <col min="5898" max="5898" width="0" style="14" hidden="1" customWidth="1"/>
    <col min="5899" max="5899" width="20.453125" style="14" customWidth="1"/>
    <col min="5900" max="5908" width="7.81640625" style="14" customWidth="1"/>
    <col min="5909" max="6153" width="9.1796875" style="14"/>
    <col min="6154" max="6154" width="0" style="14" hidden="1" customWidth="1"/>
    <col min="6155" max="6155" width="20.453125" style="14" customWidth="1"/>
    <col min="6156" max="6164" width="7.81640625" style="14" customWidth="1"/>
    <col min="6165" max="6409" width="9.1796875" style="14"/>
    <col min="6410" max="6410" width="0" style="14" hidden="1" customWidth="1"/>
    <col min="6411" max="6411" width="20.453125" style="14" customWidth="1"/>
    <col min="6412" max="6420" width="7.81640625" style="14" customWidth="1"/>
    <col min="6421" max="6665" width="9.1796875" style="14"/>
    <col min="6666" max="6666" width="0" style="14" hidden="1" customWidth="1"/>
    <col min="6667" max="6667" width="20.453125" style="14" customWidth="1"/>
    <col min="6668" max="6676" width="7.81640625" style="14" customWidth="1"/>
    <col min="6677" max="6921" width="9.1796875" style="14"/>
    <col min="6922" max="6922" width="0" style="14" hidden="1" customWidth="1"/>
    <col min="6923" max="6923" width="20.453125" style="14" customWidth="1"/>
    <col min="6924" max="6932" width="7.81640625" style="14" customWidth="1"/>
    <col min="6933" max="7177" width="9.1796875" style="14"/>
    <col min="7178" max="7178" width="0" style="14" hidden="1" customWidth="1"/>
    <col min="7179" max="7179" width="20.453125" style="14" customWidth="1"/>
    <col min="7180" max="7188" width="7.81640625" style="14" customWidth="1"/>
    <col min="7189" max="7433" width="9.1796875" style="14"/>
    <col min="7434" max="7434" width="0" style="14" hidden="1" customWidth="1"/>
    <col min="7435" max="7435" width="20.453125" style="14" customWidth="1"/>
    <col min="7436" max="7444" width="7.81640625" style="14" customWidth="1"/>
    <col min="7445" max="7689" width="9.1796875" style="14"/>
    <col min="7690" max="7690" width="0" style="14" hidden="1" customWidth="1"/>
    <col min="7691" max="7691" width="20.453125" style="14" customWidth="1"/>
    <col min="7692" max="7700" width="7.81640625" style="14" customWidth="1"/>
    <col min="7701" max="7945" width="9.1796875" style="14"/>
    <col min="7946" max="7946" width="0" style="14" hidden="1" customWidth="1"/>
    <col min="7947" max="7947" width="20.453125" style="14" customWidth="1"/>
    <col min="7948" max="7956" width="7.81640625" style="14" customWidth="1"/>
    <col min="7957" max="8201" width="9.1796875" style="14"/>
    <col min="8202" max="8202" width="0" style="14" hidden="1" customWidth="1"/>
    <col min="8203" max="8203" width="20.453125" style="14" customWidth="1"/>
    <col min="8204" max="8212" width="7.81640625" style="14" customWidth="1"/>
    <col min="8213" max="8457" width="9.1796875" style="14"/>
    <col min="8458" max="8458" width="0" style="14" hidden="1" customWidth="1"/>
    <col min="8459" max="8459" width="20.453125" style="14" customWidth="1"/>
    <col min="8460" max="8468" width="7.81640625" style="14" customWidth="1"/>
    <col min="8469" max="8713" width="9.1796875" style="14"/>
    <col min="8714" max="8714" width="0" style="14" hidden="1" customWidth="1"/>
    <col min="8715" max="8715" width="20.453125" style="14" customWidth="1"/>
    <col min="8716" max="8724" width="7.81640625" style="14" customWidth="1"/>
    <col min="8725" max="8969" width="9.1796875" style="14"/>
    <col min="8970" max="8970" width="0" style="14" hidden="1" customWidth="1"/>
    <col min="8971" max="8971" width="20.453125" style="14" customWidth="1"/>
    <col min="8972" max="8980" width="7.81640625" style="14" customWidth="1"/>
    <col min="8981" max="9225" width="9.1796875" style="14"/>
    <col min="9226" max="9226" width="0" style="14" hidden="1" customWidth="1"/>
    <col min="9227" max="9227" width="20.453125" style="14" customWidth="1"/>
    <col min="9228" max="9236" width="7.81640625" style="14" customWidth="1"/>
    <col min="9237" max="9481" width="9.1796875" style="14"/>
    <col min="9482" max="9482" width="0" style="14" hidden="1" customWidth="1"/>
    <col min="9483" max="9483" width="20.453125" style="14" customWidth="1"/>
    <col min="9484" max="9492" width="7.81640625" style="14" customWidth="1"/>
    <col min="9493" max="9737" width="9.1796875" style="14"/>
    <col min="9738" max="9738" width="0" style="14" hidden="1" customWidth="1"/>
    <col min="9739" max="9739" width="20.453125" style="14" customWidth="1"/>
    <col min="9740" max="9748" width="7.81640625" style="14" customWidth="1"/>
    <col min="9749" max="9993" width="9.1796875" style="14"/>
    <col min="9994" max="9994" width="0" style="14" hidden="1" customWidth="1"/>
    <col min="9995" max="9995" width="20.453125" style="14" customWidth="1"/>
    <col min="9996" max="10004" width="7.81640625" style="14" customWidth="1"/>
    <col min="10005" max="10249" width="9.1796875" style="14"/>
    <col min="10250" max="10250" width="0" style="14" hidden="1" customWidth="1"/>
    <col min="10251" max="10251" width="20.453125" style="14" customWidth="1"/>
    <col min="10252" max="10260" width="7.81640625" style="14" customWidth="1"/>
    <col min="10261" max="10505" width="9.1796875" style="14"/>
    <col min="10506" max="10506" width="0" style="14" hidden="1" customWidth="1"/>
    <col min="10507" max="10507" width="20.453125" style="14" customWidth="1"/>
    <col min="10508" max="10516" width="7.81640625" style="14" customWidth="1"/>
    <col min="10517" max="10761" width="9.1796875" style="14"/>
    <col min="10762" max="10762" width="0" style="14" hidden="1" customWidth="1"/>
    <col min="10763" max="10763" width="20.453125" style="14" customWidth="1"/>
    <col min="10764" max="10772" width="7.81640625" style="14" customWidth="1"/>
    <col min="10773" max="11017" width="9.1796875" style="14"/>
    <col min="11018" max="11018" width="0" style="14" hidden="1" customWidth="1"/>
    <col min="11019" max="11019" width="20.453125" style="14" customWidth="1"/>
    <col min="11020" max="11028" width="7.81640625" style="14" customWidth="1"/>
    <col min="11029" max="11273" width="9.1796875" style="14"/>
    <col min="11274" max="11274" width="0" style="14" hidden="1" customWidth="1"/>
    <col min="11275" max="11275" width="20.453125" style="14" customWidth="1"/>
    <col min="11276" max="11284" width="7.81640625" style="14" customWidth="1"/>
    <col min="11285" max="11529" width="9.1796875" style="14"/>
    <col min="11530" max="11530" width="0" style="14" hidden="1" customWidth="1"/>
    <col min="11531" max="11531" width="20.453125" style="14" customWidth="1"/>
    <col min="11532" max="11540" width="7.81640625" style="14" customWidth="1"/>
    <col min="11541" max="11785" width="9.1796875" style="14"/>
    <col min="11786" max="11786" width="0" style="14" hidden="1" customWidth="1"/>
    <col min="11787" max="11787" width="20.453125" style="14" customWidth="1"/>
    <col min="11788" max="11796" width="7.81640625" style="14" customWidth="1"/>
    <col min="11797" max="12041" width="9.1796875" style="14"/>
    <col min="12042" max="12042" width="0" style="14" hidden="1" customWidth="1"/>
    <col min="12043" max="12043" width="20.453125" style="14" customWidth="1"/>
    <col min="12044" max="12052" width="7.81640625" style="14" customWidth="1"/>
    <col min="12053" max="12297" width="9.1796875" style="14"/>
    <col min="12298" max="12298" width="0" style="14" hidden="1" customWidth="1"/>
    <col min="12299" max="12299" width="20.453125" style="14" customWidth="1"/>
    <col min="12300" max="12308" width="7.81640625" style="14" customWidth="1"/>
    <col min="12309" max="12553" width="9.1796875" style="14"/>
    <col min="12554" max="12554" width="0" style="14" hidden="1" customWidth="1"/>
    <col min="12555" max="12555" width="20.453125" style="14" customWidth="1"/>
    <col min="12556" max="12564" width="7.81640625" style="14" customWidth="1"/>
    <col min="12565" max="12809" width="9.1796875" style="14"/>
    <col min="12810" max="12810" width="0" style="14" hidden="1" customWidth="1"/>
    <col min="12811" max="12811" width="20.453125" style="14" customWidth="1"/>
    <col min="12812" max="12820" width="7.81640625" style="14" customWidth="1"/>
    <col min="12821" max="13065" width="9.1796875" style="14"/>
    <col min="13066" max="13066" width="0" style="14" hidden="1" customWidth="1"/>
    <col min="13067" max="13067" width="20.453125" style="14" customWidth="1"/>
    <col min="13068" max="13076" width="7.81640625" style="14" customWidth="1"/>
    <col min="13077" max="13321" width="9.1796875" style="14"/>
    <col min="13322" max="13322" width="0" style="14" hidden="1" customWidth="1"/>
    <col min="13323" max="13323" width="20.453125" style="14" customWidth="1"/>
    <col min="13324" max="13332" width="7.81640625" style="14" customWidth="1"/>
    <col min="13333" max="13577" width="9.1796875" style="14"/>
    <col min="13578" max="13578" width="0" style="14" hidden="1" customWidth="1"/>
    <col min="13579" max="13579" width="20.453125" style="14" customWidth="1"/>
    <col min="13580" max="13588" width="7.81640625" style="14" customWidth="1"/>
    <col min="13589" max="13833" width="9.1796875" style="14"/>
    <col min="13834" max="13834" width="0" style="14" hidden="1" customWidth="1"/>
    <col min="13835" max="13835" width="20.453125" style="14" customWidth="1"/>
    <col min="13836" max="13844" width="7.81640625" style="14" customWidth="1"/>
    <col min="13845" max="14089" width="9.1796875" style="14"/>
    <col min="14090" max="14090" width="0" style="14" hidden="1" customWidth="1"/>
    <col min="14091" max="14091" width="20.453125" style="14" customWidth="1"/>
    <col min="14092" max="14100" width="7.81640625" style="14" customWidth="1"/>
    <col min="14101" max="14345" width="9.1796875" style="14"/>
    <col min="14346" max="14346" width="0" style="14" hidden="1" customWidth="1"/>
    <col min="14347" max="14347" width="20.453125" style="14" customWidth="1"/>
    <col min="14348" max="14356" width="7.81640625" style="14" customWidth="1"/>
    <col min="14357" max="14601" width="9.1796875" style="14"/>
    <col min="14602" max="14602" width="0" style="14" hidden="1" customWidth="1"/>
    <col min="14603" max="14603" width="20.453125" style="14" customWidth="1"/>
    <col min="14604" max="14612" width="7.81640625" style="14" customWidth="1"/>
    <col min="14613" max="14857" width="9.1796875" style="14"/>
    <col min="14858" max="14858" width="0" style="14" hidden="1" customWidth="1"/>
    <col min="14859" max="14859" width="20.453125" style="14" customWidth="1"/>
    <col min="14860" max="14868" width="7.81640625" style="14" customWidth="1"/>
    <col min="14869" max="15113" width="9.1796875" style="14"/>
    <col min="15114" max="15114" width="0" style="14" hidden="1" customWidth="1"/>
    <col min="15115" max="15115" width="20.453125" style="14" customWidth="1"/>
    <col min="15116" max="15124" width="7.81640625" style="14" customWidth="1"/>
    <col min="15125" max="15369" width="9.1796875" style="14"/>
    <col min="15370" max="15370" width="0" style="14" hidden="1" customWidth="1"/>
    <col min="15371" max="15371" width="20.453125" style="14" customWidth="1"/>
    <col min="15372" max="15380" width="7.81640625" style="14" customWidth="1"/>
    <col min="15381" max="15625" width="9.1796875" style="14"/>
    <col min="15626" max="15626" width="0" style="14" hidden="1" customWidth="1"/>
    <col min="15627" max="15627" width="20.453125" style="14" customWidth="1"/>
    <col min="15628" max="15636" width="7.81640625" style="14" customWidth="1"/>
    <col min="15637" max="15881" width="9.1796875" style="14"/>
    <col min="15882" max="15882" width="0" style="14" hidden="1" customWidth="1"/>
    <col min="15883" max="15883" width="20.453125" style="14" customWidth="1"/>
    <col min="15884" max="15892" width="7.81640625" style="14" customWidth="1"/>
    <col min="15893" max="16137" width="9.1796875" style="14"/>
    <col min="16138" max="16138" width="0" style="14" hidden="1" customWidth="1"/>
    <col min="16139" max="16139" width="20.453125" style="14" customWidth="1"/>
    <col min="16140" max="16148" width="7.81640625" style="14" customWidth="1"/>
    <col min="16149" max="16384" width="9.1796875" style="14"/>
  </cols>
  <sheetData>
    <row r="1" spans="1:34" s="12" customFormat="1" ht="28.5" x14ac:dyDescent="0.25">
      <c r="A1" s="56" t="s">
        <v>470</v>
      </c>
      <c r="B1" s="56"/>
      <c r="C1" s="56"/>
      <c r="D1" s="56"/>
      <c r="E1" s="56"/>
      <c r="F1" s="56"/>
      <c r="G1" s="56"/>
      <c r="H1" s="56"/>
      <c r="I1" s="56"/>
      <c r="J1" s="56"/>
      <c r="K1" s="56"/>
      <c r="L1" s="135"/>
      <c r="M1" s="135"/>
      <c r="N1" s="136"/>
      <c r="O1" s="136"/>
      <c r="P1" s="136"/>
      <c r="Q1" s="136"/>
      <c r="R1" s="136"/>
      <c r="S1" s="136"/>
      <c r="T1" s="136"/>
      <c r="U1" s="136"/>
      <c r="V1" s="136"/>
      <c r="W1" s="136"/>
      <c r="X1" s="136"/>
    </row>
    <row r="2" spans="1:34" s="12" customFormat="1" ht="15.5" x14ac:dyDescent="0.25">
      <c r="A2" s="3" t="s">
        <v>15</v>
      </c>
      <c r="B2" s="3"/>
      <c r="C2" s="3"/>
      <c r="D2" s="3"/>
      <c r="E2" s="3"/>
      <c r="F2" s="3"/>
      <c r="G2" s="3"/>
      <c r="H2" s="3"/>
      <c r="I2" s="3"/>
      <c r="J2" s="3"/>
      <c r="K2" s="3"/>
      <c r="L2" s="135"/>
      <c r="M2" s="135"/>
      <c r="N2" s="136"/>
      <c r="O2" s="136"/>
      <c r="P2" s="136"/>
      <c r="Q2" s="136"/>
      <c r="R2" s="136"/>
      <c r="S2" s="136"/>
      <c r="T2" s="136"/>
      <c r="U2" s="136"/>
      <c r="V2" s="136"/>
      <c r="W2" s="136"/>
      <c r="X2" s="136"/>
    </row>
    <row r="3" spans="1:34" s="12" customFormat="1" ht="15.5" x14ac:dyDescent="0.25">
      <c r="A3" s="62" t="s">
        <v>159</v>
      </c>
      <c r="B3" s="62"/>
      <c r="C3" s="62"/>
      <c r="D3" s="62"/>
      <c r="E3" s="62"/>
      <c r="F3" s="62"/>
      <c r="G3" s="62"/>
      <c r="H3" s="62"/>
      <c r="I3" s="62"/>
      <c r="J3" s="62"/>
      <c r="K3" s="62"/>
      <c r="L3" s="135"/>
      <c r="M3" s="135"/>
      <c r="N3" s="136"/>
      <c r="O3" s="136"/>
      <c r="P3" s="136"/>
      <c r="Q3" s="136"/>
      <c r="R3" s="136"/>
      <c r="S3" s="136"/>
      <c r="T3" s="136"/>
      <c r="U3" s="136"/>
      <c r="V3" s="136"/>
      <c r="W3" s="136"/>
      <c r="X3" s="136"/>
    </row>
    <row r="4" spans="1:34" s="12" customFormat="1" ht="15.5" x14ac:dyDescent="0.25">
      <c r="A4" s="62"/>
      <c r="B4" s="280">
        <v>2022</v>
      </c>
      <c r="C4" s="266"/>
      <c r="D4" s="266"/>
      <c r="E4" s="266"/>
      <c r="F4" s="266"/>
      <c r="G4" s="266"/>
      <c r="H4" s="266"/>
      <c r="I4" s="266"/>
      <c r="J4" s="266"/>
      <c r="K4" s="267"/>
      <c r="L4" s="280" t="s">
        <v>514</v>
      </c>
      <c r="M4" s="268"/>
      <c r="N4" s="269"/>
      <c r="O4" s="269"/>
      <c r="P4" s="269"/>
      <c r="Q4" s="269"/>
      <c r="R4" s="269"/>
      <c r="S4" s="269"/>
      <c r="T4" s="269"/>
      <c r="U4" s="270"/>
      <c r="V4" s="136"/>
      <c r="W4" s="136"/>
      <c r="X4" s="136"/>
    </row>
    <row r="5" spans="1:34" ht="65.25" customHeight="1" x14ac:dyDescent="0.35">
      <c r="A5" s="173" t="s">
        <v>471</v>
      </c>
      <c r="B5" s="271" t="s">
        <v>56</v>
      </c>
      <c r="C5" s="179" t="s">
        <v>315</v>
      </c>
      <c r="D5" s="179" t="s">
        <v>57</v>
      </c>
      <c r="E5" s="179" t="s">
        <v>341</v>
      </c>
      <c r="F5" s="179" t="s">
        <v>314</v>
      </c>
      <c r="G5" s="179" t="s">
        <v>472</v>
      </c>
      <c r="H5" s="179" t="s">
        <v>58</v>
      </c>
      <c r="I5" s="272" t="s">
        <v>59</v>
      </c>
      <c r="J5" s="179" t="s">
        <v>60</v>
      </c>
      <c r="K5" s="273" t="s">
        <v>62</v>
      </c>
      <c r="L5" s="178" t="s">
        <v>89</v>
      </c>
      <c r="M5" s="179" t="s">
        <v>318</v>
      </c>
      <c r="N5" s="179" t="s">
        <v>280</v>
      </c>
      <c r="O5" s="179" t="s">
        <v>485</v>
      </c>
      <c r="P5" s="179" t="s">
        <v>316</v>
      </c>
      <c r="Q5" s="179" t="s">
        <v>486</v>
      </c>
      <c r="R5" s="179" t="s">
        <v>345</v>
      </c>
      <c r="S5" s="180" t="s">
        <v>346</v>
      </c>
      <c r="T5" s="179" t="s">
        <v>475</v>
      </c>
      <c r="U5" s="181" t="s">
        <v>487</v>
      </c>
      <c r="V5" s="165"/>
    </row>
    <row r="6" spans="1:34" ht="15.5" x14ac:dyDescent="0.35">
      <c r="A6" s="174" t="s">
        <v>162</v>
      </c>
      <c r="B6" s="274">
        <f>SUM('Quarter supply'!C102:C105)</f>
        <v>451.97</v>
      </c>
      <c r="C6" s="275">
        <v>0</v>
      </c>
      <c r="D6" s="275">
        <f>SUM('Quarter supply'!D102:D105)</f>
        <v>41343.47</v>
      </c>
      <c r="E6" s="275">
        <v>0</v>
      </c>
      <c r="F6" s="275">
        <f>SUM('Quarter supply'!E102:E105)</f>
        <v>36416.89</v>
      </c>
      <c r="G6" s="275">
        <f>SUM('Quarter supply'!F102:F105)</f>
        <v>13078</v>
      </c>
      <c r="H6" s="275">
        <f>SUM('Quarter supply'!G102:G105)</f>
        <v>18886.809999999998</v>
      </c>
      <c r="I6" s="275">
        <v>0</v>
      </c>
      <c r="J6" s="275">
        <v>0</v>
      </c>
      <c r="K6" s="184">
        <f t="shared" ref="K6:K13" si="0">SUM(B6:J6)</f>
        <v>110177.14</v>
      </c>
      <c r="L6" s="166">
        <f>SUM('Quarter supply'!C106:C109)</f>
        <v>357.88</v>
      </c>
      <c r="M6" s="167">
        <v>0</v>
      </c>
      <c r="N6" s="166">
        <f>SUM('Quarter supply'!D106:D109)</f>
        <v>36618.9</v>
      </c>
      <c r="O6" s="167">
        <v>0</v>
      </c>
      <c r="P6" s="166">
        <f>SUM('Quarter supply'!E106:E109)</f>
        <v>32935.14</v>
      </c>
      <c r="Q6" s="166">
        <f>SUM('Quarter supply'!F106:F109)</f>
        <v>12976.36</v>
      </c>
      <c r="R6" s="166">
        <f>SUM('Quarter supply'!G106:G109)</f>
        <v>17530.47</v>
      </c>
      <c r="S6" s="167">
        <v>0</v>
      </c>
      <c r="T6" s="168">
        <v>0</v>
      </c>
      <c r="U6" s="168">
        <f t="shared" ref="U6:U13" si="1">SUM(L6:T6)</f>
        <v>100418.75</v>
      </c>
      <c r="W6" s="134"/>
      <c r="X6" s="134"/>
      <c r="Y6" s="134"/>
      <c r="Z6" s="134"/>
      <c r="AA6" s="134"/>
      <c r="AB6" s="134"/>
      <c r="AC6" s="134"/>
      <c r="AD6" s="134"/>
      <c r="AE6" s="134"/>
      <c r="AF6" s="134"/>
      <c r="AG6" s="134"/>
      <c r="AH6" s="134"/>
    </row>
    <row r="7" spans="1:34" ht="15.5" x14ac:dyDescent="0.35">
      <c r="A7" s="175" t="s">
        <v>70</v>
      </c>
      <c r="B7" s="276">
        <f>SUM('Quarter supply'!I102:I105)</f>
        <v>4261.8200000000006</v>
      </c>
      <c r="C7" s="171">
        <f>SUM('Quarter supply'!J102:J105)</f>
        <v>876.4799999999999</v>
      </c>
      <c r="D7" s="171">
        <f>SUM('Quarter supply'!K102:K105)</f>
        <v>50909.56</v>
      </c>
      <c r="E7" s="171">
        <f>SUM('Quarter supply'!L102:L105)</f>
        <v>31465.279999999999</v>
      </c>
      <c r="F7" s="171">
        <f>SUM('Quarter supply'!M102:M105)</f>
        <v>53163.47</v>
      </c>
      <c r="G7" s="171">
        <f>SUM('Quarter supply'!N102:N105)</f>
        <v>5515.89</v>
      </c>
      <c r="H7" s="171">
        <v>0</v>
      </c>
      <c r="I7" s="171">
        <f>SUM('Quarter supply'!O102:O105)</f>
        <v>1328.51</v>
      </c>
      <c r="J7" s="171">
        <v>0</v>
      </c>
      <c r="K7" s="185">
        <f t="shared" si="0"/>
        <v>147521.01</v>
      </c>
      <c r="L7" s="166">
        <f>SUM('Quarter supply'!I106:I109)</f>
        <v>2382.71</v>
      </c>
      <c r="M7" s="166">
        <f>SUM('Quarter supply'!J106:J109)</f>
        <v>1165.42</v>
      </c>
      <c r="N7" s="166">
        <f>SUM('Quarter supply'!K106:K109)</f>
        <v>49859.899999999994</v>
      </c>
      <c r="O7" s="166">
        <f>SUM('Quarter supply'!L106:L109)</f>
        <v>33634.990000000005</v>
      </c>
      <c r="P7" s="166">
        <f>SUM('Quarter supply'!M106:M109)</f>
        <v>42466.64</v>
      </c>
      <c r="Q7" s="166">
        <f>SUM('Quarter supply'!N106:N109)</f>
        <v>5291.35</v>
      </c>
      <c r="R7" s="168">
        <v>0</v>
      </c>
      <c r="S7" s="168">
        <f>SUM('Quarter supply'!O106:O109)</f>
        <v>2855.76</v>
      </c>
      <c r="T7" s="168">
        <v>0</v>
      </c>
      <c r="U7" s="168">
        <f t="shared" si="1"/>
        <v>137656.76999999999</v>
      </c>
      <c r="W7" s="134"/>
      <c r="X7" s="134"/>
      <c r="Y7" s="134"/>
      <c r="Z7" s="134"/>
      <c r="AA7" s="134"/>
      <c r="AB7" s="134"/>
      <c r="AC7" s="134"/>
      <c r="AD7" s="134"/>
      <c r="AE7" s="134"/>
      <c r="AF7" s="134"/>
      <c r="AG7" s="134"/>
      <c r="AH7" s="134"/>
    </row>
    <row r="8" spans="1:34" ht="15.5" x14ac:dyDescent="0.35">
      <c r="A8" s="175" t="s">
        <v>71</v>
      </c>
      <c r="B8" s="276">
        <f>SUM('Quarter supply'!Q102:Q105)</f>
        <v>-395.18</v>
      </c>
      <c r="C8" s="171">
        <f>SUM('Quarter supply'!R102:R105)</f>
        <v>-12.49</v>
      </c>
      <c r="D8" s="171">
        <f>SUM('Quarter supply'!S102:S105)</f>
        <v>-33809.760000000002</v>
      </c>
      <c r="E8" s="171">
        <f>SUM('Quarter supply'!T102:T105)</f>
        <v>-23057.4</v>
      </c>
      <c r="F8" s="171">
        <f>SUM('Quarter supply'!U102:U105)</f>
        <v>-22344.29</v>
      </c>
      <c r="G8" s="171">
        <f>SUM('Quarter supply'!V102:V105)</f>
        <v>-477.21000000000004</v>
      </c>
      <c r="H8" s="171">
        <v>0</v>
      </c>
      <c r="I8" s="171">
        <f>SUM('Quarter supply'!W102:W105)</f>
        <v>-1787.87</v>
      </c>
      <c r="J8" s="171">
        <v>0</v>
      </c>
      <c r="K8" s="185">
        <f t="shared" si="0"/>
        <v>-81884.2</v>
      </c>
      <c r="L8" s="168">
        <f>SUM('Quarter supply'!Q106:Q109)</f>
        <v>-478.53999999999996</v>
      </c>
      <c r="M8" s="168">
        <f>SUM('Quarter supply'!R106:R109)</f>
        <v>-4.68</v>
      </c>
      <c r="N8" s="166">
        <f>SUM('Quarter supply'!S106:S109)</f>
        <v>-30239.519999999997</v>
      </c>
      <c r="O8" s="168">
        <f>SUM('Quarter supply'!T106:T109)</f>
        <v>-20723.82</v>
      </c>
      <c r="P8" s="168">
        <f>SUM('Quarter supply'!U106:U109)</f>
        <v>-15098.09</v>
      </c>
      <c r="Q8" s="168">
        <f>SUM('Quarter supply'!V106:V109)</f>
        <v>-520.33000000000004</v>
      </c>
      <c r="R8" s="168">
        <v>0</v>
      </c>
      <c r="S8" s="168">
        <f>SUM('Quarter supply'!W106:W109)</f>
        <v>-812.48</v>
      </c>
      <c r="T8" s="167">
        <v>0</v>
      </c>
      <c r="U8" s="168">
        <f t="shared" si="1"/>
        <v>-67877.459999999992</v>
      </c>
      <c r="W8" s="134"/>
      <c r="X8" s="134"/>
      <c r="Y8" s="134"/>
      <c r="Z8" s="134"/>
      <c r="AA8" s="134"/>
      <c r="AB8" s="134"/>
      <c r="AC8" s="134"/>
      <c r="AD8" s="134"/>
      <c r="AE8" s="134"/>
      <c r="AF8" s="134"/>
      <c r="AG8" s="134"/>
      <c r="AH8" s="134"/>
    </row>
    <row r="9" spans="1:34" ht="15.5" x14ac:dyDescent="0.35">
      <c r="A9" s="175" t="s">
        <v>72</v>
      </c>
      <c r="B9" s="276">
        <v>0</v>
      </c>
      <c r="C9" s="171">
        <v>0</v>
      </c>
      <c r="D9" s="171">
        <v>0</v>
      </c>
      <c r="E9" s="171">
        <f>SUM('Quarter supply'!Y102:Y105)</f>
        <v>-2094.36</v>
      </c>
      <c r="F9" s="171">
        <v>0</v>
      </c>
      <c r="G9" s="171">
        <v>0</v>
      </c>
      <c r="H9" s="171">
        <v>0</v>
      </c>
      <c r="I9" s="171">
        <v>0</v>
      </c>
      <c r="J9" s="171">
        <v>0</v>
      </c>
      <c r="K9" s="185">
        <f t="shared" si="0"/>
        <v>-2094.36</v>
      </c>
      <c r="L9" s="168">
        <v>0</v>
      </c>
      <c r="M9" s="168">
        <v>0</v>
      </c>
      <c r="N9" s="166">
        <v>0</v>
      </c>
      <c r="O9" s="168">
        <f>SUM('Quarter supply'!Y106:Y109)</f>
        <v>-2085.36</v>
      </c>
      <c r="P9" s="168">
        <v>0</v>
      </c>
      <c r="Q9" s="168">
        <v>0</v>
      </c>
      <c r="R9" s="168">
        <v>0</v>
      </c>
      <c r="S9" s="168">
        <v>0</v>
      </c>
      <c r="T9" s="168">
        <v>0</v>
      </c>
      <c r="U9" s="168">
        <f t="shared" si="1"/>
        <v>-2085.36</v>
      </c>
      <c r="W9" s="134"/>
      <c r="X9" s="134"/>
      <c r="Y9" s="134"/>
      <c r="Z9" s="134"/>
      <c r="AA9" s="134"/>
      <c r="AB9" s="134"/>
      <c r="AC9" s="134"/>
      <c r="AD9" s="134"/>
      <c r="AE9" s="134"/>
      <c r="AF9" s="134"/>
      <c r="AG9" s="134"/>
      <c r="AH9" s="134"/>
    </row>
    <row r="10" spans="1:34" ht="15.5" x14ac:dyDescent="0.35">
      <c r="A10" s="175" t="s">
        <v>167</v>
      </c>
      <c r="B10" s="276">
        <f>SUM('Quarter supply'!AA102:AA105)</f>
        <v>-195.42000000000002</v>
      </c>
      <c r="C10" s="171">
        <f>SUM('Quarter supply'!AB102:AB105)</f>
        <v>202.26</v>
      </c>
      <c r="D10" s="171">
        <f>SUM('Quarter supply'!AC102:AC105)</f>
        <v>451.09000000000003</v>
      </c>
      <c r="E10" s="171">
        <f>SUM('Quarter supply'!AD102:AD105)</f>
        <v>260.16000000000003</v>
      </c>
      <c r="F10" s="171">
        <f>SUM('Quarter supply'!AE102:AE105)</f>
        <v>-349.54</v>
      </c>
      <c r="G10" s="171">
        <f>SUM('Quarter supply'!AF102:AF105)</f>
        <v>1.96</v>
      </c>
      <c r="H10" s="171">
        <v>0</v>
      </c>
      <c r="I10" s="171">
        <v>0</v>
      </c>
      <c r="J10" s="171">
        <v>0</v>
      </c>
      <c r="K10" s="185">
        <f t="shared" si="0"/>
        <v>370.51</v>
      </c>
      <c r="L10" s="166">
        <f>SUM('Quarter supply'!AA106:AA109)</f>
        <v>833.45</v>
      </c>
      <c r="M10" s="168">
        <f>SUM('Quarter supply'!AB106:AB109)</f>
        <v>285.25</v>
      </c>
      <c r="N10" s="166">
        <f>SUM('Quarter supply'!AC106:AC109)</f>
        <v>-771.42000000000007</v>
      </c>
      <c r="O10" s="168">
        <f>SUM('Quarter supply'!AD106:AD109)</f>
        <v>-30.189999999999998</v>
      </c>
      <c r="P10" s="168">
        <f>SUM('Quarter supply'!AE106:AE109)</f>
        <v>-577.35000000000014</v>
      </c>
      <c r="Q10" s="168">
        <f>SUM('Quarter supply'!AF106:AF109)</f>
        <v>1.96</v>
      </c>
      <c r="R10" s="168">
        <v>0</v>
      </c>
      <c r="S10" s="168">
        <v>0</v>
      </c>
      <c r="T10" s="168">
        <v>0</v>
      </c>
      <c r="U10" s="168">
        <f t="shared" si="1"/>
        <v>-258.30000000000018</v>
      </c>
      <c r="W10" s="134"/>
      <c r="X10" s="134"/>
      <c r="Y10" s="134"/>
      <c r="Z10" s="134"/>
      <c r="AA10" s="134"/>
      <c r="AB10" s="134"/>
      <c r="AC10" s="134"/>
      <c r="AD10" s="134"/>
      <c r="AE10" s="134"/>
      <c r="AF10" s="134"/>
      <c r="AG10" s="134"/>
      <c r="AH10" s="134"/>
    </row>
    <row r="11" spans="1:34" s="18" customFormat="1" ht="15.5" x14ac:dyDescent="0.35">
      <c r="A11" s="176" t="s">
        <v>36</v>
      </c>
      <c r="B11" s="277">
        <f>SUM('Quarter supply'!AH102:AH105)</f>
        <v>4123.1900000000005</v>
      </c>
      <c r="C11" s="172">
        <f>SUM('Quarter supply'!AI102:AI105)</f>
        <v>1066.25</v>
      </c>
      <c r="D11" s="172">
        <f>SUM('Quarter supply'!AJ102:AJ105)</f>
        <v>58894.359999999993</v>
      </c>
      <c r="E11" s="172">
        <f>SUM('Quarter supply'!AK102:AK105)</f>
        <v>6573.6799999999985</v>
      </c>
      <c r="F11" s="172">
        <f>SUM('Quarter supply'!AL102:AL105)</f>
        <v>66886.53</v>
      </c>
      <c r="G11" s="172">
        <f>SUM('Quarter supply'!AM102:AM105)</f>
        <v>18118.64</v>
      </c>
      <c r="H11" s="172">
        <f>SUM('Quarter supply'!AN102:AN105)</f>
        <v>18886.809999999998</v>
      </c>
      <c r="I11" s="172">
        <f>SUM('Quarter supply'!AO102:AO105)</f>
        <v>-459.36000000000007</v>
      </c>
      <c r="J11" s="172">
        <v>0</v>
      </c>
      <c r="K11" s="186">
        <f t="shared" si="0"/>
        <v>174090.10000000003</v>
      </c>
      <c r="L11" s="169">
        <f>SUM('Quarter supply'!AH106:AH109)</f>
        <v>3095.5</v>
      </c>
      <c r="M11" s="169">
        <f>SUM('Quarter supply'!AI106:AI109)</f>
        <v>1445.99</v>
      </c>
      <c r="N11" s="169">
        <f>SUM('Quarter supply'!AJ106:AJ109)</f>
        <v>55467.86</v>
      </c>
      <c r="O11" s="170">
        <f>SUM('Quarter supply'!AK106:AK109)</f>
        <v>10795.62</v>
      </c>
      <c r="P11" s="169">
        <f>SUM('Quarter supply'!AL106:AL109)</f>
        <v>59726.34</v>
      </c>
      <c r="Q11" s="169">
        <f>SUM('Quarter supply'!AM106:AM109)</f>
        <v>17749.34</v>
      </c>
      <c r="R11" s="169">
        <f>SUM('Quarter supply'!AN106:AN109)</f>
        <v>17530.47</v>
      </c>
      <c r="S11" s="170">
        <f>SUM('Quarter supply'!AO106:AO109)</f>
        <v>2043.2799999999997</v>
      </c>
      <c r="T11" s="170">
        <v>0</v>
      </c>
      <c r="U11" s="170">
        <f t="shared" si="1"/>
        <v>167854.4</v>
      </c>
      <c r="W11" s="134"/>
      <c r="X11" s="134"/>
      <c r="Y11" s="134"/>
      <c r="Z11" s="134"/>
      <c r="AA11" s="134"/>
      <c r="AB11" s="134"/>
      <c r="AC11" s="134"/>
      <c r="AD11" s="134"/>
      <c r="AE11" s="134"/>
      <c r="AF11" s="134"/>
      <c r="AG11" s="134"/>
      <c r="AH11" s="134"/>
    </row>
    <row r="12" spans="1:34" ht="15.5" x14ac:dyDescent="0.35">
      <c r="A12" s="175" t="s">
        <v>168</v>
      </c>
      <c r="B12" s="276">
        <f>SUM('Quarter supply'!AQ102:AQ105)</f>
        <v>-39.099999999999682</v>
      </c>
      <c r="C12" s="171">
        <f>SUM('Quarter supply'!AR102:AR105)</f>
        <v>-0.49999999999997158</v>
      </c>
      <c r="D12" s="171">
        <f>SUM('Quarter supply'!AS102:AS105)</f>
        <v>-22.440000000005966</v>
      </c>
      <c r="E12" s="171">
        <f>SUM('Quarter supply'!AT102:AT105)</f>
        <v>33.889999999997599</v>
      </c>
      <c r="F12" s="171">
        <f>SUM('Quarter supply'!AU102:AU105)</f>
        <v>-300.39999999999782</v>
      </c>
      <c r="G12" s="171">
        <f>SUM('Quarter supply'!AV102:AV105)</f>
        <v>-2.0000000001346052E-2</v>
      </c>
      <c r="H12" s="171">
        <f>SUM('Quarter supply'!AW102:AW105)</f>
        <v>0</v>
      </c>
      <c r="I12" s="171">
        <f>SUM('Quarter supply'!AX102:AX105)</f>
        <v>-38.360000000002799</v>
      </c>
      <c r="J12" s="171">
        <v>0</v>
      </c>
      <c r="K12" s="185">
        <f t="shared" si="0"/>
        <v>-366.93000000001001</v>
      </c>
      <c r="L12" s="168">
        <f>SUM('Quarter supply'!AQ106:AQ109)</f>
        <v>-32.690000000000055</v>
      </c>
      <c r="M12" s="168">
        <f>SUM('Quarter supply'!AR106:AR109)</f>
        <v>-0.95999999999997954</v>
      </c>
      <c r="N12" s="166">
        <f>SUM('Quarter supply'!AS106:AS109)</f>
        <v>-20.889999999999418</v>
      </c>
      <c r="O12" s="168">
        <f>SUM('Quarter supply'!AT106:AT109)</f>
        <v>-35.169999999992569</v>
      </c>
      <c r="P12" s="166">
        <f>SUM('Quarter supply'!AU106:AU109)</f>
        <v>-383.98999999999614</v>
      </c>
      <c r="Q12" s="167">
        <f>SUM('Quarter supply'!AV106:AV109)</f>
        <v>-1.9999999999527063E-2</v>
      </c>
      <c r="R12" s="167">
        <f>SUM('Quarter supply'!AW106:AW109)</f>
        <v>0</v>
      </c>
      <c r="S12" s="166">
        <f>SUM('Quarter supply'!AX106:AX109)</f>
        <v>-52.770000000000209</v>
      </c>
      <c r="T12" s="167">
        <v>0</v>
      </c>
      <c r="U12" s="168">
        <f t="shared" si="1"/>
        <v>-526.48999999998796</v>
      </c>
      <c r="W12" s="134"/>
      <c r="X12" s="134"/>
      <c r="Y12" s="134"/>
      <c r="Z12" s="134"/>
      <c r="AA12" s="134"/>
      <c r="AB12" s="134"/>
      <c r="AC12" s="134"/>
      <c r="AD12" s="134"/>
      <c r="AE12" s="134"/>
      <c r="AF12" s="134"/>
      <c r="AG12" s="134"/>
      <c r="AH12" s="134"/>
    </row>
    <row r="13" spans="1:34" s="18" customFormat="1" ht="15.5" x14ac:dyDescent="0.35">
      <c r="A13" s="176" t="s">
        <v>37</v>
      </c>
      <c r="B13" s="277">
        <f>SUM('Quarter supply'!AZ102:AZ105)</f>
        <v>4162.29</v>
      </c>
      <c r="C13" s="172">
        <f>SUM('Quarter supply'!BA102:BA105)</f>
        <v>1066.75</v>
      </c>
      <c r="D13" s="172">
        <f>SUM('Quarter supply'!BB102:BB105)</f>
        <v>58916.800000000003</v>
      </c>
      <c r="E13" s="172">
        <f>SUM('Quarter supply'!BC102:BC105)</f>
        <v>6539.7900000000009</v>
      </c>
      <c r="F13" s="172">
        <f>SUM('Quarter supply'!BD102:BD105)</f>
        <v>67186.929999999993</v>
      </c>
      <c r="G13" s="172">
        <f>SUM('Quarter supply'!BE102:BE105)</f>
        <v>18118.66</v>
      </c>
      <c r="H13" s="172">
        <f>SUM('Quarter supply'!BF102:BF105)</f>
        <v>18886.809999999998</v>
      </c>
      <c r="I13" s="172">
        <f>SUM('Quarter supply'!BG102:BG105)</f>
        <v>-420.99999999999727</v>
      </c>
      <c r="J13" s="172">
        <v>0</v>
      </c>
      <c r="K13" s="186">
        <f t="shared" si="0"/>
        <v>174457.03</v>
      </c>
      <c r="L13" s="169">
        <f>SUM('Quarter supply'!AZ106:AZ109)</f>
        <v>3128.19</v>
      </c>
      <c r="M13" s="169">
        <f>SUM('Quarter supply'!BA106:BA109)</f>
        <v>1446.9499999999998</v>
      </c>
      <c r="N13" s="169">
        <f>SUM('Quarter supply'!BB106:BB109)</f>
        <v>55488.75</v>
      </c>
      <c r="O13" s="170">
        <f>SUM('Quarter supply'!BC106:BC109)</f>
        <v>10830.789999999994</v>
      </c>
      <c r="P13" s="169">
        <f>SUM('Quarter supply'!BD106:BD109)</f>
        <v>60110.329999999987</v>
      </c>
      <c r="Q13" s="169">
        <f>SUM('Quarter supply'!BE106:BE109)</f>
        <v>17749.36</v>
      </c>
      <c r="R13" s="169">
        <f>SUM('Quarter supply'!BF106:BF109)</f>
        <v>17530.47</v>
      </c>
      <c r="S13" s="169">
        <f>SUM('Quarter supply'!BG106:BG109)</f>
        <v>2096.0500000000002</v>
      </c>
      <c r="T13" s="170">
        <v>0</v>
      </c>
      <c r="U13" s="170">
        <f t="shared" si="1"/>
        <v>168380.88999999998</v>
      </c>
      <c r="W13" s="134"/>
      <c r="X13" s="134"/>
      <c r="Y13" s="134"/>
      <c r="Z13" s="134"/>
      <c r="AA13" s="134"/>
      <c r="AB13" s="134"/>
      <c r="AC13" s="134"/>
      <c r="AD13" s="134"/>
      <c r="AE13" s="134"/>
      <c r="AF13" s="134"/>
      <c r="AG13" s="134"/>
      <c r="AH13" s="134"/>
    </row>
    <row r="14" spans="1:34" ht="15.5" x14ac:dyDescent="0.35">
      <c r="A14" s="175" t="s">
        <v>169</v>
      </c>
      <c r="B14" s="276">
        <f>SUM('Quarter demand'!L102:L105)</f>
        <v>0</v>
      </c>
      <c r="C14" s="171">
        <f>SUM('Quarter demand'!M102:M105)</f>
        <v>31.09</v>
      </c>
      <c r="D14" s="171">
        <f>SUM('Quarter demand'!N102:N105)</f>
        <v>652.14</v>
      </c>
      <c r="E14" s="171">
        <f>SUM('Quarter demand'!O102:O105)</f>
        <v>-718.76</v>
      </c>
      <c r="F14" s="171">
        <f>SUM('Quarter demand'!P102:P105)</f>
        <v>546.91</v>
      </c>
      <c r="G14" s="171">
        <f>SUM('Quarter demand'!Q102:Q105)</f>
        <v>-584.53</v>
      </c>
      <c r="H14" s="171">
        <f>SUM('Quarter demand'!R102:R105)</f>
        <v>-8528.9399999999987</v>
      </c>
      <c r="I14" s="171">
        <f>SUM('Quarter demand'!S102:S105)</f>
        <v>8528.9399999999987</v>
      </c>
      <c r="J14" s="171">
        <v>0</v>
      </c>
      <c r="K14" s="185">
        <f t="shared" ref="K14:K31" si="2">SUM(B14:J14)</f>
        <v>-73.149999999999636</v>
      </c>
      <c r="L14" s="167">
        <f>+SUM('Quarter demand'!L106:L109)</f>
        <v>0</v>
      </c>
      <c r="M14" s="168">
        <f>+SUM('Quarter demand'!M106:M109)</f>
        <v>10.210000000000001</v>
      </c>
      <c r="N14" s="166">
        <f>SUM('Quarter demand'!N106:N109)</f>
        <v>-142.81</v>
      </c>
      <c r="O14" s="168">
        <f>SUM('Quarter demand'!O106:O109)</f>
        <v>-18.670000000000009</v>
      </c>
      <c r="P14" s="168">
        <f>SUM('Quarter demand'!P106:P109)</f>
        <v>559.86999999999989</v>
      </c>
      <c r="Q14" s="168">
        <f>SUM('Quarter demand'!Q106:Q109)</f>
        <v>-596.78</v>
      </c>
      <c r="R14" s="168">
        <f>SUM('Quarter demand'!R106:R109)</f>
        <v>-8686.34</v>
      </c>
      <c r="S14" s="168">
        <f>SUM('Quarter demand'!S106:S109)</f>
        <v>8686.34</v>
      </c>
      <c r="T14" s="168">
        <v>0</v>
      </c>
      <c r="U14" s="168">
        <f t="shared" ref="U14:U24" si="3">SUM(L14:T14)</f>
        <v>-188.18000000000029</v>
      </c>
      <c r="W14" s="134"/>
      <c r="X14" s="134"/>
      <c r="Y14" s="134"/>
      <c r="Z14" s="134"/>
      <c r="AA14" s="134"/>
      <c r="AB14" s="134"/>
      <c r="AC14" s="134"/>
      <c r="AD14" s="134"/>
      <c r="AE14" s="134"/>
      <c r="AF14" s="134"/>
      <c r="AG14" s="134"/>
      <c r="AH14" s="134"/>
    </row>
    <row r="15" spans="1:34" s="18" customFormat="1" ht="15.5" x14ac:dyDescent="0.35">
      <c r="A15" s="176" t="s">
        <v>164</v>
      </c>
      <c r="B15" s="277">
        <f>SUM('Quarter demand'!U102:U105)</f>
        <v>-3128.17</v>
      </c>
      <c r="C15" s="172">
        <f>SUM('Quarter demand'!V102:V105)</f>
        <v>-59.849999999999994</v>
      </c>
      <c r="D15" s="172">
        <f>SUM('Quarter demand'!W102:W105)</f>
        <v>-59568.94</v>
      </c>
      <c r="E15" s="172">
        <f>SUM('Quarter demand'!X102:X105)</f>
        <v>58353.81</v>
      </c>
      <c r="F15" s="172">
        <f>SUM('Quarter demand'!Y102:Y105)</f>
        <v>-24494.800000000003</v>
      </c>
      <c r="G15" s="172">
        <f>SUM('Quarter demand'!Z102:Z105)</f>
        <v>-10791.16</v>
      </c>
      <c r="H15" s="172">
        <f>SUM('Quarter demand'!AA102:AA105)</f>
        <v>-10357.869999999999</v>
      </c>
      <c r="I15" s="172">
        <f>SUM('Quarter demand'!AB102:AB105)</f>
        <v>18987.409999999996</v>
      </c>
      <c r="J15" s="172">
        <f>SUM('Quarter demand'!AC102:AC105)</f>
        <v>1550.51</v>
      </c>
      <c r="K15" s="186">
        <f t="shared" si="2"/>
        <v>-29509.06</v>
      </c>
      <c r="L15" s="169">
        <f>SUM('Quarter demand'!U106:U109)</f>
        <v>-2241.3000000000002</v>
      </c>
      <c r="M15" s="170">
        <f>SUM('Quarter demand'!V106:V109)</f>
        <v>-673.11</v>
      </c>
      <c r="N15" s="169">
        <f>SUM('Quarter demand'!W106:W109)</f>
        <v>-55345.94</v>
      </c>
      <c r="O15" s="170">
        <f>SUM('Quarter demand'!X106:X109)</f>
        <v>54290.130000000005</v>
      </c>
      <c r="P15" s="170">
        <f>SUM('Quarter demand'!Y106:Y109)</f>
        <v>-19818.59</v>
      </c>
      <c r="Q15" s="170">
        <f>SUM('Quarter demand'!Z106:Z109)</f>
        <v>-10298.26</v>
      </c>
      <c r="R15" s="170">
        <f>SUM('Quarter demand'!AA106:AA109)</f>
        <v>-8844.130000000001</v>
      </c>
      <c r="S15" s="170">
        <f>SUM('Quarter demand'!AB106:AB109)</f>
        <v>15714.49</v>
      </c>
      <c r="T15" s="170">
        <f>SUM('Quarter demand'!AC106:AC109)</f>
        <v>1550.51</v>
      </c>
      <c r="U15" s="170">
        <f t="shared" si="3"/>
        <v>-25666.2</v>
      </c>
      <c r="W15" s="134"/>
      <c r="X15" s="134"/>
      <c r="Y15" s="134"/>
      <c r="Z15" s="134"/>
      <c r="AA15" s="134"/>
      <c r="AB15" s="134"/>
      <c r="AC15" s="134"/>
      <c r="AD15" s="134"/>
      <c r="AE15" s="134"/>
      <c r="AF15" s="134"/>
      <c r="AG15" s="134"/>
      <c r="AH15" s="134"/>
    </row>
    <row r="16" spans="1:34" ht="15.5" x14ac:dyDescent="0.35">
      <c r="A16" s="175" t="s">
        <v>91</v>
      </c>
      <c r="B16" s="276">
        <f>SUM('Quarter demand'!AE102:AE105)</f>
        <v>-1426.38</v>
      </c>
      <c r="C16" s="171">
        <f>SUM('Quarter demand'!AF102:AF105)</f>
        <v>-446.01</v>
      </c>
      <c r="D16" s="171">
        <v>0</v>
      </c>
      <c r="E16" s="171">
        <f>SUM('Quarter demand'!AG102:AG105)</f>
        <v>-451.58000000000004</v>
      </c>
      <c r="F16" s="171">
        <f>SUM('Quarter demand'!AH102:AH105)</f>
        <v>-22193.040000000001</v>
      </c>
      <c r="G16" s="171">
        <f>SUM('Quarter demand'!AI102:AI105)</f>
        <v>-10554.22</v>
      </c>
      <c r="H16" s="171">
        <f>SUM('Quarter demand'!AJ102:AJ105)</f>
        <v>-10357.869999999999</v>
      </c>
      <c r="I16" s="171">
        <f>SUM('Quarter demand'!AK102:AK105)</f>
        <v>18987.409999999996</v>
      </c>
      <c r="J16" s="171">
        <v>0</v>
      </c>
      <c r="K16" s="185">
        <f t="shared" si="2"/>
        <v>-26441.69000000001</v>
      </c>
      <c r="L16" s="166">
        <f>SUM('Quarter demand'!AE106:AE109)</f>
        <v>-928.5</v>
      </c>
      <c r="M16" s="166">
        <f>SUM('Quarter demand'!AF106:AF109)</f>
        <v>-424.9</v>
      </c>
      <c r="N16" s="166">
        <v>0</v>
      </c>
      <c r="O16" s="168">
        <f>SUM('Quarter demand'!AG106:AG109)</f>
        <v>-444.5</v>
      </c>
      <c r="P16" s="168">
        <f>SUM('Quarter demand'!AH106:AH109)</f>
        <v>-17516.830000000002</v>
      </c>
      <c r="Q16" s="168">
        <f>SUM('Quarter demand'!AI106:AI109)</f>
        <v>-10061.32</v>
      </c>
      <c r="R16" s="168">
        <f>SUM('Quarter demand'!AJ106:AJ109)</f>
        <v>-8844.130000000001</v>
      </c>
      <c r="S16" s="168">
        <f>SUM('Quarter demand'!AK106:AK109)</f>
        <v>15714.49</v>
      </c>
      <c r="T16" s="168">
        <v>0</v>
      </c>
      <c r="U16" s="168">
        <f t="shared" si="3"/>
        <v>-22505.69000000001</v>
      </c>
      <c r="W16" s="134"/>
      <c r="X16" s="134"/>
      <c r="Y16" s="134"/>
      <c r="Z16" s="134"/>
      <c r="AA16" s="134"/>
      <c r="AB16" s="134"/>
      <c r="AC16" s="134"/>
      <c r="AD16" s="134"/>
      <c r="AE16" s="134"/>
      <c r="AF16" s="134"/>
      <c r="AG16" s="134"/>
      <c r="AH16" s="134"/>
    </row>
    <row r="17" spans="1:34" ht="15.5" x14ac:dyDescent="0.35">
      <c r="A17" s="175" t="s">
        <v>74</v>
      </c>
      <c r="B17" s="276">
        <f>SUM('Quarter demand'!AM102:AM105)</f>
        <v>-3.6100000000000003</v>
      </c>
      <c r="C17" s="171">
        <f>SUM('Quarter demand'!AN102:AN105)</f>
        <v>-1.1599999999999999</v>
      </c>
      <c r="D17" s="171">
        <v>0</v>
      </c>
      <c r="E17" s="171">
        <f>SUM('Quarter demand'!AO102:AO105)</f>
        <v>-63.97</v>
      </c>
      <c r="F17" s="171">
        <f>SUM('Quarter demand'!AP102:AP105)</f>
        <v>-2301.7599999999998</v>
      </c>
      <c r="G17" s="171">
        <f>SUM('Quarter demand'!AQ102:AQ105)</f>
        <v>-236.94</v>
      </c>
      <c r="H17" s="171">
        <v>0</v>
      </c>
      <c r="I17" s="171">
        <v>0</v>
      </c>
      <c r="J17" s="171">
        <f>SUM('Quarter demand'!AR102:AR105)</f>
        <v>1550.51</v>
      </c>
      <c r="K17" s="185">
        <f t="shared" si="2"/>
        <v>-1056.9299999999996</v>
      </c>
      <c r="L17" s="166">
        <f>SUM('Quarter demand'!AM106:AM109)</f>
        <v>-3.6100000000000003</v>
      </c>
      <c r="M17" s="166">
        <f>SUM('Quarter demand'!AN106:AN109)</f>
        <v>-1.1599999999999999</v>
      </c>
      <c r="N17" s="166">
        <v>0</v>
      </c>
      <c r="O17" s="168">
        <f>SUM('Quarter demand'!AO106:AO109)</f>
        <v>-63.97</v>
      </c>
      <c r="P17" s="168">
        <f>SUM('Quarter demand'!AP106:AP109)</f>
        <v>-2301.7599999999998</v>
      </c>
      <c r="Q17" s="168">
        <f>SUM('Quarter demand'!AQ106:AQ109)</f>
        <v>-236.94</v>
      </c>
      <c r="R17" s="168">
        <v>0</v>
      </c>
      <c r="S17" s="168">
        <v>0</v>
      </c>
      <c r="T17" s="168">
        <f>SUM('Quarter demand'!AR106:AR109)</f>
        <v>1550.51</v>
      </c>
      <c r="U17" s="168">
        <f t="shared" si="3"/>
        <v>-1056.9299999999996</v>
      </c>
      <c r="W17" s="134"/>
      <c r="X17" s="134"/>
      <c r="Y17" s="134"/>
      <c r="Z17" s="134"/>
      <c r="AA17" s="134"/>
      <c r="AB17" s="134"/>
      <c r="AC17" s="134"/>
      <c r="AD17" s="134"/>
      <c r="AE17" s="134"/>
      <c r="AF17" s="134"/>
      <c r="AG17" s="134"/>
      <c r="AH17" s="134"/>
    </row>
    <row r="18" spans="1:34" ht="15.5" x14ac:dyDescent="0.35">
      <c r="A18" s="175" t="s">
        <v>75</v>
      </c>
      <c r="B18" s="276">
        <v>0</v>
      </c>
      <c r="C18" s="171">
        <v>0</v>
      </c>
      <c r="D18" s="171">
        <f>SUM('Quarter demand'!AT102:AT105)</f>
        <v>-59881.189999999995</v>
      </c>
      <c r="E18" s="171">
        <f>SUM('Quarter demand'!AU102:AU105)</f>
        <v>59264.47</v>
      </c>
      <c r="F18" s="171">
        <v>0</v>
      </c>
      <c r="G18" s="171">
        <v>0</v>
      </c>
      <c r="H18" s="171">
        <v>0</v>
      </c>
      <c r="I18" s="171">
        <v>0</v>
      </c>
      <c r="J18" s="171">
        <v>0</v>
      </c>
      <c r="K18" s="185">
        <f t="shared" si="2"/>
        <v>-616.71999999999389</v>
      </c>
      <c r="L18" s="168">
        <v>0</v>
      </c>
      <c r="M18" s="168">
        <v>0</v>
      </c>
      <c r="N18" s="166">
        <f>SUM('Quarter demand'!AT106:AT109)</f>
        <v>-55684.680000000008</v>
      </c>
      <c r="O18" s="166">
        <f>SUM('Quarter demand'!AU106:AU109)</f>
        <v>55211.1</v>
      </c>
      <c r="P18" s="168">
        <v>0</v>
      </c>
      <c r="Q18" s="168">
        <v>0</v>
      </c>
      <c r="R18" s="168">
        <v>0</v>
      </c>
      <c r="S18" s="168">
        <v>0</v>
      </c>
      <c r="T18" s="168">
        <v>0</v>
      </c>
      <c r="U18" s="168">
        <f t="shared" si="3"/>
        <v>-473.58000000000902</v>
      </c>
      <c r="W18" s="134"/>
      <c r="X18" s="134"/>
      <c r="Y18" s="134"/>
      <c r="Z18" s="134"/>
      <c r="AA18" s="134"/>
      <c r="AB18" s="134"/>
      <c r="AC18" s="134"/>
      <c r="AD18" s="134"/>
      <c r="AE18" s="134"/>
      <c r="AF18" s="134"/>
      <c r="AG18" s="134"/>
      <c r="AH18" s="134"/>
    </row>
    <row r="19" spans="1:34" ht="15.5" x14ac:dyDescent="0.35">
      <c r="A19" s="175" t="s">
        <v>76</v>
      </c>
      <c r="B19" s="276">
        <f>SUM('Quarter demand'!AW102:AW105)</f>
        <v>-921.61</v>
      </c>
      <c r="C19" s="171">
        <f>SUM('Quarter demand'!AX102:AX105)</f>
        <v>952.12999999999988</v>
      </c>
      <c r="D19" s="171">
        <v>0</v>
      </c>
      <c r="E19" s="171">
        <f>SUM('Quarter demand'!AY102:AY105)</f>
        <v>0</v>
      </c>
      <c r="F19" s="171">
        <v>0</v>
      </c>
      <c r="G19" s="171">
        <v>0</v>
      </c>
      <c r="H19" s="171">
        <v>0</v>
      </c>
      <c r="I19" s="171">
        <v>0</v>
      </c>
      <c r="J19" s="171">
        <v>0</v>
      </c>
      <c r="K19" s="185">
        <f t="shared" si="2"/>
        <v>30.519999999999868</v>
      </c>
      <c r="L19" s="166">
        <f>SUM('Quarter demand'!AW106:AW109)</f>
        <v>-605.52</v>
      </c>
      <c r="M19" s="166">
        <f>SUM('Quarter demand'!AX106:AX109)</f>
        <v>597.04000000000008</v>
      </c>
      <c r="N19" s="166">
        <v>0</v>
      </c>
      <c r="O19" s="168">
        <v>0</v>
      </c>
      <c r="P19" s="168">
        <v>0</v>
      </c>
      <c r="Q19" s="168">
        <v>0</v>
      </c>
      <c r="R19" s="168">
        <v>0</v>
      </c>
      <c r="S19" s="168">
        <v>0</v>
      </c>
      <c r="T19" s="168">
        <v>0</v>
      </c>
      <c r="U19" s="168">
        <f t="shared" si="3"/>
        <v>-8.4799999999999045</v>
      </c>
      <c r="W19" s="134"/>
      <c r="X19" s="134"/>
      <c r="Y19" s="134"/>
      <c r="Z19" s="134"/>
      <c r="AA19" s="134"/>
      <c r="AB19" s="134"/>
      <c r="AC19" s="134"/>
      <c r="AD19" s="134"/>
      <c r="AE19" s="134"/>
      <c r="AF19" s="134"/>
      <c r="AG19" s="134"/>
      <c r="AH19" s="134"/>
    </row>
    <row r="20" spans="1:34" ht="15.5" x14ac:dyDescent="0.35">
      <c r="A20" s="175" t="s">
        <v>77</v>
      </c>
      <c r="B20" s="276">
        <f>SUM('Quarter demand'!BA102:BA105)</f>
        <v>-678.29</v>
      </c>
      <c r="C20" s="171">
        <f>SUM('Quarter demand'!BB102:BB105)</f>
        <v>-738.77</v>
      </c>
      <c r="D20" s="171">
        <v>0</v>
      </c>
      <c r="E20" s="171">
        <f>SUM('Quarter demand'!BC102:BC105)</f>
        <v>0</v>
      </c>
      <c r="F20" s="171">
        <v>0</v>
      </c>
      <c r="G20" s="171">
        <v>0</v>
      </c>
      <c r="H20" s="171">
        <v>0</v>
      </c>
      <c r="I20" s="171">
        <v>0</v>
      </c>
      <c r="J20" s="171">
        <v>0</v>
      </c>
      <c r="K20" s="185">
        <f t="shared" si="2"/>
        <v>-1417.06</v>
      </c>
      <c r="L20" s="168">
        <f>SUM('Quarter demand'!BA106:BA109)</f>
        <v>-604.96</v>
      </c>
      <c r="M20" s="168">
        <f>SUM('Quarter demand'!BB106:BB109)</f>
        <v>-973.34999999999991</v>
      </c>
      <c r="N20" s="166">
        <v>0</v>
      </c>
      <c r="O20" s="168">
        <v>0</v>
      </c>
      <c r="P20" s="168">
        <v>0</v>
      </c>
      <c r="Q20" s="168">
        <v>0</v>
      </c>
      <c r="R20" s="168">
        <v>0</v>
      </c>
      <c r="S20" s="168">
        <v>0</v>
      </c>
      <c r="T20" s="168">
        <v>0</v>
      </c>
      <c r="U20" s="168">
        <f t="shared" si="3"/>
        <v>-1578.31</v>
      </c>
      <c r="W20" s="134"/>
      <c r="X20" s="134"/>
      <c r="Y20" s="134"/>
      <c r="Z20" s="134"/>
      <c r="AA20" s="134"/>
      <c r="AB20" s="134"/>
      <c r="AC20" s="134"/>
      <c r="AD20" s="134"/>
      <c r="AE20" s="134"/>
      <c r="AF20" s="134"/>
      <c r="AG20" s="134"/>
      <c r="AH20" s="134"/>
    </row>
    <row r="21" spans="1:34" ht="15.5" x14ac:dyDescent="0.35">
      <c r="A21" s="175" t="s">
        <v>78</v>
      </c>
      <c r="B21" s="276">
        <f>SUM('Quarter demand'!BE102:BE105)</f>
        <v>-98.28</v>
      </c>
      <c r="C21" s="171">
        <f>SUM('Quarter demand'!BF102:BF105)</f>
        <v>173.95999999999998</v>
      </c>
      <c r="D21" s="171">
        <v>0</v>
      </c>
      <c r="E21" s="171">
        <f>SUM('Quarter demand'!BG102:BG105)</f>
        <v>-50.610000000000007</v>
      </c>
      <c r="F21" s="171">
        <v>0</v>
      </c>
      <c r="G21" s="171">
        <v>0</v>
      </c>
      <c r="H21" s="171">
        <v>0</v>
      </c>
      <c r="I21" s="171">
        <v>0</v>
      </c>
      <c r="J21" s="171">
        <v>0</v>
      </c>
      <c r="K21" s="185">
        <f t="shared" si="2"/>
        <v>25.069999999999972</v>
      </c>
      <c r="L21" s="168">
        <f>SUM('Quarter demand'!BE106:BE109)</f>
        <v>-98.710000000000008</v>
      </c>
      <c r="M21" s="168">
        <f>SUM('Quarter demand'!BF106:BF109)</f>
        <v>129.26</v>
      </c>
      <c r="N21" s="168">
        <v>0</v>
      </c>
      <c r="O21" s="168">
        <f>SUM('Quarter demand'!BG106:BG109)</f>
        <v>-46.17</v>
      </c>
      <c r="P21" s="168">
        <v>0</v>
      </c>
      <c r="Q21" s="168">
        <v>0</v>
      </c>
      <c r="R21" s="168">
        <v>0</v>
      </c>
      <c r="S21" s="168">
        <v>0</v>
      </c>
      <c r="T21" s="168">
        <v>0</v>
      </c>
      <c r="U21" s="168">
        <f t="shared" si="3"/>
        <v>-15.620000000000019</v>
      </c>
      <c r="W21" s="134"/>
      <c r="X21" s="134"/>
      <c r="Y21" s="134"/>
      <c r="Z21" s="134"/>
      <c r="AA21" s="134"/>
      <c r="AB21" s="134"/>
      <c r="AC21" s="134"/>
      <c r="AD21" s="134"/>
      <c r="AE21" s="134"/>
      <c r="AF21" s="134"/>
      <c r="AG21" s="134"/>
      <c r="AH21" s="134"/>
    </row>
    <row r="22" spans="1:34" ht="15.5" x14ac:dyDescent="0.35">
      <c r="A22" s="175" t="s">
        <v>170</v>
      </c>
      <c r="B22" s="276">
        <v>0</v>
      </c>
      <c r="C22" s="171">
        <v>0</v>
      </c>
      <c r="D22" s="171">
        <f>SUM('Quarter demand'!BI102:BI105)</f>
        <v>312.25</v>
      </c>
      <c r="E22" s="171">
        <f>SUM('Quarter demand'!BJ102:BJ105)</f>
        <v>-344.5</v>
      </c>
      <c r="F22" s="171">
        <v>0</v>
      </c>
      <c r="G22" s="171">
        <v>0</v>
      </c>
      <c r="H22" s="171">
        <v>0</v>
      </c>
      <c r="I22" s="171">
        <v>0</v>
      </c>
      <c r="J22" s="171">
        <v>0</v>
      </c>
      <c r="K22" s="185">
        <f t="shared" si="2"/>
        <v>-32.25</v>
      </c>
      <c r="L22" s="168">
        <v>0</v>
      </c>
      <c r="M22" s="168">
        <v>0</v>
      </c>
      <c r="N22" s="168">
        <f>SUM('Quarter demand'!BI106:BI109)</f>
        <v>338.74</v>
      </c>
      <c r="O22" s="168">
        <f>SUM('Quarter demand'!BJ106:BJ109)</f>
        <v>-366.33</v>
      </c>
      <c r="P22" s="168">
        <v>0</v>
      </c>
      <c r="Q22" s="168">
        <v>0</v>
      </c>
      <c r="R22" s="168">
        <v>0</v>
      </c>
      <c r="S22" s="168">
        <v>0</v>
      </c>
      <c r="T22" s="168">
        <v>0</v>
      </c>
      <c r="U22" s="168">
        <f t="shared" si="3"/>
        <v>-27.589999999999975</v>
      </c>
      <c r="W22" s="134"/>
      <c r="X22" s="134"/>
      <c r="Y22" s="134"/>
      <c r="Z22" s="134"/>
      <c r="AA22" s="134"/>
      <c r="AB22" s="134"/>
      <c r="AC22" s="134"/>
      <c r="AD22" s="134"/>
      <c r="AE22" s="134"/>
      <c r="AF22" s="134"/>
      <c r="AG22" s="134"/>
      <c r="AH22" s="134"/>
    </row>
    <row r="23" spans="1:34" ht="15.5" x14ac:dyDescent="0.35">
      <c r="A23" s="175" t="s">
        <v>45</v>
      </c>
      <c r="B23" s="276">
        <f>SUM('Quarter demand'!BL102:BL105)</f>
        <v>0</v>
      </c>
      <c r="C23" s="171">
        <f>SUM('Quarter demand'!BM102:BM105)</f>
        <v>365.13</v>
      </c>
      <c r="D23" s="171">
        <f>SUM('Quarter demand'!BN102:BN105)</f>
        <v>0</v>
      </c>
      <c r="E23" s="171">
        <f>SUM('Quarter demand'!BO102:BO105)</f>
        <v>3571.6099999999997</v>
      </c>
      <c r="F23" s="171">
        <f>SUM('Quarter demand'!BP102:BP105)</f>
        <v>4294.01</v>
      </c>
      <c r="G23" s="171">
        <f>SUM('Quarter demand'!BQ102:BQ105)</f>
        <v>0</v>
      </c>
      <c r="H23" s="171">
        <v>0</v>
      </c>
      <c r="I23" s="171">
        <f>SUM('Quarter demand'!BR102:BR105)</f>
        <v>1591.35</v>
      </c>
      <c r="J23" s="171">
        <f>SUM('Quarter demand'!BS102:BS105)</f>
        <v>329.72</v>
      </c>
      <c r="K23" s="185">
        <f t="shared" si="2"/>
        <v>10151.82</v>
      </c>
      <c r="L23" s="168">
        <v>0</v>
      </c>
      <c r="M23" s="168">
        <f>SUM('Quarter demand'!BM106:BM109)</f>
        <v>310.23</v>
      </c>
      <c r="N23" s="168">
        <v>0</v>
      </c>
      <c r="O23" s="168">
        <f>SUM('Quarter demand'!BO106:BO109)</f>
        <v>3622.79</v>
      </c>
      <c r="P23" s="168">
        <f>SUM('Quarter demand'!BP106:BP109)</f>
        <v>4292.53</v>
      </c>
      <c r="Q23" s="168">
        <v>0</v>
      </c>
      <c r="R23" s="168">
        <v>0</v>
      </c>
      <c r="S23" s="168">
        <f>SUM('Quarter demand'!BR106:BR109)</f>
        <v>1463.52</v>
      </c>
      <c r="T23" s="168">
        <f>SUM('Quarter demand'!BS106:BS109)</f>
        <v>329.72</v>
      </c>
      <c r="U23" s="168">
        <f t="shared" si="3"/>
        <v>10018.789999999999</v>
      </c>
      <c r="W23" s="134"/>
      <c r="X23" s="134"/>
      <c r="Y23" s="134"/>
      <c r="Z23" s="134"/>
      <c r="AA23" s="134"/>
      <c r="AB23" s="134"/>
      <c r="AC23" s="134"/>
      <c r="AD23" s="134"/>
      <c r="AE23" s="134"/>
      <c r="AF23" s="134"/>
      <c r="AG23" s="134"/>
      <c r="AH23" s="134"/>
    </row>
    <row r="24" spans="1:34" ht="15.5" x14ac:dyDescent="0.35">
      <c r="A24" s="175" t="s">
        <v>46</v>
      </c>
      <c r="B24" s="276">
        <f>SUM('Quarter demand'!BU102:BU105)</f>
        <v>0</v>
      </c>
      <c r="C24" s="171">
        <f>SUM('Quarter demand'!BV102:BV105)</f>
        <v>60.54</v>
      </c>
      <c r="D24" s="171">
        <f>SUM('Quarter demand'!BW102:BW105)</f>
        <v>0</v>
      </c>
      <c r="E24" s="171">
        <v>0</v>
      </c>
      <c r="F24" s="171">
        <f>SUM('Quarter demand'!BY102:BY105)</f>
        <v>459.25</v>
      </c>
      <c r="G24" s="171">
        <f>SUM('Quarter demand'!BZ102:BZ105)</f>
        <v>0</v>
      </c>
      <c r="H24" s="171">
        <v>0</v>
      </c>
      <c r="I24" s="171">
        <f>SUM('Quarter demand'!CA102:CA105)</f>
        <v>2206.23</v>
      </c>
      <c r="J24" s="171">
        <v>0</v>
      </c>
      <c r="K24" s="185">
        <f t="shared" si="2"/>
        <v>2726.02</v>
      </c>
      <c r="L24" s="168">
        <v>0</v>
      </c>
      <c r="M24" s="166">
        <f>SUM('Quarter demand'!BV106:BV109)</f>
        <v>67.16</v>
      </c>
      <c r="N24" s="168">
        <v>0</v>
      </c>
      <c r="O24" s="167">
        <v>0</v>
      </c>
      <c r="P24" s="166">
        <f>SUM('Quarter demand'!BY106:BY109)</f>
        <v>437.5</v>
      </c>
      <c r="Q24" s="167">
        <v>0</v>
      </c>
      <c r="R24" s="168">
        <v>0</v>
      </c>
      <c r="S24" s="166">
        <f>SUM('Quarter demand'!CA106:CA109)</f>
        <v>2426.31</v>
      </c>
      <c r="T24" s="168">
        <v>0</v>
      </c>
      <c r="U24" s="168">
        <f t="shared" si="3"/>
        <v>2930.97</v>
      </c>
      <c r="W24" s="134"/>
      <c r="X24" s="134"/>
      <c r="Y24" s="134"/>
      <c r="Z24" s="134"/>
      <c r="AA24" s="134"/>
      <c r="AB24" s="134"/>
      <c r="AC24" s="134"/>
      <c r="AD24" s="134"/>
      <c r="AE24" s="134"/>
      <c r="AF24" s="134"/>
      <c r="AG24" s="134"/>
      <c r="AH24" s="134"/>
    </row>
    <row r="25" spans="1:34" s="18" customFormat="1" ht="15.5" x14ac:dyDescent="0.35">
      <c r="A25" s="176" t="s">
        <v>165</v>
      </c>
      <c r="B25" s="277">
        <f>SUM('Quarter final consumption'!C102:C105)</f>
        <v>1034.1199999999999</v>
      </c>
      <c r="C25" s="172">
        <f>SUM('Quarter final consumption'!D102:D105)</f>
        <v>612.31999999999994</v>
      </c>
      <c r="D25" s="172">
        <v>0</v>
      </c>
      <c r="E25" s="172">
        <f>SUM('Quarter final consumption'!E102:E105)</f>
        <v>60603.23</v>
      </c>
      <c r="F25" s="172">
        <f>SUM('Quarter final consumption'!F102:F105)</f>
        <v>38485.78</v>
      </c>
      <c r="G25" s="172">
        <f>SUM('Quarter final consumption'!G102:G105)</f>
        <v>6742.9700000000012</v>
      </c>
      <c r="H25" s="172">
        <v>0</v>
      </c>
      <c r="I25" s="172">
        <f>SUM('Quarter final consumption'!H102:H105)</f>
        <v>23297.77</v>
      </c>
      <c r="J25" s="172">
        <f>SUM('Quarter final consumption'!I102:I105)</f>
        <v>1220.77</v>
      </c>
      <c r="K25" s="186">
        <f t="shared" si="2"/>
        <v>131996.96000000002</v>
      </c>
      <c r="L25" s="170">
        <f>SUM('Quarter final consumption'!C106:C109)</f>
        <v>886.8900000000001</v>
      </c>
      <c r="M25" s="170">
        <f>SUM('Quarter final consumption'!D106:D109)</f>
        <v>406.65999999999997</v>
      </c>
      <c r="N25" s="169">
        <v>0</v>
      </c>
      <c r="O25" s="170">
        <f>SUM('Quarter final consumption'!E106:E109)</f>
        <v>61479.46</v>
      </c>
      <c r="P25" s="170">
        <f>SUM('Quarter final consumption'!F106:F109)</f>
        <v>36121.58</v>
      </c>
      <c r="Q25" s="170">
        <f>SUM('Quarter final consumption'!G106:G109)</f>
        <v>6854.32</v>
      </c>
      <c r="R25" s="170">
        <v>0</v>
      </c>
      <c r="S25" s="169">
        <f>SUM('Quarter final consumption'!H106:H109)</f>
        <v>22607.05</v>
      </c>
      <c r="T25" s="169">
        <f>SUM('Quarter final consumption'!I106:I109)</f>
        <v>1220.77</v>
      </c>
      <c r="U25" s="170">
        <f t="shared" ref="U25:U31" si="4">SUM(L25:T25)</f>
        <v>129576.73000000001</v>
      </c>
      <c r="W25" s="134"/>
      <c r="X25" s="134"/>
      <c r="Y25" s="134"/>
      <c r="Z25" s="134"/>
      <c r="AA25" s="134"/>
      <c r="AB25" s="134"/>
      <c r="AC25" s="134"/>
      <c r="AD25" s="134"/>
      <c r="AE25" s="134"/>
      <c r="AF25" s="134"/>
      <c r="AG25" s="134"/>
      <c r="AH25" s="134"/>
    </row>
    <row r="26" spans="1:34" ht="15.5" x14ac:dyDescent="0.35">
      <c r="A26" s="175" t="s">
        <v>80</v>
      </c>
      <c r="B26" s="276">
        <f>SUM('Quarter final consumption'!K102:K105)</f>
        <v>16.739999999999998</v>
      </c>
      <c r="C26" s="171">
        <f>SUM('Quarter final consumption'!L102:L105)</f>
        <v>372.81</v>
      </c>
      <c r="D26" s="171">
        <v>0</v>
      </c>
      <c r="E26" s="171">
        <f>SUM('Quarter final consumption'!M102:M105)</f>
        <v>15.5</v>
      </c>
      <c r="F26" s="171">
        <f>SUM('Quarter final consumption'!N102:N105)</f>
        <v>426.26</v>
      </c>
      <c r="G26" s="171">
        <f>SUM('Quarter final consumption'!O102:O105)</f>
        <v>0.02</v>
      </c>
      <c r="H26" s="171">
        <v>0</v>
      </c>
      <c r="I26" s="171">
        <f>SUM('Quarter final consumption'!P102:P105)</f>
        <v>191.54999999999998</v>
      </c>
      <c r="J26" s="171">
        <f>SUM('Quarter final consumption'!Q102:Q105)</f>
        <v>0</v>
      </c>
      <c r="K26" s="185">
        <f t="shared" si="2"/>
        <v>1022.8799999999999</v>
      </c>
      <c r="L26" s="166">
        <f>SUM('Quarter final consumption'!K106:K109)</f>
        <v>21.16</v>
      </c>
      <c r="M26" s="166">
        <f>SUM('Quarter final consumption'!L106:L109)</f>
        <v>253.16000000000003</v>
      </c>
      <c r="N26" s="166">
        <v>0</v>
      </c>
      <c r="O26" s="80">
        <f>SUM('Quarter final consumption'!M106:M109)</f>
        <v>14.52</v>
      </c>
      <c r="P26" s="168">
        <f>SUM('Quarter final consumption'!N106:N109)</f>
        <v>443.21000000000004</v>
      </c>
      <c r="Q26" s="168">
        <f>SUM('Quarter final consumption'!O106:O109)</f>
        <v>0.02</v>
      </c>
      <c r="R26" s="168">
        <v>0</v>
      </c>
      <c r="S26" s="166">
        <f>SUM('Quarter final consumption'!P106:P109)</f>
        <v>185.35</v>
      </c>
      <c r="T26" s="167">
        <v>0</v>
      </c>
      <c r="U26" s="168">
        <f t="shared" si="4"/>
        <v>917.42000000000007</v>
      </c>
      <c r="W26" s="134"/>
      <c r="X26" s="134"/>
      <c r="Y26" s="134"/>
      <c r="Z26" s="134"/>
      <c r="AA26" s="134"/>
      <c r="AB26" s="134"/>
      <c r="AC26" s="134"/>
      <c r="AD26" s="134"/>
      <c r="AE26" s="134"/>
      <c r="AF26" s="134"/>
      <c r="AG26" s="134"/>
      <c r="AH26" s="134"/>
    </row>
    <row r="27" spans="1:34" ht="15.5" x14ac:dyDescent="0.35">
      <c r="A27" s="175" t="s">
        <v>81</v>
      </c>
      <c r="B27" s="276">
        <f>SUM('Quarter final consumption'!S102:S105)</f>
        <v>683.8</v>
      </c>
      <c r="C27" s="171">
        <f>SUM('Quarter final consumption'!T102:T105)</f>
        <v>0</v>
      </c>
      <c r="D27" s="171">
        <v>0</v>
      </c>
      <c r="E27" s="171">
        <f>SUM('Quarter final consumption'!U102:U105)</f>
        <v>2734.9</v>
      </c>
      <c r="F27" s="171">
        <f>SUM('Quarter final consumption'!V102:V105)</f>
        <v>7815.0400000000009</v>
      </c>
      <c r="G27" s="171">
        <f>SUM('Quarter final consumption'!W102:W105)</f>
        <v>1806.19</v>
      </c>
      <c r="H27" s="171">
        <v>0</v>
      </c>
      <c r="I27" s="171">
        <f>SUM('Quarter final consumption'!X102:X105)</f>
        <v>6865.51</v>
      </c>
      <c r="J27" s="171">
        <f>SUM('Quarter final consumption'!Y102:Y105)</f>
        <v>601.79999999999995</v>
      </c>
      <c r="K27" s="185">
        <f t="shared" si="2"/>
        <v>20507.240000000002</v>
      </c>
      <c r="L27" s="166">
        <f>SUM('Quarter final consumption'!S106:S109)</f>
        <v>566.85</v>
      </c>
      <c r="M27" s="168">
        <v>0</v>
      </c>
      <c r="N27" s="166">
        <v>0</v>
      </c>
      <c r="O27" s="168">
        <f>SUM('Quarter final consumption'!U106:U109)</f>
        <v>2753.42</v>
      </c>
      <c r="P27" s="168">
        <f>SUM('Quarter final consumption'!V106:V109)</f>
        <v>7440.619999999999</v>
      </c>
      <c r="Q27" s="168">
        <f>SUM('Quarter final consumption'!W106:W109)</f>
        <v>1727.8400000000001</v>
      </c>
      <c r="R27" s="168">
        <v>0</v>
      </c>
      <c r="S27" s="168">
        <f>SUM('Quarter final consumption'!X106:X109)</f>
        <v>6782.9600000000009</v>
      </c>
      <c r="T27" s="168">
        <f>SUM('Quarter final consumption'!Y106:Y109)</f>
        <v>601.79999999999995</v>
      </c>
      <c r="U27" s="168">
        <f t="shared" si="4"/>
        <v>19873.490000000002</v>
      </c>
      <c r="W27" s="134"/>
      <c r="X27" s="134"/>
      <c r="Y27" s="134"/>
      <c r="Z27" s="134"/>
      <c r="AA27" s="134"/>
      <c r="AB27" s="134"/>
      <c r="AC27" s="134"/>
      <c r="AD27" s="134"/>
      <c r="AE27" s="134"/>
      <c r="AF27" s="134"/>
      <c r="AG27" s="134"/>
      <c r="AH27" s="134"/>
    </row>
    <row r="28" spans="1:34" ht="15.5" x14ac:dyDescent="0.35">
      <c r="A28" s="175" t="s">
        <v>64</v>
      </c>
      <c r="B28" s="276">
        <f>SUM('Quarter final consumption'!AA102:AA105)</f>
        <v>10.76</v>
      </c>
      <c r="C28" s="171">
        <v>0</v>
      </c>
      <c r="D28" s="171">
        <v>0</v>
      </c>
      <c r="E28" s="171">
        <f>SUM('Quarter final consumption'!AB102:AB105)</f>
        <v>47352.709999999992</v>
      </c>
      <c r="F28" s="171">
        <f>SUM('Quarter final consumption'!AC102:AC105)</f>
        <v>83.92</v>
      </c>
      <c r="G28" s="171">
        <f>SUM('Quarter final consumption'!AD102:AD105)</f>
        <v>2405.91</v>
      </c>
      <c r="H28" s="171">
        <v>0</v>
      </c>
      <c r="I28" s="171">
        <f>SUM('Quarter final consumption'!AE102:AE105)</f>
        <v>725.6</v>
      </c>
      <c r="J28" s="171">
        <v>0</v>
      </c>
      <c r="K28" s="185">
        <f t="shared" si="2"/>
        <v>50578.899999999987</v>
      </c>
      <c r="L28" s="166">
        <f>SUM('Quarter final consumption'!AA106:AA109)</f>
        <v>10.76</v>
      </c>
      <c r="M28" s="168">
        <v>0</v>
      </c>
      <c r="N28" s="166">
        <v>0</v>
      </c>
      <c r="O28" s="167">
        <f>SUM('Quarter final consumption'!AB106:AB109)</f>
        <v>48603.54</v>
      </c>
      <c r="P28" s="167">
        <f>SUM('Quarter final consumption'!AC106:AC109)</f>
        <v>83.92</v>
      </c>
      <c r="Q28" s="168">
        <f>SUM('Quarter final consumption'!AD106:AD109)</f>
        <v>2721.76</v>
      </c>
      <c r="R28" s="168">
        <v>0</v>
      </c>
      <c r="S28" s="168">
        <f>SUM('Quarter final consumption'!AE106:AE109)</f>
        <v>725.6</v>
      </c>
      <c r="T28" s="168">
        <v>0</v>
      </c>
      <c r="U28" s="168">
        <f t="shared" si="4"/>
        <v>52145.58</v>
      </c>
      <c r="W28" s="134"/>
      <c r="X28" s="134"/>
      <c r="Y28" s="134"/>
      <c r="Z28" s="134"/>
      <c r="AA28" s="134"/>
      <c r="AB28" s="134"/>
      <c r="AC28" s="134"/>
      <c r="AD28" s="134"/>
      <c r="AE28" s="134"/>
      <c r="AF28" s="134"/>
      <c r="AG28" s="134"/>
      <c r="AH28" s="134"/>
    </row>
    <row r="29" spans="1:34" ht="15.5" x14ac:dyDescent="0.35">
      <c r="A29" s="175" t="s">
        <v>65</v>
      </c>
      <c r="B29" s="276">
        <f>SUM('Quarter final consumption'!AG102:AG105)</f>
        <v>303.98</v>
      </c>
      <c r="C29" s="171">
        <f>SUM('Quarter final consumption'!AH102:AH105)</f>
        <v>200.59</v>
      </c>
      <c r="D29" s="171">
        <v>0</v>
      </c>
      <c r="E29" s="171">
        <f>SUM('Quarter final consumption'!AI102:AI105)</f>
        <v>2235.6099999999997</v>
      </c>
      <c r="F29" s="171">
        <f>SUM('Quarter final consumption'!AJ102:AJ105)</f>
        <v>21995.66</v>
      </c>
      <c r="G29" s="171">
        <f>SUM('Quarter final consumption'!AK102:AK105)</f>
        <v>1134.73</v>
      </c>
      <c r="H29" s="171">
        <v>0</v>
      </c>
      <c r="I29" s="171">
        <f>SUM('Quarter final consumption'!AL102:AL105)</f>
        <v>8277.68</v>
      </c>
      <c r="J29" s="171">
        <f>SUM('Quarter final consumption'!AM102:AM105)</f>
        <v>270.91000000000003</v>
      </c>
      <c r="K29" s="185">
        <f t="shared" si="2"/>
        <v>34419.160000000003</v>
      </c>
      <c r="L29" s="166">
        <f>SUM('Quarter final consumption'!AG106:AG109)</f>
        <v>278.99</v>
      </c>
      <c r="M29" s="166">
        <f>SUM('Quarter final consumption'!AH106:AH109)</f>
        <v>127.42</v>
      </c>
      <c r="N29" s="166">
        <v>0</v>
      </c>
      <c r="O29" s="168">
        <f>SUM('Quarter final consumption'!AI106:AI109)</f>
        <v>2209.35</v>
      </c>
      <c r="P29" s="168">
        <f>SUM('Quarter final consumption'!AJ106:AJ109)</f>
        <v>20314.39</v>
      </c>
      <c r="Q29" s="168">
        <f>SUM('Quarter final consumption'!AK106:AK109)</f>
        <v>1048</v>
      </c>
      <c r="R29" s="168">
        <v>0</v>
      </c>
      <c r="S29" s="168">
        <f>SUM('Quarter final consumption'!AL106:AL109)</f>
        <v>7936.6900000000005</v>
      </c>
      <c r="T29" s="168">
        <f>SUM('Quarter final consumption'!AM106:AM109)</f>
        <v>270.91000000000003</v>
      </c>
      <c r="U29" s="168">
        <f t="shared" si="4"/>
        <v>32185.749999999996</v>
      </c>
      <c r="W29" s="134"/>
      <c r="X29" s="134"/>
      <c r="Y29" s="134"/>
      <c r="Z29" s="134"/>
      <c r="AA29" s="134"/>
      <c r="AB29" s="134"/>
      <c r="AC29" s="134"/>
      <c r="AD29" s="134"/>
      <c r="AE29" s="134"/>
      <c r="AF29" s="134"/>
      <c r="AG29" s="134"/>
      <c r="AH29" s="134"/>
    </row>
    <row r="30" spans="1:34" ht="15.5" x14ac:dyDescent="0.35">
      <c r="A30" s="175" t="s">
        <v>66</v>
      </c>
      <c r="B30" s="276">
        <f>SUM('Quarter final consumption'!AO102:AO105)</f>
        <v>18.84</v>
      </c>
      <c r="C30" s="171">
        <f>SUM('Quarter final consumption'!AP102:AP105)</f>
        <v>0</v>
      </c>
      <c r="D30" s="171">
        <v>0</v>
      </c>
      <c r="E30" s="171">
        <f>SUM('Quarter final consumption'!AQ102:AQ105)</f>
        <v>3489.63</v>
      </c>
      <c r="F30" s="171">
        <f>SUM('Quarter final consumption'!AR102:AR105)</f>
        <v>7798.9800000000005</v>
      </c>
      <c r="G30" s="171">
        <f>SUM('Quarter final consumption'!AS102:AS105)</f>
        <v>1396.12</v>
      </c>
      <c r="H30" s="171">
        <v>0</v>
      </c>
      <c r="I30" s="171">
        <f>SUM('Quarter final consumption'!AT102:AT105)</f>
        <v>7237.4299999999994</v>
      </c>
      <c r="J30" s="171">
        <f>SUM('Quarter final consumption'!AU102:AU105)</f>
        <v>348.06</v>
      </c>
      <c r="K30" s="185">
        <f t="shared" si="2"/>
        <v>20289.060000000001</v>
      </c>
      <c r="L30" s="168">
        <f>SUM('Quarter final consumption'!AO106:AO109)</f>
        <v>9.1300000000000008</v>
      </c>
      <c r="M30" s="167">
        <v>0</v>
      </c>
      <c r="N30" s="166">
        <v>0</v>
      </c>
      <c r="O30" s="168">
        <f>SUM('Quarter final consumption'!AQ106:AQ109)</f>
        <v>3510.84</v>
      </c>
      <c r="P30" s="168">
        <f>SUM('Quarter final consumption'!AR106:AR109)</f>
        <v>7484.52</v>
      </c>
      <c r="Q30" s="168">
        <f>SUM('Quarter final consumption'!AS106:AS109)</f>
        <v>1356.7</v>
      </c>
      <c r="R30" s="168">
        <v>0</v>
      </c>
      <c r="S30" s="166">
        <f>SUM('Quarter final consumption'!AT106:AT109)</f>
        <v>6976.4500000000007</v>
      </c>
      <c r="T30" s="166">
        <f>SUM('Quarter final consumption'!AU106:AU109)</f>
        <v>348.06</v>
      </c>
      <c r="U30" s="168">
        <f t="shared" si="4"/>
        <v>19685.700000000004</v>
      </c>
      <c r="W30" s="134"/>
      <c r="X30" s="134"/>
      <c r="Y30" s="134"/>
      <c r="Z30" s="134"/>
      <c r="AA30" s="134"/>
      <c r="AB30" s="134"/>
      <c r="AC30" s="134"/>
      <c r="AD30" s="134"/>
      <c r="AE30" s="134"/>
      <c r="AF30" s="134"/>
      <c r="AG30" s="134"/>
      <c r="AH30" s="134"/>
    </row>
    <row r="31" spans="1:34" ht="15.5" x14ac:dyDescent="0.35">
      <c r="A31" s="177" t="s">
        <v>87</v>
      </c>
      <c r="B31" s="278">
        <v>0</v>
      </c>
      <c r="C31" s="279">
        <f>SUM('Quarter final consumption'!CC102:CC105)</f>
        <v>38.92</v>
      </c>
      <c r="D31" s="279">
        <v>0</v>
      </c>
      <c r="E31" s="279">
        <f>SUM('Quarter final consumption'!CD102:CD105)</f>
        <v>4774.88</v>
      </c>
      <c r="F31" s="279">
        <f>SUM('Quarter final consumption'!CE102:CE105)</f>
        <v>365.92</v>
      </c>
      <c r="G31" s="279">
        <v>0</v>
      </c>
      <c r="H31" s="279">
        <v>0</v>
      </c>
      <c r="I31" s="279">
        <v>0</v>
      </c>
      <c r="J31" s="279">
        <v>0</v>
      </c>
      <c r="K31" s="187">
        <f t="shared" si="2"/>
        <v>5179.72</v>
      </c>
      <c r="L31" s="168">
        <v>0</v>
      </c>
      <c r="M31" s="168">
        <f>SUM('Quarter final consumption'!CC106:CC109)</f>
        <v>26.080000000000002</v>
      </c>
      <c r="N31" s="168">
        <v>0</v>
      </c>
      <c r="O31" s="168">
        <f>SUM('Quarter final consumption'!CD106:CD109)</f>
        <v>4387.79</v>
      </c>
      <c r="P31" s="168">
        <f>SUM('Quarter final consumption'!CE106:CE109)</f>
        <v>354.92</v>
      </c>
      <c r="Q31" s="168">
        <v>0</v>
      </c>
      <c r="R31" s="168">
        <v>0</v>
      </c>
      <c r="S31" s="168">
        <v>0</v>
      </c>
      <c r="T31" s="168">
        <v>0</v>
      </c>
      <c r="U31" s="168">
        <f t="shared" si="4"/>
        <v>4768.79</v>
      </c>
      <c r="W31" s="134"/>
      <c r="X31" s="134"/>
      <c r="Y31" s="134"/>
      <c r="Z31" s="134"/>
      <c r="AA31" s="134"/>
      <c r="AB31" s="134"/>
      <c r="AC31" s="134"/>
      <c r="AD31" s="134"/>
      <c r="AE31" s="134"/>
      <c r="AF31" s="134"/>
      <c r="AG31" s="134"/>
      <c r="AH31" s="134"/>
    </row>
    <row r="32" spans="1:34" x14ac:dyDescent="0.25">
      <c r="A32" s="16"/>
      <c r="B32" s="16"/>
      <c r="C32" s="16"/>
      <c r="D32" s="16"/>
      <c r="E32" s="16"/>
      <c r="F32" s="16"/>
      <c r="G32" s="16"/>
      <c r="H32" s="16"/>
      <c r="I32" s="16"/>
      <c r="J32" s="16"/>
      <c r="K32" s="16"/>
      <c r="L32" s="22"/>
      <c r="M32" s="22"/>
      <c r="N32" s="22"/>
      <c r="O32" s="17"/>
      <c r="P32" s="17"/>
      <c r="Q32" s="22"/>
      <c r="R32" s="22"/>
      <c r="S32" s="22"/>
      <c r="T32" s="22"/>
      <c r="U32" s="22"/>
    </row>
    <row r="33" spans="1:20" x14ac:dyDescent="0.25">
      <c r="A33" s="19"/>
      <c r="B33" s="19"/>
      <c r="C33" s="19"/>
      <c r="D33" s="19"/>
      <c r="E33" s="19"/>
      <c r="F33" s="19"/>
      <c r="G33" s="19"/>
      <c r="H33" s="19"/>
      <c r="I33" s="19"/>
      <c r="J33" s="19"/>
      <c r="K33" s="19"/>
      <c r="L33" s="24"/>
      <c r="M33" s="24"/>
      <c r="N33" s="24"/>
      <c r="O33" s="24"/>
      <c r="P33" s="24"/>
      <c r="Q33" s="24"/>
      <c r="R33" s="24"/>
      <c r="S33" s="24"/>
      <c r="T33" s="24"/>
    </row>
    <row r="34" spans="1:20" x14ac:dyDescent="0.25">
      <c r="A34" s="19"/>
      <c r="B34" s="19"/>
      <c r="C34" s="19"/>
      <c r="D34" s="19"/>
      <c r="E34" s="19"/>
      <c r="F34" s="19"/>
      <c r="G34" s="19"/>
      <c r="H34" s="19"/>
      <c r="I34" s="19"/>
      <c r="J34" s="19"/>
      <c r="K34" s="19"/>
      <c r="L34" s="24"/>
      <c r="M34" s="24"/>
      <c r="N34" s="25"/>
      <c r="O34" s="24"/>
      <c r="P34" s="24"/>
      <c r="Q34" s="24"/>
      <c r="R34" s="24"/>
      <c r="S34" s="24"/>
      <c r="T34" s="26"/>
    </row>
    <row r="35" spans="1:20" x14ac:dyDescent="0.25">
      <c r="A35" s="19"/>
      <c r="B35" s="19"/>
      <c r="C35" s="19"/>
      <c r="D35" s="19"/>
      <c r="E35" s="19"/>
      <c r="F35" s="19"/>
      <c r="G35" s="19"/>
      <c r="H35" s="19"/>
      <c r="I35" s="19"/>
      <c r="J35" s="19"/>
      <c r="K35" s="19"/>
      <c r="L35" s="24"/>
      <c r="M35" s="24"/>
      <c r="N35" s="25"/>
      <c r="O35" s="24"/>
      <c r="P35" s="24"/>
      <c r="Q35" s="24"/>
      <c r="R35" s="24"/>
      <c r="S35" s="24"/>
      <c r="T35" s="27"/>
    </row>
    <row r="36" spans="1:20" x14ac:dyDescent="0.25">
      <c r="A36" s="19"/>
      <c r="B36" s="19"/>
      <c r="C36" s="19"/>
      <c r="D36" s="19"/>
      <c r="E36" s="19"/>
      <c r="F36" s="19"/>
      <c r="G36" s="19"/>
      <c r="H36" s="19"/>
      <c r="I36" s="19"/>
      <c r="J36" s="19"/>
      <c r="K36" s="19"/>
      <c r="L36" s="24"/>
      <c r="M36" s="24"/>
      <c r="N36" s="25"/>
      <c r="O36" s="24"/>
      <c r="P36" s="24"/>
      <c r="Q36" s="24"/>
      <c r="R36" s="24"/>
      <c r="S36" s="24"/>
      <c r="T36" s="24"/>
    </row>
    <row r="37" spans="1:20" x14ac:dyDescent="0.25">
      <c r="A37" s="19"/>
      <c r="B37" s="19"/>
      <c r="C37" s="19"/>
      <c r="D37" s="19"/>
      <c r="E37" s="19"/>
      <c r="F37" s="19"/>
      <c r="G37" s="19"/>
      <c r="H37" s="19"/>
      <c r="I37" s="19"/>
      <c r="J37" s="19"/>
      <c r="K37" s="19"/>
      <c r="L37" s="24"/>
      <c r="M37" s="24"/>
      <c r="N37" s="25"/>
      <c r="O37" s="24"/>
      <c r="P37" s="24"/>
      <c r="Q37" s="24"/>
      <c r="R37" s="24"/>
      <c r="S37" s="24"/>
      <c r="T37" s="24"/>
    </row>
    <row r="38" spans="1:20" x14ac:dyDescent="0.25">
      <c r="A38" s="19"/>
      <c r="B38" s="19"/>
      <c r="C38" s="19"/>
      <c r="D38" s="19"/>
      <c r="E38" s="19"/>
      <c r="F38" s="19"/>
      <c r="G38" s="19"/>
      <c r="H38" s="19"/>
      <c r="I38" s="19"/>
      <c r="J38" s="19"/>
      <c r="K38" s="19"/>
      <c r="L38" s="24"/>
      <c r="M38" s="24"/>
      <c r="N38" s="25"/>
      <c r="O38" s="24"/>
      <c r="P38" s="24"/>
      <c r="Q38" s="24"/>
      <c r="R38" s="24"/>
      <c r="S38" s="24"/>
      <c r="T38" s="24"/>
    </row>
    <row r="39" spans="1:20" x14ac:dyDescent="0.25">
      <c r="A39" s="19"/>
      <c r="B39" s="19"/>
      <c r="C39" s="19"/>
      <c r="D39" s="19"/>
      <c r="E39" s="19"/>
      <c r="F39" s="19"/>
      <c r="G39" s="19"/>
      <c r="H39" s="19"/>
      <c r="I39" s="19"/>
      <c r="J39" s="19"/>
      <c r="K39" s="19"/>
      <c r="L39" s="24"/>
      <c r="M39" s="24"/>
      <c r="N39" s="25"/>
      <c r="O39" s="24"/>
      <c r="P39" s="24"/>
      <c r="Q39" s="24"/>
      <c r="R39" s="24"/>
      <c r="S39" s="24"/>
      <c r="T39" s="24"/>
    </row>
    <row r="40" spans="1:20" x14ac:dyDescent="0.25">
      <c r="A40" s="19"/>
      <c r="B40" s="19"/>
      <c r="C40" s="19"/>
      <c r="D40" s="19"/>
      <c r="E40" s="19"/>
      <c r="F40" s="19"/>
      <c r="G40" s="19"/>
      <c r="H40" s="19"/>
      <c r="I40" s="19"/>
      <c r="J40" s="19"/>
      <c r="K40" s="19"/>
      <c r="L40" s="24"/>
      <c r="M40" s="24"/>
      <c r="N40" s="25"/>
      <c r="O40" s="24"/>
      <c r="P40" s="24"/>
      <c r="Q40" s="24"/>
      <c r="R40" s="24"/>
      <c r="S40" s="24"/>
      <c r="T40" s="24"/>
    </row>
    <row r="41" spans="1:20" x14ac:dyDescent="0.25">
      <c r="A41" s="23"/>
      <c r="B41" s="23"/>
      <c r="C41" s="23"/>
      <c r="D41" s="23"/>
      <c r="E41" s="23"/>
      <c r="F41" s="23"/>
      <c r="G41" s="23"/>
      <c r="H41" s="23"/>
      <c r="I41" s="23"/>
      <c r="J41" s="23"/>
      <c r="K41" s="23"/>
    </row>
    <row r="42" spans="1:20" x14ac:dyDescent="0.25">
      <c r="A42" s="20"/>
      <c r="B42" s="20"/>
      <c r="C42" s="20"/>
      <c r="D42" s="20"/>
      <c r="E42" s="20"/>
      <c r="F42" s="20"/>
      <c r="G42" s="20"/>
      <c r="H42" s="20"/>
      <c r="I42" s="20"/>
      <c r="J42" s="20"/>
      <c r="K42" s="20"/>
      <c r="N42" s="14"/>
    </row>
    <row r="43" spans="1:20" x14ac:dyDescent="0.25">
      <c r="N43" s="14"/>
    </row>
  </sheetData>
  <phoneticPr fontId="24" type="noConversion"/>
  <pageMargins left="0.51181102362204722" right="0.51181102362204722" top="0.78740157480314965" bottom="0.78740157480314965" header="0.51181102362204722" footer="0.51181102362204722"/>
  <pageSetup paperSize="9" scale="30" orientation="landscape" verticalDpi="4" r:id="rId1"/>
  <headerFooter alignWithMargins="0"/>
  <ignoredErrors>
    <ignoredError sqref="J24 H24 F21:J21 F20:J20 F19:J19 H17:I17 J16 J14 J12 J11 H10:J10 F9:J9 B9:D9 J8 H8 J7 H7 I6:J6 E6 C6 E24 H23 F22:J22 D21 D20 D19 F18:I18 D17 D16 J13 B31 B18:C18 J18 B22:C22 D25 H25 D26 H26 D27 H27 C28:D28 H28 J28 D29 H29 D30 H30 D31 G31:J31 K31 K30 K29 K28 K27 K26 K25 K18 K13 K15 K22 K6 K7 K8 K9 K10 K11 K12 K14 K16 K17 K19 K20 K21 K23 K24 B6 C31 B24:D24 B23:G23 D22:E22 B21:C21 B20:C20 B19:C19 D18:E18 B17:C17 B16:C16 B15:J15 B14:I14 B13:I13 B12:I12 B11:I11 B10:G10 E9 B8:G8 B7:G7 B25:C25 B26:C26 B27:C27 B28 B29:C29 B30:C30 E31:F31 I30:J30 E30:G30 I29:J29 E29:G29 I28 E28:G28 I27:J27 E27:G27 I26:J26 E26:G26 I25:J25 E25:G25 E16:I16 E17:G17 E19 E20 E21 I23:J23 F24:G24 D6 F6:H6 I7 I8 J17 I24 Q31:T31 N31 R30 M30:N30 R29 N29 T28 R28 M28:N28 R27 M27:N27 T26 R26 N26 R25 N25 T24 Q24:R24 N24:O24 L24 Q23:R23 N23 L23 P22:T22 L22:M22 P21:T21 N21 N20:T20 N19:T19 P18:T18 L18:M18 R17:S17 N17 T16 N16 T14 T13 T12 T11 R10:T10 P9:T9 L9:N9 T8 R8 T7 R7 S6:T6 O6 M6 L31 U31 U30 U29 U28 U27 U26 U25 U24 U23 U22 U21 U20 U19 U18 U17 U16 U15 U14 U13 U12 U11 U10 U9 U8 U7 U6 M31 L6 L7:Q7 L8:Q8 O9 L10:Q10 L11:S11 L12:S12 L13:S13 L14:S14 L15:T15 L16:M16 L17:M17 N18:O18 L19:M19 L20:M20 L21:M21 N22:O22 M23 M24 L25:M25 L26:M26 L27 L28 L29:M29 L30 N6 P6:R6 S7 S8 O16:S16 O17:Q17 T17 O21 O23:P23 S23:T23 P24 S24 O25:Q25 S25:T25 O26:Q26 S26 O27:Q27 S27:T27 O28:Q28 S28 O29:Q29 S29:T29 O30:Q30 S30:T30 O31:P31" formulaRange="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8314C-4C8F-4EEC-9B3F-A5A86EBEE977}">
  <sheetPr>
    <pageSetUpPr fitToPage="1"/>
  </sheetPr>
  <dimension ref="A1:V34"/>
  <sheetViews>
    <sheetView showGridLines="0" zoomScaleNormal="100" workbookViewId="0"/>
  </sheetViews>
  <sheetFormatPr defaultColWidth="9.1796875" defaultRowHeight="12.5" x14ac:dyDescent="0.25"/>
  <cols>
    <col min="1" max="1" width="71.54296875" style="12" customWidth="1"/>
    <col min="2" max="2" width="8.81640625" style="136" customWidth="1"/>
    <col min="3" max="3" width="13.453125" style="136" customWidth="1"/>
    <col min="4" max="4" width="14.453125" style="136" customWidth="1"/>
    <col min="5" max="12" width="15.453125" style="136" customWidth="1"/>
    <col min="13" max="13" width="14.81640625" style="136" bestFit="1" customWidth="1"/>
    <col min="14" max="14" width="16.54296875" style="136" bestFit="1" customWidth="1"/>
    <col min="15" max="15" width="3" style="12" customWidth="1"/>
    <col min="16" max="16" width="9.26953125" style="12" customWidth="1"/>
    <col min="17" max="18" width="11" style="12" bestFit="1" customWidth="1"/>
    <col min="19" max="254" width="9.1796875" style="12"/>
    <col min="255" max="255" width="0" style="12" hidden="1" customWidth="1"/>
    <col min="256" max="256" width="23.54296875" style="12" customWidth="1"/>
    <col min="257" max="259" width="8.81640625" style="12" customWidth="1"/>
    <col min="260" max="260" width="2.81640625" style="12" customWidth="1"/>
    <col min="261" max="268" width="7.81640625" style="12" customWidth="1"/>
    <col min="269" max="269" width="8.1796875" style="12" customWidth="1"/>
    <col min="270" max="270" width="8.81640625" style="12" customWidth="1"/>
    <col min="271" max="271" width="3" style="12" customWidth="1"/>
    <col min="272" max="272" width="9.26953125" style="12" customWidth="1"/>
    <col min="273" max="273" width="9.7265625" style="12" bestFit="1" customWidth="1"/>
    <col min="274" max="510" width="9.1796875" style="12"/>
    <col min="511" max="511" width="0" style="12" hidden="1" customWidth="1"/>
    <col min="512" max="512" width="23.54296875" style="12" customWidth="1"/>
    <col min="513" max="515" width="8.81640625" style="12" customWidth="1"/>
    <col min="516" max="516" width="2.81640625" style="12" customWidth="1"/>
    <col min="517" max="524" width="7.81640625" style="12" customWidth="1"/>
    <col min="525" max="525" width="8.1796875" style="12" customWidth="1"/>
    <col min="526" max="526" width="8.81640625" style="12" customWidth="1"/>
    <col min="527" max="527" width="3" style="12" customWidth="1"/>
    <col min="528" max="528" width="9.26953125" style="12" customWidth="1"/>
    <col min="529" max="529" width="9.7265625" style="12" bestFit="1" customWidth="1"/>
    <col min="530" max="766" width="9.1796875" style="12"/>
    <col min="767" max="767" width="0" style="12" hidden="1" customWidth="1"/>
    <col min="768" max="768" width="23.54296875" style="12" customWidth="1"/>
    <col min="769" max="771" width="8.81640625" style="12" customWidth="1"/>
    <col min="772" max="772" width="2.81640625" style="12" customWidth="1"/>
    <col min="773" max="780" width="7.81640625" style="12" customWidth="1"/>
    <col min="781" max="781" width="8.1796875" style="12" customWidth="1"/>
    <col min="782" max="782" width="8.81640625" style="12" customWidth="1"/>
    <col min="783" max="783" width="3" style="12" customWidth="1"/>
    <col min="784" max="784" width="9.26953125" style="12" customWidth="1"/>
    <col min="785" max="785" width="9.7265625" style="12" bestFit="1" customWidth="1"/>
    <col min="786" max="1022" width="9.1796875" style="12"/>
    <col min="1023" max="1023" width="0" style="12" hidden="1" customWidth="1"/>
    <col min="1024" max="1024" width="23.54296875" style="12" customWidth="1"/>
    <col min="1025" max="1027" width="8.81640625" style="12" customWidth="1"/>
    <col min="1028" max="1028" width="2.81640625" style="12" customWidth="1"/>
    <col min="1029" max="1036" width="7.81640625" style="12" customWidth="1"/>
    <col min="1037" max="1037" width="8.1796875" style="12" customWidth="1"/>
    <col min="1038" max="1038" width="8.81640625" style="12" customWidth="1"/>
    <col min="1039" max="1039" width="3" style="12" customWidth="1"/>
    <col min="1040" max="1040" width="9.26953125" style="12" customWidth="1"/>
    <col min="1041" max="1041" width="9.7265625" style="12" bestFit="1" customWidth="1"/>
    <col min="1042" max="1278" width="9.1796875" style="12"/>
    <col min="1279" max="1279" width="0" style="12" hidden="1" customWidth="1"/>
    <col min="1280" max="1280" width="23.54296875" style="12" customWidth="1"/>
    <col min="1281" max="1283" width="8.81640625" style="12" customWidth="1"/>
    <col min="1284" max="1284" width="2.81640625" style="12" customWidth="1"/>
    <col min="1285" max="1292" width="7.81640625" style="12" customWidth="1"/>
    <col min="1293" max="1293" width="8.1796875" style="12" customWidth="1"/>
    <col min="1294" max="1294" width="8.81640625" style="12" customWidth="1"/>
    <col min="1295" max="1295" width="3" style="12" customWidth="1"/>
    <col min="1296" max="1296" width="9.26953125" style="12" customWidth="1"/>
    <col min="1297" max="1297" width="9.7265625" style="12" bestFit="1" customWidth="1"/>
    <col min="1298" max="1534" width="9.1796875" style="12"/>
    <col min="1535" max="1535" width="0" style="12" hidden="1" customWidth="1"/>
    <col min="1536" max="1536" width="23.54296875" style="12" customWidth="1"/>
    <col min="1537" max="1539" width="8.81640625" style="12" customWidth="1"/>
    <col min="1540" max="1540" width="2.81640625" style="12" customWidth="1"/>
    <col min="1541" max="1548" width="7.81640625" style="12" customWidth="1"/>
    <col min="1549" max="1549" width="8.1796875" style="12" customWidth="1"/>
    <col min="1550" max="1550" width="8.81640625" style="12" customWidth="1"/>
    <col min="1551" max="1551" width="3" style="12" customWidth="1"/>
    <col min="1552" max="1552" width="9.26953125" style="12" customWidth="1"/>
    <col min="1553" max="1553" width="9.7265625" style="12" bestFit="1" customWidth="1"/>
    <col min="1554" max="1790" width="9.1796875" style="12"/>
    <col min="1791" max="1791" width="0" style="12" hidden="1" customWidth="1"/>
    <col min="1792" max="1792" width="23.54296875" style="12" customWidth="1"/>
    <col min="1793" max="1795" width="8.81640625" style="12" customWidth="1"/>
    <col min="1796" max="1796" width="2.81640625" style="12" customWidth="1"/>
    <col min="1797" max="1804" width="7.81640625" style="12" customWidth="1"/>
    <col min="1805" max="1805" width="8.1796875" style="12" customWidth="1"/>
    <col min="1806" max="1806" width="8.81640625" style="12" customWidth="1"/>
    <col min="1807" max="1807" width="3" style="12" customWidth="1"/>
    <col min="1808" max="1808" width="9.26953125" style="12" customWidth="1"/>
    <col min="1809" max="1809" width="9.7265625" style="12" bestFit="1" customWidth="1"/>
    <col min="1810" max="2046" width="9.1796875" style="12"/>
    <col min="2047" max="2047" width="0" style="12" hidden="1" customWidth="1"/>
    <col min="2048" max="2048" width="23.54296875" style="12" customWidth="1"/>
    <col min="2049" max="2051" width="8.81640625" style="12" customWidth="1"/>
    <col min="2052" max="2052" width="2.81640625" style="12" customWidth="1"/>
    <col min="2053" max="2060" width="7.81640625" style="12" customWidth="1"/>
    <col min="2061" max="2061" width="8.1796875" style="12" customWidth="1"/>
    <col min="2062" max="2062" width="8.81640625" style="12" customWidth="1"/>
    <col min="2063" max="2063" width="3" style="12" customWidth="1"/>
    <col min="2064" max="2064" width="9.26953125" style="12" customWidth="1"/>
    <col min="2065" max="2065" width="9.7265625" style="12" bestFit="1" customWidth="1"/>
    <col min="2066" max="2302" width="9.1796875" style="12"/>
    <col min="2303" max="2303" width="0" style="12" hidden="1" customWidth="1"/>
    <col min="2304" max="2304" width="23.54296875" style="12" customWidth="1"/>
    <col min="2305" max="2307" width="8.81640625" style="12" customWidth="1"/>
    <col min="2308" max="2308" width="2.81640625" style="12" customWidth="1"/>
    <col min="2309" max="2316" width="7.81640625" style="12" customWidth="1"/>
    <col min="2317" max="2317" width="8.1796875" style="12" customWidth="1"/>
    <col min="2318" max="2318" width="8.81640625" style="12" customWidth="1"/>
    <col min="2319" max="2319" width="3" style="12" customWidth="1"/>
    <col min="2320" max="2320" width="9.26953125" style="12" customWidth="1"/>
    <col min="2321" max="2321" width="9.7265625" style="12" bestFit="1" customWidth="1"/>
    <col min="2322" max="2558" width="9.1796875" style="12"/>
    <col min="2559" max="2559" width="0" style="12" hidden="1" customWidth="1"/>
    <col min="2560" max="2560" width="23.54296875" style="12" customWidth="1"/>
    <col min="2561" max="2563" width="8.81640625" style="12" customWidth="1"/>
    <col min="2564" max="2564" width="2.81640625" style="12" customWidth="1"/>
    <col min="2565" max="2572" width="7.81640625" style="12" customWidth="1"/>
    <col min="2573" max="2573" width="8.1796875" style="12" customWidth="1"/>
    <col min="2574" max="2574" width="8.81640625" style="12" customWidth="1"/>
    <col min="2575" max="2575" width="3" style="12" customWidth="1"/>
    <col min="2576" max="2576" width="9.26953125" style="12" customWidth="1"/>
    <col min="2577" max="2577" width="9.7265625" style="12" bestFit="1" customWidth="1"/>
    <col min="2578" max="2814" width="9.1796875" style="12"/>
    <col min="2815" max="2815" width="0" style="12" hidden="1" customWidth="1"/>
    <col min="2816" max="2816" width="23.54296875" style="12" customWidth="1"/>
    <col min="2817" max="2819" width="8.81640625" style="12" customWidth="1"/>
    <col min="2820" max="2820" width="2.81640625" style="12" customWidth="1"/>
    <col min="2821" max="2828" width="7.81640625" style="12" customWidth="1"/>
    <col min="2829" max="2829" width="8.1796875" style="12" customWidth="1"/>
    <col min="2830" max="2830" width="8.81640625" style="12" customWidth="1"/>
    <col min="2831" max="2831" width="3" style="12" customWidth="1"/>
    <col min="2832" max="2832" width="9.26953125" style="12" customWidth="1"/>
    <col min="2833" max="2833" width="9.7265625" style="12" bestFit="1" customWidth="1"/>
    <col min="2834" max="3070" width="9.1796875" style="12"/>
    <col min="3071" max="3071" width="0" style="12" hidden="1" customWidth="1"/>
    <col min="3072" max="3072" width="23.54296875" style="12" customWidth="1"/>
    <col min="3073" max="3075" width="8.81640625" style="12" customWidth="1"/>
    <col min="3076" max="3076" width="2.81640625" style="12" customWidth="1"/>
    <col min="3077" max="3084" width="7.81640625" style="12" customWidth="1"/>
    <col min="3085" max="3085" width="8.1796875" style="12" customWidth="1"/>
    <col min="3086" max="3086" width="8.81640625" style="12" customWidth="1"/>
    <col min="3087" max="3087" width="3" style="12" customWidth="1"/>
    <col min="3088" max="3088" width="9.26953125" style="12" customWidth="1"/>
    <col min="3089" max="3089" width="9.7265625" style="12" bestFit="1" customWidth="1"/>
    <col min="3090" max="3326" width="9.1796875" style="12"/>
    <col min="3327" max="3327" width="0" style="12" hidden="1" customWidth="1"/>
    <col min="3328" max="3328" width="23.54296875" style="12" customWidth="1"/>
    <col min="3329" max="3331" width="8.81640625" style="12" customWidth="1"/>
    <col min="3332" max="3332" width="2.81640625" style="12" customWidth="1"/>
    <col min="3333" max="3340" width="7.81640625" style="12" customWidth="1"/>
    <col min="3341" max="3341" width="8.1796875" style="12" customWidth="1"/>
    <col min="3342" max="3342" width="8.81640625" style="12" customWidth="1"/>
    <col min="3343" max="3343" width="3" style="12" customWidth="1"/>
    <col min="3344" max="3344" width="9.26953125" style="12" customWidth="1"/>
    <col min="3345" max="3345" width="9.7265625" style="12" bestFit="1" customWidth="1"/>
    <col min="3346" max="3582" width="9.1796875" style="12"/>
    <col min="3583" max="3583" width="0" style="12" hidden="1" customWidth="1"/>
    <col min="3584" max="3584" width="23.54296875" style="12" customWidth="1"/>
    <col min="3585" max="3587" width="8.81640625" style="12" customWidth="1"/>
    <col min="3588" max="3588" width="2.81640625" style="12" customWidth="1"/>
    <col min="3589" max="3596" width="7.81640625" style="12" customWidth="1"/>
    <col min="3597" max="3597" width="8.1796875" style="12" customWidth="1"/>
    <col min="3598" max="3598" width="8.81640625" style="12" customWidth="1"/>
    <col min="3599" max="3599" width="3" style="12" customWidth="1"/>
    <col min="3600" max="3600" width="9.26953125" style="12" customWidth="1"/>
    <col min="3601" max="3601" width="9.7265625" style="12" bestFit="1" customWidth="1"/>
    <col min="3602" max="3838" width="9.1796875" style="12"/>
    <col min="3839" max="3839" width="0" style="12" hidden="1" customWidth="1"/>
    <col min="3840" max="3840" width="23.54296875" style="12" customWidth="1"/>
    <col min="3841" max="3843" width="8.81640625" style="12" customWidth="1"/>
    <col min="3844" max="3844" width="2.81640625" style="12" customWidth="1"/>
    <col min="3845" max="3852" width="7.81640625" style="12" customWidth="1"/>
    <col min="3853" max="3853" width="8.1796875" style="12" customWidth="1"/>
    <col min="3854" max="3854" width="8.81640625" style="12" customWidth="1"/>
    <col min="3855" max="3855" width="3" style="12" customWidth="1"/>
    <col min="3856" max="3856" width="9.26953125" style="12" customWidth="1"/>
    <col min="3857" max="3857" width="9.7265625" style="12" bestFit="1" customWidth="1"/>
    <col min="3858" max="4094" width="9.1796875" style="12"/>
    <col min="4095" max="4095" width="0" style="12" hidden="1" customWidth="1"/>
    <col min="4096" max="4096" width="23.54296875" style="12" customWidth="1"/>
    <col min="4097" max="4099" width="8.81640625" style="12" customWidth="1"/>
    <col min="4100" max="4100" width="2.81640625" style="12" customWidth="1"/>
    <col min="4101" max="4108" width="7.81640625" style="12" customWidth="1"/>
    <col min="4109" max="4109" width="8.1796875" style="12" customWidth="1"/>
    <col min="4110" max="4110" width="8.81640625" style="12" customWidth="1"/>
    <col min="4111" max="4111" width="3" style="12" customWidth="1"/>
    <col min="4112" max="4112" width="9.26953125" style="12" customWidth="1"/>
    <col min="4113" max="4113" width="9.7265625" style="12" bestFit="1" customWidth="1"/>
    <col min="4114" max="4350" width="9.1796875" style="12"/>
    <col min="4351" max="4351" width="0" style="12" hidden="1" customWidth="1"/>
    <col min="4352" max="4352" width="23.54296875" style="12" customWidth="1"/>
    <col min="4353" max="4355" width="8.81640625" style="12" customWidth="1"/>
    <col min="4356" max="4356" width="2.81640625" style="12" customWidth="1"/>
    <col min="4357" max="4364" width="7.81640625" style="12" customWidth="1"/>
    <col min="4365" max="4365" width="8.1796875" style="12" customWidth="1"/>
    <col min="4366" max="4366" width="8.81640625" style="12" customWidth="1"/>
    <col min="4367" max="4367" width="3" style="12" customWidth="1"/>
    <col min="4368" max="4368" width="9.26953125" style="12" customWidth="1"/>
    <col min="4369" max="4369" width="9.7265625" style="12" bestFit="1" customWidth="1"/>
    <col min="4370" max="4606" width="9.1796875" style="12"/>
    <col min="4607" max="4607" width="0" style="12" hidden="1" customWidth="1"/>
    <col min="4608" max="4608" width="23.54296875" style="12" customWidth="1"/>
    <col min="4609" max="4611" width="8.81640625" style="12" customWidth="1"/>
    <col min="4612" max="4612" width="2.81640625" style="12" customWidth="1"/>
    <col min="4613" max="4620" width="7.81640625" style="12" customWidth="1"/>
    <col min="4621" max="4621" width="8.1796875" style="12" customWidth="1"/>
    <col min="4622" max="4622" width="8.81640625" style="12" customWidth="1"/>
    <col min="4623" max="4623" width="3" style="12" customWidth="1"/>
    <col min="4624" max="4624" width="9.26953125" style="12" customWidth="1"/>
    <col min="4625" max="4625" width="9.7265625" style="12" bestFit="1" customWidth="1"/>
    <col min="4626" max="4862" width="9.1796875" style="12"/>
    <col min="4863" max="4863" width="0" style="12" hidden="1" customWidth="1"/>
    <col min="4864" max="4864" width="23.54296875" style="12" customWidth="1"/>
    <col min="4865" max="4867" width="8.81640625" style="12" customWidth="1"/>
    <col min="4868" max="4868" width="2.81640625" style="12" customWidth="1"/>
    <col min="4869" max="4876" width="7.81640625" style="12" customWidth="1"/>
    <col min="4877" max="4877" width="8.1796875" style="12" customWidth="1"/>
    <col min="4878" max="4878" width="8.81640625" style="12" customWidth="1"/>
    <col min="4879" max="4879" width="3" style="12" customWidth="1"/>
    <col min="4880" max="4880" width="9.26953125" style="12" customWidth="1"/>
    <col min="4881" max="4881" width="9.7265625" style="12" bestFit="1" customWidth="1"/>
    <col min="4882" max="5118" width="9.1796875" style="12"/>
    <col min="5119" max="5119" width="0" style="12" hidden="1" customWidth="1"/>
    <col min="5120" max="5120" width="23.54296875" style="12" customWidth="1"/>
    <col min="5121" max="5123" width="8.81640625" style="12" customWidth="1"/>
    <col min="5124" max="5124" width="2.81640625" style="12" customWidth="1"/>
    <col min="5125" max="5132" width="7.81640625" style="12" customWidth="1"/>
    <col min="5133" max="5133" width="8.1796875" style="12" customWidth="1"/>
    <col min="5134" max="5134" width="8.81640625" style="12" customWidth="1"/>
    <col min="5135" max="5135" width="3" style="12" customWidth="1"/>
    <col min="5136" max="5136" width="9.26953125" style="12" customWidth="1"/>
    <col min="5137" max="5137" width="9.7265625" style="12" bestFit="1" customWidth="1"/>
    <col min="5138" max="5374" width="9.1796875" style="12"/>
    <col min="5375" max="5375" width="0" style="12" hidden="1" customWidth="1"/>
    <col min="5376" max="5376" width="23.54296875" style="12" customWidth="1"/>
    <col min="5377" max="5379" width="8.81640625" style="12" customWidth="1"/>
    <col min="5380" max="5380" width="2.81640625" style="12" customWidth="1"/>
    <col min="5381" max="5388" width="7.81640625" style="12" customWidth="1"/>
    <col min="5389" max="5389" width="8.1796875" style="12" customWidth="1"/>
    <col min="5390" max="5390" width="8.81640625" style="12" customWidth="1"/>
    <col min="5391" max="5391" width="3" style="12" customWidth="1"/>
    <col min="5392" max="5392" width="9.26953125" style="12" customWidth="1"/>
    <col min="5393" max="5393" width="9.7265625" style="12" bestFit="1" customWidth="1"/>
    <col min="5394" max="5630" width="9.1796875" style="12"/>
    <col min="5631" max="5631" width="0" style="12" hidden="1" customWidth="1"/>
    <col min="5632" max="5632" width="23.54296875" style="12" customWidth="1"/>
    <col min="5633" max="5635" width="8.81640625" style="12" customWidth="1"/>
    <col min="5636" max="5636" width="2.81640625" style="12" customWidth="1"/>
    <col min="5637" max="5644" width="7.81640625" style="12" customWidth="1"/>
    <col min="5645" max="5645" width="8.1796875" style="12" customWidth="1"/>
    <col min="5646" max="5646" width="8.81640625" style="12" customWidth="1"/>
    <col min="5647" max="5647" width="3" style="12" customWidth="1"/>
    <col min="5648" max="5648" width="9.26953125" style="12" customWidth="1"/>
    <col min="5649" max="5649" width="9.7265625" style="12" bestFit="1" customWidth="1"/>
    <col min="5650" max="5886" width="9.1796875" style="12"/>
    <col min="5887" max="5887" width="0" style="12" hidden="1" customWidth="1"/>
    <col min="5888" max="5888" width="23.54296875" style="12" customWidth="1"/>
    <col min="5889" max="5891" width="8.81640625" style="12" customWidth="1"/>
    <col min="5892" max="5892" width="2.81640625" style="12" customWidth="1"/>
    <col min="5893" max="5900" width="7.81640625" style="12" customWidth="1"/>
    <col min="5901" max="5901" width="8.1796875" style="12" customWidth="1"/>
    <col min="5902" max="5902" width="8.81640625" style="12" customWidth="1"/>
    <col min="5903" max="5903" width="3" style="12" customWidth="1"/>
    <col min="5904" max="5904" width="9.26953125" style="12" customWidth="1"/>
    <col min="5905" max="5905" width="9.7265625" style="12" bestFit="1" customWidth="1"/>
    <col min="5906" max="6142" width="9.1796875" style="12"/>
    <col min="6143" max="6143" width="0" style="12" hidden="1" customWidth="1"/>
    <col min="6144" max="6144" width="23.54296875" style="12" customWidth="1"/>
    <col min="6145" max="6147" width="8.81640625" style="12" customWidth="1"/>
    <col min="6148" max="6148" width="2.81640625" style="12" customWidth="1"/>
    <col min="6149" max="6156" width="7.81640625" style="12" customWidth="1"/>
    <col min="6157" max="6157" width="8.1796875" style="12" customWidth="1"/>
    <col min="6158" max="6158" width="8.81640625" style="12" customWidth="1"/>
    <col min="6159" max="6159" width="3" style="12" customWidth="1"/>
    <col min="6160" max="6160" width="9.26953125" style="12" customWidth="1"/>
    <col min="6161" max="6161" width="9.7265625" style="12" bestFit="1" customWidth="1"/>
    <col min="6162" max="6398" width="9.1796875" style="12"/>
    <col min="6399" max="6399" width="0" style="12" hidden="1" customWidth="1"/>
    <col min="6400" max="6400" width="23.54296875" style="12" customWidth="1"/>
    <col min="6401" max="6403" width="8.81640625" style="12" customWidth="1"/>
    <col min="6404" max="6404" width="2.81640625" style="12" customWidth="1"/>
    <col min="6405" max="6412" width="7.81640625" style="12" customWidth="1"/>
    <col min="6413" max="6413" width="8.1796875" style="12" customWidth="1"/>
    <col min="6414" max="6414" width="8.81640625" style="12" customWidth="1"/>
    <col min="6415" max="6415" width="3" style="12" customWidth="1"/>
    <col min="6416" max="6416" width="9.26953125" style="12" customWidth="1"/>
    <col min="6417" max="6417" width="9.7265625" style="12" bestFit="1" customWidth="1"/>
    <col min="6418" max="6654" width="9.1796875" style="12"/>
    <col min="6655" max="6655" width="0" style="12" hidden="1" customWidth="1"/>
    <col min="6656" max="6656" width="23.54296875" style="12" customWidth="1"/>
    <col min="6657" max="6659" width="8.81640625" style="12" customWidth="1"/>
    <col min="6660" max="6660" width="2.81640625" style="12" customWidth="1"/>
    <col min="6661" max="6668" width="7.81640625" style="12" customWidth="1"/>
    <col min="6669" max="6669" width="8.1796875" style="12" customWidth="1"/>
    <col min="6670" max="6670" width="8.81640625" style="12" customWidth="1"/>
    <col min="6671" max="6671" width="3" style="12" customWidth="1"/>
    <col min="6672" max="6672" width="9.26953125" style="12" customWidth="1"/>
    <col min="6673" max="6673" width="9.7265625" style="12" bestFit="1" customWidth="1"/>
    <col min="6674" max="6910" width="9.1796875" style="12"/>
    <col min="6911" max="6911" width="0" style="12" hidden="1" customWidth="1"/>
    <col min="6912" max="6912" width="23.54296875" style="12" customWidth="1"/>
    <col min="6913" max="6915" width="8.81640625" style="12" customWidth="1"/>
    <col min="6916" max="6916" width="2.81640625" style="12" customWidth="1"/>
    <col min="6917" max="6924" width="7.81640625" style="12" customWidth="1"/>
    <col min="6925" max="6925" width="8.1796875" style="12" customWidth="1"/>
    <col min="6926" max="6926" width="8.81640625" style="12" customWidth="1"/>
    <col min="6927" max="6927" width="3" style="12" customWidth="1"/>
    <col min="6928" max="6928" width="9.26953125" style="12" customWidth="1"/>
    <col min="6929" max="6929" width="9.7265625" style="12" bestFit="1" customWidth="1"/>
    <col min="6930" max="7166" width="9.1796875" style="12"/>
    <col min="7167" max="7167" width="0" style="12" hidden="1" customWidth="1"/>
    <col min="7168" max="7168" width="23.54296875" style="12" customWidth="1"/>
    <col min="7169" max="7171" width="8.81640625" style="12" customWidth="1"/>
    <col min="7172" max="7172" width="2.81640625" style="12" customWidth="1"/>
    <col min="7173" max="7180" width="7.81640625" style="12" customWidth="1"/>
    <col min="7181" max="7181" width="8.1796875" style="12" customWidth="1"/>
    <col min="7182" max="7182" width="8.81640625" style="12" customWidth="1"/>
    <col min="7183" max="7183" width="3" style="12" customWidth="1"/>
    <col min="7184" max="7184" width="9.26953125" style="12" customWidth="1"/>
    <col min="7185" max="7185" width="9.7265625" style="12" bestFit="1" customWidth="1"/>
    <col min="7186" max="7422" width="9.1796875" style="12"/>
    <col min="7423" max="7423" width="0" style="12" hidden="1" customWidth="1"/>
    <col min="7424" max="7424" width="23.54296875" style="12" customWidth="1"/>
    <col min="7425" max="7427" width="8.81640625" style="12" customWidth="1"/>
    <col min="7428" max="7428" width="2.81640625" style="12" customWidth="1"/>
    <col min="7429" max="7436" width="7.81640625" style="12" customWidth="1"/>
    <col min="7437" max="7437" width="8.1796875" style="12" customWidth="1"/>
    <col min="7438" max="7438" width="8.81640625" style="12" customWidth="1"/>
    <col min="7439" max="7439" width="3" style="12" customWidth="1"/>
    <col min="7440" max="7440" width="9.26953125" style="12" customWidth="1"/>
    <col min="7441" max="7441" width="9.7265625" style="12" bestFit="1" customWidth="1"/>
    <col min="7442" max="7678" width="9.1796875" style="12"/>
    <col min="7679" max="7679" width="0" style="12" hidden="1" customWidth="1"/>
    <col min="7680" max="7680" width="23.54296875" style="12" customWidth="1"/>
    <col min="7681" max="7683" width="8.81640625" style="12" customWidth="1"/>
    <col min="7684" max="7684" width="2.81640625" style="12" customWidth="1"/>
    <col min="7685" max="7692" width="7.81640625" style="12" customWidth="1"/>
    <col min="7693" max="7693" width="8.1796875" style="12" customWidth="1"/>
    <col min="7694" max="7694" width="8.81640625" style="12" customWidth="1"/>
    <col min="7695" max="7695" width="3" style="12" customWidth="1"/>
    <col min="7696" max="7696" width="9.26953125" style="12" customWidth="1"/>
    <col min="7697" max="7697" width="9.7265625" style="12" bestFit="1" customWidth="1"/>
    <col min="7698" max="7934" width="9.1796875" style="12"/>
    <col min="7935" max="7935" width="0" style="12" hidden="1" customWidth="1"/>
    <col min="7936" max="7936" width="23.54296875" style="12" customWidth="1"/>
    <col min="7937" max="7939" width="8.81640625" style="12" customWidth="1"/>
    <col min="7940" max="7940" width="2.81640625" style="12" customWidth="1"/>
    <col min="7941" max="7948" width="7.81640625" style="12" customWidth="1"/>
    <col min="7949" max="7949" width="8.1796875" style="12" customWidth="1"/>
    <col min="7950" max="7950" width="8.81640625" style="12" customWidth="1"/>
    <col min="7951" max="7951" width="3" style="12" customWidth="1"/>
    <col min="7952" max="7952" width="9.26953125" style="12" customWidth="1"/>
    <col min="7953" max="7953" width="9.7265625" style="12" bestFit="1" customWidth="1"/>
    <col min="7954" max="8190" width="9.1796875" style="12"/>
    <col min="8191" max="8191" width="0" style="12" hidden="1" customWidth="1"/>
    <col min="8192" max="8192" width="23.54296875" style="12" customWidth="1"/>
    <col min="8193" max="8195" width="8.81640625" style="12" customWidth="1"/>
    <col min="8196" max="8196" width="2.81640625" style="12" customWidth="1"/>
    <col min="8197" max="8204" width="7.81640625" style="12" customWidth="1"/>
    <col min="8205" max="8205" width="8.1796875" style="12" customWidth="1"/>
    <col min="8206" max="8206" width="8.81640625" style="12" customWidth="1"/>
    <col min="8207" max="8207" width="3" style="12" customWidth="1"/>
    <col min="8208" max="8208" width="9.26953125" style="12" customWidth="1"/>
    <col min="8209" max="8209" width="9.7265625" style="12" bestFit="1" customWidth="1"/>
    <col min="8210" max="8446" width="9.1796875" style="12"/>
    <col min="8447" max="8447" width="0" style="12" hidden="1" customWidth="1"/>
    <col min="8448" max="8448" width="23.54296875" style="12" customWidth="1"/>
    <col min="8449" max="8451" width="8.81640625" style="12" customWidth="1"/>
    <col min="8452" max="8452" width="2.81640625" style="12" customWidth="1"/>
    <col min="8453" max="8460" width="7.81640625" style="12" customWidth="1"/>
    <col min="8461" max="8461" width="8.1796875" style="12" customWidth="1"/>
    <col min="8462" max="8462" width="8.81640625" style="12" customWidth="1"/>
    <col min="8463" max="8463" width="3" style="12" customWidth="1"/>
    <col min="8464" max="8464" width="9.26953125" style="12" customWidth="1"/>
    <col min="8465" max="8465" width="9.7265625" style="12" bestFit="1" customWidth="1"/>
    <col min="8466" max="8702" width="9.1796875" style="12"/>
    <col min="8703" max="8703" width="0" style="12" hidden="1" customWidth="1"/>
    <col min="8704" max="8704" width="23.54296875" style="12" customWidth="1"/>
    <col min="8705" max="8707" width="8.81640625" style="12" customWidth="1"/>
    <col min="8708" max="8708" width="2.81640625" style="12" customWidth="1"/>
    <col min="8709" max="8716" width="7.81640625" style="12" customWidth="1"/>
    <col min="8717" max="8717" width="8.1796875" style="12" customWidth="1"/>
    <col min="8718" max="8718" width="8.81640625" style="12" customWidth="1"/>
    <col min="8719" max="8719" width="3" style="12" customWidth="1"/>
    <col min="8720" max="8720" width="9.26953125" style="12" customWidth="1"/>
    <col min="8721" max="8721" width="9.7265625" style="12" bestFit="1" customWidth="1"/>
    <col min="8722" max="8958" width="9.1796875" style="12"/>
    <col min="8959" max="8959" width="0" style="12" hidden="1" customWidth="1"/>
    <col min="8960" max="8960" width="23.54296875" style="12" customWidth="1"/>
    <col min="8961" max="8963" width="8.81640625" style="12" customWidth="1"/>
    <col min="8964" max="8964" width="2.81640625" style="12" customWidth="1"/>
    <col min="8965" max="8972" width="7.81640625" style="12" customWidth="1"/>
    <col min="8973" max="8973" width="8.1796875" style="12" customWidth="1"/>
    <col min="8974" max="8974" width="8.81640625" style="12" customWidth="1"/>
    <col min="8975" max="8975" width="3" style="12" customWidth="1"/>
    <col min="8976" max="8976" width="9.26953125" style="12" customWidth="1"/>
    <col min="8977" max="8977" width="9.7265625" style="12" bestFit="1" customWidth="1"/>
    <col min="8978" max="9214" width="9.1796875" style="12"/>
    <col min="9215" max="9215" width="0" style="12" hidden="1" customWidth="1"/>
    <col min="9216" max="9216" width="23.54296875" style="12" customWidth="1"/>
    <col min="9217" max="9219" width="8.81640625" style="12" customWidth="1"/>
    <col min="9220" max="9220" width="2.81640625" style="12" customWidth="1"/>
    <col min="9221" max="9228" width="7.81640625" style="12" customWidth="1"/>
    <col min="9229" max="9229" width="8.1796875" style="12" customWidth="1"/>
    <col min="9230" max="9230" width="8.81640625" style="12" customWidth="1"/>
    <col min="9231" max="9231" width="3" style="12" customWidth="1"/>
    <col min="9232" max="9232" width="9.26953125" style="12" customWidth="1"/>
    <col min="9233" max="9233" width="9.7265625" style="12" bestFit="1" customWidth="1"/>
    <col min="9234" max="9470" width="9.1796875" style="12"/>
    <col min="9471" max="9471" width="0" style="12" hidden="1" customWidth="1"/>
    <col min="9472" max="9472" width="23.54296875" style="12" customWidth="1"/>
    <col min="9473" max="9475" width="8.81640625" style="12" customWidth="1"/>
    <col min="9476" max="9476" width="2.81640625" style="12" customWidth="1"/>
    <col min="9477" max="9484" width="7.81640625" style="12" customWidth="1"/>
    <col min="9485" max="9485" width="8.1796875" style="12" customWidth="1"/>
    <col min="9486" max="9486" width="8.81640625" style="12" customWidth="1"/>
    <col min="9487" max="9487" width="3" style="12" customWidth="1"/>
    <col min="9488" max="9488" width="9.26953125" style="12" customWidth="1"/>
    <col min="9489" max="9489" width="9.7265625" style="12" bestFit="1" customWidth="1"/>
    <col min="9490" max="9726" width="9.1796875" style="12"/>
    <col min="9727" max="9727" width="0" style="12" hidden="1" customWidth="1"/>
    <col min="9728" max="9728" width="23.54296875" style="12" customWidth="1"/>
    <col min="9729" max="9731" width="8.81640625" style="12" customWidth="1"/>
    <col min="9732" max="9732" width="2.81640625" style="12" customWidth="1"/>
    <col min="9733" max="9740" width="7.81640625" style="12" customWidth="1"/>
    <col min="9741" max="9741" width="8.1796875" style="12" customWidth="1"/>
    <col min="9742" max="9742" width="8.81640625" style="12" customWidth="1"/>
    <col min="9743" max="9743" width="3" style="12" customWidth="1"/>
    <col min="9744" max="9744" width="9.26953125" style="12" customWidth="1"/>
    <col min="9745" max="9745" width="9.7265625" style="12" bestFit="1" customWidth="1"/>
    <col min="9746" max="9982" width="9.1796875" style="12"/>
    <col min="9983" max="9983" width="0" style="12" hidden="1" customWidth="1"/>
    <col min="9984" max="9984" width="23.54296875" style="12" customWidth="1"/>
    <col min="9985" max="9987" width="8.81640625" style="12" customWidth="1"/>
    <col min="9988" max="9988" width="2.81640625" style="12" customWidth="1"/>
    <col min="9989" max="9996" width="7.81640625" style="12" customWidth="1"/>
    <col min="9997" max="9997" width="8.1796875" style="12" customWidth="1"/>
    <col min="9998" max="9998" width="8.81640625" style="12" customWidth="1"/>
    <col min="9999" max="9999" width="3" style="12" customWidth="1"/>
    <col min="10000" max="10000" width="9.26953125" style="12" customWidth="1"/>
    <col min="10001" max="10001" width="9.7265625" style="12" bestFit="1" customWidth="1"/>
    <col min="10002" max="10238" width="9.1796875" style="12"/>
    <col min="10239" max="10239" width="0" style="12" hidden="1" customWidth="1"/>
    <col min="10240" max="10240" width="23.54296875" style="12" customWidth="1"/>
    <col min="10241" max="10243" width="8.81640625" style="12" customWidth="1"/>
    <col min="10244" max="10244" width="2.81640625" style="12" customWidth="1"/>
    <col min="10245" max="10252" width="7.81640625" style="12" customWidth="1"/>
    <col min="10253" max="10253" width="8.1796875" style="12" customWidth="1"/>
    <col min="10254" max="10254" width="8.81640625" style="12" customWidth="1"/>
    <col min="10255" max="10255" width="3" style="12" customWidth="1"/>
    <col min="10256" max="10256" width="9.26953125" style="12" customWidth="1"/>
    <col min="10257" max="10257" width="9.7265625" style="12" bestFit="1" customWidth="1"/>
    <col min="10258" max="10494" width="9.1796875" style="12"/>
    <col min="10495" max="10495" width="0" style="12" hidden="1" customWidth="1"/>
    <col min="10496" max="10496" width="23.54296875" style="12" customWidth="1"/>
    <col min="10497" max="10499" width="8.81640625" style="12" customWidth="1"/>
    <col min="10500" max="10500" width="2.81640625" style="12" customWidth="1"/>
    <col min="10501" max="10508" width="7.81640625" style="12" customWidth="1"/>
    <col min="10509" max="10509" width="8.1796875" style="12" customWidth="1"/>
    <col min="10510" max="10510" width="8.81640625" style="12" customWidth="1"/>
    <col min="10511" max="10511" width="3" style="12" customWidth="1"/>
    <col min="10512" max="10512" width="9.26953125" style="12" customWidth="1"/>
    <col min="10513" max="10513" width="9.7265625" style="12" bestFit="1" customWidth="1"/>
    <col min="10514" max="10750" width="9.1796875" style="12"/>
    <col min="10751" max="10751" width="0" style="12" hidden="1" customWidth="1"/>
    <col min="10752" max="10752" width="23.54296875" style="12" customWidth="1"/>
    <col min="10753" max="10755" width="8.81640625" style="12" customWidth="1"/>
    <col min="10756" max="10756" width="2.81640625" style="12" customWidth="1"/>
    <col min="10757" max="10764" width="7.81640625" style="12" customWidth="1"/>
    <col min="10765" max="10765" width="8.1796875" style="12" customWidth="1"/>
    <col min="10766" max="10766" width="8.81640625" style="12" customWidth="1"/>
    <col min="10767" max="10767" width="3" style="12" customWidth="1"/>
    <col min="10768" max="10768" width="9.26953125" style="12" customWidth="1"/>
    <col min="10769" max="10769" width="9.7265625" style="12" bestFit="1" customWidth="1"/>
    <col min="10770" max="11006" width="9.1796875" style="12"/>
    <col min="11007" max="11007" width="0" style="12" hidden="1" customWidth="1"/>
    <col min="11008" max="11008" width="23.54296875" style="12" customWidth="1"/>
    <col min="11009" max="11011" width="8.81640625" style="12" customWidth="1"/>
    <col min="11012" max="11012" width="2.81640625" style="12" customWidth="1"/>
    <col min="11013" max="11020" width="7.81640625" style="12" customWidth="1"/>
    <col min="11021" max="11021" width="8.1796875" style="12" customWidth="1"/>
    <col min="11022" max="11022" width="8.81640625" style="12" customWidth="1"/>
    <col min="11023" max="11023" width="3" style="12" customWidth="1"/>
    <col min="11024" max="11024" width="9.26953125" style="12" customWidth="1"/>
    <col min="11025" max="11025" width="9.7265625" style="12" bestFit="1" customWidth="1"/>
    <col min="11026" max="11262" width="9.1796875" style="12"/>
    <col min="11263" max="11263" width="0" style="12" hidden="1" customWidth="1"/>
    <col min="11264" max="11264" width="23.54296875" style="12" customWidth="1"/>
    <col min="11265" max="11267" width="8.81640625" style="12" customWidth="1"/>
    <col min="11268" max="11268" width="2.81640625" style="12" customWidth="1"/>
    <col min="11269" max="11276" width="7.81640625" style="12" customWidth="1"/>
    <col min="11277" max="11277" width="8.1796875" style="12" customWidth="1"/>
    <col min="11278" max="11278" width="8.81640625" style="12" customWidth="1"/>
    <col min="11279" max="11279" width="3" style="12" customWidth="1"/>
    <col min="11280" max="11280" width="9.26953125" style="12" customWidth="1"/>
    <col min="11281" max="11281" width="9.7265625" style="12" bestFit="1" customWidth="1"/>
    <col min="11282" max="11518" width="9.1796875" style="12"/>
    <col min="11519" max="11519" width="0" style="12" hidden="1" customWidth="1"/>
    <col min="11520" max="11520" width="23.54296875" style="12" customWidth="1"/>
    <col min="11521" max="11523" width="8.81640625" style="12" customWidth="1"/>
    <col min="11524" max="11524" width="2.81640625" style="12" customWidth="1"/>
    <col min="11525" max="11532" width="7.81640625" style="12" customWidth="1"/>
    <col min="11533" max="11533" width="8.1796875" style="12" customWidth="1"/>
    <col min="11534" max="11534" width="8.81640625" style="12" customWidth="1"/>
    <col min="11535" max="11535" width="3" style="12" customWidth="1"/>
    <col min="11536" max="11536" width="9.26953125" style="12" customWidth="1"/>
    <col min="11537" max="11537" width="9.7265625" style="12" bestFit="1" customWidth="1"/>
    <col min="11538" max="11774" width="9.1796875" style="12"/>
    <col min="11775" max="11775" width="0" style="12" hidden="1" customWidth="1"/>
    <col min="11776" max="11776" width="23.54296875" style="12" customWidth="1"/>
    <col min="11777" max="11779" width="8.81640625" style="12" customWidth="1"/>
    <col min="11780" max="11780" width="2.81640625" style="12" customWidth="1"/>
    <col min="11781" max="11788" width="7.81640625" style="12" customWidth="1"/>
    <col min="11789" max="11789" width="8.1796875" style="12" customWidth="1"/>
    <col min="11790" max="11790" width="8.81640625" style="12" customWidth="1"/>
    <col min="11791" max="11791" width="3" style="12" customWidth="1"/>
    <col min="11792" max="11792" width="9.26953125" style="12" customWidth="1"/>
    <col min="11793" max="11793" width="9.7265625" style="12" bestFit="1" customWidth="1"/>
    <col min="11794" max="12030" width="9.1796875" style="12"/>
    <col min="12031" max="12031" width="0" style="12" hidden="1" customWidth="1"/>
    <col min="12032" max="12032" width="23.54296875" style="12" customWidth="1"/>
    <col min="12033" max="12035" width="8.81640625" style="12" customWidth="1"/>
    <col min="12036" max="12036" width="2.81640625" style="12" customWidth="1"/>
    <col min="12037" max="12044" width="7.81640625" style="12" customWidth="1"/>
    <col min="12045" max="12045" width="8.1796875" style="12" customWidth="1"/>
    <col min="12046" max="12046" width="8.81640625" style="12" customWidth="1"/>
    <col min="12047" max="12047" width="3" style="12" customWidth="1"/>
    <col min="12048" max="12048" width="9.26953125" style="12" customWidth="1"/>
    <col min="12049" max="12049" width="9.7265625" style="12" bestFit="1" customWidth="1"/>
    <col min="12050" max="12286" width="9.1796875" style="12"/>
    <col min="12287" max="12287" width="0" style="12" hidden="1" customWidth="1"/>
    <col min="12288" max="12288" width="23.54296875" style="12" customWidth="1"/>
    <col min="12289" max="12291" width="8.81640625" style="12" customWidth="1"/>
    <col min="12292" max="12292" width="2.81640625" style="12" customWidth="1"/>
    <col min="12293" max="12300" width="7.81640625" style="12" customWidth="1"/>
    <col min="12301" max="12301" width="8.1796875" style="12" customWidth="1"/>
    <col min="12302" max="12302" width="8.81640625" style="12" customWidth="1"/>
    <col min="12303" max="12303" width="3" style="12" customWidth="1"/>
    <col min="12304" max="12304" width="9.26953125" style="12" customWidth="1"/>
    <col min="12305" max="12305" width="9.7265625" style="12" bestFit="1" customWidth="1"/>
    <col min="12306" max="12542" width="9.1796875" style="12"/>
    <col min="12543" max="12543" width="0" style="12" hidden="1" customWidth="1"/>
    <col min="12544" max="12544" width="23.54296875" style="12" customWidth="1"/>
    <col min="12545" max="12547" width="8.81640625" style="12" customWidth="1"/>
    <col min="12548" max="12548" width="2.81640625" style="12" customWidth="1"/>
    <col min="12549" max="12556" width="7.81640625" style="12" customWidth="1"/>
    <col min="12557" max="12557" width="8.1796875" style="12" customWidth="1"/>
    <col min="12558" max="12558" width="8.81640625" style="12" customWidth="1"/>
    <col min="12559" max="12559" width="3" style="12" customWidth="1"/>
    <col min="12560" max="12560" width="9.26953125" style="12" customWidth="1"/>
    <col min="12561" max="12561" width="9.7265625" style="12" bestFit="1" customWidth="1"/>
    <col min="12562" max="12798" width="9.1796875" style="12"/>
    <col min="12799" max="12799" width="0" style="12" hidden="1" customWidth="1"/>
    <col min="12800" max="12800" width="23.54296875" style="12" customWidth="1"/>
    <col min="12801" max="12803" width="8.81640625" style="12" customWidth="1"/>
    <col min="12804" max="12804" width="2.81640625" style="12" customWidth="1"/>
    <col min="12805" max="12812" width="7.81640625" style="12" customWidth="1"/>
    <col min="12813" max="12813" width="8.1796875" style="12" customWidth="1"/>
    <col min="12814" max="12814" width="8.81640625" style="12" customWidth="1"/>
    <col min="12815" max="12815" width="3" style="12" customWidth="1"/>
    <col min="12816" max="12816" width="9.26953125" style="12" customWidth="1"/>
    <col min="12817" max="12817" width="9.7265625" style="12" bestFit="1" customWidth="1"/>
    <col min="12818" max="13054" width="9.1796875" style="12"/>
    <col min="13055" max="13055" width="0" style="12" hidden="1" customWidth="1"/>
    <col min="13056" max="13056" width="23.54296875" style="12" customWidth="1"/>
    <col min="13057" max="13059" width="8.81640625" style="12" customWidth="1"/>
    <col min="13060" max="13060" width="2.81640625" style="12" customWidth="1"/>
    <col min="13061" max="13068" width="7.81640625" style="12" customWidth="1"/>
    <col min="13069" max="13069" width="8.1796875" style="12" customWidth="1"/>
    <col min="13070" max="13070" width="8.81640625" style="12" customWidth="1"/>
    <col min="13071" max="13071" width="3" style="12" customWidth="1"/>
    <col min="13072" max="13072" width="9.26953125" style="12" customWidth="1"/>
    <col min="13073" max="13073" width="9.7265625" style="12" bestFit="1" customWidth="1"/>
    <col min="13074" max="13310" width="9.1796875" style="12"/>
    <col min="13311" max="13311" width="0" style="12" hidden="1" customWidth="1"/>
    <col min="13312" max="13312" width="23.54296875" style="12" customWidth="1"/>
    <col min="13313" max="13315" width="8.81640625" style="12" customWidth="1"/>
    <col min="13316" max="13316" width="2.81640625" style="12" customWidth="1"/>
    <col min="13317" max="13324" width="7.81640625" style="12" customWidth="1"/>
    <col min="13325" max="13325" width="8.1796875" style="12" customWidth="1"/>
    <col min="13326" max="13326" width="8.81640625" style="12" customWidth="1"/>
    <col min="13327" max="13327" width="3" style="12" customWidth="1"/>
    <col min="13328" max="13328" width="9.26953125" style="12" customWidth="1"/>
    <col min="13329" max="13329" width="9.7265625" style="12" bestFit="1" customWidth="1"/>
    <col min="13330" max="13566" width="9.1796875" style="12"/>
    <col min="13567" max="13567" width="0" style="12" hidden="1" customWidth="1"/>
    <col min="13568" max="13568" width="23.54296875" style="12" customWidth="1"/>
    <col min="13569" max="13571" width="8.81640625" style="12" customWidth="1"/>
    <col min="13572" max="13572" width="2.81640625" style="12" customWidth="1"/>
    <col min="13573" max="13580" width="7.81640625" style="12" customWidth="1"/>
    <col min="13581" max="13581" width="8.1796875" style="12" customWidth="1"/>
    <col min="13582" max="13582" width="8.81640625" style="12" customWidth="1"/>
    <col min="13583" max="13583" width="3" style="12" customWidth="1"/>
    <col min="13584" max="13584" width="9.26953125" style="12" customWidth="1"/>
    <col min="13585" max="13585" width="9.7265625" style="12" bestFit="1" customWidth="1"/>
    <col min="13586" max="13822" width="9.1796875" style="12"/>
    <col min="13823" max="13823" width="0" style="12" hidden="1" customWidth="1"/>
    <col min="13824" max="13824" width="23.54296875" style="12" customWidth="1"/>
    <col min="13825" max="13827" width="8.81640625" style="12" customWidth="1"/>
    <col min="13828" max="13828" width="2.81640625" style="12" customWidth="1"/>
    <col min="13829" max="13836" width="7.81640625" style="12" customWidth="1"/>
    <col min="13837" max="13837" width="8.1796875" style="12" customWidth="1"/>
    <col min="13838" max="13838" width="8.81640625" style="12" customWidth="1"/>
    <col min="13839" max="13839" width="3" style="12" customWidth="1"/>
    <col min="13840" max="13840" width="9.26953125" style="12" customWidth="1"/>
    <col min="13841" max="13841" width="9.7265625" style="12" bestFit="1" customWidth="1"/>
    <col min="13842" max="14078" width="9.1796875" style="12"/>
    <col min="14079" max="14079" width="0" style="12" hidden="1" customWidth="1"/>
    <col min="14080" max="14080" width="23.54296875" style="12" customWidth="1"/>
    <col min="14081" max="14083" width="8.81640625" style="12" customWidth="1"/>
    <col min="14084" max="14084" width="2.81640625" style="12" customWidth="1"/>
    <col min="14085" max="14092" width="7.81640625" style="12" customWidth="1"/>
    <col min="14093" max="14093" width="8.1796875" style="12" customWidth="1"/>
    <col min="14094" max="14094" width="8.81640625" style="12" customWidth="1"/>
    <col min="14095" max="14095" width="3" style="12" customWidth="1"/>
    <col min="14096" max="14096" width="9.26953125" style="12" customWidth="1"/>
    <col min="14097" max="14097" width="9.7265625" style="12" bestFit="1" customWidth="1"/>
    <col min="14098" max="14334" width="9.1796875" style="12"/>
    <col min="14335" max="14335" width="0" style="12" hidden="1" customWidth="1"/>
    <col min="14336" max="14336" width="23.54296875" style="12" customWidth="1"/>
    <col min="14337" max="14339" width="8.81640625" style="12" customWidth="1"/>
    <col min="14340" max="14340" width="2.81640625" style="12" customWidth="1"/>
    <col min="14341" max="14348" width="7.81640625" style="12" customWidth="1"/>
    <col min="14349" max="14349" width="8.1796875" style="12" customWidth="1"/>
    <col min="14350" max="14350" width="8.81640625" style="12" customWidth="1"/>
    <col min="14351" max="14351" width="3" style="12" customWidth="1"/>
    <col min="14352" max="14352" width="9.26953125" style="12" customWidth="1"/>
    <col min="14353" max="14353" width="9.7265625" style="12" bestFit="1" customWidth="1"/>
    <col min="14354" max="14590" width="9.1796875" style="12"/>
    <col min="14591" max="14591" width="0" style="12" hidden="1" customWidth="1"/>
    <col min="14592" max="14592" width="23.54296875" style="12" customWidth="1"/>
    <col min="14593" max="14595" width="8.81640625" style="12" customWidth="1"/>
    <col min="14596" max="14596" width="2.81640625" style="12" customWidth="1"/>
    <col min="14597" max="14604" width="7.81640625" style="12" customWidth="1"/>
    <col min="14605" max="14605" width="8.1796875" style="12" customWidth="1"/>
    <col min="14606" max="14606" width="8.81640625" style="12" customWidth="1"/>
    <col min="14607" max="14607" width="3" style="12" customWidth="1"/>
    <col min="14608" max="14608" width="9.26953125" style="12" customWidth="1"/>
    <col min="14609" max="14609" width="9.7265625" style="12" bestFit="1" customWidth="1"/>
    <col min="14610" max="14846" width="9.1796875" style="12"/>
    <col min="14847" max="14847" width="0" style="12" hidden="1" customWidth="1"/>
    <col min="14848" max="14848" width="23.54296875" style="12" customWidth="1"/>
    <col min="14849" max="14851" width="8.81640625" style="12" customWidth="1"/>
    <col min="14852" max="14852" width="2.81640625" style="12" customWidth="1"/>
    <col min="14853" max="14860" width="7.81640625" style="12" customWidth="1"/>
    <col min="14861" max="14861" width="8.1796875" style="12" customWidth="1"/>
    <col min="14862" max="14862" width="8.81640625" style="12" customWidth="1"/>
    <col min="14863" max="14863" width="3" style="12" customWidth="1"/>
    <col min="14864" max="14864" width="9.26953125" style="12" customWidth="1"/>
    <col min="14865" max="14865" width="9.7265625" style="12" bestFit="1" customWidth="1"/>
    <col min="14866" max="15102" width="9.1796875" style="12"/>
    <col min="15103" max="15103" width="0" style="12" hidden="1" customWidth="1"/>
    <col min="15104" max="15104" width="23.54296875" style="12" customWidth="1"/>
    <col min="15105" max="15107" width="8.81640625" style="12" customWidth="1"/>
    <col min="15108" max="15108" width="2.81640625" style="12" customWidth="1"/>
    <col min="15109" max="15116" width="7.81640625" style="12" customWidth="1"/>
    <col min="15117" max="15117" width="8.1796875" style="12" customWidth="1"/>
    <col min="15118" max="15118" width="8.81640625" style="12" customWidth="1"/>
    <col min="15119" max="15119" width="3" style="12" customWidth="1"/>
    <col min="15120" max="15120" width="9.26953125" style="12" customWidth="1"/>
    <col min="15121" max="15121" width="9.7265625" style="12" bestFit="1" customWidth="1"/>
    <col min="15122" max="15358" width="9.1796875" style="12"/>
    <col min="15359" max="15359" width="0" style="12" hidden="1" customWidth="1"/>
    <col min="15360" max="15360" width="23.54296875" style="12" customWidth="1"/>
    <col min="15361" max="15363" width="8.81640625" style="12" customWidth="1"/>
    <col min="15364" max="15364" width="2.81640625" style="12" customWidth="1"/>
    <col min="15365" max="15372" width="7.81640625" style="12" customWidth="1"/>
    <col min="15373" max="15373" width="8.1796875" style="12" customWidth="1"/>
    <col min="15374" max="15374" width="8.81640625" style="12" customWidth="1"/>
    <col min="15375" max="15375" width="3" style="12" customWidth="1"/>
    <col min="15376" max="15376" width="9.26953125" style="12" customWidth="1"/>
    <col min="15377" max="15377" width="9.7265625" style="12" bestFit="1" customWidth="1"/>
    <col min="15378" max="15614" width="9.1796875" style="12"/>
    <col min="15615" max="15615" width="0" style="12" hidden="1" customWidth="1"/>
    <col min="15616" max="15616" width="23.54296875" style="12" customWidth="1"/>
    <col min="15617" max="15619" width="8.81640625" style="12" customWidth="1"/>
    <col min="15620" max="15620" width="2.81640625" style="12" customWidth="1"/>
    <col min="15621" max="15628" width="7.81640625" style="12" customWidth="1"/>
    <col min="15629" max="15629" width="8.1796875" style="12" customWidth="1"/>
    <col min="15630" max="15630" width="8.81640625" style="12" customWidth="1"/>
    <col min="15631" max="15631" width="3" style="12" customWidth="1"/>
    <col min="15632" max="15632" width="9.26953125" style="12" customWidth="1"/>
    <col min="15633" max="15633" width="9.7265625" style="12" bestFit="1" customWidth="1"/>
    <col min="15634" max="15870" width="9.1796875" style="12"/>
    <col min="15871" max="15871" width="0" style="12" hidden="1" customWidth="1"/>
    <col min="15872" max="15872" width="23.54296875" style="12" customWidth="1"/>
    <col min="15873" max="15875" width="8.81640625" style="12" customWidth="1"/>
    <col min="15876" max="15876" width="2.81640625" style="12" customWidth="1"/>
    <col min="15877" max="15884" width="7.81640625" style="12" customWidth="1"/>
    <col min="15885" max="15885" width="8.1796875" style="12" customWidth="1"/>
    <col min="15886" max="15886" width="8.81640625" style="12" customWidth="1"/>
    <col min="15887" max="15887" width="3" style="12" customWidth="1"/>
    <col min="15888" max="15888" width="9.26953125" style="12" customWidth="1"/>
    <col min="15889" max="15889" width="9.7265625" style="12" bestFit="1" customWidth="1"/>
    <col min="15890" max="16126" width="9.1796875" style="12"/>
    <col min="16127" max="16127" width="0" style="12" hidden="1" customWidth="1"/>
    <col min="16128" max="16128" width="23.54296875" style="12" customWidth="1"/>
    <col min="16129" max="16131" width="8.81640625" style="12" customWidth="1"/>
    <col min="16132" max="16132" width="2.81640625" style="12" customWidth="1"/>
    <col min="16133" max="16140" width="7.81640625" style="12" customWidth="1"/>
    <col min="16141" max="16141" width="8.1796875" style="12" customWidth="1"/>
    <col min="16142" max="16142" width="8.81640625" style="12" customWidth="1"/>
    <col min="16143" max="16143" width="3" style="12" customWidth="1"/>
    <col min="16144" max="16144" width="9.26953125" style="12" customWidth="1"/>
    <col min="16145" max="16145" width="9.7265625" style="12" bestFit="1" customWidth="1"/>
    <col min="16146" max="16384" width="9.1796875" style="12"/>
  </cols>
  <sheetData>
    <row r="1" spans="1:22" ht="28.5" x14ac:dyDescent="0.25">
      <c r="A1" s="56" t="s">
        <v>468</v>
      </c>
      <c r="B1" s="135"/>
      <c r="C1" s="135"/>
    </row>
    <row r="2" spans="1:22" ht="15.5" x14ac:dyDescent="0.25">
      <c r="A2" s="3" t="s">
        <v>15</v>
      </c>
      <c r="B2" s="135"/>
      <c r="C2" s="135"/>
    </row>
    <row r="3" spans="1:22" ht="15.5" x14ac:dyDescent="0.25">
      <c r="A3" s="62" t="s">
        <v>159</v>
      </c>
      <c r="B3" s="135"/>
      <c r="C3" s="135"/>
    </row>
    <row r="4" spans="1:22" s="150" customFormat="1" ht="31" x14ac:dyDescent="0.25">
      <c r="A4" s="262" t="s">
        <v>488</v>
      </c>
      <c r="B4" s="263" t="s">
        <v>505</v>
      </c>
      <c r="C4" s="305" t="s">
        <v>514</v>
      </c>
      <c r="D4" s="264" t="s">
        <v>479</v>
      </c>
      <c r="E4" s="288" t="s">
        <v>490</v>
      </c>
      <c r="F4" s="288" t="s">
        <v>493</v>
      </c>
      <c r="G4" s="288" t="s">
        <v>494</v>
      </c>
      <c r="H4" s="288" t="s">
        <v>499</v>
      </c>
      <c r="I4" s="288" t="s">
        <v>502</v>
      </c>
      <c r="J4" s="288" t="s">
        <v>506</v>
      </c>
      <c r="K4" s="288" t="s">
        <v>509</v>
      </c>
      <c r="L4" s="288" t="s">
        <v>512</v>
      </c>
      <c r="M4" s="264" t="s">
        <v>513</v>
      </c>
      <c r="N4" s="265" t="s">
        <v>480</v>
      </c>
    </row>
    <row r="5" spans="1:22" ht="15.5" x14ac:dyDescent="0.35">
      <c r="A5" s="151" t="s">
        <v>63</v>
      </c>
      <c r="B5" s="152">
        <f ca="1">INDIRECT(calculation3c_hide!C13,FALSE)</f>
        <v>21530.11</v>
      </c>
      <c r="C5" s="152">
        <f ca="1">INDIRECT(calculation3c_hide!D13,FALSE)</f>
        <v>20790.93</v>
      </c>
      <c r="D5" s="153">
        <f t="shared" ref="D5:D22" ca="1" si="0">(C5-B5)/B5*100</f>
        <v>-3.4332383810393918</v>
      </c>
      <c r="E5" s="152">
        <f ca="1">INDIRECT(calculation3c_hide!F13,FALSE)</f>
        <v>6083.95</v>
      </c>
      <c r="F5" s="152">
        <f ca="1">INDIRECT(calculation3c_hide!G13,FALSE)</f>
        <v>6147</v>
      </c>
      <c r="G5" s="152">
        <f ca="1">INDIRECT(calculation3c_hide!H13,FALSE)</f>
        <v>5050.22</v>
      </c>
      <c r="H5" s="152">
        <f ca="1">INDIRECT(calculation3c_hide!I13,FALSE)</f>
        <v>4823.41</v>
      </c>
      <c r="I5" s="152">
        <f ca="1">INDIRECT(calculation3c_hide!J13,FALSE)</f>
        <v>5509.48</v>
      </c>
      <c r="J5" s="152">
        <f ca="1">INDIRECT(calculation3c_hide!K13,FALSE)</f>
        <v>5880.5</v>
      </c>
      <c r="K5" s="290">
        <f ca="1">INDIRECT(calculation3c_hide!L13,FALSE)</f>
        <v>4856.57</v>
      </c>
      <c r="L5" s="290">
        <f ca="1">INDIRECT(calculation3c_hide!M13,FALSE)</f>
        <v>4679.3100000000004</v>
      </c>
      <c r="M5" s="290">
        <f ca="1">INDIRECT(calculation3c_hide!N13,FALSE)</f>
        <v>5374.55</v>
      </c>
      <c r="N5" s="154">
        <f t="shared" ref="N5:N22" ca="1" si="1">+(M5-I5)/I5*100</f>
        <v>-2.4490514531316818</v>
      </c>
      <c r="Q5" s="299"/>
      <c r="R5" s="299"/>
      <c r="S5" s="299"/>
      <c r="T5" s="299"/>
      <c r="U5" s="299"/>
      <c r="V5" s="299"/>
    </row>
    <row r="6" spans="1:22" ht="15.5" x14ac:dyDescent="0.35">
      <c r="A6" s="155" t="s">
        <v>64</v>
      </c>
      <c r="B6" s="156">
        <f ca="1">INDIRECT(calculation3c_hide!C14,FALSE)</f>
        <v>50578.9</v>
      </c>
      <c r="C6" s="156">
        <f ca="1">INDIRECT(calculation3c_hide!D14,FALSE)</f>
        <v>52145.59</v>
      </c>
      <c r="D6" s="157">
        <f t="shared" ca="1" si="0"/>
        <v>3.0975169487671641</v>
      </c>
      <c r="E6" s="156">
        <f ca="1">INDIRECT(calculation3c_hide!F14,FALSE)</f>
        <v>12529.91</v>
      </c>
      <c r="F6" s="156">
        <f ca="1">INDIRECT(calculation3c_hide!G14,FALSE)</f>
        <v>11468.77</v>
      </c>
      <c r="G6" s="156">
        <f ca="1">INDIRECT(calculation3c_hide!H14,FALSE)</f>
        <v>13027.14</v>
      </c>
      <c r="H6" s="156">
        <f ca="1">INDIRECT(calculation3c_hide!I14,FALSE)</f>
        <v>13187.11</v>
      </c>
      <c r="I6" s="156">
        <f ca="1">INDIRECT(calculation3c_hide!J14,FALSE)</f>
        <v>12895.88</v>
      </c>
      <c r="J6" s="156">
        <f ca="1">INDIRECT(calculation3c_hide!K14,FALSE)</f>
        <v>12380.39</v>
      </c>
      <c r="K6" s="291">
        <f ca="1">INDIRECT(calculation3c_hide!L14,FALSE)</f>
        <v>13213.33</v>
      </c>
      <c r="L6" s="291">
        <f ca="1">INDIRECT(calculation3c_hide!M14,FALSE)</f>
        <v>13651.81</v>
      </c>
      <c r="M6" s="291">
        <f ca="1">INDIRECT(calculation3c_hide!N14,FALSE)</f>
        <v>12900.06</v>
      </c>
      <c r="N6" s="158">
        <f t="shared" ca="1" si="1"/>
        <v>3.2413452978783078E-2</v>
      </c>
      <c r="Q6" s="299"/>
      <c r="R6" s="299"/>
      <c r="S6" s="299"/>
      <c r="T6" s="299"/>
      <c r="U6" s="299"/>
      <c r="V6" s="299"/>
    </row>
    <row r="7" spans="1:22" ht="15.5" x14ac:dyDescent="0.35">
      <c r="A7" s="155" t="s">
        <v>65</v>
      </c>
      <c r="B7" s="156">
        <f ca="1">INDIRECT(calculation3c_hide!C15,FALSE)</f>
        <v>34419.17</v>
      </c>
      <c r="C7" s="156">
        <f ca="1">INDIRECT(calculation3c_hide!D15,FALSE)</f>
        <v>32185.739999999998</v>
      </c>
      <c r="D7" s="157">
        <f t="shared" ca="1" si="0"/>
        <v>-6.4889130098140084</v>
      </c>
      <c r="E7" s="156">
        <f ca="1">INDIRECT(calculation3c_hide!F15,FALSE)</f>
        <v>11586.29</v>
      </c>
      <c r="F7" s="156">
        <f ca="1">INDIRECT(calculation3c_hide!G15,FALSE)</f>
        <v>13914.61</v>
      </c>
      <c r="G7" s="156">
        <f ca="1">INDIRECT(calculation3c_hide!H15,FALSE)</f>
        <v>6507</v>
      </c>
      <c r="H7" s="156">
        <f ca="1">INDIRECT(calculation3c_hide!I15,FALSE)</f>
        <v>3674.45</v>
      </c>
      <c r="I7" s="156">
        <f ca="1">INDIRECT(calculation3c_hide!J15,FALSE)</f>
        <v>10323.11</v>
      </c>
      <c r="J7" s="156">
        <f ca="1">INDIRECT(calculation3c_hide!K15,FALSE)</f>
        <v>12753.68</v>
      </c>
      <c r="K7" s="291">
        <f ca="1">INDIRECT(calculation3c_hide!L15,FALSE)</f>
        <v>5911.11</v>
      </c>
      <c r="L7" s="291">
        <f ca="1">INDIRECT(calculation3c_hide!M15,FALSE)</f>
        <v>3380.37</v>
      </c>
      <c r="M7" s="291">
        <f ca="1">INDIRECT(calculation3c_hide!N15,FALSE)</f>
        <v>10140.58</v>
      </c>
      <c r="N7" s="158">
        <f t="shared" ca="1" si="1"/>
        <v>-1.7681687010988032</v>
      </c>
      <c r="Q7" s="299"/>
      <c r="R7" s="299"/>
      <c r="S7" s="299"/>
      <c r="T7" s="299"/>
      <c r="U7" s="299"/>
      <c r="V7" s="299"/>
    </row>
    <row r="8" spans="1:22" ht="15.5" x14ac:dyDescent="0.35">
      <c r="A8" s="155" t="s">
        <v>66</v>
      </c>
      <c r="B8" s="156">
        <f ca="1">INDIRECT(calculation3c_hide!C16,FALSE)</f>
        <v>20289.059999999998</v>
      </c>
      <c r="C8" s="156">
        <f ca="1">INDIRECT(calculation3c_hide!D16,FALSE)</f>
        <v>19685.55</v>
      </c>
      <c r="D8" s="157">
        <f t="shared" ca="1" si="0"/>
        <v>-2.9745587030645995</v>
      </c>
      <c r="E8" s="156">
        <f ca="1">INDIRECT(calculation3c_hide!F16,FALSE)</f>
        <v>6298.48</v>
      </c>
      <c r="F8" s="156">
        <f ca="1">INDIRECT(calculation3c_hide!G16,FALSE)</f>
        <v>6187.48</v>
      </c>
      <c r="G8" s="156">
        <f ca="1">INDIRECT(calculation3c_hide!H16,FALSE)</f>
        <v>4334.26</v>
      </c>
      <c r="H8" s="156">
        <f ca="1">INDIRECT(calculation3c_hide!I16,FALSE)</f>
        <v>3841.75</v>
      </c>
      <c r="I8" s="156">
        <f ca="1">INDIRECT(calculation3c_hide!J16,FALSE)</f>
        <v>5925.57</v>
      </c>
      <c r="J8" s="156">
        <f ca="1">INDIRECT(calculation3c_hide!K16,FALSE)</f>
        <v>6054.7</v>
      </c>
      <c r="K8" s="291">
        <f ca="1">INDIRECT(calculation3c_hide!L16,FALSE)</f>
        <v>4180.95</v>
      </c>
      <c r="L8" s="291">
        <f ca="1">INDIRECT(calculation3c_hide!M16,FALSE)</f>
        <v>3659.98</v>
      </c>
      <c r="M8" s="291">
        <f ca="1">INDIRECT(calculation3c_hide!N16,FALSE)</f>
        <v>5789.92</v>
      </c>
      <c r="N8" s="158">
        <f t="shared" ca="1" si="1"/>
        <v>-2.2892312469517639</v>
      </c>
      <c r="P8" s="301"/>
      <c r="Q8" s="299"/>
      <c r="R8" s="299"/>
      <c r="S8" s="299"/>
      <c r="T8" s="299"/>
      <c r="U8" s="299"/>
      <c r="V8" s="299"/>
    </row>
    <row r="9" spans="1:22" s="140" customFormat="1" ht="15.5" x14ac:dyDescent="0.35">
      <c r="A9" s="159" t="s">
        <v>467</v>
      </c>
      <c r="B9" s="160">
        <f ca="1">INDIRECT(calculation3c_hide!C17,FALSE)</f>
        <v>126817.24000000002</v>
      </c>
      <c r="C9" s="160">
        <f ca="1">INDIRECT(calculation3c_hide!D17,FALSE)</f>
        <v>124807.81</v>
      </c>
      <c r="D9" s="161">
        <f t="shared" ca="1" si="0"/>
        <v>-1.5845085415831648</v>
      </c>
      <c r="E9" s="160">
        <f ca="1">INDIRECT(calculation3c_hide!F17,FALSE)</f>
        <v>36498.630000000005</v>
      </c>
      <c r="F9" s="160">
        <f ca="1">INDIRECT(calculation3c_hide!G17,FALSE)</f>
        <v>37717.86</v>
      </c>
      <c r="G9" s="160">
        <f ca="1">INDIRECT(calculation3c_hide!H17,FALSE)</f>
        <v>28918.620000000003</v>
      </c>
      <c r="H9" s="160">
        <f ca="1">INDIRECT(calculation3c_hide!I17,FALSE)</f>
        <v>25526.720000000001</v>
      </c>
      <c r="I9" s="160">
        <f ca="1">INDIRECT(calculation3c_hide!J17,FALSE)</f>
        <v>34654.04</v>
      </c>
      <c r="J9" s="160">
        <f ca="1">INDIRECT(calculation3c_hide!K17,FALSE)</f>
        <v>37069.269999999997</v>
      </c>
      <c r="K9" s="292">
        <f ca="1">INDIRECT(calculation3c_hide!L17,FALSE)</f>
        <v>28161.960000000003</v>
      </c>
      <c r="L9" s="292">
        <f ca="1">INDIRECT(calculation3c_hide!M17,FALSE)</f>
        <v>25371.469999999998</v>
      </c>
      <c r="M9" s="292">
        <f ca="1">INDIRECT(calculation3c_hide!N17,FALSE)</f>
        <v>34205.11</v>
      </c>
      <c r="N9" s="162">
        <f t="shared" ca="1" si="1"/>
        <v>-1.2954622318205908</v>
      </c>
      <c r="P9" s="300"/>
      <c r="Q9" s="300"/>
      <c r="R9" s="300"/>
      <c r="S9" s="299"/>
      <c r="T9" s="299"/>
      <c r="U9" s="299"/>
      <c r="V9" s="299"/>
    </row>
    <row r="10" spans="1:22" ht="15.5" x14ac:dyDescent="0.35">
      <c r="A10" s="151" t="s">
        <v>63</v>
      </c>
      <c r="B10" s="152">
        <f ca="1">INDIRECT(calculation3c_hide!C20,FALSE)</f>
        <v>21748</v>
      </c>
      <c r="C10" s="152">
        <f ca="1">INDIRECT(calculation3c_hide!D20,FALSE)</f>
        <v>20984.989999999998</v>
      </c>
      <c r="D10" s="153">
        <f t="shared" ca="1" si="0"/>
        <v>-3.5084145668567315</v>
      </c>
      <c r="E10" s="152">
        <f ca="1">INDIRECT(calculation3c_hide!F20,FALSE)</f>
        <v>5737.04</v>
      </c>
      <c r="F10" s="152">
        <f ca="1">INDIRECT(calculation3c_hide!G20,FALSE)</f>
        <v>5521.28</v>
      </c>
      <c r="G10" s="152">
        <f ca="1">INDIRECT(calculation3c_hide!H20,FALSE)</f>
        <v>5623.95</v>
      </c>
      <c r="H10" s="152">
        <f ca="1">INDIRECT(calculation3c_hide!I20,FALSE)</f>
        <v>5387.79</v>
      </c>
      <c r="I10" s="152">
        <f ca="1">INDIRECT(calculation3c_hide!J20,FALSE)</f>
        <v>5214.9799999999996</v>
      </c>
      <c r="J10" s="152">
        <f ca="1">INDIRECT(calculation3c_hide!K20,FALSE)</f>
        <v>5268.68</v>
      </c>
      <c r="K10" s="290">
        <f ca="1">INDIRECT(calculation3c_hide!L20,FALSE)</f>
        <v>5353.39</v>
      </c>
      <c r="L10" s="290">
        <f ca="1">INDIRECT(calculation3c_hide!M20,FALSE)</f>
        <v>5215.7700000000004</v>
      </c>
      <c r="M10" s="290">
        <f ca="1">INDIRECT(calculation3c_hide!N20,FALSE)</f>
        <v>5147.1499999999996</v>
      </c>
      <c r="N10" s="154">
        <f t="shared" ca="1" si="1"/>
        <v>-1.3006761291510214</v>
      </c>
      <c r="Q10" s="299"/>
      <c r="R10" s="299"/>
      <c r="S10" s="299"/>
      <c r="T10" s="299"/>
      <c r="U10" s="299"/>
      <c r="V10" s="299"/>
    </row>
    <row r="11" spans="1:22" ht="15.5" x14ac:dyDescent="0.35">
      <c r="A11" s="155" t="s">
        <v>64</v>
      </c>
      <c r="B11" s="156">
        <f ca="1">INDIRECT(calculation3c_hide!C21,FALSE)</f>
        <v>50251.909999999996</v>
      </c>
      <c r="C11" s="156">
        <f ca="1">INDIRECT(calculation3c_hide!D21,FALSE)</f>
        <v>51858.92</v>
      </c>
      <c r="D11" s="157">
        <f t="shared" ca="1" si="0"/>
        <v>3.1979082984109501</v>
      </c>
      <c r="E11" s="156">
        <f ca="1">INDIRECT(calculation3c_hide!F21,FALSE)</f>
        <v>12444.98</v>
      </c>
      <c r="F11" s="156">
        <f ca="1">INDIRECT(calculation3c_hide!G21,FALSE)</f>
        <v>12174.67</v>
      </c>
      <c r="G11" s="156">
        <f ca="1">INDIRECT(calculation3c_hide!H21,FALSE)</f>
        <v>12612.4</v>
      </c>
      <c r="H11" s="156">
        <f ca="1">INDIRECT(calculation3c_hide!I21,FALSE)</f>
        <v>12701.55</v>
      </c>
      <c r="I11" s="156">
        <f ca="1">INDIRECT(calculation3c_hide!J21,FALSE)</f>
        <v>12763.29</v>
      </c>
      <c r="J11" s="156">
        <f ca="1">INDIRECT(calculation3c_hide!K21,FALSE)</f>
        <v>13120.95</v>
      </c>
      <c r="K11" s="291">
        <f ca="1">INDIRECT(calculation3c_hide!L21,FALSE)</f>
        <v>12824.11</v>
      </c>
      <c r="L11" s="291">
        <f ca="1">INDIRECT(calculation3c_hide!M21,FALSE)</f>
        <v>13090.13</v>
      </c>
      <c r="M11" s="291">
        <f ca="1">INDIRECT(calculation3c_hide!N21,FALSE)</f>
        <v>12823.73</v>
      </c>
      <c r="N11" s="158">
        <f t="shared" ca="1" si="1"/>
        <v>0.4735456140227064</v>
      </c>
      <c r="Q11" s="299"/>
      <c r="R11" s="299"/>
      <c r="S11" s="299"/>
      <c r="T11" s="299"/>
      <c r="U11" s="299"/>
      <c r="V11" s="299"/>
    </row>
    <row r="12" spans="1:22" ht="15.5" x14ac:dyDescent="0.35">
      <c r="A12" s="155" t="s">
        <v>65</v>
      </c>
      <c r="B12" s="156">
        <f ca="1">INDIRECT(calculation3c_hide!C22,FALSE)</f>
        <v>36849.01</v>
      </c>
      <c r="C12" s="156">
        <f ca="1">INDIRECT(calculation3c_hide!D22,FALSE)</f>
        <v>34217</v>
      </c>
      <c r="D12" s="157">
        <f t="shared" ca="1" si="0"/>
        <v>-7.1426885009936552</v>
      </c>
      <c r="E12" s="156">
        <f ca="1">INDIRECT(calculation3c_hide!F22,FALSE)</f>
        <v>9752.2900000000009</v>
      </c>
      <c r="F12" s="156">
        <f ca="1">INDIRECT(calculation3c_hide!G22,FALSE)</f>
        <v>9713.82</v>
      </c>
      <c r="G12" s="156">
        <f ca="1">INDIRECT(calculation3c_hide!H22,FALSE)</f>
        <v>9564.16</v>
      </c>
      <c r="H12" s="156">
        <f ca="1">INDIRECT(calculation3c_hide!I22,FALSE)</f>
        <v>8912.7800000000007</v>
      </c>
      <c r="I12" s="156">
        <f ca="1">INDIRECT(calculation3c_hide!J22,FALSE)</f>
        <v>8658.25</v>
      </c>
      <c r="J12" s="156">
        <f ca="1">INDIRECT(calculation3c_hide!K22,FALSE)</f>
        <v>8759.65</v>
      </c>
      <c r="K12" s="291">
        <f ca="1">INDIRECT(calculation3c_hide!L22,FALSE)</f>
        <v>8488.1200000000008</v>
      </c>
      <c r="L12" s="291">
        <f ca="1">INDIRECT(calculation3c_hide!M22,FALSE)</f>
        <v>8365.7199999999993</v>
      </c>
      <c r="M12" s="291">
        <f ca="1">INDIRECT(calculation3c_hide!N22,FALSE)</f>
        <v>8603.51</v>
      </c>
      <c r="N12" s="158">
        <f t="shared" ca="1" si="1"/>
        <v>-0.63222937660612466</v>
      </c>
      <c r="P12" s="296"/>
      <c r="Q12" s="299"/>
      <c r="R12" s="299"/>
      <c r="S12" s="299"/>
      <c r="T12" s="299"/>
      <c r="U12" s="299"/>
      <c r="V12" s="299"/>
    </row>
    <row r="13" spans="1:22" ht="15.5" x14ac:dyDescent="0.35">
      <c r="A13" s="155" t="s">
        <v>66</v>
      </c>
      <c r="B13" s="156">
        <f ca="1">INDIRECT(calculation3c_hide!C23,FALSE)</f>
        <v>20984</v>
      </c>
      <c r="C13" s="156">
        <f ca="1">INDIRECT(calculation3c_hide!D23,FALSE)</f>
        <v>20297</v>
      </c>
      <c r="D13" s="157">
        <f t="shared" ca="1" si="0"/>
        <v>-3.2739229889439572</v>
      </c>
      <c r="E13" s="156">
        <f ca="1">INDIRECT(calculation3c_hide!F23,FALSE)</f>
        <v>5507.1</v>
      </c>
      <c r="F13" s="156">
        <f ca="1">INDIRECT(calculation3c_hide!G23,FALSE)</f>
        <v>5328.04</v>
      </c>
      <c r="G13" s="156">
        <f ca="1">INDIRECT(calculation3c_hide!H23,FALSE)</f>
        <v>5310.71</v>
      </c>
      <c r="H13" s="156">
        <f ca="1">INDIRECT(calculation3c_hide!I23,FALSE)</f>
        <v>5200.29</v>
      </c>
      <c r="I13" s="156">
        <f ca="1">INDIRECT(calculation3c_hide!J23,FALSE)</f>
        <v>5144.96</v>
      </c>
      <c r="J13" s="156">
        <f ca="1">INDIRECT(calculation3c_hide!K23,FALSE)</f>
        <v>5150.46</v>
      </c>
      <c r="K13" s="291">
        <f ca="1">INDIRECT(calculation3c_hide!L23,FALSE)</f>
        <v>5042.2700000000004</v>
      </c>
      <c r="L13" s="291">
        <f ca="1">INDIRECT(calculation3c_hide!M23,FALSE)</f>
        <v>5034.72</v>
      </c>
      <c r="M13" s="291">
        <f ca="1">INDIRECT(calculation3c_hide!N23,FALSE)</f>
        <v>5069.55</v>
      </c>
      <c r="N13" s="158">
        <f t="shared" ca="1" si="1"/>
        <v>-1.465706244557778</v>
      </c>
      <c r="Q13" s="299"/>
      <c r="R13" s="299"/>
      <c r="S13" s="299"/>
      <c r="T13" s="299"/>
      <c r="U13" s="299"/>
      <c r="V13" s="299"/>
    </row>
    <row r="14" spans="1:22" s="140" customFormat="1" ht="15.5" x14ac:dyDescent="0.35">
      <c r="A14" s="159" t="s">
        <v>469</v>
      </c>
      <c r="B14" s="160">
        <f ca="1">INDIRECT(calculation3c_hide!C24,FALSE)</f>
        <v>129832.92</v>
      </c>
      <c r="C14" s="160">
        <f ca="1">INDIRECT(calculation3c_hide!D24,FALSE)</f>
        <v>127357.91</v>
      </c>
      <c r="D14" s="161">
        <f t="shared" ca="1" si="0"/>
        <v>-1.9063038865643589</v>
      </c>
      <c r="E14" s="160">
        <f ca="1">INDIRECT(calculation3c_hide!F24,FALSE)</f>
        <v>33441.410000000003</v>
      </c>
      <c r="F14" s="160">
        <f ca="1">INDIRECT(calculation3c_hide!G24,FALSE)</f>
        <v>32737.81</v>
      </c>
      <c r="G14" s="160">
        <f ca="1">INDIRECT(calculation3c_hide!H24,FALSE)</f>
        <v>33111.22</v>
      </c>
      <c r="H14" s="160">
        <f ca="1">INDIRECT(calculation3c_hide!I24,FALSE)</f>
        <v>32202.410000000003</v>
      </c>
      <c r="I14" s="160">
        <f ca="1">INDIRECT(calculation3c_hide!J24,FALSE)</f>
        <v>31781.48</v>
      </c>
      <c r="J14" s="160">
        <f ca="1">INDIRECT(calculation3c_hide!K24,FALSE)</f>
        <v>32299.739999999998</v>
      </c>
      <c r="K14" s="292">
        <f ca="1">INDIRECT(calculation3c_hide!L24,FALSE)</f>
        <v>31707.890000000003</v>
      </c>
      <c r="L14" s="292">
        <f ca="1">INDIRECT(calculation3c_hide!M24,FALSE)</f>
        <v>31706.340000000004</v>
      </c>
      <c r="M14" s="292">
        <f ca="1">INDIRECT(calculation3c_hide!N24,FALSE)</f>
        <v>31643.94</v>
      </c>
      <c r="N14" s="162">
        <f t="shared" ca="1" si="1"/>
        <v>-0.43276776286063728</v>
      </c>
      <c r="Q14" s="299"/>
      <c r="R14" s="299"/>
      <c r="S14" s="299"/>
      <c r="T14" s="299"/>
      <c r="U14" s="299"/>
      <c r="V14" s="299"/>
    </row>
    <row r="15" spans="1:22" ht="15.5" x14ac:dyDescent="0.35">
      <c r="A15" s="151" t="s">
        <v>67</v>
      </c>
      <c r="B15" s="152">
        <f ca="1">INDIRECT(calculation3c_hide!C27,FALSE)</f>
        <v>38119.870000000003</v>
      </c>
      <c r="C15" s="152">
        <f ca="1">INDIRECT(calculation3c_hide!D27,FALSE)</f>
        <v>35766.65</v>
      </c>
      <c r="D15" s="153">
        <f t="shared" ca="1" si="0"/>
        <v>-6.1732109789461536</v>
      </c>
      <c r="E15" s="152">
        <f ca="1">INDIRECT(calculation3c_hide!F27,FALSE)</f>
        <v>13159.53</v>
      </c>
      <c r="F15" s="152">
        <f ca="1">INDIRECT(calculation3c_hide!G27,FALSE)</f>
        <v>15116.04</v>
      </c>
      <c r="G15" s="152">
        <f ca="1">INDIRECT(calculation3c_hide!H27,FALSE)</f>
        <v>7142.84</v>
      </c>
      <c r="H15" s="152">
        <f ca="1">INDIRECT(calculation3c_hide!I27,FALSE)</f>
        <v>4352.74</v>
      </c>
      <c r="I15" s="152">
        <f ca="1">INDIRECT(calculation3c_hide!J27,FALSE)</f>
        <v>11508.25</v>
      </c>
      <c r="J15" s="152">
        <f ca="1">INDIRECT(calculation3c_hide!K27,FALSE)</f>
        <v>14043.1</v>
      </c>
      <c r="K15" s="290">
        <f ca="1">INDIRECT(calculation3c_hide!L27,FALSE)</f>
        <v>6483.76</v>
      </c>
      <c r="L15" s="290">
        <f ca="1">INDIRECT(calculation3c_hide!M27,FALSE)</f>
        <v>3974.61</v>
      </c>
      <c r="M15" s="290">
        <f ca="1">INDIRECT(calculation3c_hide!N27,FALSE)</f>
        <v>11265.18</v>
      </c>
      <c r="N15" s="154">
        <f t="shared" ca="1" si="1"/>
        <v>-2.1121369452349379</v>
      </c>
      <c r="Q15" s="299"/>
      <c r="R15" s="299"/>
      <c r="S15" s="299"/>
      <c r="T15" s="299"/>
      <c r="U15" s="299"/>
      <c r="V15" s="299"/>
    </row>
    <row r="16" spans="1:22" ht="15.5" x14ac:dyDescent="0.35">
      <c r="A16" s="155" t="s">
        <v>59</v>
      </c>
      <c r="B16" s="156">
        <f ca="1">INDIRECT(calculation3c_hide!C28,FALSE)</f>
        <v>23297.759999999998</v>
      </c>
      <c r="C16" s="156">
        <f ca="1">INDIRECT(calculation3c_hide!D28,FALSE)</f>
        <v>22607.07</v>
      </c>
      <c r="D16" s="157">
        <f t="shared" ca="1" si="0"/>
        <v>-2.9646197746049352</v>
      </c>
      <c r="E16" s="156">
        <f ca="1">INDIRECT(calculation3c_hide!F28,FALSE)</f>
        <v>6580.78</v>
      </c>
      <c r="F16" s="156">
        <f ca="1">INDIRECT(calculation3c_hide!G28,FALSE)</f>
        <v>6475.75</v>
      </c>
      <c r="G16" s="156">
        <f ca="1">INDIRECT(calculation3c_hide!H28,FALSE)</f>
        <v>5428.1</v>
      </c>
      <c r="H16" s="156">
        <f ca="1">INDIRECT(calculation3c_hide!I28,FALSE)</f>
        <v>5330.57</v>
      </c>
      <c r="I16" s="156">
        <f ca="1">INDIRECT(calculation3c_hide!J28,FALSE)</f>
        <v>6063.34</v>
      </c>
      <c r="J16" s="156">
        <f ca="1">INDIRECT(calculation3c_hide!K28,FALSE)</f>
        <v>6141.3</v>
      </c>
      <c r="K16" s="291">
        <f ca="1">INDIRECT(calculation3c_hide!L28,FALSE)</f>
        <v>5284.37</v>
      </c>
      <c r="L16" s="291">
        <f ca="1">INDIRECT(calculation3c_hide!M28,FALSE)</f>
        <v>5175.51</v>
      </c>
      <c r="M16" s="291">
        <f ca="1">INDIRECT(calculation3c_hide!N28,FALSE)</f>
        <v>6005.89</v>
      </c>
      <c r="N16" s="158">
        <f t="shared" ca="1" si="1"/>
        <v>-0.94749758383992688</v>
      </c>
      <c r="Q16" s="299"/>
      <c r="R16" s="299"/>
      <c r="S16" s="299"/>
      <c r="T16" s="299"/>
      <c r="U16" s="299"/>
      <c r="V16" s="299"/>
    </row>
    <row r="17" spans="1:22" ht="15.5" x14ac:dyDescent="0.35">
      <c r="A17" s="155" t="s">
        <v>68</v>
      </c>
      <c r="B17" s="156">
        <f ca="1">INDIRECT(calculation3c_hide!C29,FALSE)</f>
        <v>65399.6</v>
      </c>
      <c r="C17" s="156">
        <f ca="1">INDIRECT(calculation3c_hide!D29,FALSE)</f>
        <v>66434.09</v>
      </c>
      <c r="D17" s="157">
        <f t="shared" ca="1" si="0"/>
        <v>1.5817986654352596</v>
      </c>
      <c r="E17" s="156">
        <f ca="1">INDIRECT(calculation3c_hide!F29,FALSE)</f>
        <v>16758.32</v>
      </c>
      <c r="F17" s="156">
        <f ca="1">INDIRECT(calculation3c_hide!G29,FALSE)</f>
        <v>16126.08</v>
      </c>
      <c r="G17" s="156">
        <f ca="1">INDIRECT(calculation3c_hide!H29,FALSE)</f>
        <v>16347.68</v>
      </c>
      <c r="H17" s="156">
        <f ca="1">INDIRECT(calculation3c_hide!I29,FALSE)</f>
        <v>15843.41</v>
      </c>
      <c r="I17" s="156">
        <f ca="1">INDIRECT(calculation3c_hide!J29,FALSE)</f>
        <v>17082.43</v>
      </c>
      <c r="J17" s="156">
        <f ca="1">INDIRECT(calculation3c_hide!K29,FALSE)</f>
        <v>16884.87</v>
      </c>
      <c r="K17" s="291">
        <f ca="1">INDIRECT(calculation3c_hide!L29,FALSE)</f>
        <v>16393.830000000002</v>
      </c>
      <c r="L17" s="291">
        <f ca="1">INDIRECT(calculation3c_hide!M29,FALSE)</f>
        <v>16221.34</v>
      </c>
      <c r="M17" s="291">
        <f ca="1">INDIRECT(calculation3c_hide!N29,FALSE)</f>
        <v>16934.05</v>
      </c>
      <c r="N17" s="158">
        <f t="shared" ca="1" si="1"/>
        <v>-0.86861178415483642</v>
      </c>
      <c r="Q17" s="299"/>
      <c r="R17" s="299"/>
      <c r="S17" s="299"/>
      <c r="T17" s="299"/>
      <c r="U17" s="299"/>
      <c r="V17" s="299"/>
    </row>
    <row r="18" spans="1:22" s="140" customFormat="1" ht="15.5" x14ac:dyDescent="0.35">
      <c r="A18" s="159" t="s">
        <v>467</v>
      </c>
      <c r="B18" s="160">
        <f ca="1">INDIRECT(calculation3c_hide!C30,FALSE)</f>
        <v>126817.23000000001</v>
      </c>
      <c r="C18" s="160">
        <f ca="1">INDIRECT(calculation3c_hide!D30,FALSE)</f>
        <v>124807.81</v>
      </c>
      <c r="D18" s="161">
        <f t="shared" ca="1" si="0"/>
        <v>-1.5845007811635792</v>
      </c>
      <c r="E18" s="160">
        <f ca="1">INDIRECT(calculation3c_hide!F30,FALSE)</f>
        <v>36498.630000000005</v>
      </c>
      <c r="F18" s="160">
        <f ca="1">INDIRECT(calculation3c_hide!G30,FALSE)</f>
        <v>37717.870000000003</v>
      </c>
      <c r="G18" s="160">
        <f ca="1">INDIRECT(calculation3c_hide!H30,FALSE)</f>
        <v>28918.620000000003</v>
      </c>
      <c r="H18" s="160">
        <f ca="1">INDIRECT(calculation3c_hide!I30,FALSE)</f>
        <v>25526.720000000001</v>
      </c>
      <c r="I18" s="160">
        <f ca="1">INDIRECT(calculation3c_hide!J30,FALSE)</f>
        <v>34654.020000000004</v>
      </c>
      <c r="J18" s="160">
        <f ca="1">INDIRECT(calculation3c_hide!K30,FALSE)</f>
        <v>37069.270000000004</v>
      </c>
      <c r="K18" s="292">
        <f ca="1">INDIRECT(calculation3c_hide!L30,FALSE)</f>
        <v>28161.960000000003</v>
      </c>
      <c r="L18" s="292">
        <f ca="1">INDIRECT(calculation3c_hide!M30,FALSE)</f>
        <v>25371.46</v>
      </c>
      <c r="M18" s="292">
        <f ca="1">INDIRECT(calculation3c_hide!N30,FALSE)</f>
        <v>34205.119999999995</v>
      </c>
      <c r="N18" s="162">
        <f t="shared" ca="1" si="1"/>
        <v>-1.295376409432466</v>
      </c>
      <c r="Q18" s="299"/>
      <c r="R18" s="299"/>
      <c r="S18" s="299"/>
      <c r="T18" s="299"/>
      <c r="U18" s="299"/>
      <c r="V18" s="299"/>
    </row>
    <row r="19" spans="1:22" ht="15.5" x14ac:dyDescent="0.35">
      <c r="A19" s="163" t="s">
        <v>67</v>
      </c>
      <c r="B19" s="152">
        <f ca="1">INDIRECT(calculation3c_hide!C33,FALSE)</f>
        <v>40858.92</v>
      </c>
      <c r="C19" s="152">
        <f ca="1">INDIRECT(calculation3c_hide!D33,FALSE)</f>
        <v>38090.920000000006</v>
      </c>
      <c r="D19" s="157">
        <f t="shared" ca="1" si="0"/>
        <v>-6.7745305064352976</v>
      </c>
      <c r="E19" s="152">
        <f ca="1">INDIRECT(calculation3c_hide!F33,FALSE)</f>
        <v>10930.81</v>
      </c>
      <c r="F19" s="152">
        <f ca="1">INDIRECT(calculation3c_hide!G33,FALSE)</f>
        <v>10627.53</v>
      </c>
      <c r="G19" s="152">
        <f ca="1">INDIRECT(calculation3c_hide!H33,FALSE)</f>
        <v>10728.88</v>
      </c>
      <c r="H19" s="152">
        <f ca="1">INDIRECT(calculation3c_hide!I33,FALSE)</f>
        <v>9958.2199999999993</v>
      </c>
      <c r="I19" s="152">
        <f ca="1">INDIRECT(calculation3c_hide!J33,FALSE)</f>
        <v>9544.2900000000009</v>
      </c>
      <c r="J19" s="152">
        <f ca="1">INDIRECT(calculation3c_hide!K33,FALSE)</f>
        <v>9744.44</v>
      </c>
      <c r="K19" s="290">
        <f ca="1">INDIRECT(calculation3c_hide!L33,FALSE)</f>
        <v>9486.2900000000009</v>
      </c>
      <c r="L19" s="290">
        <f ca="1">INDIRECT(calculation3c_hide!M33,FALSE)</f>
        <v>9363.36</v>
      </c>
      <c r="M19" s="291">
        <f ca="1">INDIRECT(calculation3c_hide!N33,FALSE)</f>
        <v>9496.83</v>
      </c>
      <c r="N19" s="157">
        <f t="shared" ca="1" si="1"/>
        <v>-0.49726066580123762</v>
      </c>
      <c r="Q19" s="299"/>
      <c r="R19" s="299"/>
      <c r="S19" s="299"/>
      <c r="T19" s="299"/>
      <c r="U19" s="299"/>
      <c r="V19" s="299"/>
    </row>
    <row r="20" spans="1:22" ht="15.5" x14ac:dyDescent="0.35">
      <c r="A20" s="163" t="s">
        <v>59</v>
      </c>
      <c r="B20" s="156">
        <f ca="1">INDIRECT(calculation3c_hide!C34,FALSE)</f>
        <v>23205.989999999998</v>
      </c>
      <c r="C20" s="156">
        <f ca="1">INDIRECT(calculation3c_hide!D34,FALSE)</f>
        <v>22503.99</v>
      </c>
      <c r="D20" s="157">
        <f t="shared" ca="1" si="0"/>
        <v>-3.0250810243389594</v>
      </c>
      <c r="E20" s="156">
        <f ca="1">INDIRECT(calculation3c_hide!F34,FALSE)</f>
        <v>6176.72</v>
      </c>
      <c r="F20" s="156">
        <f ca="1">INDIRECT(calculation3c_hide!G34,FALSE)</f>
        <v>5964.09</v>
      </c>
      <c r="G20" s="156">
        <f ca="1">INDIRECT(calculation3c_hide!H34,FALSE)</f>
        <v>5792.87</v>
      </c>
      <c r="H20" s="156">
        <f ca="1">INDIRECT(calculation3c_hide!I34,FALSE)</f>
        <v>5806.25</v>
      </c>
      <c r="I20" s="156">
        <f ca="1">INDIRECT(calculation3c_hide!J34,FALSE)</f>
        <v>5642.78</v>
      </c>
      <c r="J20" s="156">
        <f ca="1">INDIRECT(calculation3c_hide!K34,FALSE)</f>
        <v>5641.42</v>
      </c>
      <c r="K20" s="291">
        <f ca="1">INDIRECT(calculation3c_hide!L34,FALSE)</f>
        <v>5625.62</v>
      </c>
      <c r="L20" s="291">
        <f ca="1">INDIRECT(calculation3c_hide!M34,FALSE)</f>
        <v>5636.83</v>
      </c>
      <c r="M20" s="291">
        <f ca="1">INDIRECT(calculation3c_hide!N34,FALSE)</f>
        <v>5600.12</v>
      </c>
      <c r="N20" s="157">
        <f t="shared" ca="1" si="1"/>
        <v>-0.75601033533116402</v>
      </c>
      <c r="Q20" s="299"/>
      <c r="R20" s="299"/>
      <c r="S20" s="299"/>
      <c r="T20" s="299"/>
      <c r="U20" s="299"/>
      <c r="V20" s="299"/>
    </row>
    <row r="21" spans="1:22" ht="15.5" x14ac:dyDescent="0.35">
      <c r="A21" s="163" t="s">
        <v>68</v>
      </c>
      <c r="B21" s="156">
        <f ca="1">INDIRECT(calculation3c_hide!C35,FALSE)</f>
        <v>65768</v>
      </c>
      <c r="C21" s="156">
        <f ca="1">INDIRECT(calculation3c_hide!D35,FALSE)</f>
        <v>66763.010000000009</v>
      </c>
      <c r="D21" s="157">
        <f t="shared" ca="1" si="0"/>
        <v>1.5129090135020211</v>
      </c>
      <c r="E21" s="156">
        <f ca="1">INDIRECT(calculation3c_hide!F35,FALSE)</f>
        <v>16333.88</v>
      </c>
      <c r="F21" s="156">
        <f ca="1">INDIRECT(calculation3c_hide!G35,FALSE)</f>
        <v>16146.18</v>
      </c>
      <c r="G21" s="156">
        <f ca="1">INDIRECT(calculation3c_hide!H35,FALSE)</f>
        <v>16589.48</v>
      </c>
      <c r="H21" s="156">
        <f ca="1">INDIRECT(calculation3c_hide!I35,FALSE)</f>
        <v>16437.93</v>
      </c>
      <c r="I21" s="156">
        <f ca="1">INDIRECT(calculation3c_hide!J35,FALSE)</f>
        <v>16594.41</v>
      </c>
      <c r="J21" s="156">
        <f ca="1">INDIRECT(calculation3c_hide!K35,FALSE)</f>
        <v>16913.88</v>
      </c>
      <c r="K21" s="291">
        <f ca="1">INDIRECT(calculation3c_hide!L35,FALSE)</f>
        <v>16596</v>
      </c>
      <c r="L21" s="291">
        <f ca="1">INDIRECT(calculation3c_hide!M35,FALSE)</f>
        <v>16706.14</v>
      </c>
      <c r="M21" s="291">
        <f ca="1">INDIRECT(calculation3c_hide!N35,FALSE)</f>
        <v>16546.990000000002</v>
      </c>
      <c r="N21" s="157">
        <f t="shared" ca="1" si="1"/>
        <v>-0.28575887904419772</v>
      </c>
      <c r="Q21" s="299"/>
      <c r="R21" s="299"/>
      <c r="S21" s="299"/>
      <c r="T21" s="299"/>
      <c r="U21" s="299"/>
      <c r="V21" s="299"/>
    </row>
    <row r="22" spans="1:22" s="140" customFormat="1" ht="15.5" x14ac:dyDescent="0.35">
      <c r="A22" s="159" t="s">
        <v>469</v>
      </c>
      <c r="B22" s="160">
        <f ca="1">INDIRECT(calculation3c_hide!C36,FALSE)</f>
        <v>129832.90999999999</v>
      </c>
      <c r="C22" s="160">
        <f ca="1">INDIRECT(calculation3c_hide!D36,FALSE)</f>
        <v>127357.92000000001</v>
      </c>
      <c r="D22" s="164">
        <f t="shared" ca="1" si="0"/>
        <v>-1.906288628977026</v>
      </c>
      <c r="E22" s="160">
        <f ca="1">INDIRECT(calculation3c_hide!F36,FALSE)</f>
        <v>33441.409999999996</v>
      </c>
      <c r="F22" s="160">
        <f ca="1">INDIRECT(calculation3c_hide!G36,FALSE)</f>
        <v>32737.800000000003</v>
      </c>
      <c r="G22" s="160">
        <f ca="1">INDIRECT(calculation3c_hide!H36,FALSE)</f>
        <v>33111.229999999996</v>
      </c>
      <c r="H22" s="160">
        <f ca="1">INDIRECT(calculation3c_hide!I36,FALSE)</f>
        <v>32202.400000000001</v>
      </c>
      <c r="I22" s="160">
        <f ca="1">INDIRECT(calculation3c_hide!J36,FALSE)</f>
        <v>31781.48</v>
      </c>
      <c r="J22" s="160">
        <f ca="1">INDIRECT(calculation3c_hide!K36,FALSE)</f>
        <v>32299.74</v>
      </c>
      <c r="K22" s="292">
        <f ca="1">INDIRECT(calculation3c_hide!L36,FALSE)</f>
        <v>31707.91</v>
      </c>
      <c r="L22" s="292">
        <f ca="1">INDIRECT(calculation3c_hide!M36,FALSE)</f>
        <v>31706.33</v>
      </c>
      <c r="M22" s="293">
        <f ca="1">INDIRECT(calculation3c_hide!N36,FALSE)</f>
        <v>31643.940000000002</v>
      </c>
      <c r="N22" s="164">
        <f t="shared" ca="1" si="1"/>
        <v>-0.43276776286062585</v>
      </c>
      <c r="Q22" s="299"/>
      <c r="R22" s="299"/>
      <c r="S22" s="299"/>
      <c r="T22" s="299"/>
      <c r="U22" s="299"/>
      <c r="V22" s="299"/>
    </row>
    <row r="23" spans="1:22" x14ac:dyDescent="0.25">
      <c r="A23" s="141"/>
      <c r="B23" s="135"/>
      <c r="C23" s="135"/>
      <c r="E23" s="142"/>
      <c r="F23" s="142"/>
      <c r="G23" s="142"/>
      <c r="H23" s="142"/>
      <c r="I23" s="142"/>
      <c r="J23" s="142"/>
    </row>
    <row r="24" spans="1:22" s="145" customFormat="1" ht="11.5" x14ac:dyDescent="0.25">
      <c r="A24" s="137"/>
      <c r="B24" s="143"/>
      <c r="C24" s="143"/>
      <c r="D24" s="144"/>
      <c r="E24" s="144"/>
      <c r="F24" s="144"/>
      <c r="G24" s="144"/>
      <c r="H24" s="144"/>
      <c r="I24" s="144"/>
      <c r="J24" s="144"/>
      <c r="K24" s="144"/>
      <c r="L24" s="144"/>
      <c r="M24" s="144"/>
      <c r="N24" s="144"/>
    </row>
    <row r="25" spans="1:22" s="145" customFormat="1" ht="11.5" x14ac:dyDescent="0.25">
      <c r="A25" s="137"/>
      <c r="B25" s="143"/>
      <c r="C25" s="143"/>
      <c r="D25" s="144"/>
      <c r="E25" s="144"/>
      <c r="F25" s="144"/>
      <c r="G25" s="144"/>
      <c r="H25" s="144"/>
      <c r="I25" s="144"/>
      <c r="J25" s="144"/>
      <c r="K25" s="144"/>
      <c r="L25" s="144"/>
      <c r="M25" s="144"/>
      <c r="N25" s="144"/>
    </row>
    <row r="26" spans="1:22" s="145" customFormat="1" ht="11.5" x14ac:dyDescent="0.25">
      <c r="A26" s="137"/>
      <c r="B26" s="138"/>
      <c r="C26" s="138"/>
      <c r="D26" s="139"/>
      <c r="E26" s="139"/>
      <c r="F26" s="139"/>
      <c r="G26" s="139"/>
      <c r="H26" s="139"/>
      <c r="I26" s="139"/>
      <c r="J26" s="139"/>
      <c r="K26" s="139"/>
      <c r="L26" s="139"/>
      <c r="M26" s="139"/>
      <c r="N26" s="144"/>
    </row>
    <row r="27" spans="1:22" x14ac:dyDescent="0.25">
      <c r="B27" s="138"/>
      <c r="C27" s="138"/>
      <c r="D27" s="139"/>
      <c r="E27" s="139"/>
      <c r="F27" s="139"/>
      <c r="G27" s="139"/>
      <c r="H27" s="139"/>
      <c r="I27" s="139"/>
      <c r="J27" s="139"/>
      <c r="K27" s="139"/>
      <c r="L27" s="139"/>
      <c r="M27" s="139"/>
    </row>
    <row r="28" spans="1:22" x14ac:dyDescent="0.25">
      <c r="A28" s="146"/>
      <c r="B28" s="138"/>
      <c r="C28" s="138"/>
      <c r="D28" s="139"/>
      <c r="E28" s="139"/>
      <c r="F28" s="139"/>
      <c r="G28" s="139"/>
      <c r="H28" s="139"/>
      <c r="I28" s="139"/>
      <c r="J28" s="139"/>
      <c r="K28" s="139"/>
      <c r="L28" s="139"/>
      <c r="M28" s="139"/>
      <c r="N28" s="147"/>
    </row>
    <row r="29" spans="1:22" x14ac:dyDescent="0.25">
      <c r="B29" s="138"/>
      <c r="C29" s="138"/>
      <c r="D29" s="139"/>
      <c r="E29" s="139"/>
      <c r="F29" s="139"/>
      <c r="G29" s="139"/>
      <c r="H29" s="139"/>
      <c r="I29" s="139"/>
      <c r="J29" s="139"/>
      <c r="K29" s="139"/>
      <c r="L29" s="139"/>
      <c r="M29" s="139"/>
      <c r="N29" s="147"/>
    </row>
    <row r="30" spans="1:22" x14ac:dyDescent="0.25">
      <c r="B30" s="138"/>
      <c r="C30" s="138"/>
      <c r="D30" s="139"/>
      <c r="E30" s="139"/>
      <c r="F30" s="139"/>
      <c r="G30" s="139"/>
      <c r="H30" s="139"/>
      <c r="I30" s="139"/>
      <c r="J30" s="139"/>
      <c r="K30" s="139"/>
      <c r="L30" s="139"/>
      <c r="M30" s="139"/>
      <c r="N30" s="148"/>
    </row>
    <row r="31" spans="1:22" x14ac:dyDescent="0.25">
      <c r="B31" s="149"/>
      <c r="C31" s="149"/>
      <c r="D31" s="142"/>
      <c r="E31" s="142"/>
      <c r="F31" s="142"/>
      <c r="G31" s="142"/>
      <c r="H31" s="142"/>
      <c r="I31" s="142"/>
      <c r="J31" s="142"/>
      <c r="K31" s="142"/>
      <c r="L31" s="142"/>
      <c r="M31" s="148"/>
      <c r="N31" s="148"/>
    </row>
    <row r="32" spans="1:22" x14ac:dyDescent="0.25">
      <c r="B32" s="149"/>
      <c r="C32" s="149"/>
      <c r="D32" s="142"/>
      <c r="E32" s="142"/>
      <c r="F32" s="142"/>
      <c r="G32" s="142"/>
      <c r="H32" s="142"/>
      <c r="I32" s="142"/>
      <c r="J32" s="142"/>
      <c r="K32" s="142"/>
      <c r="L32" s="142"/>
      <c r="M32" s="148"/>
      <c r="N32" s="148"/>
    </row>
    <row r="33" spans="2:14" x14ac:dyDescent="0.25">
      <c r="B33" s="149"/>
      <c r="C33" s="149"/>
      <c r="D33" s="142"/>
      <c r="E33" s="142"/>
      <c r="F33" s="142"/>
      <c r="G33" s="142"/>
      <c r="H33" s="142"/>
      <c r="I33" s="142"/>
      <c r="J33" s="142"/>
      <c r="K33" s="142"/>
      <c r="L33" s="142"/>
      <c r="M33" s="148"/>
      <c r="N33" s="148"/>
    </row>
    <row r="34" spans="2:14" x14ac:dyDescent="0.25">
      <c r="B34" s="149"/>
      <c r="C34" s="149"/>
      <c r="D34" s="142"/>
      <c r="E34" s="142"/>
      <c r="F34" s="142"/>
      <c r="G34" s="142"/>
      <c r="H34" s="142"/>
      <c r="I34" s="142"/>
      <c r="J34" s="142"/>
      <c r="K34" s="142"/>
      <c r="L34" s="142"/>
      <c r="M34" s="148"/>
      <c r="N34" s="148"/>
    </row>
  </sheetData>
  <phoneticPr fontId="24" type="noConversion"/>
  <pageMargins left="0.70866141732283472" right="0.70866141732283472" top="0.74803149606299213" bottom="0.74803149606299213" header="0.31496062992125984" footer="0.31496062992125984"/>
  <pageSetup paperSize="9" scale="76" orientation="landscape" verticalDpi="4" r:id="rId1"/>
  <headerFooter alignWithMargins="0"/>
  <ignoredErrors>
    <ignoredError sqref="B5:N22" calculatedColumn="1"/>
  </ignoredErrors>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32125-7C65-4927-96DB-351313D7A535}">
  <sheetPr>
    <pageSetUpPr fitToPage="1"/>
  </sheetPr>
  <dimension ref="A1:AG284"/>
  <sheetViews>
    <sheetView showGridLines="0" zoomScaleNormal="100" workbookViewId="0">
      <pane xSplit="1" ySplit="5" topLeftCell="B23" activePane="bottomRight" state="frozen"/>
      <selection pane="topRight"/>
      <selection pane="bottomLeft"/>
      <selection pane="bottomRight" activeCell="A23" sqref="A23"/>
    </sheetView>
  </sheetViews>
  <sheetFormatPr defaultRowHeight="12.5" x14ac:dyDescent="0.25"/>
  <cols>
    <col min="1" max="1" width="17.453125" style="29" customWidth="1"/>
    <col min="2" max="2" width="23.1796875" style="29" customWidth="1"/>
    <col min="3" max="3" width="9.7265625" style="29" customWidth="1"/>
    <col min="4" max="4" width="9.54296875" style="29" bestFit="1" customWidth="1"/>
    <col min="5" max="5" width="17" style="29" customWidth="1"/>
    <col min="6" max="6" width="22" style="29" customWidth="1"/>
    <col min="7" max="7" width="16.1796875" style="29" customWidth="1"/>
    <col min="8" max="8" width="28.54296875" style="29" customWidth="1"/>
    <col min="9" max="9" width="17.54296875" style="29" customWidth="1"/>
    <col min="10" max="10" width="18.453125" style="29" customWidth="1"/>
    <col min="11" max="11" width="16.7265625" style="29" customWidth="1"/>
    <col min="12" max="12" width="21.81640625" style="29" customWidth="1"/>
    <col min="13" max="13" width="17.453125" style="29" customWidth="1"/>
    <col min="14" max="14" width="21.1796875" style="29" customWidth="1"/>
    <col min="15" max="15" width="19.26953125" style="29" customWidth="1"/>
    <col min="16" max="16" width="15.26953125" style="29" customWidth="1"/>
    <col min="17" max="17" width="24.54296875" style="29" customWidth="1"/>
    <col min="18" max="18" width="15.453125" style="29" customWidth="1"/>
    <col min="19" max="19" width="20.26953125" style="29" customWidth="1"/>
    <col min="20" max="20" width="8.453125" style="29" customWidth="1"/>
    <col min="21" max="21" width="19.453125" style="29" customWidth="1"/>
    <col min="22" max="22" width="13.1796875" style="29" customWidth="1"/>
    <col min="23" max="23" width="17.26953125" style="29" customWidth="1"/>
    <col min="24" max="24" width="11.54296875" style="29" customWidth="1"/>
    <col min="25" max="25" width="11.1796875" style="29" customWidth="1"/>
    <col min="26" max="26" width="17.54296875" style="29" customWidth="1"/>
    <col min="27" max="27" width="22" style="29" customWidth="1"/>
    <col min="28" max="28" width="13.54296875" style="29" customWidth="1"/>
    <col min="29" max="29" width="12.7265625" style="29" customWidth="1"/>
    <col min="30" max="30" width="15.7265625" style="29" customWidth="1"/>
    <col min="31" max="31" width="16.7265625" style="29" customWidth="1"/>
    <col min="32" max="256" width="8.7265625" style="29"/>
    <col min="257" max="257" width="11.54296875" style="29" customWidth="1"/>
    <col min="258" max="262" width="8.7265625" style="29"/>
    <col min="263" max="263" width="9.81640625" style="29" bestFit="1" customWidth="1"/>
    <col min="264" max="264" width="8.7265625" style="29"/>
    <col min="265" max="265" width="9.81640625" style="29" bestFit="1" customWidth="1"/>
    <col min="266" max="276" width="8.7265625" style="29"/>
    <col min="277" max="277" width="9.81640625" style="29" bestFit="1" customWidth="1"/>
    <col min="278" max="512" width="8.7265625" style="29"/>
    <col min="513" max="513" width="11.54296875" style="29" customWidth="1"/>
    <col min="514" max="518" width="8.7265625" style="29"/>
    <col min="519" max="519" width="9.81640625" style="29" bestFit="1" customWidth="1"/>
    <col min="520" max="520" width="8.7265625" style="29"/>
    <col min="521" max="521" width="9.81640625" style="29" bestFit="1" customWidth="1"/>
    <col min="522" max="532" width="8.7265625" style="29"/>
    <col min="533" max="533" width="9.81640625" style="29" bestFit="1" customWidth="1"/>
    <col min="534" max="768" width="8.7265625" style="29"/>
    <col min="769" max="769" width="11.54296875" style="29" customWidth="1"/>
    <col min="770" max="774" width="8.7265625" style="29"/>
    <col min="775" max="775" width="9.81640625" style="29" bestFit="1" customWidth="1"/>
    <col min="776" max="776" width="8.7265625" style="29"/>
    <col min="777" max="777" width="9.81640625" style="29" bestFit="1" customWidth="1"/>
    <col min="778" max="788" width="8.7265625" style="29"/>
    <col min="789" max="789" width="9.81640625" style="29" bestFit="1" customWidth="1"/>
    <col min="790" max="1024" width="8.7265625" style="29"/>
    <col min="1025" max="1025" width="11.54296875" style="29" customWidth="1"/>
    <col min="1026" max="1030" width="8.7265625" style="29"/>
    <col min="1031" max="1031" width="9.81640625" style="29" bestFit="1" customWidth="1"/>
    <col min="1032" max="1032" width="8.7265625" style="29"/>
    <col min="1033" max="1033" width="9.81640625" style="29" bestFit="1" customWidth="1"/>
    <col min="1034" max="1044" width="8.7265625" style="29"/>
    <col min="1045" max="1045" width="9.81640625" style="29" bestFit="1" customWidth="1"/>
    <col min="1046" max="1280" width="8.7265625" style="29"/>
    <col min="1281" max="1281" width="11.54296875" style="29" customWidth="1"/>
    <col min="1282" max="1286" width="8.7265625" style="29"/>
    <col min="1287" max="1287" width="9.81640625" style="29" bestFit="1" customWidth="1"/>
    <col min="1288" max="1288" width="8.7265625" style="29"/>
    <col min="1289" max="1289" width="9.81640625" style="29" bestFit="1" customWidth="1"/>
    <col min="1290" max="1300" width="8.7265625" style="29"/>
    <col min="1301" max="1301" width="9.81640625" style="29" bestFit="1" customWidth="1"/>
    <col min="1302" max="1536" width="8.7265625" style="29"/>
    <col min="1537" max="1537" width="11.54296875" style="29" customWidth="1"/>
    <col min="1538" max="1542" width="8.7265625" style="29"/>
    <col min="1543" max="1543" width="9.81640625" style="29" bestFit="1" customWidth="1"/>
    <col min="1544" max="1544" width="8.7265625" style="29"/>
    <col min="1545" max="1545" width="9.81640625" style="29" bestFit="1" customWidth="1"/>
    <col min="1546" max="1556" width="8.7265625" style="29"/>
    <col min="1557" max="1557" width="9.81640625" style="29" bestFit="1" customWidth="1"/>
    <col min="1558" max="1792" width="8.7265625" style="29"/>
    <col min="1793" max="1793" width="11.54296875" style="29" customWidth="1"/>
    <col min="1794" max="1798" width="8.7265625" style="29"/>
    <col min="1799" max="1799" width="9.81640625" style="29" bestFit="1" customWidth="1"/>
    <col min="1800" max="1800" width="8.7265625" style="29"/>
    <col min="1801" max="1801" width="9.81640625" style="29" bestFit="1" customWidth="1"/>
    <col min="1802" max="1812" width="8.7265625" style="29"/>
    <col min="1813" max="1813" width="9.81640625" style="29" bestFit="1" customWidth="1"/>
    <col min="1814" max="2048" width="8.7265625" style="29"/>
    <col min="2049" max="2049" width="11.54296875" style="29" customWidth="1"/>
    <col min="2050" max="2054" width="8.7265625" style="29"/>
    <col min="2055" max="2055" width="9.81640625" style="29" bestFit="1" customWidth="1"/>
    <col min="2056" max="2056" width="8.7265625" style="29"/>
    <col min="2057" max="2057" width="9.81640625" style="29" bestFit="1" customWidth="1"/>
    <col min="2058" max="2068" width="8.7265625" style="29"/>
    <col min="2069" max="2069" width="9.81640625" style="29" bestFit="1" customWidth="1"/>
    <col min="2070" max="2304" width="8.7265625" style="29"/>
    <col min="2305" max="2305" width="11.54296875" style="29" customWidth="1"/>
    <col min="2306" max="2310" width="8.7265625" style="29"/>
    <col min="2311" max="2311" width="9.81640625" style="29" bestFit="1" customWidth="1"/>
    <col min="2312" max="2312" width="8.7265625" style="29"/>
    <col min="2313" max="2313" width="9.81640625" style="29" bestFit="1" customWidth="1"/>
    <col min="2314" max="2324" width="8.7265625" style="29"/>
    <col min="2325" max="2325" width="9.81640625" style="29" bestFit="1" customWidth="1"/>
    <col min="2326" max="2560" width="8.7265625" style="29"/>
    <col min="2561" max="2561" width="11.54296875" style="29" customWidth="1"/>
    <col min="2562" max="2566" width="8.7265625" style="29"/>
    <col min="2567" max="2567" width="9.81640625" style="29" bestFit="1" customWidth="1"/>
    <col min="2568" max="2568" width="8.7265625" style="29"/>
    <col min="2569" max="2569" width="9.81640625" style="29" bestFit="1" customWidth="1"/>
    <col min="2570" max="2580" width="8.7265625" style="29"/>
    <col min="2581" max="2581" width="9.81640625" style="29" bestFit="1" customWidth="1"/>
    <col min="2582" max="2816" width="8.7265625" style="29"/>
    <col min="2817" max="2817" width="11.54296875" style="29" customWidth="1"/>
    <col min="2818" max="2822" width="8.7265625" style="29"/>
    <col min="2823" max="2823" width="9.81640625" style="29" bestFit="1" customWidth="1"/>
    <col min="2824" max="2824" width="8.7265625" style="29"/>
    <col min="2825" max="2825" width="9.81640625" style="29" bestFit="1" customWidth="1"/>
    <col min="2826" max="2836" width="8.7265625" style="29"/>
    <col min="2837" max="2837" width="9.81640625" style="29" bestFit="1" customWidth="1"/>
    <col min="2838" max="3072" width="8.7265625" style="29"/>
    <col min="3073" max="3073" width="11.54296875" style="29" customWidth="1"/>
    <col min="3074" max="3078" width="8.7265625" style="29"/>
    <col min="3079" max="3079" width="9.81640625" style="29" bestFit="1" customWidth="1"/>
    <col min="3080" max="3080" width="8.7265625" style="29"/>
    <col min="3081" max="3081" width="9.81640625" style="29" bestFit="1" customWidth="1"/>
    <col min="3082" max="3092" width="8.7265625" style="29"/>
    <col min="3093" max="3093" width="9.81640625" style="29" bestFit="1" customWidth="1"/>
    <col min="3094" max="3328" width="8.7265625" style="29"/>
    <col min="3329" max="3329" width="11.54296875" style="29" customWidth="1"/>
    <col min="3330" max="3334" width="8.7265625" style="29"/>
    <col min="3335" max="3335" width="9.81640625" style="29" bestFit="1" customWidth="1"/>
    <col min="3336" max="3336" width="8.7265625" style="29"/>
    <col min="3337" max="3337" width="9.81640625" style="29" bestFit="1" customWidth="1"/>
    <col min="3338" max="3348" width="8.7265625" style="29"/>
    <col min="3349" max="3349" width="9.81640625" style="29" bestFit="1" customWidth="1"/>
    <col min="3350" max="3584" width="8.7265625" style="29"/>
    <col min="3585" max="3585" width="11.54296875" style="29" customWidth="1"/>
    <col min="3586" max="3590" width="8.7265625" style="29"/>
    <col min="3591" max="3591" width="9.81640625" style="29" bestFit="1" customWidth="1"/>
    <col min="3592" max="3592" width="8.7265625" style="29"/>
    <col min="3593" max="3593" width="9.81640625" style="29" bestFit="1" customWidth="1"/>
    <col min="3594" max="3604" width="8.7265625" style="29"/>
    <col min="3605" max="3605" width="9.81640625" style="29" bestFit="1" customWidth="1"/>
    <col min="3606" max="3840" width="8.7265625" style="29"/>
    <col min="3841" max="3841" width="11.54296875" style="29" customWidth="1"/>
    <col min="3842" max="3846" width="8.7265625" style="29"/>
    <col min="3847" max="3847" width="9.81640625" style="29" bestFit="1" customWidth="1"/>
    <col min="3848" max="3848" width="8.7265625" style="29"/>
    <col min="3849" max="3849" width="9.81640625" style="29" bestFit="1" customWidth="1"/>
    <col min="3850" max="3860" width="8.7265625" style="29"/>
    <col min="3861" max="3861" width="9.81640625" style="29" bestFit="1" customWidth="1"/>
    <col min="3862" max="4096" width="8.7265625" style="29"/>
    <col min="4097" max="4097" width="11.54296875" style="29" customWidth="1"/>
    <col min="4098" max="4102" width="8.7265625" style="29"/>
    <col min="4103" max="4103" width="9.81640625" style="29" bestFit="1" customWidth="1"/>
    <col min="4104" max="4104" width="8.7265625" style="29"/>
    <col min="4105" max="4105" width="9.81640625" style="29" bestFit="1" customWidth="1"/>
    <col min="4106" max="4116" width="8.7265625" style="29"/>
    <col min="4117" max="4117" width="9.81640625" style="29" bestFit="1" customWidth="1"/>
    <col min="4118" max="4352" width="8.7265625" style="29"/>
    <col min="4353" max="4353" width="11.54296875" style="29" customWidth="1"/>
    <col min="4354" max="4358" width="8.7265625" style="29"/>
    <col min="4359" max="4359" width="9.81640625" style="29" bestFit="1" customWidth="1"/>
    <col min="4360" max="4360" width="8.7265625" style="29"/>
    <col min="4361" max="4361" width="9.81640625" style="29" bestFit="1" customWidth="1"/>
    <col min="4362" max="4372" width="8.7265625" style="29"/>
    <col min="4373" max="4373" width="9.81640625" style="29" bestFit="1" customWidth="1"/>
    <col min="4374" max="4608" width="8.7265625" style="29"/>
    <col min="4609" max="4609" width="11.54296875" style="29" customWidth="1"/>
    <col min="4610" max="4614" width="8.7265625" style="29"/>
    <col min="4615" max="4615" width="9.81640625" style="29" bestFit="1" customWidth="1"/>
    <col min="4616" max="4616" width="8.7265625" style="29"/>
    <col min="4617" max="4617" width="9.81640625" style="29" bestFit="1" customWidth="1"/>
    <col min="4618" max="4628" width="8.7265625" style="29"/>
    <col min="4629" max="4629" width="9.81640625" style="29" bestFit="1" customWidth="1"/>
    <col min="4630" max="4864" width="8.7265625" style="29"/>
    <col min="4865" max="4865" width="11.54296875" style="29" customWidth="1"/>
    <col min="4866" max="4870" width="8.7265625" style="29"/>
    <col min="4871" max="4871" width="9.81640625" style="29" bestFit="1" customWidth="1"/>
    <col min="4872" max="4872" width="8.7265625" style="29"/>
    <col min="4873" max="4873" width="9.81640625" style="29" bestFit="1" customWidth="1"/>
    <col min="4874" max="4884" width="8.7265625" style="29"/>
    <col min="4885" max="4885" width="9.81640625" style="29" bestFit="1" customWidth="1"/>
    <col min="4886" max="5120" width="8.7265625" style="29"/>
    <col min="5121" max="5121" width="11.54296875" style="29" customWidth="1"/>
    <col min="5122" max="5126" width="8.7265625" style="29"/>
    <col min="5127" max="5127" width="9.81640625" style="29" bestFit="1" customWidth="1"/>
    <col min="5128" max="5128" width="8.7265625" style="29"/>
    <col min="5129" max="5129" width="9.81640625" style="29" bestFit="1" customWidth="1"/>
    <col min="5130" max="5140" width="8.7265625" style="29"/>
    <col min="5141" max="5141" width="9.81640625" style="29" bestFit="1" customWidth="1"/>
    <col min="5142" max="5376" width="8.7265625" style="29"/>
    <col min="5377" max="5377" width="11.54296875" style="29" customWidth="1"/>
    <col min="5378" max="5382" width="8.7265625" style="29"/>
    <col min="5383" max="5383" width="9.81640625" style="29" bestFit="1" customWidth="1"/>
    <col min="5384" max="5384" width="8.7265625" style="29"/>
    <col min="5385" max="5385" width="9.81640625" style="29" bestFit="1" customWidth="1"/>
    <col min="5386" max="5396" width="8.7265625" style="29"/>
    <col min="5397" max="5397" width="9.81640625" style="29" bestFit="1" customWidth="1"/>
    <col min="5398" max="5632" width="8.7265625" style="29"/>
    <col min="5633" max="5633" width="11.54296875" style="29" customWidth="1"/>
    <col min="5634" max="5638" width="8.7265625" style="29"/>
    <col min="5639" max="5639" width="9.81640625" style="29" bestFit="1" customWidth="1"/>
    <col min="5640" max="5640" width="8.7265625" style="29"/>
    <col min="5641" max="5641" width="9.81640625" style="29" bestFit="1" customWidth="1"/>
    <col min="5642" max="5652" width="8.7265625" style="29"/>
    <col min="5653" max="5653" width="9.81640625" style="29" bestFit="1" customWidth="1"/>
    <col min="5654" max="5888" width="8.7265625" style="29"/>
    <col min="5889" max="5889" width="11.54296875" style="29" customWidth="1"/>
    <col min="5890" max="5894" width="8.7265625" style="29"/>
    <col min="5895" max="5895" width="9.81640625" style="29" bestFit="1" customWidth="1"/>
    <col min="5896" max="5896" width="8.7265625" style="29"/>
    <col min="5897" max="5897" width="9.81640625" style="29" bestFit="1" customWidth="1"/>
    <col min="5898" max="5908" width="8.7265625" style="29"/>
    <col min="5909" max="5909" width="9.81640625" style="29" bestFit="1" customWidth="1"/>
    <col min="5910" max="6144" width="8.7265625" style="29"/>
    <col min="6145" max="6145" width="11.54296875" style="29" customWidth="1"/>
    <col min="6146" max="6150" width="8.7265625" style="29"/>
    <col min="6151" max="6151" width="9.81640625" style="29" bestFit="1" customWidth="1"/>
    <col min="6152" max="6152" width="8.7265625" style="29"/>
    <col min="6153" max="6153" width="9.81640625" style="29" bestFit="1" customWidth="1"/>
    <col min="6154" max="6164" width="8.7265625" style="29"/>
    <col min="6165" max="6165" width="9.81640625" style="29" bestFit="1" customWidth="1"/>
    <col min="6166" max="6400" width="8.7265625" style="29"/>
    <col min="6401" max="6401" width="11.54296875" style="29" customWidth="1"/>
    <col min="6402" max="6406" width="8.7265625" style="29"/>
    <col min="6407" max="6407" width="9.81640625" style="29" bestFit="1" customWidth="1"/>
    <col min="6408" max="6408" width="8.7265625" style="29"/>
    <col min="6409" max="6409" width="9.81640625" style="29" bestFit="1" customWidth="1"/>
    <col min="6410" max="6420" width="8.7265625" style="29"/>
    <col min="6421" max="6421" width="9.81640625" style="29" bestFit="1" customWidth="1"/>
    <col min="6422" max="6656" width="8.7265625" style="29"/>
    <col min="6657" max="6657" width="11.54296875" style="29" customWidth="1"/>
    <col min="6658" max="6662" width="8.7265625" style="29"/>
    <col min="6663" max="6663" width="9.81640625" style="29" bestFit="1" customWidth="1"/>
    <col min="6664" max="6664" width="8.7265625" style="29"/>
    <col min="6665" max="6665" width="9.81640625" style="29" bestFit="1" customWidth="1"/>
    <col min="6666" max="6676" width="8.7265625" style="29"/>
    <col min="6677" max="6677" width="9.81640625" style="29" bestFit="1" customWidth="1"/>
    <col min="6678" max="6912" width="8.7265625" style="29"/>
    <col min="6913" max="6913" width="11.54296875" style="29" customWidth="1"/>
    <col min="6914" max="6918" width="8.7265625" style="29"/>
    <col min="6919" max="6919" width="9.81640625" style="29" bestFit="1" customWidth="1"/>
    <col min="6920" max="6920" width="8.7265625" style="29"/>
    <col min="6921" max="6921" width="9.81640625" style="29" bestFit="1" customWidth="1"/>
    <col min="6922" max="6932" width="8.7265625" style="29"/>
    <col min="6933" max="6933" width="9.81640625" style="29" bestFit="1" customWidth="1"/>
    <col min="6934" max="7168" width="8.7265625" style="29"/>
    <col min="7169" max="7169" width="11.54296875" style="29" customWidth="1"/>
    <col min="7170" max="7174" width="8.7265625" style="29"/>
    <col min="7175" max="7175" width="9.81640625" style="29" bestFit="1" customWidth="1"/>
    <col min="7176" max="7176" width="8.7265625" style="29"/>
    <col min="7177" max="7177" width="9.81640625" style="29" bestFit="1" customWidth="1"/>
    <col min="7178" max="7188" width="8.7265625" style="29"/>
    <col min="7189" max="7189" width="9.81640625" style="29" bestFit="1" customWidth="1"/>
    <col min="7190" max="7424" width="8.7265625" style="29"/>
    <col min="7425" max="7425" width="11.54296875" style="29" customWidth="1"/>
    <col min="7426" max="7430" width="8.7265625" style="29"/>
    <col min="7431" max="7431" width="9.81640625" style="29" bestFit="1" customWidth="1"/>
    <col min="7432" max="7432" width="8.7265625" style="29"/>
    <col min="7433" max="7433" width="9.81640625" style="29" bestFit="1" customWidth="1"/>
    <col min="7434" max="7444" width="8.7265625" style="29"/>
    <col min="7445" max="7445" width="9.81640625" style="29" bestFit="1" customWidth="1"/>
    <col min="7446" max="7680" width="8.7265625" style="29"/>
    <col min="7681" max="7681" width="11.54296875" style="29" customWidth="1"/>
    <col min="7682" max="7686" width="8.7265625" style="29"/>
    <col min="7687" max="7687" width="9.81640625" style="29" bestFit="1" customWidth="1"/>
    <col min="7688" max="7688" width="8.7265625" style="29"/>
    <col min="7689" max="7689" width="9.81640625" style="29" bestFit="1" customWidth="1"/>
    <col min="7690" max="7700" width="8.7265625" style="29"/>
    <col min="7701" max="7701" width="9.81640625" style="29" bestFit="1" customWidth="1"/>
    <col min="7702" max="7936" width="8.7265625" style="29"/>
    <col min="7937" max="7937" width="11.54296875" style="29" customWidth="1"/>
    <col min="7938" max="7942" width="8.7265625" style="29"/>
    <col min="7943" max="7943" width="9.81640625" style="29" bestFit="1" customWidth="1"/>
    <col min="7944" max="7944" width="8.7265625" style="29"/>
    <col min="7945" max="7945" width="9.81640625" style="29" bestFit="1" customWidth="1"/>
    <col min="7946" max="7956" width="8.7265625" style="29"/>
    <col min="7957" max="7957" width="9.81640625" style="29" bestFit="1" customWidth="1"/>
    <col min="7958" max="8192" width="8.7265625" style="29"/>
    <col min="8193" max="8193" width="11.54296875" style="29" customWidth="1"/>
    <col min="8194" max="8198" width="8.7265625" style="29"/>
    <col min="8199" max="8199" width="9.81640625" style="29" bestFit="1" customWidth="1"/>
    <col min="8200" max="8200" width="8.7265625" style="29"/>
    <col min="8201" max="8201" width="9.81640625" style="29" bestFit="1" customWidth="1"/>
    <col min="8202" max="8212" width="8.7265625" style="29"/>
    <col min="8213" max="8213" width="9.81640625" style="29" bestFit="1" customWidth="1"/>
    <col min="8214" max="8448" width="8.7265625" style="29"/>
    <col min="8449" max="8449" width="11.54296875" style="29" customWidth="1"/>
    <col min="8450" max="8454" width="8.7265625" style="29"/>
    <col min="8455" max="8455" width="9.81640625" style="29" bestFit="1" customWidth="1"/>
    <col min="8456" max="8456" width="8.7265625" style="29"/>
    <col min="8457" max="8457" width="9.81640625" style="29" bestFit="1" customWidth="1"/>
    <col min="8458" max="8468" width="8.7265625" style="29"/>
    <col min="8469" max="8469" width="9.81640625" style="29" bestFit="1" customWidth="1"/>
    <col min="8470" max="8704" width="8.7265625" style="29"/>
    <col min="8705" max="8705" width="11.54296875" style="29" customWidth="1"/>
    <col min="8706" max="8710" width="8.7265625" style="29"/>
    <col min="8711" max="8711" width="9.81640625" style="29" bestFit="1" customWidth="1"/>
    <col min="8712" max="8712" width="8.7265625" style="29"/>
    <col min="8713" max="8713" width="9.81640625" style="29" bestFit="1" customWidth="1"/>
    <col min="8714" max="8724" width="8.7265625" style="29"/>
    <col min="8725" max="8725" width="9.81640625" style="29" bestFit="1" customWidth="1"/>
    <col min="8726" max="8960" width="8.7265625" style="29"/>
    <col min="8961" max="8961" width="11.54296875" style="29" customWidth="1"/>
    <col min="8962" max="8966" width="8.7265625" style="29"/>
    <col min="8967" max="8967" width="9.81640625" style="29" bestFit="1" customWidth="1"/>
    <col min="8968" max="8968" width="8.7265625" style="29"/>
    <col min="8969" max="8969" width="9.81640625" style="29" bestFit="1" customWidth="1"/>
    <col min="8970" max="8980" width="8.7265625" style="29"/>
    <col min="8981" max="8981" width="9.81640625" style="29" bestFit="1" customWidth="1"/>
    <col min="8982" max="9216" width="8.7265625" style="29"/>
    <col min="9217" max="9217" width="11.54296875" style="29" customWidth="1"/>
    <col min="9218" max="9222" width="8.7265625" style="29"/>
    <col min="9223" max="9223" width="9.81640625" style="29" bestFit="1" customWidth="1"/>
    <col min="9224" max="9224" width="8.7265625" style="29"/>
    <col min="9225" max="9225" width="9.81640625" style="29" bestFit="1" customWidth="1"/>
    <col min="9226" max="9236" width="8.7265625" style="29"/>
    <col min="9237" max="9237" width="9.81640625" style="29" bestFit="1" customWidth="1"/>
    <col min="9238" max="9472" width="8.7265625" style="29"/>
    <col min="9473" max="9473" width="11.54296875" style="29" customWidth="1"/>
    <col min="9474" max="9478" width="8.7265625" style="29"/>
    <col min="9479" max="9479" width="9.81640625" style="29" bestFit="1" customWidth="1"/>
    <col min="9480" max="9480" width="8.7265625" style="29"/>
    <col min="9481" max="9481" width="9.81640625" style="29" bestFit="1" customWidth="1"/>
    <col min="9482" max="9492" width="8.7265625" style="29"/>
    <col min="9493" max="9493" width="9.81640625" style="29" bestFit="1" customWidth="1"/>
    <col min="9494" max="9728" width="8.7265625" style="29"/>
    <col min="9729" max="9729" width="11.54296875" style="29" customWidth="1"/>
    <col min="9730" max="9734" width="8.7265625" style="29"/>
    <col min="9735" max="9735" width="9.81640625" style="29" bestFit="1" customWidth="1"/>
    <col min="9736" max="9736" width="8.7265625" style="29"/>
    <col min="9737" max="9737" width="9.81640625" style="29" bestFit="1" customWidth="1"/>
    <col min="9738" max="9748" width="8.7265625" style="29"/>
    <col min="9749" max="9749" width="9.81640625" style="29" bestFit="1" customWidth="1"/>
    <col min="9750" max="9984" width="8.7265625" style="29"/>
    <col min="9985" max="9985" width="11.54296875" style="29" customWidth="1"/>
    <col min="9986" max="9990" width="8.7265625" style="29"/>
    <col min="9991" max="9991" width="9.81640625" style="29" bestFit="1" customWidth="1"/>
    <col min="9992" max="9992" width="8.7265625" style="29"/>
    <col min="9993" max="9993" width="9.81640625" style="29" bestFit="1" customWidth="1"/>
    <col min="9994" max="10004" width="8.7265625" style="29"/>
    <col min="10005" max="10005" width="9.81640625" style="29" bestFit="1" customWidth="1"/>
    <col min="10006" max="10240" width="8.7265625" style="29"/>
    <col min="10241" max="10241" width="11.54296875" style="29" customWidth="1"/>
    <col min="10242" max="10246" width="8.7265625" style="29"/>
    <col min="10247" max="10247" width="9.81640625" style="29" bestFit="1" customWidth="1"/>
    <col min="10248" max="10248" width="8.7265625" style="29"/>
    <col min="10249" max="10249" width="9.81640625" style="29" bestFit="1" customWidth="1"/>
    <col min="10250" max="10260" width="8.7265625" style="29"/>
    <col min="10261" max="10261" width="9.81640625" style="29" bestFit="1" customWidth="1"/>
    <col min="10262" max="10496" width="8.7265625" style="29"/>
    <col min="10497" max="10497" width="11.54296875" style="29" customWidth="1"/>
    <col min="10498" max="10502" width="8.7265625" style="29"/>
    <col min="10503" max="10503" width="9.81640625" style="29" bestFit="1" customWidth="1"/>
    <col min="10504" max="10504" width="8.7265625" style="29"/>
    <col min="10505" max="10505" width="9.81640625" style="29" bestFit="1" customWidth="1"/>
    <col min="10506" max="10516" width="8.7265625" style="29"/>
    <col min="10517" max="10517" width="9.81640625" style="29" bestFit="1" customWidth="1"/>
    <col min="10518" max="10752" width="8.7265625" style="29"/>
    <col min="10753" max="10753" width="11.54296875" style="29" customWidth="1"/>
    <col min="10754" max="10758" width="8.7265625" style="29"/>
    <col min="10759" max="10759" width="9.81640625" style="29" bestFit="1" customWidth="1"/>
    <col min="10760" max="10760" width="8.7265625" style="29"/>
    <col min="10761" max="10761" width="9.81640625" style="29" bestFit="1" customWidth="1"/>
    <col min="10762" max="10772" width="8.7265625" style="29"/>
    <col min="10773" max="10773" width="9.81640625" style="29" bestFit="1" customWidth="1"/>
    <col min="10774" max="11008" width="8.7265625" style="29"/>
    <col min="11009" max="11009" width="11.54296875" style="29" customWidth="1"/>
    <col min="11010" max="11014" width="8.7265625" style="29"/>
    <col min="11015" max="11015" width="9.81640625" style="29" bestFit="1" customWidth="1"/>
    <col min="11016" max="11016" width="8.7265625" style="29"/>
    <col min="11017" max="11017" width="9.81640625" style="29" bestFit="1" customWidth="1"/>
    <col min="11018" max="11028" width="8.7265625" style="29"/>
    <col min="11029" max="11029" width="9.81640625" style="29" bestFit="1" customWidth="1"/>
    <col min="11030" max="11264" width="8.7265625" style="29"/>
    <col min="11265" max="11265" width="11.54296875" style="29" customWidth="1"/>
    <col min="11266" max="11270" width="8.7265625" style="29"/>
    <col min="11271" max="11271" width="9.81640625" style="29" bestFit="1" customWidth="1"/>
    <col min="11272" max="11272" width="8.7265625" style="29"/>
    <col min="11273" max="11273" width="9.81640625" style="29" bestFit="1" customWidth="1"/>
    <col min="11274" max="11284" width="8.7265625" style="29"/>
    <col min="11285" max="11285" width="9.81640625" style="29" bestFit="1" customWidth="1"/>
    <col min="11286" max="11520" width="8.7265625" style="29"/>
    <col min="11521" max="11521" width="11.54296875" style="29" customWidth="1"/>
    <col min="11522" max="11526" width="8.7265625" style="29"/>
    <col min="11527" max="11527" width="9.81640625" style="29" bestFit="1" customWidth="1"/>
    <col min="11528" max="11528" width="8.7265625" style="29"/>
    <col min="11529" max="11529" width="9.81640625" style="29" bestFit="1" customWidth="1"/>
    <col min="11530" max="11540" width="8.7265625" style="29"/>
    <col min="11541" max="11541" width="9.81640625" style="29" bestFit="1" customWidth="1"/>
    <col min="11542" max="11776" width="8.7265625" style="29"/>
    <col min="11777" max="11777" width="11.54296875" style="29" customWidth="1"/>
    <col min="11778" max="11782" width="8.7265625" style="29"/>
    <col min="11783" max="11783" width="9.81640625" style="29" bestFit="1" customWidth="1"/>
    <col min="11784" max="11784" width="8.7265625" style="29"/>
    <col min="11785" max="11785" width="9.81640625" style="29" bestFit="1" customWidth="1"/>
    <col min="11786" max="11796" width="8.7265625" style="29"/>
    <col min="11797" max="11797" width="9.81640625" style="29" bestFit="1" customWidth="1"/>
    <col min="11798" max="12032" width="8.7265625" style="29"/>
    <col min="12033" max="12033" width="11.54296875" style="29" customWidth="1"/>
    <col min="12034" max="12038" width="8.7265625" style="29"/>
    <col min="12039" max="12039" width="9.81640625" style="29" bestFit="1" customWidth="1"/>
    <col min="12040" max="12040" width="8.7265625" style="29"/>
    <col min="12041" max="12041" width="9.81640625" style="29" bestFit="1" customWidth="1"/>
    <col min="12042" max="12052" width="8.7265625" style="29"/>
    <col min="12053" max="12053" width="9.81640625" style="29" bestFit="1" customWidth="1"/>
    <col min="12054" max="12288" width="8.7265625" style="29"/>
    <col min="12289" max="12289" width="11.54296875" style="29" customWidth="1"/>
    <col min="12290" max="12294" width="8.7265625" style="29"/>
    <col min="12295" max="12295" width="9.81640625" style="29" bestFit="1" customWidth="1"/>
    <col min="12296" max="12296" width="8.7265625" style="29"/>
    <col min="12297" max="12297" width="9.81640625" style="29" bestFit="1" customWidth="1"/>
    <col min="12298" max="12308" width="8.7265625" style="29"/>
    <col min="12309" max="12309" width="9.81640625" style="29" bestFit="1" customWidth="1"/>
    <col min="12310" max="12544" width="8.7265625" style="29"/>
    <col min="12545" max="12545" width="11.54296875" style="29" customWidth="1"/>
    <col min="12546" max="12550" width="8.7265625" style="29"/>
    <col min="12551" max="12551" width="9.81640625" style="29" bestFit="1" customWidth="1"/>
    <col min="12552" max="12552" width="8.7265625" style="29"/>
    <col min="12553" max="12553" width="9.81640625" style="29" bestFit="1" customWidth="1"/>
    <col min="12554" max="12564" width="8.7265625" style="29"/>
    <col min="12565" max="12565" width="9.81640625" style="29" bestFit="1" customWidth="1"/>
    <col min="12566" max="12800" width="8.7265625" style="29"/>
    <col min="12801" max="12801" width="11.54296875" style="29" customWidth="1"/>
    <col min="12802" max="12806" width="8.7265625" style="29"/>
    <col min="12807" max="12807" width="9.81640625" style="29" bestFit="1" customWidth="1"/>
    <col min="12808" max="12808" width="8.7265625" style="29"/>
    <col min="12809" max="12809" width="9.81640625" style="29" bestFit="1" customWidth="1"/>
    <col min="12810" max="12820" width="8.7265625" style="29"/>
    <col min="12821" max="12821" width="9.81640625" style="29" bestFit="1" customWidth="1"/>
    <col min="12822" max="13056" width="8.7265625" style="29"/>
    <col min="13057" max="13057" width="11.54296875" style="29" customWidth="1"/>
    <col min="13058" max="13062" width="8.7265625" style="29"/>
    <col min="13063" max="13063" width="9.81640625" style="29" bestFit="1" customWidth="1"/>
    <col min="13064" max="13064" width="8.7265625" style="29"/>
    <col min="13065" max="13065" width="9.81640625" style="29" bestFit="1" customWidth="1"/>
    <col min="13066" max="13076" width="8.7265625" style="29"/>
    <col min="13077" max="13077" width="9.81640625" style="29" bestFit="1" customWidth="1"/>
    <col min="13078" max="13312" width="8.7265625" style="29"/>
    <col min="13313" max="13313" width="11.54296875" style="29" customWidth="1"/>
    <col min="13314" max="13318" width="8.7265625" style="29"/>
    <col min="13319" max="13319" width="9.81640625" style="29" bestFit="1" customWidth="1"/>
    <col min="13320" max="13320" width="8.7265625" style="29"/>
    <col min="13321" max="13321" width="9.81640625" style="29" bestFit="1" customWidth="1"/>
    <col min="13322" max="13332" width="8.7265625" style="29"/>
    <col min="13333" max="13333" width="9.81640625" style="29" bestFit="1" customWidth="1"/>
    <col min="13334" max="13568" width="8.7265625" style="29"/>
    <col min="13569" max="13569" width="11.54296875" style="29" customWidth="1"/>
    <col min="13570" max="13574" width="8.7265625" style="29"/>
    <col min="13575" max="13575" width="9.81640625" style="29" bestFit="1" customWidth="1"/>
    <col min="13576" max="13576" width="8.7265625" style="29"/>
    <col min="13577" max="13577" width="9.81640625" style="29" bestFit="1" customWidth="1"/>
    <col min="13578" max="13588" width="8.7265625" style="29"/>
    <col min="13589" max="13589" width="9.81640625" style="29" bestFit="1" customWidth="1"/>
    <col min="13590" max="13824" width="8.7265625" style="29"/>
    <col min="13825" max="13825" width="11.54296875" style="29" customWidth="1"/>
    <col min="13826" max="13830" width="8.7265625" style="29"/>
    <col min="13831" max="13831" width="9.81640625" style="29" bestFit="1" customWidth="1"/>
    <col min="13832" max="13832" width="8.7265625" style="29"/>
    <col min="13833" max="13833" width="9.81640625" style="29" bestFit="1" customWidth="1"/>
    <col min="13834" max="13844" width="8.7265625" style="29"/>
    <col min="13845" max="13845" width="9.81640625" style="29" bestFit="1" customWidth="1"/>
    <col min="13846" max="14080" width="8.7265625" style="29"/>
    <col min="14081" max="14081" width="11.54296875" style="29" customWidth="1"/>
    <col min="14082" max="14086" width="8.7265625" style="29"/>
    <col min="14087" max="14087" width="9.81640625" style="29" bestFit="1" customWidth="1"/>
    <col min="14088" max="14088" width="8.7265625" style="29"/>
    <col min="14089" max="14089" width="9.81640625" style="29" bestFit="1" customWidth="1"/>
    <col min="14090" max="14100" width="8.7265625" style="29"/>
    <col min="14101" max="14101" width="9.81640625" style="29" bestFit="1" customWidth="1"/>
    <col min="14102" max="14336" width="8.7265625" style="29"/>
    <col min="14337" max="14337" width="11.54296875" style="29" customWidth="1"/>
    <col min="14338" max="14342" width="8.7265625" style="29"/>
    <col min="14343" max="14343" width="9.81640625" style="29" bestFit="1" customWidth="1"/>
    <col min="14344" max="14344" width="8.7265625" style="29"/>
    <col min="14345" max="14345" width="9.81640625" style="29" bestFit="1" customWidth="1"/>
    <col min="14346" max="14356" width="8.7265625" style="29"/>
    <col min="14357" max="14357" width="9.81640625" style="29" bestFit="1" customWidth="1"/>
    <col min="14358" max="14592" width="8.7265625" style="29"/>
    <col min="14593" max="14593" width="11.54296875" style="29" customWidth="1"/>
    <col min="14594" max="14598" width="8.7265625" style="29"/>
    <col min="14599" max="14599" width="9.81640625" style="29" bestFit="1" customWidth="1"/>
    <col min="14600" max="14600" width="8.7265625" style="29"/>
    <col min="14601" max="14601" width="9.81640625" style="29" bestFit="1" customWidth="1"/>
    <col min="14602" max="14612" width="8.7265625" style="29"/>
    <col min="14613" max="14613" width="9.81640625" style="29" bestFit="1" customWidth="1"/>
    <col min="14614" max="14848" width="8.7265625" style="29"/>
    <col min="14849" max="14849" width="11.54296875" style="29" customWidth="1"/>
    <col min="14850" max="14854" width="8.7265625" style="29"/>
    <col min="14855" max="14855" width="9.81640625" style="29" bestFit="1" customWidth="1"/>
    <col min="14856" max="14856" width="8.7265625" style="29"/>
    <col min="14857" max="14857" width="9.81640625" style="29" bestFit="1" customWidth="1"/>
    <col min="14858" max="14868" width="8.7265625" style="29"/>
    <col min="14869" max="14869" width="9.81640625" style="29" bestFit="1" customWidth="1"/>
    <col min="14870" max="15104" width="8.7265625" style="29"/>
    <col min="15105" max="15105" width="11.54296875" style="29" customWidth="1"/>
    <col min="15106" max="15110" width="8.7265625" style="29"/>
    <col min="15111" max="15111" width="9.81640625" style="29" bestFit="1" customWidth="1"/>
    <col min="15112" max="15112" width="8.7265625" style="29"/>
    <col min="15113" max="15113" width="9.81640625" style="29" bestFit="1" customWidth="1"/>
    <col min="15114" max="15124" width="8.7265625" style="29"/>
    <col min="15125" max="15125" width="9.81640625" style="29" bestFit="1" customWidth="1"/>
    <col min="15126" max="15360" width="8.7265625" style="29"/>
    <col min="15361" max="15361" width="11.54296875" style="29" customWidth="1"/>
    <col min="15362" max="15366" width="8.7265625" style="29"/>
    <col min="15367" max="15367" width="9.81640625" style="29" bestFit="1" customWidth="1"/>
    <col min="15368" max="15368" width="8.7265625" style="29"/>
    <col min="15369" max="15369" width="9.81640625" style="29" bestFit="1" customWidth="1"/>
    <col min="15370" max="15380" width="8.7265625" style="29"/>
    <col min="15381" max="15381" width="9.81640625" style="29" bestFit="1" customWidth="1"/>
    <col min="15382" max="15616" width="8.7265625" style="29"/>
    <col min="15617" max="15617" width="11.54296875" style="29" customWidth="1"/>
    <col min="15618" max="15622" width="8.7265625" style="29"/>
    <col min="15623" max="15623" width="9.81640625" style="29" bestFit="1" customWidth="1"/>
    <col min="15624" max="15624" width="8.7265625" style="29"/>
    <col min="15625" max="15625" width="9.81640625" style="29" bestFit="1" customWidth="1"/>
    <col min="15626" max="15636" width="8.7265625" style="29"/>
    <col min="15637" max="15637" width="9.81640625" style="29" bestFit="1" customWidth="1"/>
    <col min="15638" max="15872" width="8.7265625" style="29"/>
    <col min="15873" max="15873" width="11.54296875" style="29" customWidth="1"/>
    <col min="15874" max="15878" width="8.7265625" style="29"/>
    <col min="15879" max="15879" width="9.81640625" style="29" bestFit="1" customWidth="1"/>
    <col min="15880" max="15880" width="8.7265625" style="29"/>
    <col min="15881" max="15881" width="9.81640625" style="29" bestFit="1" customWidth="1"/>
    <col min="15882" max="15892" width="8.7265625" style="29"/>
    <col min="15893" max="15893" width="9.81640625" style="29" bestFit="1" customWidth="1"/>
    <col min="15894" max="16128" width="8.7265625" style="29"/>
    <col min="16129" max="16129" width="11.54296875" style="29" customWidth="1"/>
    <col min="16130" max="16134" width="8.7265625" style="29"/>
    <col min="16135" max="16135" width="9.81640625" style="29" bestFit="1" customWidth="1"/>
    <col min="16136" max="16136" width="8.7265625" style="29"/>
    <col min="16137" max="16137" width="9.81640625" style="29" bestFit="1" customWidth="1"/>
    <col min="16138" max="16148" width="8.7265625" style="29"/>
    <col min="16149" max="16149" width="9.81640625" style="29" bestFit="1" customWidth="1"/>
    <col min="16150" max="16384" width="8.7265625" style="29"/>
  </cols>
  <sheetData>
    <row r="1" spans="1:33" s="2" customFormat="1" ht="45" customHeight="1" x14ac:dyDescent="0.35">
      <c r="A1" s="56" t="s">
        <v>161</v>
      </c>
    </row>
    <row r="2" spans="1:33" s="3" customFormat="1" ht="20.25" customHeight="1" x14ac:dyDescent="0.35">
      <c r="A2" s="3" t="s">
        <v>15</v>
      </c>
    </row>
    <row r="3" spans="1:33" s="3" customFormat="1" ht="20.25" customHeight="1" x14ac:dyDescent="0.35">
      <c r="A3" s="62" t="s">
        <v>159</v>
      </c>
    </row>
    <row r="4" spans="1:33" s="3" customFormat="1" ht="20.25" customHeight="1" x14ac:dyDescent="0.35">
      <c r="A4" s="3" t="s">
        <v>160</v>
      </c>
    </row>
    <row r="5" spans="1:33" s="57" customFormat="1" ht="46" customHeight="1" x14ac:dyDescent="0.35">
      <c r="A5" s="77" t="s">
        <v>69</v>
      </c>
      <c r="B5" s="84" t="s">
        <v>162</v>
      </c>
      <c r="C5" s="84" t="s">
        <v>70</v>
      </c>
      <c r="D5" s="84" t="s">
        <v>71</v>
      </c>
      <c r="E5" s="84" t="s">
        <v>72</v>
      </c>
      <c r="F5" s="84" t="s">
        <v>167</v>
      </c>
      <c r="G5" s="85" t="s">
        <v>36</v>
      </c>
      <c r="H5" s="84" t="s">
        <v>168</v>
      </c>
      <c r="I5" s="84" t="s">
        <v>163</v>
      </c>
      <c r="J5" s="84" t="s">
        <v>169</v>
      </c>
      <c r="K5" s="84" t="s">
        <v>164</v>
      </c>
      <c r="L5" s="84" t="s">
        <v>91</v>
      </c>
      <c r="M5" s="84" t="s">
        <v>74</v>
      </c>
      <c r="N5" s="84" t="s">
        <v>75</v>
      </c>
      <c r="O5" s="84" t="s">
        <v>76</v>
      </c>
      <c r="P5" s="84" t="s">
        <v>77</v>
      </c>
      <c r="Q5" s="84" t="s">
        <v>78</v>
      </c>
      <c r="R5" s="84" t="s">
        <v>170</v>
      </c>
      <c r="S5" s="84" t="s">
        <v>45</v>
      </c>
      <c r="T5" s="84" t="s">
        <v>46</v>
      </c>
      <c r="U5" s="84" t="s">
        <v>165</v>
      </c>
      <c r="V5" s="84" t="s">
        <v>80</v>
      </c>
      <c r="W5" s="84" t="s">
        <v>81</v>
      </c>
      <c r="X5" s="84" t="s">
        <v>64</v>
      </c>
      <c r="Y5" s="84" t="s">
        <v>65</v>
      </c>
      <c r="Z5" s="84" t="s">
        <v>66</v>
      </c>
      <c r="AA5" s="84" t="s">
        <v>83</v>
      </c>
      <c r="AB5" s="84" t="s">
        <v>84</v>
      </c>
      <c r="AC5" s="84" t="s">
        <v>85</v>
      </c>
      <c r="AD5" s="84" t="s">
        <v>86</v>
      </c>
      <c r="AE5" s="86" t="s">
        <v>87</v>
      </c>
    </row>
    <row r="6" spans="1:33" s="57" customFormat="1" ht="15.5" x14ac:dyDescent="0.35">
      <c r="A6" s="58">
        <v>1998</v>
      </c>
      <c r="B6" s="60">
        <f>SUM('Quarter supply and use of fuels'!B6:B9)</f>
        <v>287233.03000000003</v>
      </c>
      <c r="C6" s="60">
        <f>SUM('Quarter supply and use of fuels'!C6:C9)</f>
        <v>82060.52</v>
      </c>
      <c r="D6" s="60">
        <f>SUM('Quarter supply and use of fuels'!D6:D9)</f>
        <v>-122555.98</v>
      </c>
      <c r="E6" s="60">
        <f>SUM('Quarter supply and use of fuels'!E6:E9)</f>
        <v>-3257.37</v>
      </c>
      <c r="F6" s="61">
        <f>SUM('Quarter supply and use of fuels'!F6:F9)</f>
        <v>-0.47999999999979082</v>
      </c>
      <c r="G6" s="60">
        <f>SUM('Quarter supply and use of fuels'!G6:G9)</f>
        <v>243479.72000000003</v>
      </c>
      <c r="H6" s="60">
        <f>SUM('Quarter supply and use of fuels'!H6:H9)</f>
        <v>-37.989999999939755</v>
      </c>
      <c r="I6" s="60">
        <f>SUM('Quarter supply and use of fuels'!I6:I9)</f>
        <v>243517.70999999996</v>
      </c>
      <c r="J6" s="60">
        <f>SUM('Quarter supply and use of fuels'!J6:J9)</f>
        <v>-205.79999999999995</v>
      </c>
      <c r="K6" s="60">
        <f>SUM('Quarter supply and use of fuels'!K6:K9)</f>
        <v>-53529</v>
      </c>
      <c r="L6" s="60">
        <f>SUM('Quarter supply and use of fuels'!L6:L9)</f>
        <v>-49421.120000000003</v>
      </c>
      <c r="M6" s="60">
        <f>SUM('Quarter supply and use of fuels'!M6:M9)</f>
        <v>0</v>
      </c>
      <c r="N6" s="60">
        <f>SUM('Quarter supply and use of fuels'!N6:N9)</f>
        <v>-1126.739999999998</v>
      </c>
      <c r="O6" s="60">
        <f>SUM('Quarter supply and use of fuels'!O6:O9)</f>
        <v>-374.84999999999991</v>
      </c>
      <c r="P6" s="60">
        <f>SUM('Quarter supply and use of fuels'!P6:P9)</f>
        <v>-2599.2399999999998</v>
      </c>
      <c r="Q6" s="60">
        <f>SUM('Quarter supply and use of fuels'!Q6:Q9)</f>
        <v>-7.0500000000000256</v>
      </c>
      <c r="R6" s="60">
        <f>SUM('Quarter supply and use of fuels'!R6:R9)</f>
        <v>0</v>
      </c>
      <c r="S6" s="60">
        <f>SUM('Quarter supply and use of fuels'!S6:S9)</f>
        <v>17167.52</v>
      </c>
      <c r="T6" s="60">
        <f>SUM('Quarter supply and use of fuels'!T6:T9)</f>
        <v>3957.0200000000004</v>
      </c>
      <c r="U6" s="60">
        <f>SUM('Quarter supply and use of fuels'!U6:U9)</f>
        <v>168658.37</v>
      </c>
      <c r="V6" s="60">
        <f>SUM('Quarter supply and use of fuels'!V6:V9)</f>
        <v>3968.96</v>
      </c>
      <c r="W6" s="60">
        <f>SUM('Quarter supply and use of fuels'!W6:W9)</f>
        <v>30543.200000000001</v>
      </c>
      <c r="X6" s="60">
        <f>SUM('Quarter supply and use of fuels'!X6:X9)</f>
        <v>53771.99</v>
      </c>
      <c r="Y6" s="60">
        <f>SUM('Quarter supply and use of fuels'!Y6:Y9)</f>
        <v>46125.9</v>
      </c>
      <c r="Z6" s="60">
        <f>SUM('Quarter supply and use of fuels'!Z6:Z9)</f>
        <v>21511.11</v>
      </c>
      <c r="AA6" s="60">
        <f>SUM('Quarter supply and use of fuels'!AA6:AA9)</f>
        <v>8140.52</v>
      </c>
      <c r="AB6" s="60">
        <f>SUM('Quarter supply and use of fuels'!AB6:AB9)</f>
        <v>9691.630000000001</v>
      </c>
      <c r="AC6" s="60">
        <f>SUM('Quarter supply and use of fuels'!AC6:AC9)</f>
        <v>1359.2399999999998</v>
      </c>
      <c r="AD6" s="60">
        <f>SUM('Quarter supply and use of fuels'!AD6:AD9)</f>
        <v>2319.7200000000003</v>
      </c>
      <c r="AE6" s="65">
        <f>SUM('Quarter supply and use of fuels'!AE6:AE9)</f>
        <v>12737.21</v>
      </c>
      <c r="AG6" s="29"/>
    </row>
    <row r="7" spans="1:33" s="57" customFormat="1" ht="15.5" x14ac:dyDescent="0.35">
      <c r="A7" s="59">
        <v>1999</v>
      </c>
      <c r="B7" s="60">
        <f>SUM('Quarter supply and use of fuels'!B10:B13)</f>
        <v>297655.41000000003</v>
      </c>
      <c r="C7" s="60">
        <f>SUM('Quarter supply and use of fuels'!C10:C13)</f>
        <v>80476.450000000012</v>
      </c>
      <c r="D7" s="60">
        <f>SUM('Quarter supply and use of fuels'!D10:D13)</f>
        <v>-131976.09</v>
      </c>
      <c r="E7" s="60">
        <f>SUM('Quarter supply and use of fuels'!E10:E13)</f>
        <v>-2470.81</v>
      </c>
      <c r="F7" s="61">
        <f>SUM('Quarter supply and use of fuels'!F10:F13)</f>
        <v>606.16999999999985</v>
      </c>
      <c r="G7" s="60">
        <f>SUM('Quarter supply and use of fuels'!G10:G13)</f>
        <v>244291.13</v>
      </c>
      <c r="H7" s="60">
        <f>SUM('Quarter supply and use of fuels'!H10:H13)</f>
        <v>714.92999999999302</v>
      </c>
      <c r="I7" s="60">
        <f>SUM('Quarter supply and use of fuels'!I10:I13)</f>
        <v>243576.2</v>
      </c>
      <c r="J7" s="60">
        <f>SUM('Quarter supply and use of fuels'!J10:J13)</f>
        <v>-19.509999999999934</v>
      </c>
      <c r="K7" s="60">
        <f>SUM('Quarter supply and use of fuels'!K10:K13)</f>
        <v>-53810.7</v>
      </c>
      <c r="L7" s="60">
        <f>SUM('Quarter supply and use of fuels'!L10:L13)</f>
        <v>-47760.68</v>
      </c>
      <c r="M7" s="60">
        <f>SUM('Quarter supply and use of fuels'!M10:M13)</f>
        <v>-1238.49</v>
      </c>
      <c r="N7" s="60">
        <f>SUM('Quarter supply and use of fuels'!N10:N13)</f>
        <v>-1577.9100000000035</v>
      </c>
      <c r="O7" s="60">
        <f>SUM('Quarter supply and use of fuels'!O10:O13)</f>
        <v>-499.48999999999978</v>
      </c>
      <c r="P7" s="60">
        <f>SUM('Quarter supply and use of fuels'!P10:P13)</f>
        <v>-2748.24</v>
      </c>
      <c r="Q7" s="60">
        <f>SUM('Quarter supply and use of fuels'!Q10:Q13)</f>
        <v>14.11</v>
      </c>
      <c r="R7" s="60">
        <f>SUM('Quarter supply and use of fuels'!R10:R13)</f>
        <v>0</v>
      </c>
      <c r="S7" s="60">
        <f>SUM('Quarter supply and use of fuels'!S10:S13)</f>
        <v>16391.18</v>
      </c>
      <c r="T7" s="60">
        <f>SUM('Quarter supply and use of fuels'!T10:T13)</f>
        <v>3858.29</v>
      </c>
      <c r="U7" s="60">
        <f>SUM('Quarter supply and use of fuels'!U10:U13)</f>
        <v>169496.51</v>
      </c>
      <c r="V7" s="60">
        <f>SUM('Quarter supply and use of fuels'!V10:V13)</f>
        <v>3139.7299999999996</v>
      </c>
      <c r="W7" s="60">
        <f>SUM('Quarter supply and use of fuels'!W10:W13)</f>
        <v>31082.109999999997</v>
      </c>
      <c r="X7" s="60">
        <f>SUM('Quarter supply and use of fuels'!X10:X13)</f>
        <v>54853.1</v>
      </c>
      <c r="Y7" s="60">
        <f>SUM('Quarter supply and use of fuels'!Y10:Y13)</f>
        <v>46120.850000000006</v>
      </c>
      <c r="Z7" s="60">
        <f>SUM('Quarter supply and use of fuels'!Z10:Z13)</f>
        <v>21337.850000000002</v>
      </c>
      <c r="AA7" s="60">
        <f>SUM('Quarter supply and use of fuels'!AA10:AA13)</f>
        <v>8215.2099999999991</v>
      </c>
      <c r="AB7" s="60">
        <f>SUM('Quarter supply and use of fuels'!AB10:AB13)</f>
        <v>9369.48</v>
      </c>
      <c r="AC7" s="60">
        <f>SUM('Quarter supply and use of fuels'!AC10:AC13)</f>
        <v>1286.54</v>
      </c>
      <c r="AD7" s="60">
        <f>SUM('Quarter supply and use of fuels'!AD10:AD13)</f>
        <v>2466.62</v>
      </c>
      <c r="AE7" s="66">
        <f>SUM('Quarter supply and use of fuels'!AE10:AE13)</f>
        <v>12962.869999999999</v>
      </c>
      <c r="AG7" s="29"/>
    </row>
    <row r="8" spans="1:33" s="57" customFormat="1" ht="15.5" x14ac:dyDescent="0.35">
      <c r="A8" s="59">
        <v>2000</v>
      </c>
      <c r="B8" s="60">
        <f>SUM('Quarter supply and use of fuels'!B14:B17)</f>
        <v>288689.62</v>
      </c>
      <c r="C8" s="60">
        <f>SUM('Quarter supply and use of fuels'!C14:C17)</f>
        <v>94359</v>
      </c>
      <c r="D8" s="60">
        <f>SUM('Quarter supply and use of fuels'!D14:D17)</f>
        <v>-137330.28</v>
      </c>
      <c r="E8" s="60">
        <f>SUM('Quarter supply and use of fuels'!E14:E17)</f>
        <v>-2207.58</v>
      </c>
      <c r="F8" s="61">
        <f>SUM('Quarter supply and use of fuels'!F14:F17)</f>
        <v>3383.8593747389787</v>
      </c>
      <c r="G8" s="60">
        <f>SUM('Quarter supply and use of fuels'!G14:G17)</f>
        <v>247089.81999999998</v>
      </c>
      <c r="H8" s="60">
        <f>SUM('Quarter supply and use of fuels'!H14:H17)</f>
        <v>1074.9899999999907</v>
      </c>
      <c r="I8" s="60">
        <f>SUM('Quarter supply and use of fuels'!I14:I17)</f>
        <v>246014.83</v>
      </c>
      <c r="J8" s="60">
        <f>SUM('Quarter supply and use of fuels'!J14:J17)</f>
        <v>12.540000000000056</v>
      </c>
      <c r="K8" s="60">
        <f>SUM('Quarter supply and use of fuels'!K14:K17)</f>
        <v>-53828</v>
      </c>
      <c r="L8" s="60">
        <f>SUM('Quarter supply and use of fuels'!L14:L17)</f>
        <v>-48075.979999999996</v>
      </c>
      <c r="M8" s="60">
        <f>SUM('Quarter supply and use of fuels'!M14:M17)</f>
        <v>-1010.2799999999999</v>
      </c>
      <c r="N8" s="60">
        <f>SUM('Quarter supply and use of fuels'!N14:N17)</f>
        <v>-1794.9200000000019</v>
      </c>
      <c r="O8" s="60">
        <f>SUM('Quarter supply and use of fuels'!O14:O17)</f>
        <v>-445.79999999999995</v>
      </c>
      <c r="P8" s="60">
        <f>SUM('Quarter supply and use of fuels'!P14:P17)</f>
        <v>-2516.67</v>
      </c>
      <c r="Q8" s="60">
        <f>SUM('Quarter supply and use of fuels'!Q14:Q17)</f>
        <v>14.550000000000011</v>
      </c>
      <c r="R8" s="60">
        <f>SUM('Quarter supply and use of fuels'!R14:R17)</f>
        <v>0</v>
      </c>
      <c r="S8" s="60">
        <f>SUM('Quarter supply and use of fuels'!S14:S17)</f>
        <v>16230.099999999999</v>
      </c>
      <c r="T8" s="60">
        <f>SUM('Quarter supply and use of fuels'!T14:T17)</f>
        <v>4475.2299999999996</v>
      </c>
      <c r="U8" s="60">
        <f>SUM('Quarter supply and use of fuels'!U14:U17)</f>
        <v>171494.03000000003</v>
      </c>
      <c r="V8" s="60">
        <f>SUM('Quarter supply and use of fuels'!V14:V17)</f>
        <v>2244.7200000000003</v>
      </c>
      <c r="W8" s="60">
        <f>SUM('Quarter supply and use of fuels'!W14:W17)</f>
        <v>33106.980000000003</v>
      </c>
      <c r="X8" s="60">
        <f>SUM('Quarter supply and use of fuels'!X14:X17)</f>
        <v>55461.11</v>
      </c>
      <c r="Y8" s="60">
        <f>SUM('Quarter supply and use of fuels'!Y14:Y17)</f>
        <v>46851.18</v>
      </c>
      <c r="Z8" s="60">
        <f>SUM('Quarter supply and use of fuels'!Z14:Z17)</f>
        <v>21546.879999999997</v>
      </c>
      <c r="AA8" s="60">
        <f>SUM('Quarter supply and use of fuels'!AA14:AA17)</f>
        <v>8089.630000000001</v>
      </c>
      <c r="AB8" s="60">
        <f>SUM('Quarter supply and use of fuels'!AB14:AB17)</f>
        <v>9569.94</v>
      </c>
      <c r="AC8" s="60">
        <f>SUM('Quarter supply and use of fuels'!AC14:AC17)</f>
        <v>1216.21</v>
      </c>
      <c r="AD8" s="60">
        <f>SUM('Quarter supply and use of fuels'!AD14:AD17)</f>
        <v>2671.1</v>
      </c>
      <c r="AE8" s="66">
        <f>SUM('Quarter supply and use of fuels'!AE14:AE17)</f>
        <v>12283.16</v>
      </c>
      <c r="AG8" s="29"/>
    </row>
    <row r="9" spans="1:33" s="57" customFormat="1" ht="15.5" x14ac:dyDescent="0.35">
      <c r="A9" s="59">
        <v>2001</v>
      </c>
      <c r="B9" s="60">
        <f>SUM('Quarter supply and use of fuels'!B18:B21)</f>
        <v>277426.34000000003</v>
      </c>
      <c r="C9" s="60">
        <f>SUM('Quarter supply and use of fuels'!C18:C21)</f>
        <v>104336.82</v>
      </c>
      <c r="D9" s="60">
        <f>SUM('Quarter supply and use of fuels'!D18:D21)</f>
        <v>-128276.78</v>
      </c>
      <c r="E9" s="60">
        <f>SUM('Quarter supply and use of fuels'!E18:E21)</f>
        <v>-2433.3599999999997</v>
      </c>
      <c r="F9" s="61">
        <f>SUM('Quarter supply and use of fuels'!F18:F21)</f>
        <v>-3466.58</v>
      </c>
      <c r="G9" s="60">
        <f>SUM('Quarter supply and use of fuels'!G18:G21)</f>
        <v>247586.44</v>
      </c>
      <c r="H9" s="60">
        <f>SUM('Quarter supply and use of fuels'!H18:H21)</f>
        <v>569.08999999999651</v>
      </c>
      <c r="I9" s="60">
        <f>SUM('Quarter supply and use of fuels'!I18:I21)</f>
        <v>247017.34999999998</v>
      </c>
      <c r="J9" s="60">
        <f>SUM('Quarter supply and use of fuels'!J18:J21)</f>
        <v>8.0100000000001117</v>
      </c>
      <c r="K9" s="60">
        <f>SUM('Quarter supply and use of fuels'!K18:K21)</f>
        <v>-55190.259999999995</v>
      </c>
      <c r="L9" s="60">
        <f>SUM('Quarter supply and use of fuels'!L18:L21)</f>
        <v>-50260.509999999995</v>
      </c>
      <c r="M9" s="60">
        <f>SUM('Quarter supply and use of fuels'!M18:M21)</f>
        <v>-1071.4699999999998</v>
      </c>
      <c r="N9" s="60">
        <f>SUM('Quarter supply and use of fuels'!N18:N21)</f>
        <v>-1101.4599999999955</v>
      </c>
      <c r="O9" s="60">
        <f>SUM('Quarter supply and use of fuels'!O18:O21)</f>
        <v>-304.08999999999992</v>
      </c>
      <c r="P9" s="60">
        <f>SUM('Quarter supply and use of fuels'!P18:P21)</f>
        <v>-2459.04</v>
      </c>
      <c r="Q9" s="60">
        <f>SUM('Quarter supply and use of fuels'!Q18:Q21)</f>
        <v>6.3099999999999739</v>
      </c>
      <c r="R9" s="60">
        <f>SUM('Quarter supply and use of fuels'!R18:R21)</f>
        <v>0</v>
      </c>
      <c r="S9" s="60">
        <f>SUM('Quarter supply and use of fuels'!S18:S21)</f>
        <v>16655.72</v>
      </c>
      <c r="T9" s="60">
        <f>SUM('Quarter supply and use of fuels'!T18:T21)</f>
        <v>3522.01</v>
      </c>
      <c r="U9" s="60">
        <f>SUM('Quarter supply and use of fuels'!U18:U21)</f>
        <v>171657.4</v>
      </c>
      <c r="V9" s="60">
        <f>SUM('Quarter supply and use of fuels'!V18:V21)</f>
        <v>2289.1800000000003</v>
      </c>
      <c r="W9" s="60">
        <f>SUM('Quarter supply and use of fuels'!W18:W21)</f>
        <v>33153.469999999994</v>
      </c>
      <c r="X9" s="60">
        <f>SUM('Quarter supply and use of fuels'!X18:X21)</f>
        <v>55137.279999999999</v>
      </c>
      <c r="Y9" s="60">
        <f>SUM('Quarter supply and use of fuels'!Y18:Y21)</f>
        <v>48178.33</v>
      </c>
      <c r="Z9" s="60">
        <f>SUM('Quarter supply and use of fuels'!Z18:Z21)</f>
        <v>22167.47</v>
      </c>
      <c r="AA9" s="60">
        <f>SUM('Quarter supply and use of fuels'!AA18:AA21)</f>
        <v>8045.2999999999993</v>
      </c>
      <c r="AB9" s="60">
        <f>SUM('Quarter supply and use of fuels'!AB18:AB21)</f>
        <v>10325.36</v>
      </c>
      <c r="AC9" s="60">
        <f>SUM('Quarter supply and use of fuels'!AC18:AC21)</f>
        <v>1285.8499999999999</v>
      </c>
      <c r="AD9" s="60">
        <f>SUM('Quarter supply and use of fuels'!AD18:AD21)</f>
        <v>2510.96</v>
      </c>
      <c r="AE9" s="66">
        <f>SUM('Quarter supply and use of fuels'!AE18:AE21)</f>
        <v>10731.67</v>
      </c>
      <c r="AG9" s="29"/>
    </row>
    <row r="10" spans="1:33" s="57" customFormat="1" ht="15.5" x14ac:dyDescent="0.35">
      <c r="A10" s="59">
        <v>2002</v>
      </c>
      <c r="B10" s="60">
        <f>SUM('Quarter supply and use of fuels'!B22:B25)</f>
        <v>272864.45</v>
      </c>
      <c r="C10" s="60">
        <f>SUM('Quarter supply and use of fuels'!C22:C25)</f>
        <v>103333.70000000001</v>
      </c>
      <c r="D10" s="60">
        <f>SUM('Quarter supply and use of fuels'!D22:D25)</f>
        <v>-134451.09</v>
      </c>
      <c r="E10" s="60">
        <f>SUM('Quarter supply and use of fuels'!E22:E25)</f>
        <v>-2043.63</v>
      </c>
      <c r="F10" s="61">
        <f>SUM('Quarter supply and use of fuels'!F22:F25)</f>
        <v>1445.31</v>
      </c>
      <c r="G10" s="60">
        <f>SUM('Quarter supply and use of fuels'!G22:G25)</f>
        <v>241148.74000000002</v>
      </c>
      <c r="H10" s="60">
        <f>SUM('Quarter supply and use of fuels'!H22:H25)</f>
        <v>-98.879999999975553</v>
      </c>
      <c r="I10" s="60">
        <f>SUM('Quarter supply and use of fuels'!I22:I25)</f>
        <v>241247.62</v>
      </c>
      <c r="J10" s="60">
        <f>SUM('Quarter supply and use of fuels'!J22:J25)</f>
        <v>-155.82999999999998</v>
      </c>
      <c r="K10" s="60">
        <f>SUM('Quarter supply and use of fuels'!K22:K25)</f>
        <v>-52379.28</v>
      </c>
      <c r="L10" s="60">
        <f>SUM('Quarter supply and use of fuels'!L22:L25)</f>
        <v>-48992.659999999996</v>
      </c>
      <c r="M10" s="60">
        <f>SUM('Quarter supply and use of fuels'!M22:M25)</f>
        <v>-673.44999999999982</v>
      </c>
      <c r="N10" s="60">
        <f>SUM('Quarter supply and use of fuels'!N22:N25)</f>
        <v>-598.40999999999985</v>
      </c>
      <c r="O10" s="60">
        <f>SUM('Quarter supply and use of fuels'!O22:O25)</f>
        <v>-33.669999999999959</v>
      </c>
      <c r="P10" s="60">
        <f>SUM('Quarter supply and use of fuels'!P22:P25)</f>
        <v>-2083</v>
      </c>
      <c r="Q10" s="60">
        <f>SUM('Quarter supply and use of fuels'!Q22:Q25)</f>
        <v>1.9099999999999966</v>
      </c>
      <c r="R10" s="60">
        <f>SUM('Quarter supply and use of fuels'!R22:R25)</f>
        <v>0</v>
      </c>
      <c r="S10" s="60">
        <f>SUM('Quarter supply and use of fuels'!S22:S25)</f>
        <v>17194.78</v>
      </c>
      <c r="T10" s="60">
        <f>SUM('Quarter supply and use of fuels'!T22:T25)</f>
        <v>3497.89</v>
      </c>
      <c r="U10" s="60">
        <f>SUM('Quarter supply and use of fuels'!U22:U25)</f>
        <v>168019.84000000003</v>
      </c>
      <c r="V10" s="60">
        <f>SUM('Quarter supply and use of fuels'!V22:V25)</f>
        <v>2011.3899999999999</v>
      </c>
      <c r="W10" s="60">
        <f>SUM('Quarter supply and use of fuels'!W22:W25)</f>
        <v>31752.5</v>
      </c>
      <c r="X10" s="60">
        <f>SUM('Quarter supply and use of fuels'!X22:X25)</f>
        <v>55684.83</v>
      </c>
      <c r="Y10" s="60">
        <f>SUM('Quarter supply and use of fuels'!Y22:Y25)</f>
        <v>47470.62</v>
      </c>
      <c r="Z10" s="60">
        <f>SUM('Quarter supply and use of fuels'!Z22:Z25)</f>
        <v>19556.34</v>
      </c>
      <c r="AA10" s="60">
        <f>SUM('Quarter supply and use of fuels'!AA22:AA25)</f>
        <v>7022.380000000001</v>
      </c>
      <c r="AB10" s="60">
        <f>SUM('Quarter supply and use of fuels'!AB22:AB25)</f>
        <v>9583.380000000001</v>
      </c>
      <c r="AC10" s="60">
        <f>SUM('Quarter supply and use of fuels'!AC22:AC25)</f>
        <v>1188.8399999999999</v>
      </c>
      <c r="AD10" s="60">
        <f>SUM('Quarter supply and use of fuels'!AD22:AD25)</f>
        <v>1761.74</v>
      </c>
      <c r="AE10" s="66">
        <f>SUM('Quarter supply and use of fuels'!AE22:AE25)</f>
        <v>11544.160000000002</v>
      </c>
      <c r="AG10" s="29"/>
    </row>
    <row r="11" spans="1:33" s="57" customFormat="1" ht="15.5" x14ac:dyDescent="0.35">
      <c r="A11" s="59">
        <v>2003</v>
      </c>
      <c r="B11" s="60">
        <f>SUM('Quarter supply and use of fuels'!B26:B29)</f>
        <v>260310.27000000002</v>
      </c>
      <c r="C11" s="60">
        <f>SUM('Quarter supply and use of fuels'!C26:C29)</f>
        <v>106429.69</v>
      </c>
      <c r="D11" s="60">
        <f>SUM('Quarter supply and use of fuels'!D26:D29)</f>
        <v>-123207.90000000001</v>
      </c>
      <c r="E11" s="60">
        <f>SUM('Quarter supply and use of fuels'!E26:E29)</f>
        <v>-1879.36</v>
      </c>
      <c r="F11" s="61">
        <f>SUM('Quarter supply and use of fuels'!F26:F29)</f>
        <v>2499.1399999999994</v>
      </c>
      <c r="G11" s="60">
        <f>SUM('Quarter supply and use of fuels'!G26:G29)</f>
        <v>244151.84000000003</v>
      </c>
      <c r="H11" s="60">
        <f>SUM('Quarter supply and use of fuels'!H26:H29)</f>
        <v>-272.70000000000437</v>
      </c>
      <c r="I11" s="60">
        <f>SUM('Quarter supply and use of fuels'!I26:I29)</f>
        <v>244424.54000000004</v>
      </c>
      <c r="J11" s="60">
        <f>SUM('Quarter supply and use of fuels'!J26:J29)</f>
        <v>-202.66999999999996</v>
      </c>
      <c r="K11" s="60">
        <f>SUM('Quarter supply and use of fuels'!K26:K29)</f>
        <v>-53648.920000000013</v>
      </c>
      <c r="L11" s="60">
        <f>SUM('Quarter supply and use of fuels'!L26:L29)</f>
        <v>-50813.3</v>
      </c>
      <c r="M11" s="60">
        <f>SUM('Quarter supply and use of fuels'!M26:M29)</f>
        <v>-575.87000000000012</v>
      </c>
      <c r="N11" s="60">
        <f>SUM('Quarter supply and use of fuels'!N26:N29)</f>
        <v>169.33999999999651</v>
      </c>
      <c r="O11" s="60">
        <f>SUM('Quarter supply and use of fuels'!O26:O29)</f>
        <v>42.270000000000095</v>
      </c>
      <c r="P11" s="60">
        <f>SUM('Quarter supply and use of fuels'!P26:P29)</f>
        <v>-2481.0699999999997</v>
      </c>
      <c r="Q11" s="60">
        <f>SUM('Quarter supply and use of fuels'!Q26:Q29)</f>
        <v>9.7099999999999795</v>
      </c>
      <c r="R11" s="60">
        <f>SUM('Quarter supply and use of fuels'!R26:R29)</f>
        <v>0</v>
      </c>
      <c r="S11" s="60">
        <f>SUM('Quarter supply and use of fuels'!S26:S29)</f>
        <v>16879.439999999999</v>
      </c>
      <c r="T11" s="60">
        <f>SUM('Quarter supply and use of fuels'!T26:T29)</f>
        <v>3261.7599999999998</v>
      </c>
      <c r="U11" s="60">
        <f>SUM('Quarter supply and use of fuels'!U26:U29)</f>
        <v>170431.72999999998</v>
      </c>
      <c r="V11" s="60">
        <f>SUM('Quarter supply and use of fuels'!V26:V29)</f>
        <v>1946.92</v>
      </c>
      <c r="W11" s="60">
        <f>SUM('Quarter supply and use of fuels'!W26:W29)</f>
        <v>32127.270000000004</v>
      </c>
      <c r="X11" s="60">
        <f>SUM('Quarter supply and use of fuels'!X26:X29)</f>
        <v>56365.79</v>
      </c>
      <c r="Y11" s="60">
        <f>SUM('Quarter supply and use of fuels'!Y26:Y29)</f>
        <v>48293.01</v>
      </c>
      <c r="Z11" s="60">
        <f>SUM('Quarter supply and use of fuels'!Z26:Z29)</f>
        <v>19413.669999999998</v>
      </c>
      <c r="AA11" s="60">
        <f>SUM('Quarter supply and use of fuels'!AA26:AA29)</f>
        <v>6708.72</v>
      </c>
      <c r="AB11" s="60">
        <f>SUM('Quarter supply and use of fuels'!AB26:AB29)</f>
        <v>9878.89</v>
      </c>
      <c r="AC11" s="60">
        <f>SUM('Quarter supply and use of fuels'!AC26:AC29)</f>
        <v>949.05</v>
      </c>
      <c r="AD11" s="60">
        <f>SUM('Quarter supply and use of fuels'!AD26:AD29)</f>
        <v>1877.01</v>
      </c>
      <c r="AE11" s="66">
        <f>SUM('Quarter supply and use of fuels'!AE26:AE29)</f>
        <v>12285.07</v>
      </c>
      <c r="AG11" s="29"/>
    </row>
    <row r="12" spans="1:33" s="57" customFormat="1" ht="15.5" x14ac:dyDescent="0.35">
      <c r="A12" s="59">
        <v>2004</v>
      </c>
      <c r="B12" s="60">
        <f>SUM('Quarter supply and use of fuels'!B30:B33)</f>
        <v>238378.05</v>
      </c>
      <c r="C12" s="60">
        <f>SUM('Quarter supply and use of fuels'!C30:C33)</f>
        <v>125258.41</v>
      </c>
      <c r="D12" s="60">
        <f>SUM('Quarter supply and use of fuels'!D30:D33)</f>
        <v>-114202.12000000001</v>
      </c>
      <c r="E12" s="60">
        <f>SUM('Quarter supply and use of fuels'!E30:E33)</f>
        <v>-2221.0100000000002</v>
      </c>
      <c r="F12" s="61">
        <f>SUM('Quarter supply and use of fuels'!F30:F33)</f>
        <v>-1151.6400000000001</v>
      </c>
      <c r="G12" s="60">
        <f>SUM('Quarter supply and use of fuels'!G30:G33)</f>
        <v>246061.69</v>
      </c>
      <c r="H12" s="60">
        <f>SUM('Quarter supply and use of fuels'!H30:H33)</f>
        <v>-6.7300000000104774</v>
      </c>
      <c r="I12" s="60">
        <f>SUM('Quarter supply and use of fuels'!I30:I33)</f>
        <v>246068.42000000004</v>
      </c>
      <c r="J12" s="60">
        <f>SUM('Quarter supply and use of fuels'!J30:J33)</f>
        <v>-138.80000000000018</v>
      </c>
      <c r="K12" s="60">
        <f>SUM('Quarter supply and use of fuels'!K30:K33)</f>
        <v>-53436.69</v>
      </c>
      <c r="L12" s="60">
        <f>SUM('Quarter supply and use of fuels'!L30:L33)</f>
        <v>-50108.829999999987</v>
      </c>
      <c r="M12" s="60">
        <f>SUM('Quarter supply and use of fuels'!M30:M33)</f>
        <v>-1024.2699999999998</v>
      </c>
      <c r="N12" s="60">
        <f>SUM('Quarter supply and use of fuels'!N30:N33)</f>
        <v>216.84999999999854</v>
      </c>
      <c r="O12" s="60">
        <f>SUM('Quarter supply and use of fuels'!O30:O33)</f>
        <v>-18.42999999999995</v>
      </c>
      <c r="P12" s="60">
        <f>SUM('Quarter supply and use of fuels'!P30:P33)</f>
        <v>-2501.81</v>
      </c>
      <c r="Q12" s="60">
        <f>SUM('Quarter supply and use of fuels'!Q30:Q33)</f>
        <v>-0.19999999999999574</v>
      </c>
      <c r="R12" s="60">
        <f>SUM('Quarter supply and use of fuels'!R30:R33)</f>
        <v>0</v>
      </c>
      <c r="S12" s="60">
        <f>SUM('Quarter supply and use of fuels'!S30:S33)</f>
        <v>16578.769999999997</v>
      </c>
      <c r="T12" s="60">
        <f>SUM('Quarter supply and use of fuels'!T30:T33)</f>
        <v>3548.95</v>
      </c>
      <c r="U12" s="60">
        <f>SUM('Quarter supply and use of fuels'!U30:U33)</f>
        <v>172365.21000000002</v>
      </c>
      <c r="V12" s="60">
        <f>SUM('Quarter supply and use of fuels'!V30:V33)</f>
        <v>1917.53</v>
      </c>
      <c r="W12" s="60">
        <f>SUM('Quarter supply and use of fuels'!W30:W33)</f>
        <v>30994.949999999997</v>
      </c>
      <c r="X12" s="60">
        <f>SUM('Quarter supply and use of fuels'!X30:X33)</f>
        <v>57374.12999999999</v>
      </c>
      <c r="Y12" s="60">
        <f>SUM('Quarter supply and use of fuels'!Y30:Y33)</f>
        <v>49332.81</v>
      </c>
      <c r="Z12" s="60">
        <f>SUM('Quarter supply and use of fuels'!Z30:Z33)</f>
        <v>20317.259999999998</v>
      </c>
      <c r="AA12" s="60">
        <f>SUM('Quarter supply and use of fuels'!AA30:AA33)</f>
        <v>7183.8799999999992</v>
      </c>
      <c r="AB12" s="60">
        <f>SUM('Quarter supply and use of fuels'!AB30:AB33)</f>
        <v>10129.42</v>
      </c>
      <c r="AC12" s="60">
        <f>SUM('Quarter supply and use of fuels'!AC30:AC33)</f>
        <v>906</v>
      </c>
      <c r="AD12" s="60">
        <f>SUM('Quarter supply and use of fuels'!AD30:AD33)</f>
        <v>2097.96</v>
      </c>
      <c r="AE12" s="66">
        <f>SUM('Quarter supply and use of fuels'!AE30:AE33)</f>
        <v>12428.529999999999</v>
      </c>
      <c r="AG12" s="29"/>
    </row>
    <row r="13" spans="1:33" s="57" customFormat="1" ht="15.5" x14ac:dyDescent="0.35">
      <c r="A13" s="59">
        <v>2005</v>
      </c>
      <c r="B13" s="60">
        <f>SUM('Quarter supply and use of fuels'!B34:B37)</f>
        <v>216541.06999999995</v>
      </c>
      <c r="C13" s="60">
        <f>SUM('Quarter supply and use of fuels'!C34:C37)</f>
        <v>134312.29999999999</v>
      </c>
      <c r="D13" s="60">
        <f>SUM('Quarter supply and use of fuels'!D34:D37)</f>
        <v>-100526.67</v>
      </c>
      <c r="E13" s="60">
        <f>SUM('Quarter supply and use of fuels'!E34:E37)</f>
        <v>-2179.7199999999998</v>
      </c>
      <c r="F13" s="61">
        <f>SUM('Quarter supply and use of fuels'!F34:F37)</f>
        <v>287.68999999999869</v>
      </c>
      <c r="G13" s="60">
        <f>SUM('Quarter supply and use of fuels'!G34:G37)</f>
        <v>248434.67</v>
      </c>
      <c r="H13" s="60">
        <f>SUM('Quarter supply and use of fuels'!H34:H37)</f>
        <v>389.49000000004162</v>
      </c>
      <c r="I13" s="60">
        <f>SUM('Quarter supply and use of fuels'!I34:I37)</f>
        <v>248045.18</v>
      </c>
      <c r="J13" s="60">
        <f>SUM('Quarter supply and use of fuels'!J34:J37)</f>
        <v>-116.33999999999995</v>
      </c>
      <c r="K13" s="60">
        <f>SUM('Quarter supply and use of fuels'!K34:K37)</f>
        <v>-55329.62000000001</v>
      </c>
      <c r="L13" s="60">
        <f>SUM('Quarter supply and use of fuels'!L34:L37)</f>
        <v>-51677.66</v>
      </c>
      <c r="M13" s="60">
        <f>SUM('Quarter supply and use of fuels'!M34:M37)</f>
        <v>-970.8</v>
      </c>
      <c r="N13" s="60">
        <f>SUM('Quarter supply and use of fuels'!N34:N37)</f>
        <v>-171.82999999999811</v>
      </c>
      <c r="O13" s="60">
        <f>SUM('Quarter supply and use of fuels'!O34:O37)</f>
        <v>-28.959999999999923</v>
      </c>
      <c r="P13" s="60">
        <f>SUM('Quarter supply and use of fuels'!P34:P37)</f>
        <v>-2483.64</v>
      </c>
      <c r="Q13" s="60">
        <f>SUM('Quarter supply and use of fuels'!Q34:Q37)</f>
        <v>3.2700000000000031</v>
      </c>
      <c r="R13" s="60">
        <f>SUM('Quarter supply and use of fuels'!R34:R37)</f>
        <v>0</v>
      </c>
      <c r="S13" s="60">
        <f>SUM('Quarter supply and use of fuels'!S34:S37)</f>
        <v>17244.5</v>
      </c>
      <c r="T13" s="60">
        <f>SUM('Quarter supply and use of fuels'!T34:T37)</f>
        <v>3533.42</v>
      </c>
      <c r="U13" s="60">
        <f>SUM('Quarter supply and use of fuels'!U34:U37)</f>
        <v>171821.29</v>
      </c>
      <c r="V13" s="60">
        <f>SUM('Quarter supply and use of fuels'!V34:V37)</f>
        <v>1760.8600000000001</v>
      </c>
      <c r="W13" s="60">
        <f>SUM('Quarter supply and use of fuels'!W34:W37)</f>
        <v>30542.35</v>
      </c>
      <c r="X13" s="60">
        <f>SUM('Quarter supply and use of fuels'!X34:X37)</f>
        <v>58793.16</v>
      </c>
      <c r="Y13" s="60">
        <f>SUM('Quarter supply and use of fuels'!Y34:Y37)</f>
        <v>47805.42</v>
      </c>
      <c r="Z13" s="60">
        <f>SUM('Quarter supply and use of fuels'!Z34:Z37)</f>
        <v>20774.54</v>
      </c>
      <c r="AA13" s="60">
        <f>SUM('Quarter supply and use of fuels'!AA34:AA37)</f>
        <v>7098.1900000000005</v>
      </c>
      <c r="AB13" s="60">
        <f>SUM('Quarter supply and use of fuels'!AB34:AB37)</f>
        <v>10486.349999999999</v>
      </c>
      <c r="AC13" s="60">
        <f>SUM('Quarter supply and use of fuels'!AC34:AC37)</f>
        <v>1006.8</v>
      </c>
      <c r="AD13" s="60">
        <f>SUM('Quarter supply and use of fuels'!AD34:AD37)</f>
        <v>2183.1999999999998</v>
      </c>
      <c r="AE13" s="66">
        <f>SUM('Quarter supply and use of fuels'!AE34:AE37)</f>
        <v>12144.96</v>
      </c>
      <c r="AG13" s="29"/>
    </row>
    <row r="14" spans="1:33" s="57" customFormat="1" ht="15.5" x14ac:dyDescent="0.35">
      <c r="A14" s="59">
        <v>2006</v>
      </c>
      <c r="B14" s="60">
        <f>SUM('Quarter supply and use of fuels'!B38:B41)</f>
        <v>197246.35</v>
      </c>
      <c r="C14" s="60">
        <f>SUM('Quarter supply and use of fuels'!C38:C41)</f>
        <v>150013.25</v>
      </c>
      <c r="D14" s="60">
        <f>SUM('Quarter supply and use of fuels'!D38:D41)</f>
        <v>-97445.950000000012</v>
      </c>
      <c r="E14" s="60">
        <f>SUM('Quarter supply and use of fuels'!E38:E41)</f>
        <v>-2486.38</v>
      </c>
      <c r="F14" s="61">
        <f>SUM('Quarter supply and use of fuels'!F38:F41)</f>
        <v>-2839.35</v>
      </c>
      <c r="G14" s="60">
        <f>SUM('Quarter supply and use of fuels'!G38:G41)</f>
        <v>244487.91999999998</v>
      </c>
      <c r="H14" s="60">
        <f>SUM('Quarter supply and use of fuels'!H38:H41)</f>
        <v>-145.90000000002328</v>
      </c>
      <c r="I14" s="60">
        <f>SUM('Quarter supply and use of fuels'!I38:I41)</f>
        <v>244633.82</v>
      </c>
      <c r="J14" s="60">
        <f>SUM('Quarter supply and use of fuels'!J38:J41)</f>
        <v>-79.630000000000166</v>
      </c>
      <c r="K14" s="60">
        <f>SUM('Quarter supply and use of fuels'!K38:K41)</f>
        <v>-56502.45</v>
      </c>
      <c r="L14" s="60">
        <f>SUM('Quarter supply and use of fuels'!L38:L41)</f>
        <v>-52437.560000000012</v>
      </c>
      <c r="M14" s="60">
        <f>SUM('Quarter supply and use of fuels'!M38:M41)</f>
        <v>-991.31</v>
      </c>
      <c r="N14" s="60">
        <f>SUM('Quarter supply and use of fuels'!N38:N41)</f>
        <v>-324.79000000000087</v>
      </c>
      <c r="O14" s="60">
        <f>SUM('Quarter supply and use of fuels'!O38:O41)</f>
        <v>-43.700000000000045</v>
      </c>
      <c r="P14" s="60">
        <f>SUM('Quarter supply and use of fuels'!P38:P41)</f>
        <v>-2713.42</v>
      </c>
      <c r="Q14" s="60">
        <f>SUM('Quarter supply and use of fuels'!Q38:Q41)</f>
        <v>8.3299999999999983</v>
      </c>
      <c r="R14" s="60">
        <f>SUM('Quarter supply and use of fuels'!R38:R41)</f>
        <v>0</v>
      </c>
      <c r="S14" s="60">
        <f>SUM('Quarter supply and use of fuels'!S38:S41)</f>
        <v>16028.17</v>
      </c>
      <c r="T14" s="60">
        <f>SUM('Quarter supply and use of fuels'!T38:T41)</f>
        <v>3567.11</v>
      </c>
      <c r="U14" s="60">
        <f>SUM('Quarter supply and use of fuels'!U38:U41)</f>
        <v>168456.43999999997</v>
      </c>
      <c r="V14" s="60">
        <f>SUM('Quarter supply and use of fuels'!V38:V41)</f>
        <v>1863.46</v>
      </c>
      <c r="W14" s="60">
        <f>SUM('Quarter supply and use of fuels'!W38:W41)</f>
        <v>29578.749999999996</v>
      </c>
      <c r="X14" s="60">
        <f>SUM('Quarter supply and use of fuels'!X38:X41)</f>
        <v>59501.45</v>
      </c>
      <c r="Y14" s="60">
        <f>SUM('Quarter supply and use of fuels'!Y38:Y41)</f>
        <v>46575.14</v>
      </c>
      <c r="Z14" s="60">
        <f>SUM('Quarter supply and use of fuels'!Z38:Z41)</f>
        <v>19522.920000000002</v>
      </c>
      <c r="AA14" s="60">
        <f>SUM('Quarter supply and use of fuels'!AA38:AA41)</f>
        <v>6620.99</v>
      </c>
      <c r="AB14" s="60">
        <f>SUM('Quarter supply and use of fuels'!AB38:AB41)</f>
        <v>10045.490000000002</v>
      </c>
      <c r="AC14" s="60">
        <f>SUM('Quarter supply and use of fuels'!AC38:AC41)</f>
        <v>916.54000000000019</v>
      </c>
      <c r="AD14" s="60">
        <f>SUM('Quarter supply and use of fuels'!AD38:AD41)</f>
        <v>1939.9</v>
      </c>
      <c r="AE14" s="66">
        <f>SUM('Quarter supply and use of fuels'!AE38:AE41)</f>
        <v>11414.720000000001</v>
      </c>
      <c r="AG14" s="29"/>
    </row>
    <row r="15" spans="1:33" s="57" customFormat="1" ht="15.5" x14ac:dyDescent="0.35">
      <c r="A15" s="59">
        <v>2007</v>
      </c>
      <c r="B15" s="60">
        <f>SUM('Quarter supply and use of fuels'!B42:B45)</f>
        <v>185969.62</v>
      </c>
      <c r="C15" s="60">
        <f>SUM('Quarter supply and use of fuels'!C42:C45)</f>
        <v>149340.46000000002</v>
      </c>
      <c r="D15" s="60">
        <f>SUM('Quarter supply and use of fuels'!D42:D45)</f>
        <v>-100010.87999999999</v>
      </c>
      <c r="E15" s="60">
        <f>SUM('Quarter supply and use of fuels'!E42:E45)</f>
        <v>-2512.67</v>
      </c>
      <c r="F15" s="61">
        <f>SUM('Quarter supply and use of fuels'!F42:F45)</f>
        <v>4434.87</v>
      </c>
      <c r="G15" s="60">
        <f>SUM('Quarter supply and use of fuels'!G42:G45)</f>
        <v>237221.40000000002</v>
      </c>
      <c r="H15" s="60">
        <f>SUM('Quarter supply and use of fuels'!H42:H45)</f>
        <v>-221.46000000002095</v>
      </c>
      <c r="I15" s="60">
        <f>SUM('Quarter supply and use of fuels'!I42:I45)</f>
        <v>237442.86000000004</v>
      </c>
      <c r="J15" s="60">
        <f>SUM('Quarter supply and use of fuels'!J42:J45)</f>
        <v>-109.46999999999991</v>
      </c>
      <c r="K15" s="60">
        <f>SUM('Quarter supply and use of fuels'!K42:K45)</f>
        <v>-54350.30000000001</v>
      </c>
      <c r="L15" s="60">
        <f>SUM('Quarter supply and use of fuels'!L42:L45)</f>
        <v>-50182.219999999994</v>
      </c>
      <c r="M15" s="60">
        <f>SUM('Quarter supply and use of fuels'!M42:M45)</f>
        <v>-1047.48</v>
      </c>
      <c r="N15" s="60">
        <f>SUM('Quarter supply and use of fuels'!N42:N45)</f>
        <v>-216.94000000000597</v>
      </c>
      <c r="O15" s="60">
        <f>SUM('Quarter supply and use of fuels'!O42:O45)</f>
        <v>-147.46000000000026</v>
      </c>
      <c r="P15" s="60">
        <f>SUM('Quarter supply and use of fuels'!P42:P45)</f>
        <v>-2746.8</v>
      </c>
      <c r="Q15" s="60">
        <f>SUM('Quarter supply and use of fuels'!Q42:Q45)</f>
        <v>-9.4000000000000057</v>
      </c>
      <c r="R15" s="60">
        <f>SUM('Quarter supply and use of fuels'!R42:R45)</f>
        <v>0</v>
      </c>
      <c r="S15" s="60">
        <f>SUM('Quarter supply and use of fuels'!S42:S45)</f>
        <v>15312.83</v>
      </c>
      <c r="T15" s="60">
        <f>SUM('Quarter supply and use of fuels'!T42:T45)</f>
        <v>3681.5600000000004</v>
      </c>
      <c r="U15" s="60">
        <f>SUM('Quarter supply and use of fuels'!U42:U45)</f>
        <v>163988.69</v>
      </c>
      <c r="V15" s="60">
        <f>SUM('Quarter supply and use of fuels'!V42:V45)</f>
        <v>1775.6799999999998</v>
      </c>
      <c r="W15" s="60">
        <f>SUM('Quarter supply and use of fuels'!W42:W45)</f>
        <v>28764.600000000002</v>
      </c>
      <c r="X15" s="60">
        <f>SUM('Quarter supply and use of fuels'!X42:X45)</f>
        <v>59770.950000000004</v>
      </c>
      <c r="Y15" s="60">
        <f>SUM('Quarter supply and use of fuels'!Y42:Y45)</f>
        <v>44932.44</v>
      </c>
      <c r="Z15" s="60">
        <f>SUM('Quarter supply and use of fuels'!Z42:Z45)</f>
        <v>19015.79</v>
      </c>
      <c r="AA15" s="60">
        <f>SUM('Quarter supply and use of fuels'!AA42:AA45)</f>
        <v>6345.86</v>
      </c>
      <c r="AB15" s="60">
        <f>SUM('Quarter supply and use of fuels'!AB42:AB45)</f>
        <v>9964.1400000000012</v>
      </c>
      <c r="AC15" s="60">
        <f>SUM('Quarter supply and use of fuels'!AC42:AC45)</f>
        <v>906.98</v>
      </c>
      <c r="AD15" s="60">
        <f>SUM('Quarter supply and use of fuels'!AD42:AD45)</f>
        <v>1798.81</v>
      </c>
      <c r="AE15" s="66">
        <f>SUM('Quarter supply and use of fuels'!AE42:AE45)</f>
        <v>9729.23</v>
      </c>
      <c r="AG15" s="29"/>
    </row>
    <row r="16" spans="1:33" s="57" customFormat="1" ht="15.5" x14ac:dyDescent="0.35">
      <c r="A16" s="59">
        <v>2008</v>
      </c>
      <c r="B16" s="60">
        <f>SUM('Quarter supply and use of fuels'!B46:B49)</f>
        <v>177630.77000000002</v>
      </c>
      <c r="C16" s="60">
        <f>SUM('Quarter supply and use of fuels'!C46:C49)</f>
        <v>158236.15999999997</v>
      </c>
      <c r="D16" s="60">
        <f>SUM('Quarter supply and use of fuels'!D46:D49)</f>
        <v>-95381.299999999988</v>
      </c>
      <c r="E16" s="60">
        <f>SUM('Quarter supply and use of fuels'!E46:E49)</f>
        <v>-3663.06</v>
      </c>
      <c r="F16" s="61">
        <f>SUM('Quarter supply and use of fuels'!F46:F49)</f>
        <v>-2005.4699999999996</v>
      </c>
      <c r="G16" s="60">
        <f>SUM('Quarter supply and use of fuels'!G46:G49)</f>
        <v>234817.1</v>
      </c>
      <c r="H16" s="60">
        <f>SUM('Quarter supply and use of fuels'!H46:H49)</f>
        <v>514.9199999999837</v>
      </c>
      <c r="I16" s="60">
        <f>SUM('Quarter supply and use of fuels'!I46:I49)</f>
        <v>234302.18000000002</v>
      </c>
      <c r="J16" s="60">
        <f>SUM('Quarter supply and use of fuels'!J46:J49)</f>
        <v>-135.40999999999997</v>
      </c>
      <c r="K16" s="60">
        <f>SUM('Quarter supply and use of fuels'!K46:K49)</f>
        <v>-52764.930000000008</v>
      </c>
      <c r="L16" s="60">
        <f>SUM('Quarter supply and use of fuels'!L46:L49)</f>
        <v>-48196.580000000009</v>
      </c>
      <c r="M16" s="60">
        <f>SUM('Quarter supply and use of fuels'!M46:M49)</f>
        <v>-1129.4699999999998</v>
      </c>
      <c r="N16" s="60">
        <f>SUM('Quarter supply and use of fuels'!N46:N49)</f>
        <v>-419.79000000000087</v>
      </c>
      <c r="O16" s="60">
        <f>SUM('Quarter supply and use of fuels'!O46:O49)</f>
        <v>-216.73000000000002</v>
      </c>
      <c r="P16" s="60">
        <f>SUM('Quarter supply and use of fuels'!P46:P49)</f>
        <v>-2786.64</v>
      </c>
      <c r="Q16" s="60">
        <f>SUM('Quarter supply and use of fuels'!Q46:Q49)</f>
        <v>-15.719999999999992</v>
      </c>
      <c r="R16" s="60">
        <f>SUM('Quarter supply and use of fuels'!R46:R49)</f>
        <v>0</v>
      </c>
      <c r="S16" s="60">
        <f>SUM('Quarter supply and use of fuels'!S46:S49)</f>
        <v>14764.029999999999</v>
      </c>
      <c r="T16" s="60">
        <f>SUM('Quarter supply and use of fuels'!T46:T49)</f>
        <v>3235.7700000000004</v>
      </c>
      <c r="U16" s="60">
        <f>SUM('Quarter supply and use of fuels'!U46:U49)</f>
        <v>163402.04</v>
      </c>
      <c r="V16" s="60">
        <f>SUM('Quarter supply and use of fuels'!V46:V49)</f>
        <v>1593.64</v>
      </c>
      <c r="W16" s="60">
        <f>SUM('Quarter supply and use of fuels'!W46:W49)</f>
        <v>28625.94</v>
      </c>
      <c r="X16" s="60">
        <f>SUM('Quarter supply and use of fuels'!X46:X49)</f>
        <v>57393.329999999987</v>
      </c>
      <c r="Y16" s="60">
        <f>SUM('Quarter supply and use of fuels'!Y46:Y49)</f>
        <v>45353.58</v>
      </c>
      <c r="Z16" s="60">
        <f>SUM('Quarter supply and use of fuels'!Z46:Z49)</f>
        <v>21272.600000000002</v>
      </c>
      <c r="AA16" s="60">
        <f>SUM('Quarter supply and use of fuels'!AA46:AA49)</f>
        <v>6523.7899999999991</v>
      </c>
      <c r="AB16" s="60">
        <f>SUM('Quarter supply and use of fuels'!AB46:AB49)</f>
        <v>12029.400000000001</v>
      </c>
      <c r="AC16" s="60">
        <f>SUM('Quarter supply and use of fuels'!AC46:AC49)</f>
        <v>914.53000000000009</v>
      </c>
      <c r="AD16" s="60">
        <f>SUM('Quarter supply and use of fuels'!AD46:AD49)</f>
        <v>1804.88</v>
      </c>
      <c r="AE16" s="66">
        <f>SUM('Quarter supply and use of fuels'!AE46:AE49)</f>
        <v>9162.9500000000007</v>
      </c>
      <c r="AG16" s="29"/>
    </row>
    <row r="17" spans="1:33" s="57" customFormat="1" ht="15.5" x14ac:dyDescent="0.35">
      <c r="A17" s="59">
        <v>2009</v>
      </c>
      <c r="B17" s="60">
        <f>SUM('Quarter supply and use of fuels'!B50:B53)</f>
        <v>166172.17000000001</v>
      </c>
      <c r="C17" s="60">
        <f>SUM('Quarter supply and use of fuels'!C50:C53)</f>
        <v>151803.02000000002</v>
      </c>
      <c r="D17" s="60">
        <f>SUM('Quarter supply and use of fuels'!D50:D53)</f>
        <v>-90139.059999999983</v>
      </c>
      <c r="E17" s="60">
        <f>SUM('Quarter supply and use of fuels'!E50:E53)</f>
        <v>-3484.54</v>
      </c>
      <c r="F17" s="61">
        <f>SUM('Quarter supply and use of fuels'!F50:F53)</f>
        <v>-3713.7499999999995</v>
      </c>
      <c r="G17" s="60">
        <f>SUM('Quarter supply and use of fuels'!G50:G53)</f>
        <v>220637.84000000003</v>
      </c>
      <c r="H17" s="60">
        <f>SUM('Quarter supply and use of fuels'!H50:H53)</f>
        <v>-505.11000000000786</v>
      </c>
      <c r="I17" s="60">
        <f>SUM('Quarter supply and use of fuels'!I50:I53)</f>
        <v>221142.95</v>
      </c>
      <c r="J17" s="60">
        <f>SUM('Quarter supply and use of fuels'!J50:J53)</f>
        <v>-10.600000000000108</v>
      </c>
      <c r="K17" s="60">
        <f>SUM('Quarter supply and use of fuels'!K50:K53)</f>
        <v>-50411.759999999995</v>
      </c>
      <c r="L17" s="60">
        <f>SUM('Quarter supply and use of fuels'!L50:L53)</f>
        <v>-46152.75999999998</v>
      </c>
      <c r="M17" s="60">
        <f>SUM('Quarter supply and use of fuels'!M50:M53)</f>
        <v>-1147.2699999999998</v>
      </c>
      <c r="N17" s="60">
        <f>SUM('Quarter supply and use of fuels'!N50:N53)</f>
        <v>-634.06999999999971</v>
      </c>
      <c r="O17" s="60">
        <f>SUM('Quarter supply and use of fuels'!O50:O53)</f>
        <v>-402.30999999999995</v>
      </c>
      <c r="P17" s="60">
        <f>SUM('Quarter supply and use of fuels'!P50:P53)</f>
        <v>-2030.6799999999998</v>
      </c>
      <c r="Q17" s="60">
        <f>SUM('Quarter supply and use of fuels'!Q50:Q53)</f>
        <v>-44.67</v>
      </c>
      <c r="R17" s="60">
        <f>SUM('Quarter supply and use of fuels'!R50:R53)</f>
        <v>0</v>
      </c>
      <c r="S17" s="60">
        <f>SUM('Quarter supply and use of fuels'!S50:S53)</f>
        <v>14094.58</v>
      </c>
      <c r="T17" s="60">
        <f>SUM('Quarter supply and use of fuels'!T50:T53)</f>
        <v>3379.27</v>
      </c>
      <c r="U17" s="60">
        <f>SUM('Quarter supply and use of fuels'!U50:U53)</f>
        <v>153246.72999999998</v>
      </c>
      <c r="V17" s="60">
        <f>SUM('Quarter supply and use of fuels'!V50:V53)</f>
        <v>1231.3600000000001</v>
      </c>
      <c r="W17" s="60">
        <f>SUM('Quarter supply and use of fuels'!W50:W53)</f>
        <v>24455.670000000002</v>
      </c>
      <c r="X17" s="60">
        <f>SUM('Quarter supply and use of fuels'!X50:X53)</f>
        <v>55393.520000000004</v>
      </c>
      <c r="Y17" s="60">
        <f>SUM('Quarter supply and use of fuels'!Y50:Y53)</f>
        <v>43982.400000000001</v>
      </c>
      <c r="Z17" s="60">
        <f>SUM('Quarter supply and use of fuels'!Z50:Z53)</f>
        <v>19212.43</v>
      </c>
      <c r="AA17" s="60">
        <f>SUM('Quarter supply and use of fuels'!AA50:AA53)</f>
        <v>5985.75</v>
      </c>
      <c r="AB17" s="60">
        <f>SUM('Quarter supply and use of fuels'!AB50:AB53)</f>
        <v>11272.41</v>
      </c>
      <c r="AC17" s="60">
        <f>SUM('Quarter supply and use of fuels'!AC50:AC53)</f>
        <v>868.69</v>
      </c>
      <c r="AD17" s="60">
        <f>SUM('Quarter supply and use of fuels'!AD50:AD53)</f>
        <v>1085.58</v>
      </c>
      <c r="AE17" s="66">
        <f>SUM('Quarter supply and use of fuels'!AE50:AE53)</f>
        <v>8971.3500000000022</v>
      </c>
      <c r="AG17" s="29"/>
    </row>
    <row r="18" spans="1:33" s="57" customFormat="1" ht="15.5" x14ac:dyDescent="0.35">
      <c r="A18" s="59">
        <v>2010</v>
      </c>
      <c r="B18" s="60">
        <f>SUM('Quarter supply and use of fuels'!B54:B57)</f>
        <v>156663.46000000002</v>
      </c>
      <c r="C18" s="60">
        <f>SUM('Quarter supply and use of fuels'!C54:C57)</f>
        <v>159123.1</v>
      </c>
      <c r="D18" s="60">
        <f>SUM('Quarter supply and use of fuels'!D54:D57)</f>
        <v>-91058.74000000002</v>
      </c>
      <c r="E18" s="60">
        <f>SUM('Quarter supply and use of fuels'!E54:E57)</f>
        <v>-2956.09</v>
      </c>
      <c r="F18" s="61">
        <f>SUM('Quarter supply and use of fuels'!F54:F57)</f>
        <v>6293.42</v>
      </c>
      <c r="G18" s="60">
        <f>SUM('Quarter supply and use of fuels'!G54:G57)</f>
        <v>228065.14999999997</v>
      </c>
      <c r="H18" s="60">
        <f>SUM('Quarter supply and use of fuels'!H54:H57)</f>
        <v>753.03000000001339</v>
      </c>
      <c r="I18" s="60">
        <f>SUM('Quarter supply and use of fuels'!I54:I57)</f>
        <v>227312.12</v>
      </c>
      <c r="J18" s="60">
        <f>SUM('Quarter supply and use of fuels'!J54:J57)</f>
        <v>-14.200000000000045</v>
      </c>
      <c r="K18" s="60">
        <f>SUM('Quarter supply and use of fuels'!K54:K57)</f>
        <v>-50284.78</v>
      </c>
      <c r="L18" s="60">
        <f>SUM('Quarter supply and use of fuels'!L54:L57)</f>
        <v>-46704.869999999995</v>
      </c>
      <c r="M18" s="60">
        <f>SUM('Quarter supply and use of fuels'!M54:M57)</f>
        <v>-1125.48</v>
      </c>
      <c r="N18" s="60">
        <f>SUM('Quarter supply and use of fuels'!N54:N57)</f>
        <v>-413.10999999999694</v>
      </c>
      <c r="O18" s="60">
        <f>SUM('Quarter supply and use of fuels'!O54:O57)</f>
        <v>-170.55000000000018</v>
      </c>
      <c r="P18" s="60">
        <f>SUM('Quarter supply and use of fuels'!P54:P57)</f>
        <v>-1828.48</v>
      </c>
      <c r="Q18" s="60">
        <f>SUM('Quarter supply and use of fuels'!Q54:Q57)</f>
        <v>-42.29</v>
      </c>
      <c r="R18" s="60">
        <f>SUM('Quarter supply and use of fuels'!R54:R57)</f>
        <v>0</v>
      </c>
      <c r="S18" s="60">
        <f>SUM('Quarter supply and use of fuels'!S54:S57)</f>
        <v>14461.730000000001</v>
      </c>
      <c r="T18" s="60">
        <f>SUM('Quarter supply and use of fuels'!T54:T57)</f>
        <v>3536.0899999999997</v>
      </c>
      <c r="U18" s="60">
        <f>SUM('Quarter supply and use of fuels'!U54:U57)</f>
        <v>159015.33000000002</v>
      </c>
      <c r="V18" s="60">
        <f>SUM('Quarter supply and use of fuels'!V54:V57)</f>
        <v>1394.3500000000001</v>
      </c>
      <c r="W18" s="60">
        <f>SUM('Quarter supply and use of fuels'!W54:W57)</f>
        <v>25616.44</v>
      </c>
      <c r="X18" s="60">
        <f>SUM('Quarter supply and use of fuels'!X54:X57)</f>
        <v>54635.929999999993</v>
      </c>
      <c r="Y18" s="60">
        <f>SUM('Quarter supply and use of fuels'!Y54:Y57)</f>
        <v>48411.28</v>
      </c>
      <c r="Z18" s="60">
        <f>SUM('Quarter supply and use of fuels'!Z54:Z57)</f>
        <v>20194.91</v>
      </c>
      <c r="AA18" s="60">
        <f>SUM('Quarter supply and use of fuels'!AA54:AA57)</f>
        <v>6240.61</v>
      </c>
      <c r="AB18" s="60">
        <f>SUM('Quarter supply and use of fuels'!AB54:AB57)</f>
        <v>11870.739999999998</v>
      </c>
      <c r="AC18" s="60">
        <f>SUM('Quarter supply and use of fuels'!AC54:AC57)</f>
        <v>965.4699999999998</v>
      </c>
      <c r="AD18" s="60">
        <f>SUM('Quarter supply and use of fuels'!AD54:AD57)</f>
        <v>1118.0899999999999</v>
      </c>
      <c r="AE18" s="66">
        <f>SUM('Quarter supply and use of fuels'!AE54:AE57)</f>
        <v>8762.4199999999983</v>
      </c>
      <c r="AG18" s="29"/>
    </row>
    <row r="19" spans="1:33" s="57" customFormat="1" ht="15.5" x14ac:dyDescent="0.35">
      <c r="A19" s="59">
        <v>2011</v>
      </c>
      <c r="B19" s="60">
        <f>SUM('Quarter supply and use of fuels'!B58:B61)</f>
        <v>136115.34</v>
      </c>
      <c r="C19" s="60">
        <f>SUM('Quarter supply and use of fuels'!C58:C61)</f>
        <v>164200.9</v>
      </c>
      <c r="D19" s="60">
        <f>SUM('Quarter supply and use of fuels'!D58:D61)</f>
        <v>-83984.260000000009</v>
      </c>
      <c r="E19" s="60">
        <f>SUM('Quarter supply and use of fuels'!E58:E61)</f>
        <v>-3286.6000000000004</v>
      </c>
      <c r="F19" s="61">
        <f>SUM('Quarter supply and use of fuels'!F58:F61)</f>
        <v>-974.99999999999955</v>
      </c>
      <c r="G19" s="60">
        <f>SUM('Quarter supply and use of fuels'!G58:G61)</f>
        <v>212070.38</v>
      </c>
      <c r="H19" s="60">
        <f>SUM('Quarter supply and use of fuels'!H58:H61)</f>
        <v>-460.06000000000495</v>
      </c>
      <c r="I19" s="60">
        <f>SUM('Quarter supply and use of fuels'!I58:I61)</f>
        <v>212530.44</v>
      </c>
      <c r="J19" s="60">
        <f>SUM('Quarter supply and use of fuels'!J58:J61)</f>
        <v>-37.879999999999939</v>
      </c>
      <c r="K19" s="60">
        <f>SUM('Quarter supply and use of fuels'!K58:K61)</f>
        <v>-48185.58</v>
      </c>
      <c r="L19" s="60">
        <f>SUM('Quarter supply and use of fuels'!L58:L61)</f>
        <v>-44770.200000000004</v>
      </c>
      <c r="M19" s="60">
        <f>SUM('Quarter supply and use of fuels'!M58:M61)</f>
        <v>-1155.4300000000003</v>
      </c>
      <c r="N19" s="60">
        <f>SUM('Quarter supply and use of fuels'!N58:N61)</f>
        <v>-220.97999999999956</v>
      </c>
      <c r="O19" s="60">
        <f>SUM('Quarter supply and use of fuels'!O58:O61)</f>
        <v>-244.80999999999983</v>
      </c>
      <c r="P19" s="60">
        <f>SUM('Quarter supply and use of fuels'!P58:P61)</f>
        <v>-1738.95</v>
      </c>
      <c r="Q19" s="60">
        <f>SUM('Quarter supply and use of fuels'!Q58:Q61)</f>
        <v>-55.21</v>
      </c>
      <c r="R19" s="60">
        <f>SUM('Quarter supply and use of fuels'!R58:R61)</f>
        <v>0</v>
      </c>
      <c r="S19" s="60">
        <f>SUM('Quarter supply and use of fuels'!S58:S61)</f>
        <v>13949.51</v>
      </c>
      <c r="T19" s="60">
        <f>SUM('Quarter supply and use of fuels'!T58:T61)</f>
        <v>3366.77</v>
      </c>
      <c r="U19" s="60">
        <f>SUM('Quarter supply and use of fuels'!U58:U61)</f>
        <v>146990.75</v>
      </c>
      <c r="V19" s="60">
        <f>SUM('Quarter supply and use of fuels'!V58:V61)</f>
        <v>1279.5900000000001</v>
      </c>
      <c r="W19" s="60">
        <f>SUM('Quarter supply and use of fuels'!W58:W61)</f>
        <v>23974.63</v>
      </c>
      <c r="X19" s="60">
        <f>SUM('Quarter supply and use of fuels'!X58:X61)</f>
        <v>54493.119999999995</v>
      </c>
      <c r="Y19" s="60">
        <f>SUM('Quarter supply and use of fuels'!Y58:Y61)</f>
        <v>40018.800000000003</v>
      </c>
      <c r="Z19" s="60">
        <f>SUM('Quarter supply and use of fuels'!Z58:Z61)</f>
        <v>18727.559999999998</v>
      </c>
      <c r="AA19" s="60">
        <f>SUM('Quarter supply and use of fuels'!AA58:AA61)</f>
        <v>5507.04</v>
      </c>
      <c r="AB19" s="60">
        <f>SUM('Quarter supply and use of fuels'!AB58:AB61)</f>
        <v>11190.46</v>
      </c>
      <c r="AC19" s="60">
        <f>SUM('Quarter supply and use of fuels'!AC58:AC61)</f>
        <v>916.82</v>
      </c>
      <c r="AD19" s="60">
        <f>SUM('Quarter supply and use of fuels'!AD58:AD61)</f>
        <v>1113.24</v>
      </c>
      <c r="AE19" s="66">
        <f>SUM('Quarter supply and use of fuels'!AE58:AE61)</f>
        <v>8497.0499999999993</v>
      </c>
      <c r="AG19" s="29"/>
    </row>
    <row r="20" spans="1:33" s="57" customFormat="1" ht="15.5" x14ac:dyDescent="0.35">
      <c r="A20" s="59">
        <v>2012</v>
      </c>
      <c r="B20" s="60">
        <f>SUM('Quarter supply and use of fuels'!B62:B65)</f>
        <v>120949.84</v>
      </c>
      <c r="C20" s="60">
        <f>SUM('Quarter supply and use of fuels'!C62:C65)</f>
        <v>175620.12</v>
      </c>
      <c r="D20" s="60">
        <f>SUM('Quarter supply and use of fuels'!D62:D65)</f>
        <v>-80129.78</v>
      </c>
      <c r="E20" s="60">
        <f>SUM('Quarter supply and use of fuels'!E62:E65)</f>
        <v>-2811.9</v>
      </c>
      <c r="F20" s="61">
        <f>SUM('Quarter supply and use of fuels'!F62:F65)</f>
        <v>1612.7000000000005</v>
      </c>
      <c r="G20" s="60">
        <f>SUM('Quarter supply and use of fuels'!G62:G65)</f>
        <v>215240.98</v>
      </c>
      <c r="H20" s="60">
        <f>SUM('Quarter supply and use of fuels'!H62:H65)</f>
        <v>223.34000000000378</v>
      </c>
      <c r="I20" s="60">
        <f>SUM('Quarter supply and use of fuels'!I62:I65)</f>
        <v>215017.63999999996</v>
      </c>
      <c r="J20" s="60">
        <f>SUM('Quarter supply and use of fuels'!J62:J65)</f>
        <v>-25.5</v>
      </c>
      <c r="K20" s="60">
        <f>SUM('Quarter supply and use of fuels'!K62:K65)</f>
        <v>-49162.019999999982</v>
      </c>
      <c r="L20" s="60">
        <f>SUM('Quarter supply and use of fuels'!L62:L65)</f>
        <v>-45865.71</v>
      </c>
      <c r="M20" s="60">
        <f>SUM('Quarter supply and use of fuels'!M62:M65)</f>
        <v>-1113.93</v>
      </c>
      <c r="N20" s="60">
        <f>SUM('Quarter supply and use of fuels'!N62:N65)</f>
        <v>-39.369999999995343</v>
      </c>
      <c r="O20" s="60">
        <f>SUM('Quarter supply and use of fuels'!O62:O65)</f>
        <v>-267.84999999999991</v>
      </c>
      <c r="P20" s="60">
        <f>SUM('Quarter supply and use of fuels'!P62:P65)</f>
        <v>-1855.99</v>
      </c>
      <c r="Q20" s="60">
        <f>SUM('Quarter supply and use of fuels'!Q62:Q65)</f>
        <v>-19.170000000000005</v>
      </c>
      <c r="R20" s="60">
        <f>SUM('Quarter supply and use of fuels'!R62:R65)</f>
        <v>0</v>
      </c>
      <c r="S20" s="60">
        <f>SUM('Quarter supply and use of fuels'!S62:S65)</f>
        <v>13127.54</v>
      </c>
      <c r="T20" s="60">
        <f>SUM('Quarter supply and use of fuels'!T62:T65)</f>
        <v>3251.62</v>
      </c>
      <c r="U20" s="60">
        <f>SUM('Quarter supply and use of fuels'!U62:U65)</f>
        <v>149450.96000000002</v>
      </c>
      <c r="V20" s="60">
        <f>SUM('Quarter supply and use of fuels'!V62:V65)</f>
        <v>1198.77</v>
      </c>
      <c r="W20" s="60">
        <f>SUM('Quarter supply and use of fuels'!W62:W65)</f>
        <v>23676.82</v>
      </c>
      <c r="X20" s="60">
        <f>SUM('Quarter supply and use of fuels'!X62:X65)</f>
        <v>53776.46</v>
      </c>
      <c r="Y20" s="60">
        <f>SUM('Quarter supply and use of fuels'!Y62:Y65)</f>
        <v>43328.35</v>
      </c>
      <c r="Z20" s="60">
        <f>SUM('Quarter supply and use of fuels'!Z62:Z65)</f>
        <v>20021.43</v>
      </c>
      <c r="AA20" s="60">
        <f>SUM('Quarter supply and use of fuels'!AA62:AA65)</f>
        <v>5987.8399999999992</v>
      </c>
      <c r="AB20" s="60">
        <f>SUM('Quarter supply and use of fuels'!AB62:AB65)</f>
        <v>11809.679999999998</v>
      </c>
      <c r="AC20" s="60">
        <f>SUM('Quarter supply and use of fuels'!AC62:AC65)</f>
        <v>980</v>
      </c>
      <c r="AD20" s="60">
        <f>SUM('Quarter supply and use of fuels'!AD62:AD65)</f>
        <v>1243.9099999999999</v>
      </c>
      <c r="AE20" s="66">
        <f>SUM('Quarter supply and use of fuels'!AE62:AE65)</f>
        <v>7449.1299999999992</v>
      </c>
      <c r="AG20" s="29"/>
    </row>
    <row r="21" spans="1:33" s="57" customFormat="1" ht="15.5" x14ac:dyDescent="0.35">
      <c r="A21" s="59">
        <v>2013</v>
      </c>
      <c r="B21" s="60">
        <f>SUM('Quarter supply and use of fuels'!B66:B69)</f>
        <v>113383.22</v>
      </c>
      <c r="C21" s="60">
        <f>SUM('Quarter supply and use of fuels'!C66:C69)</f>
        <v>179958.12</v>
      </c>
      <c r="D21" s="60">
        <f>SUM('Quarter supply and use of fuels'!D66:D69)</f>
        <v>-76130.37</v>
      </c>
      <c r="E21" s="60">
        <f>SUM('Quarter supply and use of fuels'!E66:E69)</f>
        <v>-2881.3900000000003</v>
      </c>
      <c r="F21" s="61">
        <f>SUM('Quarter supply and use of fuels'!F66:F69)</f>
        <v>-814.28</v>
      </c>
      <c r="G21" s="60">
        <f>SUM('Quarter supply and use of fuels'!G66:G69)</f>
        <v>213515.3</v>
      </c>
      <c r="H21" s="60">
        <f>SUM('Quarter supply and use of fuels'!H66:H69)</f>
        <v>-294.5</v>
      </c>
      <c r="I21" s="60">
        <f>SUM('Quarter supply and use of fuels'!I66:I69)</f>
        <v>213809.8</v>
      </c>
      <c r="J21" s="60">
        <f>SUM('Quarter supply and use of fuels'!J66:J69)</f>
        <v>-5.3000000000001819</v>
      </c>
      <c r="K21" s="60">
        <f>SUM('Quarter supply and use of fuels'!K66:K69)</f>
        <v>-48370.509999999987</v>
      </c>
      <c r="L21" s="60">
        <f>SUM('Quarter supply and use of fuels'!L66:L69)</f>
        <v>-44001.99</v>
      </c>
      <c r="M21" s="60">
        <f>SUM('Quarter supply and use of fuels'!M66:M69)</f>
        <v>-1103.48</v>
      </c>
      <c r="N21" s="60">
        <f>SUM('Quarter supply and use of fuels'!N66:N69)</f>
        <v>-354.15000000000146</v>
      </c>
      <c r="O21" s="60">
        <f>SUM('Quarter supply and use of fuels'!O66:O69)</f>
        <v>-445.86000000000013</v>
      </c>
      <c r="P21" s="60">
        <f>SUM('Quarter supply and use of fuels'!P66:P69)</f>
        <v>-2376.1000000000004</v>
      </c>
      <c r="Q21" s="60">
        <f>SUM('Quarter supply and use of fuels'!Q66:Q69)</f>
        <v>-39.649999999999991</v>
      </c>
      <c r="R21" s="60">
        <f>SUM('Quarter supply and use of fuels'!R66:R69)</f>
        <v>-49.279999999999973</v>
      </c>
      <c r="S21" s="60">
        <f>SUM('Quarter supply and use of fuels'!S66:S69)</f>
        <v>12479.64</v>
      </c>
      <c r="T21" s="60">
        <f>SUM('Quarter supply and use of fuels'!T66:T69)</f>
        <v>3236.4900000000002</v>
      </c>
      <c r="U21" s="60">
        <f>SUM('Quarter supply and use of fuels'!U66:U69)</f>
        <v>149717.84999999998</v>
      </c>
      <c r="V21" s="60">
        <f>SUM('Quarter supply and use of fuels'!V66:V69)</f>
        <v>1347.1200000000001</v>
      </c>
      <c r="W21" s="60">
        <f>SUM('Quarter supply and use of fuels'!W66:W69)</f>
        <v>23540.92</v>
      </c>
      <c r="X21" s="60">
        <f>SUM('Quarter supply and use of fuels'!X66:X69)</f>
        <v>53489.729999999996</v>
      </c>
      <c r="Y21" s="60">
        <f>SUM('Quarter supply and use of fuels'!Y66:Y69)</f>
        <v>43578.299999999996</v>
      </c>
      <c r="Z21" s="60">
        <f>SUM('Quarter supply and use of fuels'!Z66:Z69)</f>
        <v>20496.660000000003</v>
      </c>
      <c r="AA21" s="60">
        <f>SUM('Quarter supply and use of fuels'!AA66:AA69)</f>
        <v>6078.67</v>
      </c>
      <c r="AB21" s="60">
        <f>SUM('Quarter supply and use of fuels'!AB66:AB69)</f>
        <v>12085.220000000001</v>
      </c>
      <c r="AC21" s="60">
        <f>SUM('Quarter supply and use of fuels'!AC66:AC69)</f>
        <v>1085.4299999999998</v>
      </c>
      <c r="AD21" s="60">
        <f>SUM('Quarter supply and use of fuels'!AD66:AD69)</f>
        <v>1247.3400000000001</v>
      </c>
      <c r="AE21" s="66">
        <f>SUM('Quarter supply and use of fuels'!AE66:AE69)</f>
        <v>7265.12</v>
      </c>
      <c r="AG21" s="29"/>
    </row>
    <row r="22" spans="1:33" s="57" customFormat="1" ht="15.5" x14ac:dyDescent="0.35">
      <c r="A22" s="59">
        <v>2014</v>
      </c>
      <c r="B22" s="60">
        <f>SUM('Quarter supply and use of fuels'!B70:B73)</f>
        <v>112078.68000000001</v>
      </c>
      <c r="C22" s="60">
        <f>SUM('Quarter supply and use of fuels'!C70:C73)</f>
        <v>166316.19</v>
      </c>
      <c r="D22" s="60">
        <f>SUM('Quarter supply and use of fuels'!D70:D73)</f>
        <v>-70613.98</v>
      </c>
      <c r="E22" s="60">
        <f>SUM('Quarter supply and use of fuels'!E70:E73)</f>
        <v>-3004.18</v>
      </c>
      <c r="F22" s="61">
        <f>SUM('Quarter supply and use of fuels'!F70:F73)</f>
        <v>-4036.2800000000007</v>
      </c>
      <c r="G22" s="60">
        <f>SUM('Quarter supply and use of fuels'!G70:G73)</f>
        <v>200740.43</v>
      </c>
      <c r="H22" s="60">
        <f>SUM('Quarter supply and use of fuels'!H70:H73)</f>
        <v>-618.69000000000233</v>
      </c>
      <c r="I22" s="60">
        <f>SUM('Quarter supply and use of fuels'!I70:I73)</f>
        <v>201359.12</v>
      </c>
      <c r="J22" s="60">
        <f>SUM('Quarter supply and use of fuels'!J70:J73)</f>
        <v>95.509999999999764</v>
      </c>
      <c r="K22" s="60">
        <f>SUM('Quarter supply and use of fuels'!K70:K73)</f>
        <v>-44000.04</v>
      </c>
      <c r="L22" s="60">
        <f>SUM('Quarter supply and use of fuels'!L70:L73)</f>
        <v>-39564.14</v>
      </c>
      <c r="M22" s="60">
        <f>SUM('Quarter supply and use of fuels'!M70:M73)</f>
        <v>-1108.4900000000002</v>
      </c>
      <c r="N22" s="60">
        <f>SUM('Quarter supply and use of fuels'!N70:N73)</f>
        <v>-504.75</v>
      </c>
      <c r="O22" s="60">
        <f>SUM('Quarter supply and use of fuels'!O70:O73)</f>
        <v>-333.85</v>
      </c>
      <c r="P22" s="60">
        <f>SUM('Quarter supply and use of fuels'!P70:P73)</f>
        <v>-2379.04</v>
      </c>
      <c r="Q22" s="60">
        <f>SUM('Quarter supply and use of fuels'!Q70:Q73)</f>
        <v>-65.949999999999989</v>
      </c>
      <c r="R22" s="60">
        <f>SUM('Quarter supply and use of fuels'!R70:R73)</f>
        <v>-43.819999999999993</v>
      </c>
      <c r="S22" s="60">
        <f>SUM('Quarter supply and use of fuels'!S70:S73)</f>
        <v>11889.45</v>
      </c>
      <c r="T22" s="60">
        <f>SUM('Quarter supply and use of fuels'!T70:T73)</f>
        <v>3257.78</v>
      </c>
      <c r="U22" s="60">
        <f>SUM('Quarter supply and use of fuels'!U70:U73)</f>
        <v>142307.35999999999</v>
      </c>
      <c r="V22" s="60">
        <f>SUM('Quarter supply and use of fuels'!V70:V73)</f>
        <v>1359.6999999999998</v>
      </c>
      <c r="W22" s="60">
        <f>SUM('Quarter supply and use of fuels'!W70:W73)</f>
        <v>22941.3</v>
      </c>
      <c r="X22" s="60">
        <f>SUM('Quarter supply and use of fuels'!X70:X73)</f>
        <v>54145.829999999994</v>
      </c>
      <c r="Y22" s="60">
        <f>SUM('Quarter supply and use of fuels'!Y70:Y73)</f>
        <v>37425.58</v>
      </c>
      <c r="Z22" s="60">
        <f>SUM('Quarter supply and use of fuels'!Z70:Z73)</f>
        <v>19281.690000000002</v>
      </c>
      <c r="AA22" s="60">
        <f>SUM('Quarter supply and use of fuels'!AA70:AA73)</f>
        <v>5538.0599999999995</v>
      </c>
      <c r="AB22" s="60">
        <f>SUM('Quarter supply and use of fuels'!AB70:AB73)</f>
        <v>11359.869999999999</v>
      </c>
      <c r="AC22" s="60">
        <f>SUM('Quarter supply and use of fuels'!AC70:AC73)</f>
        <v>1281.8999999999999</v>
      </c>
      <c r="AD22" s="60">
        <f>SUM('Quarter supply and use of fuels'!AD70:AD73)</f>
        <v>1101.8599999999999</v>
      </c>
      <c r="AE22" s="66">
        <f>SUM('Quarter supply and use of fuels'!AE70:AE73)</f>
        <v>7153.26</v>
      </c>
      <c r="AG22" s="29"/>
    </row>
    <row r="23" spans="1:33" s="57" customFormat="1" ht="15.5" x14ac:dyDescent="0.35">
      <c r="A23" s="59">
        <v>2015</v>
      </c>
      <c r="B23" s="60">
        <f>SUM('Quarter supply and use of fuels'!B74:B77)</f>
        <v>122997.75</v>
      </c>
      <c r="C23" s="60">
        <f>SUM('Quarter supply and use of fuels'!C74:C77)</f>
        <v>155319.32</v>
      </c>
      <c r="D23" s="60">
        <f>SUM('Quarter supply and use of fuels'!D74:D77)</f>
        <v>-76650.37000000001</v>
      </c>
      <c r="E23" s="60">
        <f>SUM('Quarter supply and use of fuels'!E74:E77)</f>
        <v>-2683.59</v>
      </c>
      <c r="F23" s="61">
        <f>SUM('Quarter supply and use of fuels'!F74:F77)</f>
        <v>3910.88</v>
      </c>
      <c r="G23" s="60">
        <f>SUM('Quarter supply and use of fuels'!G74:G77)</f>
        <v>202893.99000000002</v>
      </c>
      <c r="H23" s="60">
        <f>SUM('Quarter supply and use of fuels'!H74:H77)</f>
        <v>-2.7399999999615829</v>
      </c>
      <c r="I23" s="60">
        <f>SUM('Quarter supply and use of fuels'!I74:I77)</f>
        <v>202896.72999999998</v>
      </c>
      <c r="J23" s="60">
        <f>SUM('Quarter supply and use of fuels'!J74:J77)</f>
        <v>31.659999999999854</v>
      </c>
      <c r="K23" s="60">
        <f>SUM('Quarter supply and use of fuels'!K74:K77)</f>
        <v>-41380.459999999992</v>
      </c>
      <c r="L23" s="60">
        <f>SUM('Quarter supply and use of fuels'!L74:L77)</f>
        <v>-37534.769999999997</v>
      </c>
      <c r="M23" s="60">
        <f>SUM('Quarter supply and use of fuels'!M74:M77)</f>
        <v>-1152.8</v>
      </c>
      <c r="N23" s="60">
        <f>SUM('Quarter supply and use of fuels'!N74:N77)</f>
        <v>-151.81999999999789</v>
      </c>
      <c r="O23" s="60">
        <f>SUM('Quarter supply and use of fuels'!O74:O77)</f>
        <v>-151.54999999999995</v>
      </c>
      <c r="P23" s="60">
        <f>SUM('Quarter supply and use of fuels'!P74:P77)</f>
        <v>-2277.0699999999997</v>
      </c>
      <c r="Q23" s="60">
        <f>SUM('Quarter supply and use of fuels'!Q74:Q77)</f>
        <v>-68.33</v>
      </c>
      <c r="R23" s="60">
        <f>SUM('Quarter supply and use of fuels'!R74:R77)</f>
        <v>-44.119999999999976</v>
      </c>
      <c r="S23" s="60">
        <f>SUM('Quarter supply and use of fuels'!S74:S77)</f>
        <v>12477.41</v>
      </c>
      <c r="T23" s="60">
        <f>SUM('Quarter supply and use of fuels'!T74:T77)</f>
        <v>3290.62</v>
      </c>
      <c r="U23" s="60">
        <f>SUM('Quarter supply and use of fuels'!U74:U77)</f>
        <v>145779.9</v>
      </c>
      <c r="V23" s="60">
        <f>SUM('Quarter supply and use of fuels'!V74:V77)</f>
        <v>1308.96</v>
      </c>
      <c r="W23" s="60">
        <f>SUM('Quarter supply and use of fuels'!W74:W77)</f>
        <v>22993.7</v>
      </c>
      <c r="X23" s="60">
        <f>SUM('Quarter supply and use of fuels'!X74:X77)</f>
        <v>55012.649999999994</v>
      </c>
      <c r="Y23" s="60">
        <f>SUM('Quarter supply and use of fuels'!Y74:Y77)</f>
        <v>38902.229999999996</v>
      </c>
      <c r="Z23" s="60">
        <f>SUM('Quarter supply and use of fuels'!Z74:Z77)</f>
        <v>19703.939999999999</v>
      </c>
      <c r="AA23" s="60">
        <f>SUM('Quarter supply and use of fuels'!AA74:AA77)</f>
        <v>5339.26</v>
      </c>
      <c r="AB23" s="60">
        <f>SUM('Quarter supply and use of fuels'!AB74:AB77)</f>
        <v>12187.439999999999</v>
      </c>
      <c r="AC23" s="60">
        <f>SUM('Quarter supply and use of fuels'!AC74:AC77)</f>
        <v>1032.92</v>
      </c>
      <c r="AD23" s="60">
        <f>SUM('Quarter supply and use of fuels'!AD74:AD77)</f>
        <v>1144.32</v>
      </c>
      <c r="AE23" s="66">
        <f>SUM('Quarter supply and use of fuels'!AE74:AE77)</f>
        <v>7858.42</v>
      </c>
      <c r="AG23" s="29"/>
    </row>
    <row r="24" spans="1:33" s="57" customFormat="1" ht="15.5" x14ac:dyDescent="0.35">
      <c r="A24" s="59">
        <v>2016</v>
      </c>
      <c r="B24" s="60">
        <f>SUM('Quarter supply and use of fuels'!B78:B81)</f>
        <v>124697.39</v>
      </c>
      <c r="C24" s="60">
        <f>SUM('Quarter supply and use of fuels'!C78:C81)</f>
        <v>148913.54999999999</v>
      </c>
      <c r="D24" s="60">
        <f>SUM('Quarter supply and use of fuels'!D78:D81)</f>
        <v>-75875.11</v>
      </c>
      <c r="E24" s="60">
        <f>SUM('Quarter supply and use of fuels'!E78:E81)</f>
        <v>-2840.4500000000003</v>
      </c>
      <c r="F24" s="61">
        <f>SUM('Quarter supply and use of fuels'!F78:F81)</f>
        <v>4743.3599999999997</v>
      </c>
      <c r="G24" s="60">
        <f>SUM('Quarter supply and use of fuels'!G78:G81)</f>
        <v>199638.74</v>
      </c>
      <c r="H24" s="60">
        <f>SUM('Quarter supply and use of fuels'!H78:H81)</f>
        <v>-318.77000000000407</v>
      </c>
      <c r="I24" s="60">
        <f>SUM('Quarter supply and use of fuels'!I78:I81)</f>
        <v>199957.51</v>
      </c>
      <c r="J24" s="60">
        <f>SUM('Quarter supply and use of fuels'!J78:J81)</f>
        <v>69.960000000000036</v>
      </c>
      <c r="K24" s="60">
        <f>SUM('Quarter supply and use of fuels'!K78:K81)</f>
        <v>-37542.129999999997</v>
      </c>
      <c r="L24" s="60">
        <f>SUM('Quarter supply and use of fuels'!L78:L81)</f>
        <v>-34360.61</v>
      </c>
      <c r="M24" s="60">
        <f>SUM('Quarter supply and use of fuels'!M78:M81)</f>
        <v>-1211.5</v>
      </c>
      <c r="N24" s="60">
        <f>SUM('Quarter supply and use of fuels'!N78:N81)</f>
        <v>-87.320000000001528</v>
      </c>
      <c r="O24" s="60">
        <f>SUM('Quarter supply and use of fuels'!O78:O81)</f>
        <v>-81.160000000000025</v>
      </c>
      <c r="P24" s="60">
        <f>SUM('Quarter supply and use of fuels'!P78:P81)</f>
        <v>-1692.26</v>
      </c>
      <c r="Q24" s="60">
        <f>SUM('Quarter supply and use of fuels'!Q78:Q81)</f>
        <v>-63.61</v>
      </c>
      <c r="R24" s="60">
        <f>SUM('Quarter supply and use of fuels'!R78:R81)</f>
        <v>-45.67</v>
      </c>
      <c r="S24" s="60">
        <f>SUM('Quarter supply and use of fuels'!S78:S81)</f>
        <v>12052.060000000001</v>
      </c>
      <c r="T24" s="60">
        <f>SUM('Quarter supply and use of fuels'!T78:T81)</f>
        <v>2800.89</v>
      </c>
      <c r="U24" s="60">
        <f>SUM('Quarter supply and use of fuels'!U78:U81)</f>
        <v>147632.38</v>
      </c>
      <c r="V24" s="60">
        <f>SUM('Quarter supply and use of fuels'!V78:V81)</f>
        <v>969.73</v>
      </c>
      <c r="W24" s="60">
        <f>SUM('Quarter supply and use of fuels'!W78:W81)</f>
        <v>21132.809999999998</v>
      </c>
      <c r="X24" s="60">
        <f>SUM('Quarter supply and use of fuels'!X78:X81)</f>
        <v>56000.53</v>
      </c>
      <c r="Y24" s="60">
        <f>SUM('Quarter supply and use of fuels'!Y78:Y81)</f>
        <v>39407.57</v>
      </c>
      <c r="Z24" s="60">
        <f>SUM('Quarter supply and use of fuels'!Z78:Z81)</f>
        <v>21687.84</v>
      </c>
      <c r="AA24" s="60">
        <f>SUM('Quarter supply and use of fuels'!AA78:AA81)</f>
        <v>5810.8700000000008</v>
      </c>
      <c r="AB24" s="60">
        <f>SUM('Quarter supply and use of fuels'!AB78:AB81)</f>
        <v>12965.14</v>
      </c>
      <c r="AC24" s="60">
        <f>SUM('Quarter supply and use of fuels'!AC78:AC81)</f>
        <v>1542.8000000000002</v>
      </c>
      <c r="AD24" s="60">
        <f>SUM('Quarter supply and use of fuels'!AD78:AD81)</f>
        <v>1369.03</v>
      </c>
      <c r="AE24" s="66">
        <f>SUM('Quarter supply and use of fuels'!AE78:AE81)</f>
        <v>8433.9000000000015</v>
      </c>
      <c r="AG24" s="29"/>
    </row>
    <row r="25" spans="1:33" s="57" customFormat="1" ht="15.5" x14ac:dyDescent="0.35">
      <c r="A25" s="59">
        <v>2017</v>
      </c>
      <c r="B25" s="60">
        <f>SUM('Quarter supply and use of fuels'!B82:B85)</f>
        <v>125170.85999999999</v>
      </c>
      <c r="C25" s="60">
        <f>SUM('Quarter supply and use of fuels'!C82:C85)</f>
        <v>152131.82</v>
      </c>
      <c r="D25" s="60">
        <f>SUM('Quarter supply and use of fuels'!D82:D85)</f>
        <v>-79293.929999999993</v>
      </c>
      <c r="E25" s="60">
        <f>SUM('Quarter supply and use of fuels'!E82:E85)</f>
        <v>-2618.67</v>
      </c>
      <c r="F25" s="61">
        <f>SUM('Quarter supply and use of fuels'!F82:F85)</f>
        <v>3682.25</v>
      </c>
      <c r="G25" s="60">
        <f>SUM('Quarter supply and use of fuels'!G82:G85)</f>
        <v>199072.33</v>
      </c>
      <c r="H25" s="60">
        <f>SUM('Quarter supply and use of fuels'!H82:H85)</f>
        <v>477.72000000000116</v>
      </c>
      <c r="I25" s="60">
        <f>SUM('Quarter supply and use of fuels'!I82:I85)</f>
        <v>198594.61000000002</v>
      </c>
      <c r="J25" s="60">
        <f>SUM('Quarter supply and use of fuels'!J82:J85)</f>
        <v>12.319999999999936</v>
      </c>
      <c r="K25" s="60">
        <f>SUM('Quarter supply and use of fuels'!K82:K85)</f>
        <v>-35571.53</v>
      </c>
      <c r="L25" s="60">
        <f>SUM('Quarter supply and use of fuels'!L82:L85)</f>
        <v>-32657.200000000001</v>
      </c>
      <c r="M25" s="60">
        <f>SUM('Quarter supply and use of fuels'!M82:M85)</f>
        <v>-1007.8399999999998</v>
      </c>
      <c r="N25" s="60">
        <f>SUM('Quarter supply and use of fuels'!N82:N85)</f>
        <v>-149.08000000000175</v>
      </c>
      <c r="O25" s="60">
        <f>SUM('Quarter supply and use of fuels'!O82:O85)</f>
        <v>-84.080000000000041</v>
      </c>
      <c r="P25" s="60">
        <f>SUM('Quarter supply and use of fuels'!P82:P85)</f>
        <v>-1585.1899999999998</v>
      </c>
      <c r="Q25" s="60">
        <f>SUM('Quarter supply and use of fuels'!Q82:Q85)</f>
        <v>-54.459999999999994</v>
      </c>
      <c r="R25" s="60">
        <f>SUM('Quarter supply and use of fuels'!R82:R85)</f>
        <v>-33.680000000000021</v>
      </c>
      <c r="S25" s="60">
        <f>SUM('Quarter supply and use of fuels'!S82:S85)</f>
        <v>12068.53</v>
      </c>
      <c r="T25" s="60">
        <f>SUM('Quarter supply and use of fuels'!T82:T85)</f>
        <v>2823.4000000000005</v>
      </c>
      <c r="U25" s="60">
        <f>SUM('Quarter supply and use of fuels'!U82:U85)</f>
        <v>148143.49999999997</v>
      </c>
      <c r="V25" s="60">
        <f>SUM('Quarter supply and use of fuels'!V82:V85)</f>
        <v>921.40000000000009</v>
      </c>
      <c r="W25" s="60">
        <f>SUM('Quarter supply and use of fuels'!W82:W85)</f>
        <v>21519.38</v>
      </c>
      <c r="X25" s="60">
        <f>SUM('Quarter supply and use of fuels'!X82:X85)</f>
        <v>57002.570000000007</v>
      </c>
      <c r="Y25" s="60">
        <f>SUM('Quarter supply and use of fuels'!Y82:Y85)</f>
        <v>38501.160000000003</v>
      </c>
      <c r="Z25" s="60">
        <f>SUM('Quarter supply and use of fuels'!Z82:Z85)</f>
        <v>21551.93</v>
      </c>
      <c r="AA25" s="60">
        <f>SUM('Quarter supply and use of fuels'!AA82:AA85)</f>
        <v>5758.59</v>
      </c>
      <c r="AB25" s="60">
        <f>SUM('Quarter supply and use of fuels'!AB82:AB85)</f>
        <v>12964.65</v>
      </c>
      <c r="AC25" s="60">
        <f>SUM('Quarter supply and use of fuels'!AC82:AC85)</f>
        <v>1520.21</v>
      </c>
      <c r="AD25" s="60">
        <f>SUM('Quarter supply and use of fuels'!AD82:AD85)</f>
        <v>1308.48</v>
      </c>
      <c r="AE25" s="66">
        <f>SUM('Quarter supply and use of fuels'!AE82:AE85)</f>
        <v>8647.0600000000013</v>
      </c>
      <c r="AG25" s="29"/>
    </row>
    <row r="26" spans="1:33" s="57" customFormat="1" ht="15.5" x14ac:dyDescent="0.35">
      <c r="A26" s="59">
        <v>2018</v>
      </c>
      <c r="B26" s="60">
        <f>SUM('Quarter supply and use of fuels'!B86:B89)</f>
        <v>129168.56</v>
      </c>
      <c r="C26" s="60">
        <f>SUM('Quarter supply and use of fuels'!C86:C89)</f>
        <v>153842.92000000001</v>
      </c>
      <c r="D26" s="60">
        <f>SUM('Quarter supply and use of fuels'!D86:D89)</f>
        <v>-81335.72</v>
      </c>
      <c r="E26" s="60">
        <f>SUM('Quarter supply and use of fuels'!E86:E89)</f>
        <v>-2615.4499999999998</v>
      </c>
      <c r="F26" s="61">
        <f>SUM('Quarter supply and use of fuels'!F86:F89)</f>
        <v>-302.67999999999955</v>
      </c>
      <c r="G26" s="60">
        <f>SUM('Quarter supply and use of fuels'!G86:G89)</f>
        <v>198757.63</v>
      </c>
      <c r="H26" s="60">
        <f>SUM('Quarter supply and use of fuels'!H86:H89)</f>
        <v>255.48999999999069</v>
      </c>
      <c r="I26" s="60">
        <f>SUM('Quarter supply and use of fuels'!I86:I89)</f>
        <v>198502.14</v>
      </c>
      <c r="J26" s="60">
        <f>SUM('Quarter supply and use of fuels'!J86:J89)</f>
        <v>-19.909999999999854</v>
      </c>
      <c r="K26" s="60">
        <f>SUM('Quarter supply and use of fuels'!K86:K89)</f>
        <v>-34038.58</v>
      </c>
      <c r="L26" s="60">
        <f>SUM('Quarter supply and use of fuels'!L86:L89)</f>
        <v>-31130.73</v>
      </c>
      <c r="M26" s="60">
        <f>SUM('Quarter supply and use of fuels'!M86:M89)</f>
        <v>-1158.77</v>
      </c>
      <c r="N26" s="60">
        <f>SUM('Quarter supply and use of fuels'!N86:N89)</f>
        <v>-151.10000000000036</v>
      </c>
      <c r="O26" s="60">
        <f>SUM('Quarter supply and use of fuels'!O86:O89)</f>
        <v>-84.479999999999905</v>
      </c>
      <c r="P26" s="60">
        <f>SUM('Quarter supply and use of fuels'!P86:P89)</f>
        <v>-1431.5500000000002</v>
      </c>
      <c r="Q26" s="60">
        <f>SUM('Quarter supply and use of fuels'!Q86:Q89)</f>
        <v>-47.750000000000007</v>
      </c>
      <c r="R26" s="60">
        <f>SUM('Quarter supply and use of fuels'!R86:R89)</f>
        <v>-34.200000000000003</v>
      </c>
      <c r="S26" s="60">
        <f>SUM('Quarter supply and use of fuels'!S86:S89)</f>
        <v>11971.119999999999</v>
      </c>
      <c r="T26" s="60">
        <f>SUM('Quarter supply and use of fuels'!T86:T89)</f>
        <v>2727.74</v>
      </c>
      <c r="U26" s="60">
        <f>SUM('Quarter supply and use of fuels'!U86:U89)</f>
        <v>149744.82</v>
      </c>
      <c r="V26" s="60">
        <f>SUM('Quarter supply and use of fuels'!V86:V89)</f>
        <v>894.07999999999993</v>
      </c>
      <c r="W26" s="60">
        <f>SUM('Quarter supply and use of fuels'!W86:W89)</f>
        <v>22224.46</v>
      </c>
      <c r="X26" s="60">
        <f>SUM('Quarter supply and use of fuels'!X86:X89)</f>
        <v>57036.22</v>
      </c>
      <c r="Y26" s="60">
        <f>SUM('Quarter supply and use of fuels'!Y86:Y89)</f>
        <v>39308.29</v>
      </c>
      <c r="Z26" s="60">
        <f>SUM('Quarter supply and use of fuels'!Z86:Z89)</f>
        <v>22064.92</v>
      </c>
      <c r="AA26" s="60">
        <f>SUM('Quarter supply and use of fuels'!AA86:AA89)</f>
        <v>5810.8</v>
      </c>
      <c r="AB26" s="60">
        <f>SUM('Quarter supply and use of fuels'!AB86:AB89)</f>
        <v>13364.079999999998</v>
      </c>
      <c r="AC26" s="60">
        <f>SUM('Quarter supply and use of fuels'!AC86:AC89)</f>
        <v>1522.9700000000003</v>
      </c>
      <c r="AD26" s="60">
        <f>SUM('Quarter supply and use of fuels'!AD86:AD89)</f>
        <v>1367.0700000000002</v>
      </c>
      <c r="AE26" s="66">
        <f>SUM('Quarter supply and use of fuels'!AE86:AE89)</f>
        <v>8216.85</v>
      </c>
      <c r="AG26" s="29"/>
    </row>
    <row r="27" spans="1:33" s="57" customFormat="1" ht="15.5" x14ac:dyDescent="0.35">
      <c r="A27" s="59">
        <v>2019</v>
      </c>
      <c r="B27" s="60">
        <f>SUM('Quarter supply and use of fuels'!B90:B93)</f>
        <v>127693.25</v>
      </c>
      <c r="C27" s="60">
        <f>SUM('Quarter supply and use of fuels'!C90:C93)</f>
        <v>148377.88</v>
      </c>
      <c r="D27" s="60">
        <f>SUM('Quarter supply and use of fuels'!D90:D93)</f>
        <v>-80616.070000000007</v>
      </c>
      <c r="E27" s="60">
        <f>SUM('Quarter supply and use of fuels'!E90:E93)</f>
        <v>-2436.7800000000002</v>
      </c>
      <c r="F27" s="61">
        <f>SUM('Quarter supply and use of fuels'!F90:F93)</f>
        <v>-653.07999999999981</v>
      </c>
      <c r="G27" s="60">
        <f>SUM('Quarter supply and use of fuels'!G90:G93)</f>
        <v>192365.2</v>
      </c>
      <c r="H27" s="60">
        <f>SUM('Quarter supply and use of fuels'!H90:H93)</f>
        <v>-891.4199999999837</v>
      </c>
      <c r="I27" s="60">
        <f>SUM('Quarter supply and use of fuels'!I90:I93)</f>
        <v>193256.62</v>
      </c>
      <c r="J27" s="60">
        <f>SUM('Quarter supply and use of fuels'!J90:J93)</f>
        <v>22.130000000000109</v>
      </c>
      <c r="K27" s="60">
        <f>SUM('Quarter supply and use of fuels'!K90:K93)</f>
        <v>-30724.81</v>
      </c>
      <c r="L27" s="60">
        <f>SUM('Quarter supply and use of fuels'!L90:L93)</f>
        <v>-27812.080000000002</v>
      </c>
      <c r="M27" s="60">
        <f>SUM('Quarter supply and use of fuels'!M90:M93)</f>
        <v>-1051.08</v>
      </c>
      <c r="N27" s="60">
        <f>SUM('Quarter supply and use of fuels'!N90:N93)</f>
        <v>-217.59000000000015</v>
      </c>
      <c r="O27" s="60">
        <f>SUM('Quarter supply and use of fuels'!O90:O93)</f>
        <v>-82.820000000000107</v>
      </c>
      <c r="P27" s="60">
        <f>SUM('Quarter supply and use of fuels'!P90:P93)</f>
        <v>-1508.37</v>
      </c>
      <c r="Q27" s="60">
        <f>SUM('Quarter supply and use of fuels'!Q90:Q93)</f>
        <v>-13.79</v>
      </c>
      <c r="R27" s="60">
        <f>SUM('Quarter supply and use of fuels'!R90:R93)</f>
        <v>-39.080000000000013</v>
      </c>
      <c r="S27" s="60">
        <f>SUM('Quarter supply and use of fuels'!S90:S93)</f>
        <v>12323.880000000001</v>
      </c>
      <c r="T27" s="60">
        <f>SUM('Quarter supply and use of fuels'!T90:T93)</f>
        <v>2655.5699999999997</v>
      </c>
      <c r="U27" s="60">
        <f>SUM('Quarter supply and use of fuels'!U90:U93)</f>
        <v>147574.47999999998</v>
      </c>
      <c r="V27" s="60">
        <f>SUM('Quarter supply and use of fuels'!V90:V93)</f>
        <v>1005.85</v>
      </c>
      <c r="W27" s="60">
        <f>SUM('Quarter supply and use of fuels'!W90:W93)</f>
        <v>22016.080000000002</v>
      </c>
      <c r="X27" s="60">
        <f>SUM('Quarter supply and use of fuels'!X90:X93)</f>
        <v>56877.270000000004</v>
      </c>
      <c r="Y27" s="60">
        <f>SUM('Quarter supply and use of fuels'!Y90:Y93)</f>
        <v>38222.51</v>
      </c>
      <c r="Z27" s="60">
        <f>SUM('Quarter supply and use of fuels'!Z90:Z93)</f>
        <v>21895.030000000002</v>
      </c>
      <c r="AA27" s="60">
        <f>SUM('Quarter supply and use of fuels'!AA90:AA93)</f>
        <v>5744.91</v>
      </c>
      <c r="AB27" s="60">
        <f>SUM('Quarter supply and use of fuels'!AB90:AB93)</f>
        <v>13275.560000000001</v>
      </c>
      <c r="AC27" s="60">
        <f>SUM('Quarter supply and use of fuels'!AC90:AC93)</f>
        <v>1515.37</v>
      </c>
      <c r="AD27" s="60">
        <f>SUM('Quarter supply and use of fuels'!AD90:AD93)</f>
        <v>1359.19</v>
      </c>
      <c r="AE27" s="66">
        <f>SUM('Quarter supply and use of fuels'!AE90:AE93)</f>
        <v>7557.74</v>
      </c>
      <c r="AG27" s="29"/>
    </row>
    <row r="28" spans="1:33" s="57" customFormat="1" ht="15.5" x14ac:dyDescent="0.35">
      <c r="A28" s="59">
        <v>2020</v>
      </c>
      <c r="B28" s="60">
        <f>SUM('Quarter supply and use of fuels'!B94:B97)</f>
        <v>123793.73</v>
      </c>
      <c r="C28" s="60">
        <f>SUM('Quarter supply and use of fuels'!C94:C97)</f>
        <v>123323.62</v>
      </c>
      <c r="D28" s="60">
        <f>SUM('Quarter supply and use of fuels'!D94:D97)</f>
        <v>-74765.260000000009</v>
      </c>
      <c r="E28" s="60">
        <f>SUM('Quarter supply and use of fuels'!E94:E97)</f>
        <v>-2009.57</v>
      </c>
      <c r="F28" s="61">
        <f>SUM('Quarter supply and use of fuels'!F94:F97)</f>
        <v>858.62999999999988</v>
      </c>
      <c r="G28" s="60">
        <f>SUM('Quarter supply and use of fuels'!G94:G97)</f>
        <v>171201.14999999997</v>
      </c>
      <c r="H28" s="60">
        <f>SUM('Quarter supply and use of fuels'!H94:H97)</f>
        <v>440.06999999999243</v>
      </c>
      <c r="I28" s="60">
        <f>SUM('Quarter supply and use of fuels'!I94:I97)</f>
        <v>170761.08</v>
      </c>
      <c r="J28" s="60">
        <f>SUM('Quarter supply and use of fuels'!J94:J97)</f>
        <v>-26.369999999999663</v>
      </c>
      <c r="K28" s="60">
        <f>SUM('Quarter supply and use of fuels'!K94:K97)</f>
        <v>-27964.230000000003</v>
      </c>
      <c r="L28" s="60">
        <f>SUM('Quarter supply and use of fuels'!L94:L97)</f>
        <v>-25103.890000000003</v>
      </c>
      <c r="M28" s="60">
        <f>SUM('Quarter supply and use of fuels'!M94:M97)</f>
        <v>-1072.48</v>
      </c>
      <c r="N28" s="60">
        <f>SUM('Quarter supply and use of fuels'!N94:N97)</f>
        <v>-157.4900000000016</v>
      </c>
      <c r="O28" s="60">
        <f>SUM('Quarter supply and use of fuels'!O94:O97)</f>
        <v>-71.089999999999975</v>
      </c>
      <c r="P28" s="60">
        <f>SUM('Quarter supply and use of fuels'!P94:P97)</f>
        <v>-1498.22</v>
      </c>
      <c r="Q28" s="60">
        <f>SUM('Quarter supply and use of fuels'!Q94:Q97)</f>
        <v>-20.220000000000013</v>
      </c>
      <c r="R28" s="60">
        <f>SUM('Quarter supply and use of fuels'!R94:R97)</f>
        <v>-40.840000000000018</v>
      </c>
      <c r="S28" s="60">
        <f>SUM('Quarter supply and use of fuels'!S94:S97)</f>
        <v>11255.77</v>
      </c>
      <c r="T28" s="60">
        <f>SUM('Quarter supply and use of fuels'!T94:T97)</f>
        <v>2674.8500000000004</v>
      </c>
      <c r="U28" s="60">
        <f>SUM('Quarter supply and use of fuels'!U94:U97)</f>
        <v>128839.86</v>
      </c>
      <c r="V28" s="60">
        <f>SUM('Quarter supply and use of fuels'!V94:V97)</f>
        <v>1036.1699999999998</v>
      </c>
      <c r="W28" s="60">
        <f>SUM('Quarter supply and use of fuels'!W94:W97)</f>
        <v>21167.489999999998</v>
      </c>
      <c r="X28" s="60">
        <f>SUM('Quarter supply and use of fuels'!X94:X97)</f>
        <v>40787.29</v>
      </c>
      <c r="Y28" s="60">
        <f>SUM('Quarter supply and use of fuels'!Y94:Y97)</f>
        <v>38456.129999999997</v>
      </c>
      <c r="Z28" s="60">
        <f>SUM('Quarter supply and use of fuels'!Z94:Z97)</f>
        <v>20303.510000000002</v>
      </c>
      <c r="AA28" s="60">
        <f>SUM('Quarter supply and use of fuels'!AA94:AA97)</f>
        <v>5391.1500000000005</v>
      </c>
      <c r="AB28" s="60">
        <f>SUM('Quarter supply and use of fuels'!AB94:AB97)</f>
        <v>12121.95</v>
      </c>
      <c r="AC28" s="60">
        <f>SUM('Quarter supply and use of fuels'!AC94:AC97)</f>
        <v>1469.4899999999998</v>
      </c>
      <c r="AD28" s="60">
        <f>SUM('Quarter supply and use of fuels'!AD94:AD97)</f>
        <v>1320.92</v>
      </c>
      <c r="AE28" s="66">
        <f>SUM('Quarter supply and use of fuels'!AE94:AE97)</f>
        <v>7089.27</v>
      </c>
      <c r="AG28" s="29"/>
    </row>
    <row r="29" spans="1:33" ht="15.5" x14ac:dyDescent="0.35">
      <c r="A29" s="115">
        <v>2021</v>
      </c>
      <c r="B29" s="60">
        <f>SUM('Quarter supply and use of fuels'!B98:B101)</f>
        <v>106844.13</v>
      </c>
      <c r="C29" s="60">
        <f>SUM('Quarter supply and use of fuels'!C98:C101)</f>
        <v>133469.81</v>
      </c>
      <c r="D29" s="60">
        <f>SUM('Quarter supply and use of fuels'!D98:D101)</f>
        <v>-65793.86</v>
      </c>
      <c r="E29" s="60">
        <f>SUM('Quarter supply and use of fuels'!E98:E101)</f>
        <v>-2071.19</v>
      </c>
      <c r="F29" s="61">
        <f>SUM('Quarter supply and use of fuels'!F98:F101)</f>
        <v>3939.12</v>
      </c>
      <c r="G29" s="60">
        <f>SUM('Quarter supply and use of fuels'!G98:G101)</f>
        <v>176388.01</v>
      </c>
      <c r="H29" s="60">
        <f>SUM('Quarter supply and use of fuels'!H98:H101)</f>
        <v>267.08000000000902</v>
      </c>
      <c r="I29" s="60">
        <f>SUM('Quarter supply and use of fuels'!I98:I101)</f>
        <v>176120.93</v>
      </c>
      <c r="J29" s="60">
        <f>SUM('Quarter supply and use of fuels'!J98:J101)</f>
        <v>-24.320000000000164</v>
      </c>
      <c r="K29" s="60">
        <f>SUM('Quarter supply and use of fuels'!K98:K101)</f>
        <v>-29419.960000000003</v>
      </c>
      <c r="L29" s="60">
        <f>SUM('Quarter supply and use of fuels'!L98:L101)</f>
        <v>-26442.71</v>
      </c>
      <c r="M29" s="60">
        <f>SUM('Quarter supply and use of fuels'!M98:M101)</f>
        <v>-1065.5999999999999</v>
      </c>
      <c r="N29" s="60">
        <f>SUM('Quarter supply and use of fuels'!N98:N101)</f>
        <v>-354.04000000000087</v>
      </c>
      <c r="O29" s="60">
        <f>SUM('Quarter supply and use of fuels'!O98:O101)</f>
        <v>-78.909999999999968</v>
      </c>
      <c r="P29" s="60">
        <f>SUM('Quarter supply and use of fuels'!P98:P101)</f>
        <v>-1425.71</v>
      </c>
      <c r="Q29" s="60">
        <f>SUM('Quarter supply and use of fuels'!Q98:Q101)</f>
        <v>-2.9199999999999982</v>
      </c>
      <c r="R29" s="60">
        <f>SUM('Quarter supply and use of fuels'!R98:R101)</f>
        <v>-50.070000000000007</v>
      </c>
      <c r="S29" s="60">
        <f>SUM('Quarter supply and use of fuels'!S98:S101)</f>
        <v>10170.209999999999</v>
      </c>
      <c r="T29" s="60">
        <f>SUM('Quarter supply and use of fuels'!T98:T101)</f>
        <v>2731.6000000000004</v>
      </c>
      <c r="U29" s="60">
        <f>SUM('Quarter supply and use of fuels'!U98:U101)</f>
        <v>133774.82999999999</v>
      </c>
      <c r="V29" s="60">
        <f>SUM('Quarter supply and use of fuels'!V98:V101)</f>
        <v>1088.8900000000001</v>
      </c>
      <c r="W29" s="60">
        <f>SUM('Quarter supply and use of fuels'!W98:W101)</f>
        <v>21781.989999999998</v>
      </c>
      <c r="X29" s="60">
        <f>SUM('Quarter supply and use of fuels'!X98:X101)</f>
        <v>44182.06</v>
      </c>
      <c r="Y29" s="60">
        <f>SUM('Quarter supply and use of fuels'!Y98:Y101)</f>
        <v>40052.639999999992</v>
      </c>
      <c r="Z29" s="60">
        <f>SUM('Quarter supply and use of fuels'!Z98:Z101)</f>
        <v>20983.730000000003</v>
      </c>
      <c r="AA29" s="60">
        <f>SUM('Quarter supply and use of fuels'!AA98:AA101)</f>
        <v>5613.0599999999995</v>
      </c>
      <c r="AB29" s="60">
        <f>SUM('Quarter supply and use of fuels'!AB98:AB101)</f>
        <v>12584.11</v>
      </c>
      <c r="AC29" s="60">
        <f>SUM('Quarter supply and use of fuels'!AC98:AC101)</f>
        <v>1442.03</v>
      </c>
      <c r="AD29" s="60">
        <f>SUM('Quarter supply and use of fuels'!AD98:AD101)</f>
        <v>1344.5300000000002</v>
      </c>
      <c r="AE29" s="66">
        <f>SUM('Quarter supply and use of fuels'!AE98:AE101)</f>
        <v>5685.5199999999995</v>
      </c>
    </row>
    <row r="30" spans="1:33" ht="15.5" x14ac:dyDescent="0.35">
      <c r="A30" s="115">
        <v>2022</v>
      </c>
      <c r="B30" s="60">
        <f>SUM('Quarter supply and use of fuels'!B102:B105)</f>
        <v>110177.14000000001</v>
      </c>
      <c r="C30" s="60">
        <f>SUM('Quarter supply and use of fuels'!C102:C105)</f>
        <v>147521.01</v>
      </c>
      <c r="D30" s="60">
        <f>SUM('Quarter supply and use of fuels'!D102:D105)</f>
        <v>-81884.2</v>
      </c>
      <c r="E30" s="60">
        <f>SUM('Quarter supply and use of fuels'!E102:E105)</f>
        <v>-2094.36</v>
      </c>
      <c r="F30" s="61">
        <f>SUM('Quarter supply and use of fuels'!F102:F105)</f>
        <v>370.5100000000001</v>
      </c>
      <c r="G30" s="60">
        <f>SUM('Quarter supply and use of fuels'!G102:G105)</f>
        <v>174090.09999999998</v>
      </c>
      <c r="H30" s="60">
        <f>SUM('Quarter supply and use of fuels'!H102:H105)</f>
        <v>-366.93000000001484</v>
      </c>
      <c r="I30" s="60">
        <f>SUM('Quarter supply and use of fuels'!I102:I105)</f>
        <v>174457.03</v>
      </c>
      <c r="J30" s="60">
        <f>SUM('Quarter supply and use of fuels'!J102:J105)</f>
        <v>-73.149999999999636</v>
      </c>
      <c r="K30" s="60">
        <f>SUM('Quarter supply and use of fuels'!K102:K105)</f>
        <v>-29509.060000000005</v>
      </c>
      <c r="L30" s="60">
        <f>SUM('Quarter supply and use of fuels'!L102:L105)</f>
        <v>-26441.690000000002</v>
      </c>
      <c r="M30" s="60">
        <f>SUM('Quarter supply and use of fuels'!M102:M105)</f>
        <v>-1056.9299999999998</v>
      </c>
      <c r="N30" s="60">
        <f>SUM('Quarter supply and use of fuels'!N102:N105)</f>
        <v>-616.71999999999935</v>
      </c>
      <c r="O30" s="60">
        <f>SUM('Quarter supply and use of fuels'!O102:O105)</f>
        <v>30.52000000000001</v>
      </c>
      <c r="P30" s="60">
        <f>SUM('Quarter supply and use of fuels'!P102:P105)</f>
        <v>-1417.06</v>
      </c>
      <c r="Q30" s="60">
        <f>SUM('Quarter supply and use of fuels'!Q102:Q105)</f>
        <v>25.069999999999997</v>
      </c>
      <c r="R30" s="60">
        <f>SUM('Quarter supply and use of fuels'!R102:R105)</f>
        <v>-32.250000000000028</v>
      </c>
      <c r="S30" s="60">
        <f>SUM('Quarter supply and use of fuels'!S102:S105)</f>
        <v>10151.82</v>
      </c>
      <c r="T30" s="60">
        <f>SUM('Quarter supply and use of fuels'!T102:T105)</f>
        <v>2726.02</v>
      </c>
      <c r="U30" s="60">
        <f>SUM('Quarter supply and use of fuels'!U102:U105)</f>
        <v>131996.96</v>
      </c>
      <c r="V30" s="60">
        <f>SUM('Quarter supply and use of fuels'!V102:V105)</f>
        <v>1022.8799999999999</v>
      </c>
      <c r="W30" s="60">
        <f>SUM('Quarter supply and use of fuels'!W102:W105)</f>
        <v>20507.240000000002</v>
      </c>
      <c r="X30" s="60">
        <f>SUM('Quarter supply and use of fuels'!X102:X105)</f>
        <v>50578.9</v>
      </c>
      <c r="Y30" s="60">
        <f>SUM('Quarter supply and use of fuels'!Y102:Y105)</f>
        <v>34419.159999999996</v>
      </c>
      <c r="Z30" s="60">
        <f>SUM('Quarter supply and use of fuels'!Z102:Z105)</f>
        <v>20289.059999999998</v>
      </c>
      <c r="AA30" s="60">
        <f>SUM('Quarter supply and use of fuels'!AA102:AA105)</f>
        <v>5253.77</v>
      </c>
      <c r="AB30" s="60">
        <f>SUM('Quarter supply and use of fuels'!AB102:AB105)</f>
        <v>12399.75</v>
      </c>
      <c r="AC30" s="60">
        <f>SUM('Quarter supply and use of fuels'!AC102:AC105)</f>
        <v>1387.79</v>
      </c>
      <c r="AD30" s="60">
        <f>SUM('Quarter supply and use of fuels'!AD102:AD105)</f>
        <v>1247.75</v>
      </c>
      <c r="AE30" s="66">
        <f>SUM('Quarter supply and use of fuels'!AE102:AE105)</f>
        <v>5179.7199999999993</v>
      </c>
    </row>
    <row r="31" spans="1:33" ht="15.5" x14ac:dyDescent="0.35">
      <c r="A31" s="115" t="s">
        <v>514</v>
      </c>
      <c r="B31" s="60">
        <f>SUM('Quarter supply and use of fuels'!B106:B109)</f>
        <v>100418.74999999999</v>
      </c>
      <c r="C31" s="60">
        <f>SUM('Quarter supply and use of fuels'!C106:C109)</f>
        <v>137656.76999999999</v>
      </c>
      <c r="D31" s="60">
        <f>SUM('Quarter supply and use of fuels'!D106:D109)</f>
        <v>-67877.460000000006</v>
      </c>
      <c r="E31" s="60">
        <f>SUM('Quarter supply and use of fuels'!E106:E109)</f>
        <v>-2085.36</v>
      </c>
      <c r="F31" s="60">
        <f>SUM('Quarter supply and use of fuels'!F106:F109)</f>
        <v>-258.30000000000007</v>
      </c>
      <c r="G31" s="60">
        <f>SUM('Quarter supply and use of fuels'!G106:G109)</f>
        <v>167854.4</v>
      </c>
      <c r="H31" s="60">
        <f>SUM('Quarter supply and use of fuels'!H106:H109)</f>
        <v>-526.48999999999796</v>
      </c>
      <c r="I31" s="60">
        <f>SUM('Quarter supply and use of fuels'!I106:I109)</f>
        <v>168380.88999999998</v>
      </c>
      <c r="J31" s="60">
        <f>SUM('Quarter supply and use of fuels'!J106:J109)</f>
        <v>-188.18000000000006</v>
      </c>
      <c r="K31" s="60">
        <f>SUM('Quarter supply and use of fuels'!K106:K109)</f>
        <v>-25666.199999999997</v>
      </c>
      <c r="L31" s="60">
        <f>SUM('Quarter supply and use of fuels'!L106:L109)</f>
        <v>-22505.69</v>
      </c>
      <c r="M31" s="60">
        <f>SUM('Quarter supply and use of fuels'!M106:M109)</f>
        <v>-1056.9299999999998</v>
      </c>
      <c r="N31" s="60">
        <f>SUM('Quarter supply and use of fuels'!N106:N109)</f>
        <v>-473.57999999999993</v>
      </c>
      <c r="O31" s="60">
        <f>SUM('Quarter supply and use of fuels'!O106:O109)</f>
        <v>-8.4799999999999898</v>
      </c>
      <c r="P31" s="60">
        <f>SUM('Quarter supply and use of fuels'!P106:P109)</f>
        <v>-1578.31</v>
      </c>
      <c r="Q31" s="60">
        <f>SUM('Quarter supply and use of fuels'!Q106:Q109)</f>
        <v>-15.620000000000003</v>
      </c>
      <c r="R31" s="60">
        <f>SUM('Quarter supply and use of fuels'!R106:R109)</f>
        <v>-27.590000000000018</v>
      </c>
      <c r="S31" s="60">
        <f>SUM('Quarter supply and use of fuels'!S106:S109)</f>
        <v>10018.789999999999</v>
      </c>
      <c r="T31" s="60">
        <f>SUM('Quarter supply and use of fuels'!T106:T109)</f>
        <v>2930.9700000000003</v>
      </c>
      <c r="U31" s="60">
        <f>SUM('Quarter supply and use of fuels'!U106:U109)</f>
        <v>129576.73</v>
      </c>
      <c r="V31" s="60">
        <f>SUM('Quarter supply and use of fuels'!V106:V109)</f>
        <v>917.42000000000007</v>
      </c>
      <c r="W31" s="60">
        <f>SUM('Quarter supply and use of fuels'!W106:W109)</f>
        <v>19873.490000000002</v>
      </c>
      <c r="X31" s="60">
        <f>SUM('Quarter supply and use of fuels'!X106:X109)</f>
        <v>52145.58</v>
      </c>
      <c r="Y31" s="60">
        <f>SUM('Quarter supply and use of fuels'!Y106:Y109)</f>
        <v>32185.75</v>
      </c>
      <c r="Z31" s="60">
        <f>SUM('Quarter supply and use of fuels'!Z106:Z109)</f>
        <v>19685.7</v>
      </c>
      <c r="AA31" s="60">
        <f>SUM('Quarter supply and use of fuels'!AA106:AA109)</f>
        <v>5086.01</v>
      </c>
      <c r="AB31" s="60">
        <f>SUM('Quarter supply and use of fuels'!AB106:AB109)</f>
        <v>12002.28</v>
      </c>
      <c r="AC31" s="60">
        <f>SUM('Quarter supply and use of fuels'!AC106:AC109)</f>
        <v>1380.6799999999998</v>
      </c>
      <c r="AD31" s="60">
        <f>SUM('Quarter supply and use of fuels'!AD106:AD109)</f>
        <v>1216.73</v>
      </c>
      <c r="AE31" s="66">
        <f>SUM('Quarter supply and use of fuels'!AE106:AE109)</f>
        <v>4768.7900000000009</v>
      </c>
    </row>
    <row r="32" spans="1:33" ht="13.5" x14ac:dyDescent="0.35">
      <c r="B32" s="30"/>
      <c r="C32" s="30"/>
      <c r="D32" s="30"/>
      <c r="E32" s="30"/>
      <c r="F32" s="30"/>
      <c r="G32" s="31"/>
      <c r="H32" s="30"/>
      <c r="I32" s="31"/>
      <c r="J32" s="30"/>
      <c r="K32" s="31"/>
      <c r="L32" s="30"/>
      <c r="M32" s="30"/>
      <c r="N32" s="30"/>
      <c r="O32" s="30"/>
      <c r="P32" s="30"/>
      <c r="Q32" s="30"/>
      <c r="R32" s="30"/>
      <c r="S32" s="30"/>
      <c r="T32" s="30"/>
      <c r="U32" s="31"/>
      <c r="V32" s="30"/>
      <c r="W32" s="30"/>
      <c r="X32" s="30"/>
      <c r="Y32" s="30"/>
      <c r="Z32" s="30"/>
      <c r="AA32" s="30"/>
      <c r="AB32" s="30"/>
      <c r="AC32" s="30"/>
      <c r="AD32" s="30"/>
      <c r="AE32" s="30"/>
    </row>
    <row r="33" spans="1:31" ht="13.5" x14ac:dyDescent="0.35">
      <c r="A33" s="32"/>
      <c r="B33" s="30"/>
      <c r="C33" s="30"/>
      <c r="D33" s="30"/>
      <c r="E33" s="30"/>
      <c r="F33" s="30"/>
      <c r="G33" s="31"/>
      <c r="H33" s="30"/>
      <c r="I33" s="31"/>
      <c r="J33" s="30"/>
      <c r="K33" s="31"/>
      <c r="L33" s="30"/>
      <c r="M33" s="30"/>
      <c r="N33" s="30"/>
      <c r="O33" s="30"/>
      <c r="P33" s="30"/>
      <c r="Q33" s="30"/>
      <c r="R33" s="30"/>
      <c r="S33" s="30"/>
      <c r="T33" s="30"/>
      <c r="U33" s="31"/>
      <c r="V33" s="30"/>
      <c r="W33" s="30"/>
      <c r="X33" s="30"/>
      <c r="Y33" s="30"/>
      <c r="Z33" s="30"/>
      <c r="AA33" s="30"/>
      <c r="AB33" s="30"/>
      <c r="AC33" s="30"/>
      <c r="AD33" s="30"/>
      <c r="AE33" s="30"/>
    </row>
    <row r="34" spans="1:31" ht="13.5" x14ac:dyDescent="0.35">
      <c r="A34" s="3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row>
    <row r="35" spans="1:31" ht="13.5" x14ac:dyDescent="0.35">
      <c r="A35" s="33"/>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row>
    <row r="36" spans="1:31" ht="13.5" x14ac:dyDescent="0.35">
      <c r="A36" s="33"/>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row>
    <row r="37" spans="1:31" ht="13.5" x14ac:dyDescent="0.35">
      <c r="A37" s="33"/>
      <c r="B37" s="30"/>
      <c r="C37" s="30"/>
      <c r="D37" s="30"/>
      <c r="E37" s="30"/>
      <c r="F37" s="30"/>
      <c r="G37" s="31"/>
      <c r="H37" s="30"/>
      <c r="I37" s="31"/>
      <c r="J37" s="30"/>
      <c r="K37" s="31"/>
      <c r="L37" s="30"/>
      <c r="M37" s="30"/>
      <c r="N37" s="30"/>
      <c r="O37" s="30"/>
      <c r="P37" s="30"/>
      <c r="Q37" s="30"/>
      <c r="R37" s="30"/>
      <c r="S37" s="30"/>
      <c r="T37" s="30"/>
      <c r="U37" s="30"/>
      <c r="V37" s="30"/>
      <c r="W37" s="30"/>
      <c r="X37" s="30"/>
      <c r="Y37" s="30"/>
      <c r="Z37" s="30"/>
      <c r="AA37" s="30"/>
      <c r="AB37" s="30"/>
      <c r="AC37" s="30"/>
      <c r="AD37" s="30"/>
      <c r="AE37" s="30"/>
    </row>
    <row r="38" spans="1:31" ht="13.5" x14ac:dyDescent="0.35">
      <c r="A38" s="33"/>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row>
    <row r="39" spans="1:31" ht="13.5" x14ac:dyDescent="0.35">
      <c r="A39" s="33"/>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row>
    <row r="40" spans="1:31" ht="13.5" x14ac:dyDescent="0.35">
      <c r="A40" s="33"/>
      <c r="B40" s="30"/>
      <c r="C40" s="30"/>
      <c r="D40" s="30"/>
      <c r="E40" s="30"/>
      <c r="F40" s="30"/>
      <c r="G40" s="31"/>
      <c r="H40" s="30"/>
      <c r="I40" s="31"/>
      <c r="J40" s="30"/>
      <c r="K40" s="31"/>
      <c r="L40" s="30"/>
      <c r="M40" s="30"/>
      <c r="N40" s="30"/>
      <c r="O40" s="30"/>
      <c r="P40" s="30"/>
      <c r="Q40" s="30"/>
      <c r="R40" s="30"/>
      <c r="S40" s="30"/>
      <c r="T40" s="30"/>
      <c r="U40" s="31"/>
      <c r="V40" s="30"/>
      <c r="W40" s="30"/>
      <c r="X40" s="30"/>
      <c r="Y40" s="30"/>
      <c r="Z40" s="30"/>
      <c r="AA40" s="30"/>
      <c r="AB40" s="30"/>
      <c r="AC40" s="30"/>
      <c r="AD40" s="30"/>
      <c r="AE40" s="30"/>
    </row>
    <row r="41" spans="1:31" ht="13.5" x14ac:dyDescent="0.35">
      <c r="A41" s="33"/>
      <c r="B41" s="30"/>
      <c r="C41" s="30"/>
      <c r="D41" s="30"/>
      <c r="E41" s="30"/>
      <c r="F41" s="30"/>
      <c r="G41" s="31"/>
      <c r="H41" s="30"/>
      <c r="I41" s="31"/>
      <c r="J41" s="30"/>
      <c r="K41" s="31"/>
      <c r="L41" s="30"/>
      <c r="M41" s="30"/>
      <c r="N41" s="30"/>
      <c r="O41" s="30"/>
      <c r="P41" s="30"/>
      <c r="Q41" s="30"/>
      <c r="R41" s="30"/>
      <c r="S41" s="30"/>
      <c r="T41" s="30"/>
      <c r="U41" s="31"/>
      <c r="V41" s="30"/>
      <c r="W41" s="30"/>
      <c r="X41" s="30"/>
      <c r="Y41" s="30"/>
      <c r="Z41" s="30"/>
      <c r="AA41" s="30"/>
      <c r="AB41" s="30"/>
      <c r="AC41" s="30"/>
      <c r="AD41" s="30"/>
      <c r="AE41" s="30"/>
    </row>
    <row r="42" spans="1:31" ht="13.5" x14ac:dyDescent="0.35">
      <c r="A42" s="33"/>
      <c r="B42" s="30"/>
      <c r="C42" s="30"/>
      <c r="D42" s="30"/>
      <c r="E42" s="30"/>
      <c r="F42" s="30"/>
      <c r="G42" s="31"/>
      <c r="H42" s="30"/>
      <c r="I42" s="31"/>
      <c r="J42" s="30"/>
      <c r="K42" s="31"/>
      <c r="L42" s="30"/>
      <c r="M42" s="30"/>
      <c r="N42" s="30"/>
      <c r="O42" s="30"/>
      <c r="P42" s="30"/>
      <c r="Q42" s="30"/>
      <c r="R42" s="30"/>
      <c r="S42" s="30"/>
      <c r="T42" s="30"/>
      <c r="U42" s="31"/>
      <c r="V42" s="30"/>
      <c r="W42" s="30"/>
      <c r="X42" s="30"/>
      <c r="Y42" s="30"/>
      <c r="Z42" s="30"/>
      <c r="AA42" s="30"/>
      <c r="AB42" s="30"/>
      <c r="AC42" s="30"/>
      <c r="AD42" s="30"/>
      <c r="AE42" s="30"/>
    </row>
    <row r="43" spans="1:31" ht="13.5" x14ac:dyDescent="0.35">
      <c r="A43" s="33"/>
      <c r="B43" s="30"/>
      <c r="C43" s="30"/>
      <c r="D43" s="30"/>
      <c r="E43" s="30"/>
      <c r="F43" s="30"/>
      <c r="G43" s="31"/>
      <c r="H43" s="30"/>
      <c r="I43" s="31"/>
      <c r="J43" s="30"/>
      <c r="K43" s="31"/>
      <c r="L43" s="30"/>
      <c r="M43" s="30"/>
      <c r="N43" s="30"/>
      <c r="O43" s="30"/>
      <c r="P43" s="30"/>
      <c r="Q43" s="30"/>
      <c r="R43" s="30"/>
      <c r="S43" s="30"/>
      <c r="T43" s="30"/>
      <c r="U43" s="31"/>
      <c r="V43" s="30"/>
      <c r="W43" s="30"/>
      <c r="X43" s="30"/>
      <c r="Y43" s="30"/>
      <c r="Z43" s="30"/>
      <c r="AA43" s="30"/>
      <c r="AB43" s="30"/>
      <c r="AC43" s="30"/>
      <c r="AD43" s="30"/>
      <c r="AE43" s="30"/>
    </row>
    <row r="44" spans="1:31" ht="13.5" x14ac:dyDescent="0.35">
      <c r="A44" s="33"/>
      <c r="B44" s="30"/>
      <c r="C44" s="30"/>
      <c r="D44" s="30"/>
      <c r="E44" s="30"/>
      <c r="F44" s="30"/>
      <c r="G44" s="31"/>
      <c r="H44" s="30"/>
      <c r="I44" s="31"/>
      <c r="J44" s="30"/>
      <c r="K44" s="31"/>
      <c r="L44" s="30"/>
      <c r="M44" s="30"/>
      <c r="N44" s="30"/>
      <c r="O44" s="30"/>
      <c r="P44" s="30"/>
      <c r="Q44" s="30"/>
      <c r="R44" s="30"/>
      <c r="S44" s="30"/>
      <c r="T44" s="30"/>
      <c r="U44" s="31"/>
      <c r="V44" s="30"/>
      <c r="W44" s="30"/>
      <c r="X44" s="30"/>
      <c r="Y44" s="30"/>
      <c r="Z44" s="30"/>
      <c r="AA44" s="30"/>
      <c r="AB44" s="30"/>
      <c r="AC44" s="30"/>
      <c r="AD44" s="30"/>
      <c r="AE44" s="30"/>
    </row>
    <row r="45" spans="1:31" ht="13.5" x14ac:dyDescent="0.35">
      <c r="A45" s="33"/>
      <c r="B45" s="30"/>
      <c r="C45" s="30"/>
      <c r="D45" s="30"/>
      <c r="E45" s="30"/>
      <c r="F45" s="30"/>
      <c r="G45" s="31"/>
      <c r="H45" s="30"/>
      <c r="I45" s="31"/>
      <c r="J45" s="30"/>
      <c r="K45" s="31"/>
      <c r="L45" s="30"/>
      <c r="M45" s="30"/>
      <c r="N45" s="30"/>
      <c r="O45" s="30"/>
      <c r="P45" s="30"/>
      <c r="Q45" s="30"/>
      <c r="R45" s="30"/>
      <c r="S45" s="30"/>
      <c r="T45" s="30"/>
      <c r="U45" s="31"/>
      <c r="V45" s="30"/>
      <c r="W45" s="30"/>
      <c r="X45" s="30"/>
      <c r="Y45" s="30"/>
      <c r="Z45" s="30"/>
      <c r="AA45" s="30"/>
      <c r="AB45" s="30"/>
      <c r="AC45" s="30"/>
      <c r="AD45" s="30"/>
      <c r="AE45" s="30"/>
    </row>
    <row r="46" spans="1:31" ht="13.5" x14ac:dyDescent="0.35">
      <c r="A46" s="33"/>
      <c r="B46" s="30"/>
      <c r="C46" s="30"/>
      <c r="D46" s="30"/>
      <c r="E46" s="30"/>
      <c r="F46" s="30"/>
      <c r="G46" s="31"/>
      <c r="H46" s="30"/>
      <c r="I46" s="31"/>
      <c r="J46" s="30"/>
      <c r="K46" s="31"/>
      <c r="L46" s="30"/>
      <c r="M46" s="30"/>
      <c r="N46" s="30"/>
      <c r="O46" s="30"/>
      <c r="P46" s="30"/>
      <c r="Q46" s="30"/>
      <c r="R46" s="30"/>
      <c r="S46" s="30"/>
      <c r="T46" s="30"/>
      <c r="U46" s="31"/>
      <c r="V46" s="30"/>
      <c r="W46" s="30"/>
      <c r="X46" s="30"/>
      <c r="Y46" s="30"/>
      <c r="Z46" s="30"/>
      <c r="AA46" s="30"/>
      <c r="AB46" s="30"/>
      <c r="AC46" s="30"/>
      <c r="AD46" s="30"/>
      <c r="AE46" s="30"/>
    </row>
    <row r="47" spans="1:31" ht="13.5" x14ac:dyDescent="0.35">
      <c r="A47" s="33"/>
      <c r="B47" s="30"/>
      <c r="C47" s="30"/>
      <c r="D47" s="30"/>
      <c r="E47" s="30"/>
      <c r="F47" s="30"/>
      <c r="G47" s="31"/>
      <c r="H47" s="30"/>
      <c r="I47" s="31"/>
      <c r="J47" s="30"/>
      <c r="K47" s="31"/>
      <c r="L47" s="30"/>
      <c r="M47" s="30"/>
      <c r="N47" s="30"/>
      <c r="O47" s="30"/>
      <c r="P47" s="30"/>
      <c r="Q47" s="30"/>
      <c r="R47" s="30"/>
      <c r="S47" s="30"/>
      <c r="T47" s="30"/>
      <c r="U47" s="31"/>
      <c r="V47" s="30"/>
      <c r="W47" s="30"/>
      <c r="X47" s="30"/>
      <c r="Y47" s="30"/>
      <c r="Z47" s="30"/>
      <c r="AA47" s="30"/>
      <c r="AB47" s="30"/>
      <c r="AC47" s="30"/>
      <c r="AD47" s="30"/>
      <c r="AE47" s="30"/>
    </row>
    <row r="48" spans="1:31" ht="13.5" x14ac:dyDescent="0.35">
      <c r="A48" s="33"/>
      <c r="B48" s="30"/>
      <c r="C48" s="30"/>
      <c r="D48" s="30"/>
      <c r="E48" s="30"/>
      <c r="F48" s="30"/>
      <c r="G48" s="31"/>
      <c r="H48" s="30"/>
      <c r="I48" s="31"/>
      <c r="J48" s="30"/>
      <c r="K48" s="31"/>
      <c r="L48" s="30"/>
      <c r="M48" s="30"/>
      <c r="N48" s="30"/>
      <c r="O48" s="30"/>
      <c r="P48" s="30"/>
      <c r="Q48" s="30"/>
      <c r="R48" s="30"/>
      <c r="S48" s="30"/>
      <c r="T48" s="30"/>
      <c r="U48" s="31"/>
      <c r="V48" s="30"/>
      <c r="W48" s="30"/>
      <c r="X48" s="30"/>
      <c r="Y48" s="30"/>
      <c r="Z48" s="30"/>
      <c r="AA48" s="30"/>
      <c r="AB48" s="30"/>
      <c r="AC48" s="30"/>
      <c r="AD48" s="30"/>
      <c r="AE48" s="30"/>
    </row>
    <row r="49" spans="1:31" ht="13.5" x14ac:dyDescent="0.35">
      <c r="A49" s="33"/>
      <c r="B49" s="30"/>
      <c r="C49" s="30"/>
      <c r="D49" s="30"/>
      <c r="E49" s="30"/>
      <c r="F49" s="30"/>
      <c r="G49" s="31"/>
      <c r="H49" s="30"/>
      <c r="I49" s="31"/>
      <c r="J49" s="30"/>
      <c r="K49" s="31"/>
      <c r="L49" s="30"/>
      <c r="M49" s="30"/>
      <c r="N49" s="30"/>
      <c r="O49" s="30"/>
      <c r="P49" s="30"/>
      <c r="Q49" s="30"/>
      <c r="R49" s="30"/>
      <c r="S49" s="30"/>
      <c r="T49" s="30"/>
      <c r="U49" s="31"/>
      <c r="V49" s="30"/>
      <c r="W49" s="30"/>
      <c r="X49" s="30"/>
      <c r="Y49" s="30"/>
      <c r="Z49" s="30"/>
      <c r="AA49" s="30"/>
      <c r="AB49" s="30"/>
      <c r="AC49" s="30"/>
      <c r="AD49" s="30"/>
      <c r="AE49" s="30"/>
    </row>
    <row r="50" spans="1:31" ht="13.5" x14ac:dyDescent="0.35">
      <c r="A50" s="33"/>
      <c r="B50" s="30"/>
      <c r="C50" s="30"/>
      <c r="D50" s="30"/>
      <c r="E50" s="30"/>
      <c r="F50" s="30"/>
      <c r="G50" s="31"/>
      <c r="H50" s="30"/>
      <c r="I50" s="31"/>
      <c r="J50" s="30"/>
      <c r="K50" s="31"/>
      <c r="L50" s="30"/>
      <c r="M50" s="30"/>
      <c r="N50" s="30"/>
      <c r="O50" s="30"/>
      <c r="P50" s="30"/>
      <c r="Q50" s="30"/>
      <c r="R50" s="30"/>
      <c r="S50" s="30"/>
      <c r="T50" s="30"/>
      <c r="U50" s="31"/>
      <c r="V50" s="30"/>
      <c r="W50" s="30"/>
      <c r="X50" s="30"/>
      <c r="Y50" s="30"/>
      <c r="Z50" s="30"/>
      <c r="AA50" s="30"/>
      <c r="AB50" s="30"/>
      <c r="AC50" s="30"/>
      <c r="AD50" s="30"/>
      <c r="AE50" s="30"/>
    </row>
    <row r="51" spans="1:31" ht="13.5" x14ac:dyDescent="0.35">
      <c r="A51" s="33"/>
      <c r="B51" s="30"/>
      <c r="C51" s="30"/>
      <c r="D51" s="30"/>
      <c r="E51" s="30"/>
      <c r="F51" s="30"/>
      <c r="G51" s="31"/>
      <c r="H51" s="30"/>
      <c r="I51" s="31"/>
      <c r="J51" s="30"/>
      <c r="K51" s="31"/>
      <c r="L51" s="30"/>
      <c r="M51" s="30"/>
      <c r="N51" s="30"/>
      <c r="O51" s="30"/>
      <c r="P51" s="30"/>
      <c r="Q51" s="30"/>
      <c r="R51" s="30"/>
      <c r="S51" s="30"/>
      <c r="T51" s="30"/>
      <c r="U51" s="31"/>
      <c r="V51" s="30"/>
      <c r="W51" s="30"/>
      <c r="X51" s="30"/>
      <c r="Y51" s="30"/>
      <c r="Z51" s="30"/>
      <c r="AA51" s="30"/>
      <c r="AB51" s="30"/>
      <c r="AC51" s="30"/>
      <c r="AD51" s="30"/>
      <c r="AE51" s="30"/>
    </row>
    <row r="52" spans="1:31" ht="13.5" x14ac:dyDescent="0.35">
      <c r="A52" s="33"/>
      <c r="B52" s="30"/>
      <c r="C52" s="30"/>
      <c r="D52" s="30"/>
      <c r="E52" s="30"/>
      <c r="F52" s="30"/>
      <c r="G52" s="31"/>
      <c r="H52" s="30"/>
      <c r="I52" s="31"/>
      <c r="J52" s="30"/>
      <c r="K52" s="31"/>
      <c r="L52" s="30"/>
      <c r="M52" s="30"/>
      <c r="N52" s="30"/>
      <c r="O52" s="30"/>
      <c r="P52" s="30"/>
      <c r="Q52" s="30"/>
      <c r="R52" s="30"/>
      <c r="S52" s="30"/>
      <c r="T52" s="30"/>
      <c r="U52" s="31"/>
      <c r="V52" s="30"/>
      <c r="W52" s="30"/>
      <c r="X52" s="30"/>
      <c r="Y52" s="30"/>
      <c r="Z52" s="30"/>
      <c r="AA52" s="30"/>
      <c r="AB52" s="30"/>
      <c r="AC52" s="30"/>
      <c r="AD52" s="30"/>
      <c r="AE52" s="30"/>
    </row>
    <row r="53" spans="1:31" ht="13.5" x14ac:dyDescent="0.35">
      <c r="A53" s="33"/>
      <c r="B53" s="30"/>
      <c r="C53" s="30"/>
      <c r="D53" s="30"/>
      <c r="E53" s="30"/>
      <c r="F53" s="30"/>
      <c r="G53" s="31"/>
      <c r="H53" s="30"/>
      <c r="I53" s="31"/>
      <c r="J53" s="30"/>
      <c r="K53" s="31"/>
      <c r="L53" s="30"/>
      <c r="M53" s="30"/>
      <c r="N53" s="30"/>
      <c r="O53" s="30"/>
      <c r="P53" s="30"/>
      <c r="Q53" s="30"/>
      <c r="R53" s="30"/>
      <c r="S53" s="30"/>
      <c r="T53" s="30"/>
      <c r="U53" s="31"/>
      <c r="V53" s="30"/>
      <c r="W53" s="30"/>
      <c r="X53" s="30"/>
      <c r="Y53" s="30"/>
      <c r="Z53" s="30"/>
      <c r="AA53" s="30"/>
      <c r="AB53" s="30"/>
      <c r="AC53" s="30"/>
      <c r="AD53" s="30"/>
      <c r="AE53" s="30"/>
    </row>
    <row r="54" spans="1:31" ht="13.5" x14ac:dyDescent="0.35">
      <c r="A54" s="33"/>
      <c r="B54" s="30"/>
      <c r="C54" s="30"/>
      <c r="D54" s="30"/>
      <c r="E54" s="30"/>
      <c r="F54" s="30"/>
      <c r="G54" s="31"/>
      <c r="H54" s="30"/>
      <c r="I54" s="31"/>
      <c r="J54" s="30"/>
      <c r="K54" s="31"/>
      <c r="L54" s="30"/>
      <c r="M54" s="30"/>
      <c r="N54" s="30"/>
      <c r="O54" s="30"/>
      <c r="P54" s="30"/>
      <c r="Q54" s="30"/>
      <c r="R54" s="30"/>
      <c r="S54" s="30"/>
      <c r="T54" s="30"/>
      <c r="U54" s="31"/>
      <c r="V54" s="30"/>
      <c r="W54" s="30"/>
      <c r="X54" s="30"/>
      <c r="Y54" s="30"/>
      <c r="Z54" s="30"/>
      <c r="AA54" s="30"/>
      <c r="AB54" s="30"/>
      <c r="AC54" s="30"/>
      <c r="AD54" s="30"/>
      <c r="AE54" s="30"/>
    </row>
    <row r="55" spans="1:31" ht="13.5" x14ac:dyDescent="0.35">
      <c r="A55" s="33"/>
      <c r="B55" s="30"/>
      <c r="C55" s="30"/>
      <c r="D55" s="30"/>
      <c r="E55" s="30"/>
      <c r="F55" s="30"/>
      <c r="G55" s="31"/>
      <c r="H55" s="30"/>
      <c r="I55" s="31"/>
      <c r="J55" s="30"/>
      <c r="K55" s="31"/>
      <c r="L55" s="30"/>
      <c r="M55" s="30"/>
      <c r="N55" s="30"/>
      <c r="O55" s="30"/>
      <c r="P55" s="30"/>
      <c r="Q55" s="30"/>
      <c r="R55" s="30"/>
      <c r="S55" s="30"/>
      <c r="T55" s="30"/>
      <c r="U55" s="31"/>
      <c r="V55" s="30"/>
      <c r="W55" s="30"/>
      <c r="X55" s="30"/>
      <c r="Y55" s="30"/>
      <c r="Z55" s="30"/>
      <c r="AA55" s="30"/>
      <c r="AB55" s="30"/>
      <c r="AC55" s="30"/>
      <c r="AD55" s="30"/>
      <c r="AE55" s="30"/>
    </row>
    <row r="56" spans="1:31" ht="13.5" x14ac:dyDescent="0.35">
      <c r="A56" s="33"/>
      <c r="B56" s="30"/>
      <c r="C56" s="30"/>
      <c r="D56" s="30"/>
      <c r="E56" s="30"/>
      <c r="F56" s="30"/>
      <c r="G56" s="31"/>
      <c r="H56" s="30"/>
      <c r="I56" s="31"/>
      <c r="J56" s="30"/>
      <c r="K56" s="31"/>
      <c r="L56" s="30"/>
      <c r="M56" s="30"/>
      <c r="N56" s="30"/>
      <c r="O56" s="30"/>
      <c r="P56" s="30"/>
      <c r="Q56" s="30"/>
      <c r="R56" s="30"/>
      <c r="S56" s="30"/>
      <c r="T56" s="30"/>
      <c r="U56" s="31"/>
      <c r="V56" s="30"/>
      <c r="W56" s="30"/>
      <c r="X56" s="30"/>
      <c r="Y56" s="30"/>
      <c r="Z56" s="30"/>
      <c r="AA56" s="30"/>
      <c r="AB56" s="30"/>
      <c r="AC56" s="30"/>
      <c r="AD56" s="30"/>
      <c r="AE56" s="30"/>
    </row>
    <row r="57" spans="1:31" ht="13.5" x14ac:dyDescent="0.35">
      <c r="A57" s="33"/>
      <c r="B57" s="30"/>
      <c r="C57" s="30"/>
      <c r="D57" s="30"/>
      <c r="E57" s="30"/>
      <c r="F57" s="30"/>
      <c r="G57" s="31"/>
      <c r="H57" s="30"/>
      <c r="I57" s="31"/>
      <c r="J57" s="30"/>
      <c r="K57" s="31"/>
      <c r="L57" s="30"/>
      <c r="M57" s="30"/>
      <c r="N57" s="30"/>
      <c r="O57" s="30"/>
      <c r="P57" s="30"/>
      <c r="Q57" s="30"/>
      <c r="R57" s="30"/>
      <c r="S57" s="30"/>
      <c r="T57" s="30"/>
      <c r="U57" s="31"/>
      <c r="V57" s="30"/>
      <c r="W57" s="30"/>
      <c r="X57" s="30"/>
      <c r="Y57" s="30"/>
      <c r="Z57" s="30"/>
      <c r="AA57" s="30"/>
      <c r="AB57" s="30"/>
      <c r="AC57" s="30"/>
      <c r="AD57" s="30"/>
      <c r="AE57" s="30"/>
    </row>
    <row r="58" spans="1:31" ht="13.5" x14ac:dyDescent="0.35">
      <c r="A58" s="33"/>
      <c r="B58" s="30"/>
      <c r="C58" s="30"/>
      <c r="D58" s="30"/>
      <c r="E58" s="30"/>
      <c r="F58" s="30"/>
      <c r="G58" s="31"/>
      <c r="H58" s="30"/>
      <c r="I58" s="31"/>
      <c r="J58" s="30"/>
      <c r="K58" s="31"/>
      <c r="L58" s="30"/>
      <c r="M58" s="30"/>
      <c r="N58" s="30"/>
      <c r="O58" s="30"/>
      <c r="P58" s="30"/>
      <c r="Q58" s="30"/>
      <c r="R58" s="30"/>
      <c r="S58" s="30"/>
      <c r="T58" s="30"/>
      <c r="U58" s="31"/>
      <c r="V58" s="30"/>
      <c r="W58" s="30"/>
      <c r="X58" s="30"/>
      <c r="Y58" s="30"/>
      <c r="Z58" s="30"/>
      <c r="AA58" s="30"/>
      <c r="AB58" s="30"/>
      <c r="AC58" s="30"/>
      <c r="AD58" s="30"/>
      <c r="AE58" s="30"/>
    </row>
    <row r="59" spans="1:31" ht="13.5" x14ac:dyDescent="0.35">
      <c r="A59" s="33"/>
      <c r="B59" s="30"/>
      <c r="C59" s="30"/>
      <c r="D59" s="30"/>
      <c r="E59" s="30"/>
      <c r="F59" s="30"/>
      <c r="G59" s="31"/>
      <c r="H59" s="30"/>
      <c r="I59" s="31"/>
      <c r="J59" s="30"/>
      <c r="K59" s="31"/>
      <c r="L59" s="30"/>
      <c r="M59" s="30"/>
      <c r="N59" s="30"/>
      <c r="O59" s="30"/>
      <c r="P59" s="30"/>
      <c r="Q59" s="30"/>
      <c r="R59" s="30"/>
      <c r="S59" s="30"/>
      <c r="T59" s="30"/>
      <c r="U59" s="31"/>
      <c r="V59" s="30"/>
      <c r="W59" s="30"/>
      <c r="X59" s="30"/>
      <c r="Y59" s="30"/>
      <c r="Z59" s="30"/>
      <c r="AA59" s="30"/>
      <c r="AB59" s="30"/>
      <c r="AC59" s="30"/>
      <c r="AD59" s="30"/>
      <c r="AE59" s="30"/>
    </row>
    <row r="60" spans="1:31" ht="13.5" x14ac:dyDescent="0.35">
      <c r="A60" s="33"/>
      <c r="B60" s="30"/>
      <c r="C60" s="30"/>
      <c r="D60" s="30"/>
      <c r="E60" s="30"/>
      <c r="F60" s="30"/>
      <c r="G60" s="31"/>
      <c r="H60" s="30"/>
      <c r="I60" s="31"/>
      <c r="J60" s="30"/>
      <c r="K60" s="31"/>
      <c r="L60" s="30"/>
      <c r="M60" s="30"/>
      <c r="N60" s="30"/>
      <c r="O60" s="30"/>
      <c r="P60" s="30"/>
      <c r="Q60" s="30"/>
      <c r="R60" s="30"/>
      <c r="S60" s="30"/>
      <c r="T60" s="30"/>
      <c r="U60" s="31"/>
      <c r="V60" s="30"/>
      <c r="W60" s="30"/>
      <c r="X60" s="30"/>
      <c r="Y60" s="30"/>
      <c r="Z60" s="30"/>
      <c r="AA60" s="30"/>
      <c r="AB60" s="30"/>
      <c r="AC60" s="30"/>
      <c r="AD60" s="30"/>
      <c r="AE60" s="30"/>
    </row>
    <row r="61" spans="1:31" ht="13.5" x14ac:dyDescent="0.35">
      <c r="A61" s="33"/>
      <c r="B61" s="30"/>
      <c r="C61" s="30"/>
      <c r="D61" s="30"/>
      <c r="E61" s="30"/>
      <c r="F61" s="30"/>
      <c r="G61" s="31"/>
      <c r="H61" s="30"/>
      <c r="I61" s="31"/>
      <c r="J61" s="30"/>
      <c r="K61" s="31"/>
      <c r="L61" s="30"/>
      <c r="M61" s="30"/>
      <c r="N61" s="30"/>
      <c r="O61" s="30"/>
      <c r="P61" s="30"/>
      <c r="Q61" s="30"/>
      <c r="R61" s="30"/>
      <c r="S61" s="30"/>
      <c r="T61" s="30"/>
      <c r="U61" s="31"/>
      <c r="V61" s="30"/>
      <c r="W61" s="30"/>
      <c r="X61" s="30"/>
      <c r="Y61" s="30"/>
      <c r="Z61" s="30"/>
      <c r="AA61" s="30"/>
      <c r="AB61" s="30"/>
      <c r="AC61" s="30"/>
      <c r="AD61" s="30"/>
      <c r="AE61" s="30"/>
    </row>
    <row r="62" spans="1:31" ht="13.5" x14ac:dyDescent="0.35">
      <c r="A62" s="33"/>
      <c r="B62" s="30"/>
      <c r="C62" s="30"/>
      <c r="D62" s="30"/>
      <c r="E62" s="30"/>
      <c r="F62" s="30"/>
      <c r="G62" s="31"/>
      <c r="H62" s="30"/>
      <c r="I62" s="31"/>
      <c r="J62" s="30"/>
      <c r="K62" s="31"/>
      <c r="L62" s="30"/>
      <c r="M62" s="30"/>
      <c r="N62" s="30"/>
      <c r="O62" s="30"/>
      <c r="P62" s="30"/>
      <c r="Q62" s="30"/>
      <c r="R62" s="30"/>
      <c r="S62" s="30"/>
      <c r="T62" s="30"/>
      <c r="U62" s="31"/>
      <c r="V62" s="30"/>
      <c r="W62" s="30"/>
      <c r="X62" s="30"/>
      <c r="Y62" s="30"/>
      <c r="Z62" s="30"/>
      <c r="AA62" s="30"/>
      <c r="AB62" s="30"/>
      <c r="AC62" s="30"/>
      <c r="AD62" s="30"/>
      <c r="AE62" s="30"/>
    </row>
    <row r="63" spans="1:31" ht="13.5" x14ac:dyDescent="0.35">
      <c r="A63" s="33"/>
      <c r="B63" s="30"/>
      <c r="C63" s="30"/>
      <c r="D63" s="30"/>
      <c r="E63" s="30"/>
      <c r="F63" s="30"/>
      <c r="G63" s="31"/>
      <c r="H63" s="30"/>
      <c r="I63" s="31"/>
      <c r="J63" s="30"/>
      <c r="K63" s="31"/>
      <c r="L63" s="30"/>
      <c r="M63" s="30"/>
      <c r="N63" s="30"/>
      <c r="O63" s="30"/>
      <c r="P63" s="30"/>
      <c r="Q63" s="30"/>
      <c r="R63" s="30"/>
      <c r="S63" s="30"/>
      <c r="T63" s="30"/>
      <c r="U63" s="31"/>
      <c r="V63" s="30"/>
      <c r="W63" s="30"/>
      <c r="X63" s="30"/>
      <c r="Y63" s="30"/>
      <c r="Z63" s="30"/>
      <c r="AA63" s="30"/>
      <c r="AB63" s="30"/>
      <c r="AC63" s="30"/>
      <c r="AD63" s="30"/>
      <c r="AE63" s="30"/>
    </row>
    <row r="64" spans="1:31" ht="13.5" x14ac:dyDescent="0.35">
      <c r="A64" s="33"/>
      <c r="B64" s="30"/>
      <c r="C64" s="30"/>
      <c r="D64" s="30"/>
      <c r="E64" s="30"/>
      <c r="F64" s="30"/>
      <c r="G64" s="31"/>
      <c r="H64" s="30"/>
      <c r="I64" s="31"/>
      <c r="J64" s="30"/>
      <c r="K64" s="31"/>
      <c r="L64" s="30"/>
      <c r="M64" s="30"/>
      <c r="N64" s="30"/>
      <c r="O64" s="30"/>
      <c r="P64" s="30"/>
      <c r="Q64" s="30"/>
      <c r="R64" s="30"/>
      <c r="S64" s="30"/>
      <c r="T64" s="30"/>
      <c r="U64" s="31"/>
      <c r="V64" s="30"/>
      <c r="W64" s="30"/>
      <c r="X64" s="30"/>
      <c r="Y64" s="30"/>
      <c r="Z64" s="30"/>
      <c r="AA64" s="30"/>
      <c r="AB64" s="30"/>
      <c r="AC64" s="30"/>
      <c r="AD64" s="30"/>
      <c r="AE64" s="30"/>
    </row>
    <row r="65" spans="1:31" ht="13.5" x14ac:dyDescent="0.35">
      <c r="A65" s="33"/>
      <c r="B65" s="30"/>
      <c r="C65" s="30"/>
      <c r="D65" s="30"/>
      <c r="E65" s="30"/>
      <c r="F65" s="30"/>
      <c r="G65" s="31"/>
      <c r="H65" s="30"/>
      <c r="I65" s="31"/>
      <c r="J65" s="30"/>
      <c r="K65" s="31"/>
      <c r="L65" s="30"/>
      <c r="M65" s="30"/>
      <c r="N65" s="30"/>
      <c r="O65" s="30"/>
      <c r="P65" s="30"/>
      <c r="Q65" s="30"/>
      <c r="R65" s="30"/>
      <c r="S65" s="30"/>
      <c r="T65" s="30"/>
      <c r="U65" s="31"/>
      <c r="V65" s="30"/>
      <c r="W65" s="30"/>
      <c r="X65" s="30"/>
      <c r="Y65" s="30"/>
      <c r="Z65" s="30"/>
      <c r="AA65" s="30"/>
      <c r="AB65" s="30"/>
      <c r="AC65" s="30"/>
      <c r="AD65" s="30"/>
      <c r="AE65" s="30"/>
    </row>
    <row r="66" spans="1:31" ht="13.5" x14ac:dyDescent="0.35">
      <c r="A66" s="33"/>
      <c r="B66" s="30"/>
      <c r="C66" s="30"/>
      <c r="D66" s="30"/>
      <c r="E66" s="30"/>
      <c r="F66" s="30"/>
      <c r="G66" s="31"/>
      <c r="H66" s="30"/>
      <c r="I66" s="31"/>
      <c r="J66" s="30"/>
      <c r="K66" s="31"/>
      <c r="L66" s="30"/>
      <c r="M66" s="30"/>
      <c r="N66" s="30"/>
      <c r="O66" s="30"/>
      <c r="P66" s="30"/>
      <c r="Q66" s="30"/>
      <c r="R66" s="30"/>
      <c r="S66" s="30"/>
      <c r="T66" s="30"/>
      <c r="U66" s="31"/>
      <c r="V66" s="30"/>
      <c r="W66" s="30"/>
      <c r="X66" s="30"/>
      <c r="Y66" s="30"/>
      <c r="Z66" s="30"/>
      <c r="AA66" s="30"/>
      <c r="AB66" s="30"/>
      <c r="AC66" s="30"/>
      <c r="AD66" s="30"/>
      <c r="AE66" s="30"/>
    </row>
    <row r="67" spans="1:31" ht="13.5" x14ac:dyDescent="0.35">
      <c r="A67" s="33"/>
      <c r="B67" s="30"/>
      <c r="C67" s="30"/>
      <c r="D67" s="30"/>
      <c r="E67" s="30"/>
      <c r="F67" s="30"/>
      <c r="G67" s="31"/>
      <c r="H67" s="30"/>
      <c r="I67" s="31"/>
      <c r="J67" s="30"/>
      <c r="K67" s="31"/>
      <c r="L67" s="30"/>
      <c r="M67" s="30"/>
      <c r="N67" s="30"/>
      <c r="O67" s="30"/>
      <c r="P67" s="30"/>
      <c r="Q67" s="30"/>
      <c r="R67" s="30"/>
      <c r="S67" s="30"/>
      <c r="T67" s="30"/>
      <c r="U67" s="31"/>
      <c r="V67" s="30"/>
      <c r="W67" s="30"/>
      <c r="X67" s="30"/>
      <c r="Y67" s="30"/>
      <c r="Z67" s="30"/>
      <c r="AA67" s="30"/>
      <c r="AB67" s="30"/>
      <c r="AC67" s="30"/>
      <c r="AD67" s="30"/>
      <c r="AE67" s="30"/>
    </row>
    <row r="68" spans="1:31" ht="13.5" x14ac:dyDescent="0.35">
      <c r="A68" s="33"/>
      <c r="B68" s="30"/>
      <c r="C68" s="30"/>
      <c r="D68" s="30"/>
      <c r="E68" s="30"/>
      <c r="F68" s="30"/>
      <c r="G68" s="31"/>
      <c r="H68" s="30"/>
      <c r="I68" s="31"/>
      <c r="J68" s="30"/>
      <c r="K68" s="31"/>
      <c r="L68" s="30"/>
      <c r="M68" s="30"/>
      <c r="N68" s="30"/>
      <c r="O68" s="30"/>
      <c r="P68" s="30"/>
      <c r="Q68" s="30"/>
      <c r="R68" s="30"/>
      <c r="S68" s="30"/>
      <c r="T68" s="30"/>
      <c r="U68" s="31"/>
      <c r="V68" s="30"/>
      <c r="W68" s="30"/>
      <c r="X68" s="30"/>
      <c r="Y68" s="30"/>
      <c r="Z68" s="30"/>
      <c r="AA68" s="30"/>
      <c r="AB68" s="30"/>
      <c r="AC68" s="30"/>
      <c r="AD68" s="30"/>
      <c r="AE68" s="30"/>
    </row>
    <row r="69" spans="1:31" ht="13.5" x14ac:dyDescent="0.35">
      <c r="A69" s="33"/>
      <c r="B69" s="30"/>
      <c r="C69" s="30"/>
      <c r="D69" s="30"/>
      <c r="E69" s="30"/>
      <c r="F69" s="30"/>
      <c r="G69" s="31"/>
      <c r="H69" s="30"/>
      <c r="I69" s="31"/>
      <c r="J69" s="30"/>
      <c r="K69" s="31"/>
      <c r="L69" s="30"/>
      <c r="M69" s="30"/>
      <c r="N69" s="30"/>
      <c r="O69" s="30"/>
      <c r="P69" s="30"/>
      <c r="Q69" s="30"/>
      <c r="R69" s="30"/>
      <c r="S69" s="30"/>
      <c r="T69" s="30"/>
      <c r="U69" s="31"/>
      <c r="V69" s="30"/>
      <c r="W69" s="30"/>
      <c r="X69" s="30"/>
      <c r="Y69" s="30"/>
      <c r="Z69" s="30"/>
      <c r="AA69" s="30"/>
      <c r="AB69" s="30"/>
      <c r="AC69" s="30"/>
      <c r="AD69" s="30"/>
      <c r="AE69" s="30"/>
    </row>
    <row r="70" spans="1:31" ht="13.5" x14ac:dyDescent="0.35">
      <c r="A70" s="33"/>
      <c r="B70" s="30"/>
      <c r="C70" s="30"/>
      <c r="D70" s="30"/>
      <c r="E70" s="30"/>
      <c r="F70" s="30"/>
      <c r="G70" s="31"/>
      <c r="H70" s="30"/>
      <c r="I70" s="31"/>
      <c r="J70" s="30"/>
      <c r="K70" s="31"/>
      <c r="L70" s="30"/>
      <c r="M70" s="30"/>
      <c r="N70" s="30"/>
      <c r="O70" s="30"/>
      <c r="P70" s="30"/>
      <c r="Q70" s="30"/>
      <c r="R70" s="30"/>
      <c r="S70" s="30"/>
      <c r="T70" s="30"/>
      <c r="U70" s="31"/>
      <c r="V70" s="30"/>
      <c r="W70" s="30"/>
      <c r="X70" s="30"/>
      <c r="Y70" s="30"/>
      <c r="Z70" s="30"/>
      <c r="AA70" s="30"/>
      <c r="AB70" s="30"/>
      <c r="AC70" s="30"/>
      <c r="AD70" s="30"/>
      <c r="AE70" s="30"/>
    </row>
    <row r="71" spans="1:31" ht="13.5" x14ac:dyDescent="0.35">
      <c r="A71" s="33"/>
      <c r="B71" s="30"/>
      <c r="C71" s="30"/>
      <c r="D71" s="30"/>
      <c r="E71" s="30"/>
      <c r="F71" s="30"/>
      <c r="G71" s="31"/>
      <c r="H71" s="30"/>
      <c r="I71" s="31"/>
      <c r="J71" s="30"/>
      <c r="K71" s="31"/>
      <c r="L71" s="30"/>
      <c r="M71" s="30"/>
      <c r="N71" s="30"/>
      <c r="O71" s="30"/>
      <c r="P71" s="30"/>
      <c r="Q71" s="30"/>
      <c r="R71" s="30"/>
      <c r="S71" s="30"/>
      <c r="T71" s="30"/>
      <c r="U71" s="31"/>
      <c r="V71" s="30"/>
      <c r="W71" s="30"/>
      <c r="X71" s="30"/>
      <c r="Y71" s="30"/>
      <c r="Z71" s="30"/>
      <c r="AA71" s="30"/>
      <c r="AB71" s="30"/>
      <c r="AC71" s="30"/>
      <c r="AD71" s="30"/>
      <c r="AE71" s="30"/>
    </row>
    <row r="72" spans="1:31" ht="13.5" x14ac:dyDescent="0.35">
      <c r="A72" s="33"/>
      <c r="B72" s="30"/>
      <c r="C72" s="30"/>
      <c r="D72" s="30"/>
      <c r="E72" s="30"/>
      <c r="F72" s="30"/>
      <c r="G72" s="31"/>
      <c r="H72" s="30"/>
      <c r="I72" s="31"/>
      <c r="J72" s="30"/>
      <c r="K72" s="31"/>
      <c r="L72" s="30"/>
      <c r="M72" s="30"/>
      <c r="N72" s="30"/>
      <c r="O72" s="30"/>
      <c r="P72" s="30"/>
      <c r="Q72" s="30"/>
      <c r="R72" s="30"/>
      <c r="S72" s="30"/>
      <c r="T72" s="30"/>
      <c r="U72" s="31"/>
      <c r="V72" s="30"/>
      <c r="W72" s="30"/>
      <c r="X72" s="30"/>
      <c r="Y72" s="30"/>
      <c r="Z72" s="30"/>
      <c r="AA72" s="30"/>
      <c r="AB72" s="30"/>
      <c r="AC72" s="30"/>
      <c r="AD72" s="30"/>
      <c r="AE72" s="30"/>
    </row>
    <row r="73" spans="1:31" ht="13.5" x14ac:dyDescent="0.35">
      <c r="A73" s="33"/>
      <c r="B73" s="30"/>
      <c r="C73" s="30"/>
      <c r="D73" s="30"/>
      <c r="E73" s="30"/>
      <c r="F73" s="30"/>
      <c r="G73" s="31"/>
      <c r="H73" s="30"/>
      <c r="I73" s="31"/>
      <c r="J73" s="30"/>
      <c r="K73" s="31"/>
      <c r="L73" s="30"/>
      <c r="M73" s="30"/>
      <c r="N73" s="30"/>
      <c r="O73" s="30"/>
      <c r="P73" s="30"/>
      <c r="Q73" s="30"/>
      <c r="R73" s="30"/>
      <c r="S73" s="30"/>
      <c r="T73" s="30"/>
      <c r="U73" s="31"/>
      <c r="V73" s="30"/>
      <c r="W73" s="30"/>
      <c r="X73" s="30"/>
      <c r="Y73" s="30"/>
      <c r="Z73" s="30"/>
      <c r="AA73" s="30"/>
      <c r="AB73" s="30"/>
      <c r="AC73" s="30"/>
      <c r="AD73" s="30"/>
      <c r="AE73" s="30"/>
    </row>
    <row r="74" spans="1:31" ht="13.5" x14ac:dyDescent="0.35">
      <c r="A74" s="33"/>
      <c r="B74" s="30"/>
      <c r="C74" s="30"/>
      <c r="D74" s="30"/>
      <c r="E74" s="30"/>
      <c r="F74" s="30"/>
      <c r="G74" s="31"/>
      <c r="H74" s="30"/>
      <c r="I74" s="31"/>
      <c r="J74" s="30"/>
      <c r="K74" s="31"/>
      <c r="L74" s="30"/>
      <c r="M74" s="30"/>
      <c r="N74" s="30"/>
      <c r="O74" s="30"/>
      <c r="P74" s="30"/>
      <c r="Q74" s="30"/>
      <c r="R74" s="30"/>
      <c r="S74" s="30"/>
      <c r="T74" s="30"/>
      <c r="U74" s="31"/>
      <c r="V74" s="30"/>
      <c r="W74" s="30"/>
      <c r="X74" s="30"/>
      <c r="Y74" s="30"/>
      <c r="Z74" s="30"/>
      <c r="AA74" s="30"/>
      <c r="AB74" s="30"/>
      <c r="AC74" s="30"/>
      <c r="AD74" s="30"/>
      <c r="AE74" s="30"/>
    </row>
    <row r="75" spans="1:31" ht="13.5" x14ac:dyDescent="0.35">
      <c r="A75" s="33"/>
      <c r="B75" s="30"/>
      <c r="C75" s="30"/>
      <c r="D75" s="30"/>
      <c r="E75" s="30"/>
      <c r="F75" s="30"/>
      <c r="G75" s="31"/>
      <c r="H75" s="30"/>
      <c r="I75" s="31"/>
      <c r="J75" s="30"/>
      <c r="K75" s="31"/>
      <c r="L75" s="30"/>
      <c r="M75" s="30"/>
      <c r="N75" s="30"/>
      <c r="O75" s="30"/>
      <c r="P75" s="30"/>
      <c r="Q75" s="30"/>
      <c r="R75" s="30"/>
      <c r="S75" s="30"/>
      <c r="T75" s="30"/>
      <c r="U75" s="31"/>
      <c r="V75" s="30"/>
      <c r="W75" s="30"/>
      <c r="X75" s="30"/>
      <c r="Y75" s="30"/>
      <c r="Z75" s="30"/>
      <c r="AA75" s="30"/>
      <c r="AB75" s="30"/>
      <c r="AC75" s="30"/>
      <c r="AD75" s="30"/>
      <c r="AE75" s="30"/>
    </row>
    <row r="76" spans="1:31" ht="13.5" x14ac:dyDescent="0.35">
      <c r="A76" s="33"/>
      <c r="B76" s="30"/>
      <c r="C76" s="30"/>
      <c r="D76" s="30"/>
      <c r="E76" s="30"/>
      <c r="F76" s="30"/>
      <c r="G76" s="31"/>
      <c r="H76" s="30"/>
      <c r="I76" s="31"/>
      <c r="J76" s="30"/>
      <c r="K76" s="31"/>
      <c r="L76" s="30"/>
      <c r="M76" s="30"/>
      <c r="N76" s="30"/>
      <c r="O76" s="30"/>
      <c r="P76" s="30"/>
      <c r="Q76" s="30"/>
      <c r="R76" s="30"/>
      <c r="S76" s="30"/>
      <c r="T76" s="30"/>
      <c r="U76" s="31"/>
      <c r="V76" s="30"/>
      <c r="W76" s="30"/>
      <c r="X76" s="30"/>
      <c r="Y76" s="30"/>
      <c r="Z76" s="30"/>
      <c r="AA76" s="30"/>
      <c r="AB76" s="30"/>
      <c r="AC76" s="30"/>
      <c r="AD76" s="30"/>
      <c r="AE76" s="30"/>
    </row>
    <row r="77" spans="1:31" ht="13.5" x14ac:dyDescent="0.35">
      <c r="A77" s="33"/>
      <c r="B77" s="30"/>
      <c r="C77" s="30"/>
      <c r="D77" s="30"/>
      <c r="E77" s="30"/>
      <c r="F77" s="30"/>
      <c r="G77" s="31"/>
      <c r="H77" s="30"/>
      <c r="I77" s="31"/>
      <c r="J77" s="30"/>
      <c r="K77" s="31"/>
      <c r="L77" s="30"/>
      <c r="M77" s="30"/>
      <c r="N77" s="30"/>
      <c r="O77" s="30"/>
      <c r="P77" s="30"/>
      <c r="Q77" s="30"/>
      <c r="R77" s="30"/>
      <c r="S77" s="30"/>
      <c r="T77" s="30"/>
      <c r="U77" s="31"/>
      <c r="V77" s="30"/>
      <c r="W77" s="30"/>
      <c r="X77" s="30"/>
      <c r="Y77" s="30"/>
      <c r="Z77" s="30"/>
      <c r="AA77" s="30"/>
      <c r="AB77" s="30"/>
      <c r="AC77" s="30"/>
      <c r="AD77" s="30"/>
      <c r="AE77" s="30"/>
    </row>
    <row r="78" spans="1:31" ht="13.5" x14ac:dyDescent="0.35">
      <c r="A78" s="33"/>
      <c r="B78" s="30"/>
      <c r="C78" s="30"/>
      <c r="D78" s="30"/>
      <c r="E78" s="30"/>
      <c r="F78" s="30"/>
      <c r="G78" s="31"/>
      <c r="H78" s="30"/>
      <c r="I78" s="31"/>
      <c r="J78" s="30"/>
      <c r="K78" s="31"/>
      <c r="L78" s="30"/>
      <c r="M78" s="30"/>
      <c r="N78" s="30"/>
      <c r="O78" s="30"/>
      <c r="P78" s="30"/>
      <c r="Q78" s="30"/>
      <c r="R78" s="30"/>
      <c r="S78" s="30"/>
      <c r="T78" s="30"/>
      <c r="U78" s="31"/>
      <c r="V78" s="30"/>
      <c r="W78" s="30"/>
      <c r="X78" s="30"/>
      <c r="Y78" s="30"/>
      <c r="Z78" s="30"/>
      <c r="AA78" s="30"/>
      <c r="AB78" s="30"/>
      <c r="AC78" s="30"/>
      <c r="AD78" s="30"/>
      <c r="AE78" s="30"/>
    </row>
    <row r="79" spans="1:31" ht="13.5" x14ac:dyDescent="0.35">
      <c r="A79" s="33"/>
      <c r="B79" s="30"/>
      <c r="C79" s="30"/>
      <c r="D79" s="30"/>
      <c r="E79" s="30"/>
      <c r="F79" s="30"/>
      <c r="G79" s="31"/>
      <c r="H79" s="30"/>
      <c r="I79" s="31"/>
      <c r="J79" s="30"/>
      <c r="K79" s="31"/>
      <c r="L79" s="30"/>
      <c r="M79" s="30"/>
      <c r="N79" s="30"/>
      <c r="O79" s="30"/>
      <c r="P79" s="30"/>
      <c r="Q79" s="30"/>
      <c r="R79" s="30"/>
      <c r="S79" s="30"/>
      <c r="T79" s="30"/>
      <c r="U79" s="31"/>
      <c r="V79" s="30"/>
      <c r="W79" s="30"/>
      <c r="X79" s="30"/>
      <c r="Y79" s="30"/>
      <c r="Z79" s="30"/>
      <c r="AA79" s="30"/>
      <c r="AB79" s="30"/>
      <c r="AC79" s="30"/>
      <c r="AD79" s="30"/>
      <c r="AE79" s="30"/>
    </row>
    <row r="80" spans="1:31" ht="13.5" x14ac:dyDescent="0.35">
      <c r="A80" s="33"/>
      <c r="B80" s="30"/>
      <c r="C80" s="30"/>
      <c r="D80" s="30"/>
      <c r="E80" s="30"/>
      <c r="F80" s="30"/>
      <c r="G80" s="31"/>
      <c r="H80" s="30"/>
      <c r="I80" s="31"/>
      <c r="J80" s="30"/>
      <c r="K80" s="31"/>
      <c r="L80" s="30"/>
      <c r="M80" s="30"/>
      <c r="N80" s="30"/>
      <c r="O80" s="30"/>
      <c r="P80" s="30"/>
      <c r="Q80" s="30"/>
      <c r="R80" s="30"/>
      <c r="S80" s="30"/>
      <c r="T80" s="30"/>
      <c r="U80" s="31"/>
      <c r="V80" s="30"/>
      <c r="W80" s="30"/>
      <c r="X80" s="30"/>
      <c r="Y80" s="30"/>
      <c r="Z80" s="30"/>
      <c r="AA80" s="30"/>
      <c r="AB80" s="30"/>
      <c r="AC80" s="30"/>
      <c r="AD80" s="30"/>
      <c r="AE80" s="30"/>
    </row>
    <row r="81" spans="1:31" ht="13.5" x14ac:dyDescent="0.35">
      <c r="A81" s="33"/>
      <c r="B81" s="30"/>
      <c r="C81" s="30"/>
      <c r="D81" s="30"/>
      <c r="E81" s="30"/>
      <c r="F81" s="30"/>
      <c r="G81" s="31"/>
      <c r="H81" s="30"/>
      <c r="I81" s="31"/>
      <c r="J81" s="30"/>
      <c r="K81" s="31"/>
      <c r="L81" s="30"/>
      <c r="M81" s="30"/>
      <c r="N81" s="30"/>
      <c r="O81" s="30"/>
      <c r="P81" s="30"/>
      <c r="Q81" s="30"/>
      <c r="R81" s="30"/>
      <c r="S81" s="30"/>
      <c r="T81" s="30"/>
      <c r="U81" s="31"/>
      <c r="V81" s="30"/>
      <c r="W81" s="30"/>
      <c r="X81" s="30"/>
      <c r="Y81" s="30"/>
      <c r="Z81" s="30"/>
      <c r="AA81" s="30"/>
      <c r="AB81" s="30"/>
      <c r="AC81" s="30"/>
      <c r="AD81" s="30"/>
      <c r="AE81" s="30"/>
    </row>
    <row r="82" spans="1:31" ht="13.5" x14ac:dyDescent="0.35">
      <c r="A82" s="33"/>
      <c r="B82" s="30"/>
      <c r="C82" s="30"/>
      <c r="D82" s="30"/>
      <c r="E82" s="30"/>
      <c r="F82" s="30"/>
      <c r="G82" s="31"/>
      <c r="H82" s="30"/>
      <c r="I82" s="31"/>
      <c r="J82" s="30"/>
      <c r="K82" s="31"/>
      <c r="L82" s="30"/>
      <c r="M82" s="30"/>
      <c r="N82" s="30"/>
      <c r="O82" s="30"/>
      <c r="P82" s="30"/>
      <c r="Q82" s="30"/>
      <c r="R82" s="30"/>
      <c r="S82" s="30"/>
      <c r="T82" s="30"/>
      <c r="U82" s="31"/>
      <c r="V82" s="30"/>
      <c r="W82" s="30"/>
      <c r="X82" s="30"/>
      <c r="Y82" s="30"/>
      <c r="Z82" s="30"/>
      <c r="AA82" s="30"/>
      <c r="AB82" s="30"/>
      <c r="AC82" s="30"/>
      <c r="AD82" s="30"/>
      <c r="AE82" s="30"/>
    </row>
    <row r="83" spans="1:31" ht="13.5" x14ac:dyDescent="0.35">
      <c r="A83" s="33"/>
      <c r="B83" s="30"/>
      <c r="C83" s="30"/>
      <c r="D83" s="30"/>
      <c r="E83" s="30"/>
      <c r="F83" s="30"/>
      <c r="G83" s="31"/>
      <c r="H83" s="30"/>
      <c r="I83" s="31"/>
      <c r="J83" s="30"/>
      <c r="K83" s="31"/>
      <c r="L83" s="30"/>
      <c r="M83" s="30"/>
      <c r="N83" s="30"/>
      <c r="O83" s="30"/>
      <c r="P83" s="30"/>
      <c r="Q83" s="30"/>
      <c r="R83" s="30"/>
      <c r="S83" s="30"/>
      <c r="T83" s="30"/>
      <c r="U83" s="31"/>
      <c r="V83" s="30"/>
      <c r="W83" s="30"/>
      <c r="X83" s="30"/>
      <c r="Y83" s="30"/>
      <c r="Z83" s="30"/>
      <c r="AA83" s="30"/>
      <c r="AB83" s="30"/>
      <c r="AC83" s="30"/>
      <c r="AD83" s="30"/>
      <c r="AE83" s="30"/>
    </row>
    <row r="84" spans="1:31" ht="13.5" x14ac:dyDescent="0.35">
      <c r="A84" s="33"/>
      <c r="B84" s="30"/>
      <c r="C84" s="30"/>
      <c r="D84" s="30"/>
      <c r="E84" s="30"/>
      <c r="F84" s="30"/>
      <c r="G84" s="31"/>
      <c r="H84" s="30"/>
      <c r="I84" s="31"/>
      <c r="J84" s="30"/>
      <c r="K84" s="31"/>
      <c r="L84" s="30"/>
      <c r="M84" s="30"/>
      <c r="N84" s="30"/>
      <c r="O84" s="30"/>
      <c r="P84" s="30"/>
      <c r="Q84" s="30"/>
      <c r="R84" s="30"/>
      <c r="S84" s="30"/>
      <c r="T84" s="30"/>
      <c r="U84" s="31"/>
      <c r="V84" s="30"/>
      <c r="W84" s="30"/>
      <c r="X84" s="30"/>
      <c r="Y84" s="30"/>
      <c r="Z84" s="30"/>
      <c r="AA84" s="30"/>
      <c r="AB84" s="30"/>
      <c r="AC84" s="30"/>
      <c r="AD84" s="30"/>
      <c r="AE84" s="30"/>
    </row>
    <row r="85" spans="1:31" ht="13.5" x14ac:dyDescent="0.35">
      <c r="A85" s="33"/>
      <c r="B85" s="30"/>
      <c r="C85" s="30"/>
      <c r="D85" s="30"/>
      <c r="E85" s="30"/>
      <c r="F85" s="30"/>
      <c r="G85" s="31"/>
      <c r="H85" s="30"/>
      <c r="I85" s="31"/>
      <c r="J85" s="30"/>
      <c r="K85" s="31"/>
      <c r="L85" s="30"/>
      <c r="M85" s="30"/>
      <c r="N85" s="30"/>
      <c r="O85" s="30"/>
      <c r="P85" s="30"/>
      <c r="Q85" s="30"/>
      <c r="R85" s="30"/>
      <c r="S85" s="30"/>
      <c r="T85" s="30"/>
      <c r="U85" s="31"/>
      <c r="V85" s="30"/>
      <c r="W85" s="30"/>
      <c r="X85" s="30"/>
      <c r="Y85" s="30"/>
      <c r="Z85" s="30"/>
      <c r="AA85" s="30"/>
      <c r="AB85" s="30"/>
      <c r="AC85" s="30"/>
      <c r="AD85" s="30"/>
      <c r="AE85" s="30"/>
    </row>
    <row r="86" spans="1:31" ht="13.5" x14ac:dyDescent="0.35">
      <c r="A86" s="33"/>
      <c r="B86" s="30"/>
      <c r="C86" s="30"/>
      <c r="D86" s="30"/>
      <c r="E86" s="30"/>
      <c r="F86" s="30"/>
      <c r="G86" s="31"/>
      <c r="H86" s="30"/>
      <c r="I86" s="31"/>
      <c r="J86" s="30"/>
      <c r="K86" s="31"/>
      <c r="L86" s="30"/>
      <c r="M86" s="30"/>
      <c r="N86" s="30"/>
      <c r="O86" s="30"/>
      <c r="P86" s="30"/>
      <c r="Q86" s="30"/>
      <c r="R86" s="30"/>
      <c r="S86" s="30"/>
      <c r="T86" s="30"/>
      <c r="U86" s="31"/>
      <c r="V86" s="30"/>
      <c r="W86" s="30"/>
      <c r="X86" s="30"/>
      <c r="Y86" s="30"/>
      <c r="Z86" s="30"/>
      <c r="AA86" s="30"/>
      <c r="AB86" s="30"/>
      <c r="AC86" s="30"/>
      <c r="AD86" s="30"/>
      <c r="AE86" s="30"/>
    </row>
    <row r="87" spans="1:31" ht="13.5" x14ac:dyDescent="0.35">
      <c r="A87" s="33"/>
      <c r="B87" s="30"/>
      <c r="C87" s="30"/>
      <c r="D87" s="30"/>
      <c r="E87" s="30"/>
      <c r="F87" s="30"/>
      <c r="G87" s="31"/>
      <c r="H87" s="30"/>
      <c r="I87" s="31"/>
      <c r="J87" s="30"/>
      <c r="K87" s="31"/>
      <c r="L87" s="30"/>
      <c r="M87" s="30"/>
      <c r="N87" s="30"/>
      <c r="O87" s="30"/>
      <c r="P87" s="30"/>
      <c r="Q87" s="30"/>
      <c r="R87" s="30"/>
      <c r="S87" s="30"/>
      <c r="T87" s="30"/>
      <c r="U87" s="31"/>
      <c r="V87" s="30"/>
      <c r="W87" s="30"/>
      <c r="X87" s="30"/>
      <c r="Y87" s="30"/>
      <c r="Z87" s="30"/>
      <c r="AA87" s="30"/>
      <c r="AB87" s="30"/>
      <c r="AC87" s="30"/>
      <c r="AD87" s="30"/>
      <c r="AE87" s="30"/>
    </row>
    <row r="88" spans="1:31" ht="13.5" x14ac:dyDescent="0.35">
      <c r="A88" s="33"/>
      <c r="B88" s="30"/>
      <c r="C88" s="30"/>
      <c r="D88" s="30"/>
      <c r="E88" s="30"/>
      <c r="F88" s="30"/>
      <c r="G88" s="31"/>
      <c r="H88" s="30"/>
      <c r="I88" s="31"/>
      <c r="J88" s="30"/>
      <c r="K88" s="31"/>
      <c r="L88" s="30"/>
      <c r="M88" s="30"/>
      <c r="N88" s="30"/>
      <c r="O88" s="30"/>
      <c r="P88" s="30"/>
      <c r="Q88" s="30"/>
      <c r="R88" s="30"/>
      <c r="S88" s="30"/>
      <c r="T88" s="30"/>
      <c r="U88" s="31"/>
      <c r="V88" s="30"/>
      <c r="W88" s="30"/>
      <c r="X88" s="30"/>
      <c r="Y88" s="30"/>
      <c r="Z88" s="30"/>
      <c r="AA88" s="30"/>
      <c r="AB88" s="30"/>
      <c r="AC88" s="30"/>
      <c r="AD88" s="30"/>
      <c r="AE88" s="30"/>
    </row>
    <row r="89" spans="1:31" ht="13.5" x14ac:dyDescent="0.35">
      <c r="A89" s="33"/>
      <c r="B89" s="30"/>
      <c r="C89" s="30"/>
      <c r="D89" s="30"/>
      <c r="E89" s="30"/>
      <c r="F89" s="30"/>
      <c r="G89" s="31"/>
      <c r="H89" s="30"/>
      <c r="I89" s="31"/>
      <c r="J89" s="30"/>
      <c r="K89" s="31"/>
      <c r="L89" s="30"/>
      <c r="M89" s="30"/>
      <c r="N89" s="30"/>
      <c r="O89" s="30"/>
      <c r="P89" s="30"/>
      <c r="Q89" s="30"/>
      <c r="R89" s="30"/>
      <c r="S89" s="30"/>
      <c r="T89" s="30"/>
      <c r="U89" s="31"/>
      <c r="V89" s="30"/>
      <c r="W89" s="30"/>
      <c r="X89" s="30"/>
      <c r="Y89" s="30"/>
      <c r="Z89" s="30"/>
      <c r="AA89" s="30"/>
      <c r="AB89" s="30"/>
      <c r="AC89" s="30"/>
      <c r="AD89" s="30"/>
      <c r="AE89" s="30"/>
    </row>
    <row r="90" spans="1:31" ht="13.5" x14ac:dyDescent="0.35">
      <c r="A90" s="33"/>
      <c r="B90" s="30"/>
      <c r="C90" s="30"/>
      <c r="D90" s="30"/>
      <c r="E90" s="30"/>
      <c r="F90" s="30"/>
      <c r="G90" s="31"/>
      <c r="H90" s="30"/>
      <c r="I90" s="31"/>
      <c r="J90" s="30"/>
      <c r="K90" s="31"/>
      <c r="L90" s="30"/>
      <c r="M90" s="30"/>
      <c r="N90" s="30"/>
      <c r="O90" s="30"/>
      <c r="P90" s="30"/>
      <c r="Q90" s="30"/>
      <c r="R90" s="30"/>
      <c r="S90" s="30"/>
      <c r="T90" s="30"/>
      <c r="U90" s="31"/>
      <c r="V90" s="30"/>
      <c r="W90" s="30"/>
      <c r="X90" s="30"/>
      <c r="Y90" s="30"/>
      <c r="Z90" s="30"/>
      <c r="AA90" s="30"/>
      <c r="AB90" s="30"/>
      <c r="AC90" s="30"/>
      <c r="AD90" s="30"/>
      <c r="AE90" s="30"/>
    </row>
    <row r="91" spans="1:31" ht="13.5" x14ac:dyDescent="0.35">
      <c r="A91" s="33"/>
      <c r="B91" s="30"/>
      <c r="C91" s="30"/>
      <c r="D91" s="30"/>
      <c r="E91" s="30"/>
      <c r="F91" s="30"/>
      <c r="G91" s="31"/>
      <c r="H91" s="30"/>
      <c r="I91" s="31"/>
      <c r="J91" s="30"/>
      <c r="K91" s="31"/>
      <c r="L91" s="30"/>
      <c r="M91" s="30"/>
      <c r="N91" s="30"/>
      <c r="O91" s="30"/>
      <c r="P91" s="30"/>
      <c r="Q91" s="30"/>
      <c r="R91" s="30"/>
      <c r="S91" s="30"/>
      <c r="T91" s="30"/>
      <c r="U91" s="31"/>
      <c r="V91" s="30"/>
      <c r="W91" s="30"/>
      <c r="X91" s="30"/>
      <c r="Y91" s="30"/>
      <c r="Z91" s="30"/>
      <c r="AA91" s="30"/>
      <c r="AB91" s="30"/>
      <c r="AC91" s="30"/>
      <c r="AD91" s="30"/>
      <c r="AE91" s="30"/>
    </row>
    <row r="92" spans="1:31" ht="13.5" x14ac:dyDescent="0.35">
      <c r="A92" s="33"/>
      <c r="B92" s="30"/>
      <c r="C92" s="30"/>
      <c r="D92" s="30"/>
      <c r="E92" s="30"/>
      <c r="F92" s="30"/>
      <c r="G92" s="31"/>
      <c r="H92" s="30"/>
      <c r="I92" s="31"/>
      <c r="J92" s="30"/>
      <c r="K92" s="31"/>
      <c r="L92" s="30"/>
      <c r="M92" s="30"/>
      <c r="N92" s="30"/>
      <c r="O92" s="30"/>
      <c r="P92" s="30"/>
      <c r="Q92" s="30"/>
      <c r="R92" s="30"/>
      <c r="S92" s="30"/>
      <c r="T92" s="30"/>
      <c r="U92" s="31"/>
      <c r="V92" s="30"/>
      <c r="W92" s="30"/>
      <c r="X92" s="30"/>
      <c r="Y92" s="30"/>
      <c r="Z92" s="30"/>
      <c r="AA92" s="30"/>
      <c r="AB92" s="30"/>
      <c r="AC92" s="30"/>
      <c r="AD92" s="30"/>
      <c r="AE92" s="30"/>
    </row>
    <row r="93" spans="1:31" ht="13.5" x14ac:dyDescent="0.35">
      <c r="A93" s="33"/>
      <c r="B93" s="30"/>
      <c r="C93" s="30"/>
      <c r="D93" s="30"/>
      <c r="E93" s="30"/>
      <c r="F93" s="30"/>
      <c r="G93" s="31"/>
      <c r="H93" s="30"/>
      <c r="I93" s="31"/>
      <c r="J93" s="30"/>
      <c r="K93" s="31"/>
      <c r="L93" s="30"/>
      <c r="M93" s="30"/>
      <c r="N93" s="30"/>
      <c r="O93" s="30"/>
      <c r="P93" s="30"/>
      <c r="Q93" s="30"/>
      <c r="R93" s="30"/>
      <c r="S93" s="30"/>
      <c r="T93" s="30"/>
      <c r="U93" s="31"/>
      <c r="V93" s="30"/>
      <c r="W93" s="30"/>
      <c r="X93" s="30"/>
      <c r="Y93" s="30"/>
      <c r="Z93" s="30"/>
      <c r="AA93" s="30"/>
      <c r="AB93" s="30"/>
      <c r="AC93" s="30"/>
      <c r="AD93" s="30"/>
      <c r="AE93" s="30"/>
    </row>
    <row r="94" spans="1:31" ht="13.5" x14ac:dyDescent="0.35">
      <c r="A94" s="33"/>
      <c r="B94" s="30"/>
      <c r="C94" s="30"/>
      <c r="D94" s="30"/>
      <c r="E94" s="30"/>
      <c r="F94" s="30"/>
      <c r="G94" s="31"/>
      <c r="H94" s="30"/>
      <c r="I94" s="31"/>
      <c r="J94" s="30"/>
      <c r="K94" s="31"/>
      <c r="L94" s="30"/>
      <c r="M94" s="30"/>
      <c r="N94" s="30"/>
      <c r="O94" s="30"/>
      <c r="P94" s="30"/>
      <c r="Q94" s="30"/>
      <c r="R94" s="30"/>
      <c r="S94" s="30"/>
      <c r="T94" s="30"/>
      <c r="U94" s="31"/>
      <c r="V94" s="30"/>
      <c r="W94" s="30"/>
      <c r="X94" s="30"/>
      <c r="Y94" s="30"/>
      <c r="Z94" s="30"/>
      <c r="AA94" s="30"/>
      <c r="AB94" s="30"/>
      <c r="AC94" s="30"/>
      <c r="AD94" s="30"/>
      <c r="AE94" s="30"/>
    </row>
    <row r="95" spans="1:31" ht="13.5" x14ac:dyDescent="0.35">
      <c r="A95" s="33"/>
      <c r="B95" s="30"/>
      <c r="C95" s="30"/>
      <c r="D95" s="30"/>
      <c r="E95" s="30"/>
      <c r="F95" s="30"/>
      <c r="G95" s="31"/>
      <c r="H95" s="30"/>
      <c r="I95" s="31"/>
      <c r="J95" s="30"/>
      <c r="K95" s="31"/>
      <c r="L95" s="30"/>
      <c r="M95" s="30"/>
      <c r="N95" s="30"/>
      <c r="O95" s="30"/>
      <c r="P95" s="30"/>
      <c r="Q95" s="30"/>
      <c r="R95" s="30"/>
      <c r="S95" s="30"/>
      <c r="T95" s="30"/>
      <c r="U95" s="31"/>
      <c r="V95" s="30"/>
      <c r="W95" s="30"/>
      <c r="X95" s="30"/>
      <c r="Y95" s="30"/>
      <c r="Z95" s="30"/>
      <c r="AA95" s="30"/>
      <c r="AB95" s="30"/>
      <c r="AC95" s="30"/>
      <c r="AD95" s="30"/>
      <c r="AE95" s="30"/>
    </row>
    <row r="96" spans="1:31" ht="13.5" x14ac:dyDescent="0.35">
      <c r="A96" s="33"/>
      <c r="B96" s="30"/>
      <c r="C96" s="30"/>
      <c r="D96" s="30"/>
      <c r="E96" s="30"/>
      <c r="F96" s="30"/>
      <c r="G96" s="31"/>
      <c r="H96" s="30"/>
      <c r="I96" s="31"/>
      <c r="J96" s="30"/>
      <c r="K96" s="31"/>
      <c r="L96" s="30"/>
      <c r="M96" s="30"/>
      <c r="N96" s="30"/>
      <c r="O96" s="30"/>
      <c r="P96" s="30"/>
      <c r="Q96" s="30"/>
      <c r="R96" s="30"/>
      <c r="S96" s="30"/>
      <c r="T96" s="30"/>
      <c r="U96" s="31"/>
      <c r="V96" s="30"/>
      <c r="W96" s="30"/>
      <c r="X96" s="30"/>
      <c r="Y96" s="30"/>
      <c r="Z96" s="30"/>
      <c r="AA96" s="30"/>
      <c r="AB96" s="30"/>
      <c r="AC96" s="30"/>
      <c r="AD96" s="30"/>
      <c r="AE96" s="30"/>
    </row>
    <row r="97" spans="1:31" ht="13.5" x14ac:dyDescent="0.35">
      <c r="A97" s="33"/>
      <c r="B97" s="30"/>
      <c r="C97" s="30"/>
      <c r="D97" s="30"/>
      <c r="E97" s="30"/>
      <c r="F97" s="30"/>
      <c r="G97" s="31"/>
      <c r="H97" s="30"/>
      <c r="I97" s="31"/>
      <c r="J97" s="30"/>
      <c r="K97" s="31"/>
      <c r="L97" s="30"/>
      <c r="M97" s="30"/>
      <c r="N97" s="30"/>
      <c r="O97" s="30"/>
      <c r="P97" s="30"/>
      <c r="Q97" s="30"/>
      <c r="R97" s="30"/>
      <c r="S97" s="30"/>
      <c r="T97" s="30"/>
      <c r="U97" s="31"/>
      <c r="V97" s="30"/>
      <c r="W97" s="30"/>
      <c r="X97" s="30"/>
      <c r="Y97" s="30"/>
      <c r="Z97" s="30"/>
      <c r="AA97" s="30"/>
      <c r="AB97" s="30"/>
      <c r="AC97" s="30"/>
      <c r="AD97" s="30"/>
      <c r="AE97" s="30"/>
    </row>
    <row r="98" spans="1:31" ht="13.5" x14ac:dyDescent="0.35">
      <c r="A98" s="33"/>
      <c r="B98" s="30"/>
      <c r="C98" s="30"/>
      <c r="D98" s="30"/>
      <c r="E98" s="30"/>
      <c r="F98" s="30"/>
      <c r="G98" s="31"/>
      <c r="H98" s="30"/>
      <c r="I98" s="31"/>
      <c r="J98" s="30"/>
      <c r="K98" s="31"/>
      <c r="L98" s="30"/>
      <c r="M98" s="30"/>
      <c r="N98" s="30"/>
      <c r="O98" s="30"/>
      <c r="P98" s="30"/>
      <c r="Q98" s="30"/>
      <c r="R98" s="30"/>
      <c r="S98" s="30"/>
      <c r="T98" s="30"/>
      <c r="U98" s="31"/>
      <c r="V98" s="30"/>
      <c r="W98" s="30"/>
      <c r="X98" s="30"/>
      <c r="Y98" s="30"/>
      <c r="Z98" s="30"/>
      <c r="AA98" s="30"/>
      <c r="AB98" s="30"/>
      <c r="AC98" s="30"/>
      <c r="AD98" s="30"/>
      <c r="AE98" s="30"/>
    </row>
    <row r="99" spans="1:31" ht="13.5" x14ac:dyDescent="0.35">
      <c r="A99" s="33"/>
      <c r="B99" s="30"/>
      <c r="C99" s="30"/>
      <c r="D99" s="30"/>
      <c r="E99" s="30"/>
      <c r="F99" s="30"/>
      <c r="G99" s="31"/>
      <c r="H99" s="30"/>
      <c r="I99" s="31"/>
      <c r="J99" s="30"/>
      <c r="K99" s="31"/>
      <c r="L99" s="30"/>
      <c r="M99" s="30"/>
      <c r="N99" s="30"/>
      <c r="O99" s="30"/>
      <c r="P99" s="30"/>
      <c r="Q99" s="30"/>
      <c r="R99" s="30"/>
      <c r="S99" s="30"/>
      <c r="T99" s="30"/>
      <c r="U99" s="31"/>
      <c r="V99" s="30"/>
      <c r="W99" s="30"/>
      <c r="X99" s="30"/>
      <c r="Y99" s="30"/>
      <c r="Z99" s="30"/>
      <c r="AA99" s="30"/>
      <c r="AB99" s="30"/>
      <c r="AC99" s="30"/>
      <c r="AD99" s="30"/>
      <c r="AE99" s="30"/>
    </row>
    <row r="100" spans="1:31" ht="13.5" x14ac:dyDescent="0.35">
      <c r="A100" s="33"/>
      <c r="B100" s="30"/>
      <c r="C100" s="30"/>
      <c r="D100" s="30"/>
      <c r="E100" s="30"/>
      <c r="F100" s="30"/>
      <c r="G100" s="31"/>
      <c r="H100" s="30"/>
      <c r="I100" s="31"/>
      <c r="J100" s="30"/>
      <c r="K100" s="31"/>
      <c r="L100" s="30"/>
      <c r="M100" s="30"/>
      <c r="N100" s="30"/>
      <c r="O100" s="30"/>
      <c r="P100" s="30"/>
      <c r="Q100" s="30"/>
      <c r="R100" s="30"/>
      <c r="S100" s="30"/>
      <c r="T100" s="30"/>
      <c r="U100" s="31"/>
      <c r="V100" s="30"/>
      <c r="W100" s="30"/>
      <c r="X100" s="30"/>
      <c r="Y100" s="30"/>
      <c r="Z100" s="30"/>
      <c r="AA100" s="30"/>
      <c r="AB100" s="30"/>
      <c r="AC100" s="30"/>
      <c r="AD100" s="30"/>
      <c r="AE100" s="30"/>
    </row>
    <row r="101" spans="1:31" ht="13.5" x14ac:dyDescent="0.35">
      <c r="A101" s="33"/>
      <c r="B101" s="30"/>
      <c r="C101" s="30"/>
      <c r="D101" s="30"/>
      <c r="E101" s="30"/>
      <c r="F101" s="30"/>
      <c r="G101" s="31"/>
      <c r="H101" s="30"/>
      <c r="I101" s="31"/>
      <c r="J101" s="30"/>
      <c r="K101" s="31"/>
      <c r="L101" s="30"/>
      <c r="M101" s="30"/>
      <c r="N101" s="30"/>
      <c r="O101" s="30"/>
      <c r="P101" s="30"/>
      <c r="Q101" s="30"/>
      <c r="R101" s="30"/>
      <c r="S101" s="30"/>
      <c r="T101" s="30"/>
      <c r="U101" s="31"/>
      <c r="V101" s="30"/>
      <c r="W101" s="30"/>
      <c r="X101" s="30"/>
      <c r="Y101" s="30"/>
      <c r="Z101" s="30"/>
      <c r="AA101" s="30"/>
      <c r="AB101" s="30"/>
      <c r="AC101" s="30"/>
      <c r="AD101" s="30"/>
      <c r="AE101" s="30"/>
    </row>
    <row r="102" spans="1:31" ht="13.5" x14ac:dyDescent="0.35">
      <c r="A102" s="33"/>
      <c r="B102" s="30"/>
      <c r="C102" s="30"/>
      <c r="D102" s="30"/>
      <c r="E102" s="30"/>
      <c r="F102" s="30"/>
      <c r="G102" s="31"/>
      <c r="H102" s="30"/>
      <c r="I102" s="31"/>
      <c r="J102" s="30"/>
      <c r="K102" s="31"/>
      <c r="L102" s="30"/>
      <c r="M102" s="30"/>
      <c r="N102" s="30"/>
      <c r="O102" s="30"/>
      <c r="P102" s="30"/>
      <c r="Q102" s="30"/>
      <c r="R102" s="30"/>
      <c r="S102" s="30"/>
      <c r="T102" s="30"/>
      <c r="U102" s="31"/>
      <c r="V102" s="30"/>
      <c r="W102" s="30"/>
      <c r="X102" s="30"/>
      <c r="Y102" s="30"/>
      <c r="Z102" s="30"/>
      <c r="AA102" s="30"/>
      <c r="AB102" s="30"/>
      <c r="AC102" s="30"/>
      <c r="AD102" s="30"/>
      <c r="AE102" s="30"/>
    </row>
    <row r="103" spans="1:31" ht="13.5" x14ac:dyDescent="0.35">
      <c r="A103" s="33"/>
      <c r="B103" s="30"/>
      <c r="C103" s="30"/>
      <c r="D103" s="30"/>
      <c r="E103" s="30"/>
      <c r="F103" s="30"/>
      <c r="G103" s="31"/>
      <c r="H103" s="30"/>
      <c r="I103" s="31"/>
      <c r="J103" s="30"/>
      <c r="K103" s="31"/>
      <c r="L103" s="30"/>
      <c r="M103" s="30"/>
      <c r="N103" s="30"/>
      <c r="O103" s="30"/>
      <c r="P103" s="30"/>
      <c r="Q103" s="30"/>
      <c r="R103" s="30"/>
      <c r="S103" s="30"/>
      <c r="T103" s="30"/>
      <c r="U103" s="31"/>
      <c r="V103" s="30"/>
      <c r="W103" s="30"/>
      <c r="X103" s="30"/>
      <c r="Y103" s="30"/>
      <c r="Z103" s="30"/>
      <c r="AA103" s="30"/>
      <c r="AB103" s="30"/>
      <c r="AC103" s="30"/>
      <c r="AD103" s="30"/>
      <c r="AE103" s="30"/>
    </row>
    <row r="104" spans="1:31" ht="13.5" x14ac:dyDescent="0.35">
      <c r="A104" s="33"/>
      <c r="B104" s="30"/>
      <c r="C104" s="30"/>
      <c r="D104" s="30"/>
      <c r="E104" s="30"/>
      <c r="F104" s="30"/>
      <c r="G104" s="31"/>
      <c r="H104" s="30"/>
      <c r="I104" s="31"/>
      <c r="J104" s="30"/>
      <c r="K104" s="31"/>
      <c r="L104" s="30"/>
      <c r="M104" s="30"/>
      <c r="N104" s="30"/>
      <c r="O104" s="30"/>
      <c r="P104" s="30"/>
      <c r="Q104" s="30"/>
      <c r="R104" s="30"/>
      <c r="S104" s="30"/>
      <c r="T104" s="30"/>
      <c r="U104" s="31"/>
      <c r="V104" s="30"/>
      <c r="W104" s="30"/>
      <c r="X104" s="30"/>
      <c r="Y104" s="30"/>
      <c r="Z104" s="30"/>
      <c r="AA104" s="30"/>
      <c r="AB104" s="30"/>
      <c r="AC104" s="30"/>
      <c r="AD104" s="30"/>
      <c r="AE104" s="30"/>
    </row>
    <row r="105" spans="1:31" ht="13.5" x14ac:dyDescent="0.35">
      <c r="A105" s="33"/>
      <c r="B105" s="30"/>
      <c r="C105" s="30"/>
      <c r="D105" s="30"/>
      <c r="E105" s="30"/>
      <c r="F105" s="30"/>
      <c r="G105" s="31"/>
      <c r="H105" s="30"/>
      <c r="I105" s="31"/>
      <c r="J105" s="30"/>
      <c r="K105" s="31"/>
      <c r="L105" s="30"/>
      <c r="M105" s="30"/>
      <c r="N105" s="30"/>
      <c r="O105" s="30"/>
      <c r="P105" s="30"/>
      <c r="Q105" s="30"/>
      <c r="R105" s="30"/>
      <c r="S105" s="30"/>
      <c r="T105" s="30"/>
      <c r="U105" s="31"/>
      <c r="V105" s="30"/>
      <c r="W105" s="30"/>
      <c r="X105" s="30"/>
      <c r="Y105" s="30"/>
      <c r="Z105" s="30"/>
      <c r="AA105" s="30"/>
      <c r="AB105" s="30"/>
      <c r="AC105" s="30"/>
      <c r="AD105" s="30"/>
      <c r="AE105" s="30"/>
    </row>
    <row r="106" spans="1:31" ht="13.5" x14ac:dyDescent="0.35">
      <c r="A106" s="33"/>
      <c r="B106" s="30"/>
      <c r="C106" s="30"/>
      <c r="D106" s="30"/>
      <c r="E106" s="30"/>
      <c r="F106" s="30"/>
      <c r="G106" s="31"/>
      <c r="H106" s="30"/>
      <c r="I106" s="31"/>
      <c r="J106" s="30"/>
      <c r="K106" s="31"/>
      <c r="L106" s="30"/>
      <c r="M106" s="30"/>
      <c r="N106" s="30"/>
      <c r="O106" s="30"/>
      <c r="P106" s="30"/>
      <c r="Q106" s="30"/>
      <c r="R106" s="30"/>
      <c r="S106" s="30"/>
      <c r="T106" s="30"/>
      <c r="U106" s="31"/>
      <c r="V106" s="30"/>
      <c r="W106" s="30"/>
      <c r="X106" s="30"/>
      <c r="Y106" s="30"/>
      <c r="Z106" s="30"/>
      <c r="AA106" s="30"/>
      <c r="AB106" s="30"/>
      <c r="AC106" s="30"/>
      <c r="AD106" s="30"/>
      <c r="AE106" s="30"/>
    </row>
    <row r="107" spans="1:31" ht="13.5" x14ac:dyDescent="0.35">
      <c r="A107" s="33"/>
      <c r="B107" s="30"/>
      <c r="C107" s="30"/>
      <c r="D107" s="30"/>
      <c r="E107" s="30"/>
      <c r="F107" s="30"/>
      <c r="G107" s="31"/>
      <c r="H107" s="30"/>
      <c r="I107" s="31"/>
      <c r="J107" s="30"/>
      <c r="K107" s="31"/>
      <c r="L107" s="30"/>
      <c r="M107" s="30"/>
      <c r="N107" s="30"/>
      <c r="O107" s="30"/>
      <c r="P107" s="30"/>
      <c r="Q107" s="30"/>
      <c r="R107" s="30"/>
      <c r="S107" s="30"/>
      <c r="T107" s="30"/>
      <c r="U107" s="31"/>
      <c r="V107" s="30"/>
      <c r="W107" s="30"/>
      <c r="X107" s="30"/>
      <c r="Y107" s="30"/>
      <c r="Z107" s="30"/>
      <c r="AA107" s="30"/>
      <c r="AB107" s="30"/>
      <c r="AC107" s="30"/>
      <c r="AD107" s="30"/>
      <c r="AE107" s="30"/>
    </row>
    <row r="108" spans="1:31" ht="13.5" x14ac:dyDescent="0.35">
      <c r="A108" s="33"/>
      <c r="B108" s="30"/>
      <c r="C108" s="30"/>
      <c r="D108" s="30"/>
      <c r="E108" s="30"/>
      <c r="F108" s="30"/>
      <c r="G108" s="31"/>
      <c r="H108" s="30"/>
      <c r="I108" s="31"/>
      <c r="J108" s="30"/>
      <c r="K108" s="31"/>
      <c r="L108" s="30"/>
      <c r="M108" s="30"/>
      <c r="N108" s="30"/>
      <c r="O108" s="30"/>
      <c r="P108" s="30"/>
      <c r="Q108" s="30"/>
      <c r="R108" s="30"/>
      <c r="S108" s="30"/>
      <c r="T108" s="30"/>
      <c r="U108" s="31"/>
      <c r="V108" s="30"/>
      <c r="W108" s="30"/>
      <c r="X108" s="30"/>
      <c r="Y108" s="30"/>
      <c r="Z108" s="30"/>
      <c r="AA108" s="30"/>
      <c r="AB108" s="30"/>
      <c r="AC108" s="30"/>
      <c r="AD108" s="30"/>
      <c r="AE108" s="30"/>
    </row>
    <row r="109" spans="1:31" ht="13.5" x14ac:dyDescent="0.35">
      <c r="A109" s="33"/>
      <c r="B109" s="30"/>
      <c r="C109" s="30"/>
      <c r="D109" s="30"/>
      <c r="E109" s="30"/>
      <c r="F109" s="30"/>
      <c r="G109" s="31"/>
      <c r="H109" s="30"/>
      <c r="I109" s="31"/>
      <c r="J109" s="30"/>
      <c r="K109" s="31"/>
      <c r="L109" s="30"/>
      <c r="M109" s="30"/>
      <c r="N109" s="30"/>
      <c r="O109" s="30"/>
      <c r="P109" s="30"/>
      <c r="Q109" s="30"/>
      <c r="R109" s="30"/>
      <c r="S109" s="30"/>
      <c r="T109" s="30"/>
      <c r="U109" s="31"/>
      <c r="V109" s="30"/>
      <c r="W109" s="30"/>
      <c r="X109" s="30"/>
      <c r="Y109" s="30"/>
      <c r="Z109" s="30"/>
      <c r="AA109" s="30"/>
      <c r="AB109" s="30"/>
      <c r="AC109" s="30"/>
      <c r="AD109" s="30"/>
      <c r="AE109" s="30"/>
    </row>
    <row r="110" spans="1:31" ht="13.5" x14ac:dyDescent="0.35">
      <c r="A110" s="33"/>
      <c r="B110" s="30"/>
      <c r="C110" s="30"/>
      <c r="D110" s="30"/>
      <c r="E110" s="30"/>
      <c r="F110" s="30"/>
      <c r="G110" s="31"/>
      <c r="H110" s="30"/>
      <c r="I110" s="31"/>
      <c r="J110" s="30"/>
      <c r="K110" s="31"/>
      <c r="L110" s="30"/>
      <c r="M110" s="30"/>
      <c r="N110" s="30"/>
      <c r="O110" s="30"/>
      <c r="P110" s="30"/>
      <c r="Q110" s="30"/>
      <c r="R110" s="30"/>
      <c r="S110" s="30"/>
      <c r="T110" s="30"/>
      <c r="U110" s="31"/>
      <c r="V110" s="30"/>
      <c r="W110" s="30"/>
      <c r="X110" s="30"/>
      <c r="Y110" s="30"/>
      <c r="Z110" s="30"/>
      <c r="AA110" s="30"/>
      <c r="AB110" s="30"/>
      <c r="AC110" s="30"/>
      <c r="AD110" s="30"/>
      <c r="AE110" s="30"/>
    </row>
    <row r="111" spans="1:31" ht="13.5" x14ac:dyDescent="0.35">
      <c r="A111" s="33"/>
      <c r="B111" s="30"/>
      <c r="C111" s="30"/>
      <c r="D111" s="30"/>
      <c r="E111" s="30"/>
      <c r="F111" s="30"/>
      <c r="G111" s="31"/>
      <c r="H111" s="30"/>
      <c r="I111" s="31"/>
      <c r="J111" s="30"/>
      <c r="K111" s="31"/>
      <c r="L111" s="30"/>
      <c r="M111" s="30"/>
      <c r="N111" s="30"/>
      <c r="O111" s="30"/>
      <c r="P111" s="30"/>
      <c r="Q111" s="30"/>
      <c r="R111" s="30"/>
      <c r="S111" s="30"/>
      <c r="T111" s="30"/>
      <c r="U111" s="31"/>
      <c r="V111" s="30"/>
      <c r="W111" s="30"/>
      <c r="X111" s="30"/>
      <c r="Y111" s="30"/>
      <c r="Z111" s="30"/>
      <c r="AA111" s="30"/>
      <c r="AB111" s="30"/>
      <c r="AC111" s="30"/>
      <c r="AD111" s="30"/>
      <c r="AE111" s="30"/>
    </row>
    <row r="112" spans="1:31" ht="13.5" x14ac:dyDescent="0.35">
      <c r="A112" s="33"/>
      <c r="B112" s="30"/>
      <c r="C112" s="30"/>
      <c r="D112" s="30"/>
      <c r="E112" s="30"/>
      <c r="F112" s="30"/>
      <c r="G112" s="31"/>
      <c r="H112" s="30"/>
      <c r="I112" s="31"/>
      <c r="J112" s="30"/>
      <c r="K112" s="31"/>
      <c r="L112" s="30"/>
      <c r="M112" s="30"/>
      <c r="N112" s="30"/>
      <c r="O112" s="30"/>
      <c r="P112" s="30"/>
      <c r="Q112" s="30"/>
      <c r="R112" s="30"/>
      <c r="S112" s="30"/>
      <c r="T112" s="30"/>
      <c r="U112" s="31"/>
      <c r="V112" s="30"/>
      <c r="W112" s="30"/>
      <c r="X112" s="30"/>
      <c r="Y112" s="30"/>
      <c r="Z112" s="30"/>
      <c r="AA112" s="30"/>
      <c r="AB112" s="30"/>
      <c r="AC112" s="30"/>
      <c r="AD112" s="30"/>
      <c r="AE112" s="30"/>
    </row>
    <row r="113" spans="1:31" ht="13.5" x14ac:dyDescent="0.35">
      <c r="A113" s="33"/>
      <c r="B113" s="30"/>
      <c r="C113" s="30"/>
      <c r="D113" s="30"/>
      <c r="E113" s="30"/>
      <c r="F113" s="30"/>
      <c r="G113" s="31"/>
      <c r="H113" s="30"/>
      <c r="I113" s="31"/>
      <c r="J113" s="30"/>
      <c r="K113" s="31"/>
      <c r="L113" s="30"/>
      <c r="M113" s="30"/>
      <c r="N113" s="30"/>
      <c r="O113" s="30"/>
      <c r="P113" s="30"/>
      <c r="Q113" s="30"/>
      <c r="R113" s="30"/>
      <c r="S113" s="30"/>
      <c r="T113" s="30"/>
      <c r="U113" s="31"/>
      <c r="V113" s="30"/>
      <c r="W113" s="30"/>
      <c r="X113" s="30"/>
      <c r="Y113" s="30"/>
      <c r="Z113" s="30"/>
      <c r="AA113" s="30"/>
      <c r="AB113" s="30"/>
      <c r="AC113" s="30"/>
      <c r="AD113" s="30"/>
      <c r="AE113" s="30"/>
    </row>
    <row r="114" spans="1:31" ht="13.5" x14ac:dyDescent="0.35">
      <c r="A114" s="33"/>
      <c r="B114" s="30"/>
      <c r="C114" s="30"/>
      <c r="D114" s="30"/>
      <c r="E114" s="30"/>
      <c r="F114" s="30"/>
      <c r="G114" s="31"/>
      <c r="H114" s="30"/>
      <c r="I114" s="31"/>
      <c r="J114" s="30"/>
      <c r="K114" s="31"/>
      <c r="L114" s="30"/>
      <c r="M114" s="30"/>
      <c r="N114" s="30"/>
      <c r="O114" s="30"/>
      <c r="P114" s="30"/>
      <c r="Q114" s="30"/>
      <c r="R114" s="30"/>
      <c r="S114" s="30"/>
      <c r="T114" s="30"/>
      <c r="U114" s="31"/>
      <c r="V114" s="30"/>
      <c r="W114" s="30"/>
      <c r="X114" s="30"/>
      <c r="Y114" s="30"/>
      <c r="Z114" s="30"/>
      <c r="AA114" s="30"/>
      <c r="AB114" s="30"/>
      <c r="AC114" s="30"/>
      <c r="AD114" s="30"/>
      <c r="AE114" s="30"/>
    </row>
    <row r="115" spans="1:31" ht="13.5" x14ac:dyDescent="0.35">
      <c r="A115" s="33"/>
      <c r="B115" s="30"/>
      <c r="C115" s="30"/>
      <c r="D115" s="30"/>
      <c r="E115" s="30"/>
      <c r="F115" s="30"/>
      <c r="G115" s="31"/>
      <c r="H115" s="30"/>
      <c r="I115" s="31"/>
      <c r="J115" s="30"/>
      <c r="K115" s="31"/>
      <c r="L115" s="30"/>
      <c r="M115" s="30"/>
      <c r="N115" s="30"/>
      <c r="O115" s="30"/>
      <c r="P115" s="30"/>
      <c r="Q115" s="30"/>
      <c r="R115" s="30"/>
      <c r="S115" s="30"/>
      <c r="T115" s="30"/>
      <c r="U115" s="31"/>
      <c r="V115" s="30"/>
      <c r="W115" s="30"/>
      <c r="X115" s="30"/>
      <c r="Y115" s="30"/>
      <c r="Z115" s="30"/>
      <c r="AA115" s="30"/>
      <c r="AB115" s="30"/>
      <c r="AC115" s="30"/>
      <c r="AD115" s="30"/>
      <c r="AE115" s="30"/>
    </row>
    <row r="116" spans="1:31" ht="13.5" x14ac:dyDescent="0.35">
      <c r="A116" s="33"/>
      <c r="B116" s="30"/>
      <c r="C116" s="30"/>
      <c r="D116" s="30"/>
      <c r="E116" s="30"/>
      <c r="F116" s="30"/>
      <c r="G116" s="31"/>
      <c r="H116" s="30"/>
      <c r="I116" s="31"/>
      <c r="J116" s="30"/>
      <c r="K116" s="31"/>
      <c r="L116" s="30"/>
      <c r="M116" s="30"/>
      <c r="N116" s="30"/>
      <c r="O116" s="30"/>
      <c r="P116" s="30"/>
      <c r="Q116" s="30"/>
      <c r="R116" s="30"/>
      <c r="S116" s="30"/>
      <c r="T116" s="30"/>
      <c r="U116" s="31"/>
      <c r="V116" s="30"/>
      <c r="W116" s="30"/>
      <c r="X116" s="30"/>
      <c r="Y116" s="30"/>
      <c r="Z116" s="30"/>
      <c r="AA116" s="30"/>
      <c r="AB116" s="30"/>
      <c r="AC116" s="30"/>
      <c r="AD116" s="30"/>
      <c r="AE116" s="30"/>
    </row>
    <row r="117" spans="1:31" ht="13.5" x14ac:dyDescent="0.35">
      <c r="A117" s="33"/>
      <c r="B117" s="30"/>
      <c r="C117" s="30"/>
      <c r="D117" s="30"/>
      <c r="E117" s="30"/>
      <c r="F117" s="30"/>
      <c r="G117" s="31"/>
      <c r="H117" s="30"/>
      <c r="I117" s="31"/>
      <c r="J117" s="30"/>
      <c r="K117" s="31"/>
      <c r="L117" s="30"/>
      <c r="M117" s="30"/>
      <c r="N117" s="30"/>
      <c r="O117" s="30"/>
      <c r="P117" s="30"/>
      <c r="Q117" s="30"/>
      <c r="R117" s="30"/>
      <c r="S117" s="30"/>
      <c r="T117" s="30"/>
      <c r="U117" s="31"/>
      <c r="V117" s="30"/>
      <c r="W117" s="30"/>
      <c r="X117" s="30"/>
      <c r="Y117" s="30"/>
      <c r="Z117" s="30"/>
      <c r="AA117" s="30"/>
      <c r="AB117" s="30"/>
      <c r="AC117" s="30"/>
      <c r="AD117" s="30"/>
      <c r="AE117" s="30"/>
    </row>
    <row r="118" spans="1:31" ht="13.5" x14ac:dyDescent="0.35">
      <c r="A118" s="33"/>
      <c r="B118" s="30"/>
      <c r="C118" s="30"/>
      <c r="D118" s="30"/>
      <c r="E118" s="30"/>
      <c r="F118" s="30"/>
      <c r="G118" s="31"/>
      <c r="H118" s="30"/>
      <c r="I118" s="31"/>
      <c r="J118" s="30"/>
      <c r="K118" s="31"/>
      <c r="L118" s="30"/>
      <c r="M118" s="30"/>
      <c r="N118" s="30"/>
      <c r="O118" s="30"/>
      <c r="P118" s="30"/>
      <c r="Q118" s="30"/>
      <c r="R118" s="30"/>
      <c r="S118" s="30"/>
      <c r="T118" s="30"/>
      <c r="U118" s="31"/>
      <c r="V118" s="30"/>
      <c r="W118" s="30"/>
      <c r="X118" s="30"/>
      <c r="Y118" s="30"/>
      <c r="Z118" s="30"/>
      <c r="AA118" s="30"/>
      <c r="AB118" s="30"/>
      <c r="AC118" s="30"/>
      <c r="AD118" s="30"/>
      <c r="AE118" s="30"/>
    </row>
    <row r="119" spans="1:31" ht="13.5" x14ac:dyDescent="0.35">
      <c r="A119" s="33"/>
      <c r="B119" s="30"/>
      <c r="C119" s="30"/>
      <c r="D119" s="30"/>
      <c r="E119" s="30"/>
      <c r="F119" s="30"/>
      <c r="G119" s="31"/>
      <c r="H119" s="30"/>
      <c r="I119" s="31"/>
      <c r="J119" s="30"/>
      <c r="K119" s="31"/>
      <c r="L119" s="30"/>
      <c r="M119" s="30"/>
      <c r="N119" s="30"/>
      <c r="O119" s="30"/>
      <c r="P119" s="30"/>
      <c r="Q119" s="30"/>
      <c r="R119" s="30"/>
      <c r="S119" s="30"/>
      <c r="T119" s="30"/>
      <c r="U119" s="31"/>
      <c r="V119" s="30"/>
      <c r="W119" s="30"/>
      <c r="X119" s="30"/>
      <c r="Y119" s="30"/>
      <c r="Z119" s="30"/>
      <c r="AA119" s="30"/>
      <c r="AB119" s="30"/>
      <c r="AC119" s="30"/>
      <c r="AD119" s="30"/>
      <c r="AE119" s="30"/>
    </row>
    <row r="120" spans="1:31" ht="13.5" x14ac:dyDescent="0.35">
      <c r="A120" s="33"/>
      <c r="B120" s="30"/>
      <c r="C120" s="30"/>
      <c r="D120" s="30"/>
      <c r="E120" s="30"/>
      <c r="F120" s="30"/>
      <c r="G120" s="31"/>
      <c r="H120" s="30"/>
      <c r="I120" s="31"/>
      <c r="J120" s="30"/>
      <c r="K120" s="31"/>
      <c r="L120" s="30"/>
      <c r="M120" s="30"/>
      <c r="N120" s="30"/>
      <c r="O120" s="30"/>
      <c r="P120" s="30"/>
      <c r="Q120" s="30"/>
      <c r="R120" s="30"/>
      <c r="S120" s="30"/>
      <c r="T120" s="30"/>
      <c r="U120" s="31"/>
      <c r="V120" s="30"/>
      <c r="W120" s="30"/>
      <c r="X120" s="30"/>
      <c r="Y120" s="30"/>
      <c r="Z120" s="30"/>
      <c r="AA120" s="30"/>
      <c r="AB120" s="30"/>
      <c r="AC120" s="30"/>
      <c r="AD120" s="30"/>
      <c r="AE120" s="30"/>
    </row>
    <row r="121" spans="1:31" ht="13.5" x14ac:dyDescent="0.35">
      <c r="A121" s="33"/>
      <c r="B121" s="30"/>
      <c r="C121" s="30"/>
      <c r="D121" s="30"/>
      <c r="E121" s="30"/>
      <c r="F121" s="30"/>
      <c r="G121" s="31"/>
      <c r="H121" s="30"/>
      <c r="I121" s="31"/>
      <c r="J121" s="30"/>
      <c r="K121" s="31"/>
      <c r="L121" s="30"/>
      <c r="M121" s="30"/>
      <c r="N121" s="30"/>
      <c r="O121" s="30"/>
      <c r="P121" s="30"/>
      <c r="Q121" s="30"/>
      <c r="R121" s="30"/>
      <c r="S121" s="30"/>
      <c r="T121" s="30"/>
      <c r="U121" s="31"/>
      <c r="V121" s="30"/>
      <c r="W121" s="30"/>
      <c r="X121" s="30"/>
      <c r="Y121" s="30"/>
      <c r="Z121" s="30"/>
      <c r="AA121" s="30"/>
      <c r="AB121" s="30"/>
      <c r="AC121" s="30"/>
      <c r="AD121" s="30"/>
      <c r="AE121" s="30"/>
    </row>
    <row r="122" spans="1:31" ht="13.5" x14ac:dyDescent="0.35">
      <c r="A122" s="33"/>
      <c r="B122" s="30"/>
      <c r="C122" s="30"/>
      <c r="D122" s="30"/>
      <c r="E122" s="30"/>
      <c r="F122" s="30"/>
      <c r="G122" s="31"/>
      <c r="H122" s="30"/>
      <c r="I122" s="31"/>
      <c r="J122" s="30"/>
      <c r="K122" s="31"/>
      <c r="L122" s="30"/>
      <c r="M122" s="30"/>
      <c r="N122" s="30"/>
      <c r="O122" s="30"/>
      <c r="P122" s="30"/>
      <c r="Q122" s="30"/>
      <c r="R122" s="30"/>
      <c r="S122" s="30"/>
      <c r="T122" s="30"/>
      <c r="U122" s="31"/>
      <c r="V122" s="30"/>
      <c r="W122" s="30"/>
      <c r="X122" s="30"/>
      <c r="Y122" s="30"/>
      <c r="Z122" s="30"/>
      <c r="AA122" s="30"/>
      <c r="AB122" s="30"/>
      <c r="AC122" s="30"/>
      <c r="AD122" s="30"/>
      <c r="AE122" s="30"/>
    </row>
    <row r="123" spans="1:31" ht="13.5" x14ac:dyDescent="0.35">
      <c r="A123" s="33"/>
      <c r="B123" s="30"/>
      <c r="C123" s="30"/>
      <c r="D123" s="30"/>
      <c r="E123" s="30"/>
      <c r="F123" s="30"/>
      <c r="G123" s="31"/>
      <c r="H123" s="30"/>
      <c r="I123" s="31"/>
      <c r="J123" s="30"/>
      <c r="K123" s="31"/>
      <c r="L123" s="30"/>
      <c r="M123" s="30"/>
      <c r="N123" s="30"/>
      <c r="O123" s="30"/>
      <c r="P123" s="30"/>
      <c r="Q123" s="30"/>
      <c r="R123" s="30"/>
      <c r="S123" s="30"/>
      <c r="T123" s="30"/>
      <c r="U123" s="31"/>
      <c r="V123" s="30"/>
      <c r="W123" s="30"/>
      <c r="X123" s="30"/>
      <c r="Y123" s="30"/>
      <c r="Z123" s="30"/>
      <c r="AA123" s="30"/>
      <c r="AB123" s="30"/>
      <c r="AC123" s="30"/>
      <c r="AD123" s="30"/>
      <c r="AE123" s="30"/>
    </row>
    <row r="124" spans="1:31" ht="13.5" x14ac:dyDescent="0.35">
      <c r="A124" s="33"/>
      <c r="B124" s="30"/>
      <c r="C124" s="30"/>
      <c r="D124" s="30"/>
      <c r="E124" s="30"/>
      <c r="F124" s="30"/>
      <c r="G124" s="31"/>
      <c r="H124" s="30"/>
      <c r="I124" s="31"/>
      <c r="J124" s="30"/>
      <c r="K124" s="31"/>
      <c r="L124" s="30"/>
      <c r="M124" s="30"/>
      <c r="N124" s="30"/>
      <c r="O124" s="30"/>
      <c r="P124" s="30"/>
      <c r="Q124" s="30"/>
      <c r="R124" s="30"/>
      <c r="S124" s="30"/>
      <c r="T124" s="30"/>
      <c r="U124" s="31"/>
      <c r="V124" s="30"/>
      <c r="W124" s="30"/>
      <c r="X124" s="30"/>
      <c r="Y124" s="30"/>
      <c r="Z124" s="30"/>
      <c r="AA124" s="30"/>
      <c r="AB124" s="30"/>
      <c r="AC124" s="30"/>
      <c r="AD124" s="30"/>
      <c r="AE124" s="30"/>
    </row>
    <row r="125" spans="1:31" ht="13.5" x14ac:dyDescent="0.35">
      <c r="A125" s="33"/>
      <c r="B125" s="30"/>
      <c r="C125" s="30"/>
      <c r="D125" s="30"/>
      <c r="E125" s="30"/>
      <c r="F125" s="30"/>
      <c r="G125" s="31"/>
      <c r="H125" s="30"/>
      <c r="I125" s="31"/>
      <c r="J125" s="30"/>
      <c r="K125" s="31"/>
      <c r="L125" s="30"/>
      <c r="M125" s="30"/>
      <c r="N125" s="30"/>
      <c r="O125" s="30"/>
      <c r="P125" s="30"/>
      <c r="Q125" s="30"/>
      <c r="R125" s="30"/>
      <c r="S125" s="30"/>
      <c r="T125" s="30"/>
      <c r="U125" s="31"/>
      <c r="V125" s="30"/>
      <c r="W125" s="30"/>
      <c r="X125" s="30"/>
      <c r="Y125" s="30"/>
      <c r="Z125" s="30"/>
      <c r="AA125" s="30"/>
      <c r="AB125" s="30"/>
      <c r="AC125" s="30"/>
      <c r="AD125" s="30"/>
      <c r="AE125" s="30"/>
    </row>
    <row r="126" spans="1:31" ht="13.5" x14ac:dyDescent="0.35">
      <c r="A126" s="33"/>
      <c r="B126" s="30"/>
      <c r="C126" s="30"/>
      <c r="D126" s="30"/>
      <c r="E126" s="30"/>
      <c r="F126" s="30"/>
      <c r="G126" s="31"/>
      <c r="H126" s="30"/>
      <c r="I126" s="31"/>
      <c r="J126" s="30"/>
      <c r="K126" s="31"/>
      <c r="L126" s="30"/>
      <c r="M126" s="30"/>
      <c r="N126" s="30"/>
      <c r="O126" s="30"/>
      <c r="P126" s="30"/>
      <c r="Q126" s="30"/>
      <c r="R126" s="30"/>
      <c r="S126" s="30"/>
      <c r="T126" s="30"/>
      <c r="U126" s="31"/>
      <c r="V126" s="30"/>
      <c r="W126" s="30"/>
      <c r="X126" s="30"/>
      <c r="Y126" s="30"/>
      <c r="Z126" s="30"/>
      <c r="AA126" s="30"/>
      <c r="AB126" s="30"/>
      <c r="AC126" s="30"/>
      <c r="AD126" s="30"/>
      <c r="AE126" s="30"/>
    </row>
    <row r="127" spans="1:31" ht="13.5" x14ac:dyDescent="0.35">
      <c r="A127" s="33"/>
      <c r="B127" s="30"/>
      <c r="C127" s="30"/>
      <c r="D127" s="30"/>
      <c r="E127" s="30"/>
      <c r="F127" s="30"/>
      <c r="G127" s="31"/>
      <c r="H127" s="30"/>
      <c r="I127" s="31"/>
      <c r="J127" s="30"/>
      <c r="K127" s="31"/>
      <c r="L127" s="30"/>
      <c r="M127" s="30"/>
      <c r="N127" s="30"/>
      <c r="O127" s="30"/>
      <c r="P127" s="30"/>
      <c r="Q127" s="30"/>
      <c r="R127" s="30"/>
      <c r="S127" s="30"/>
      <c r="T127" s="30"/>
      <c r="U127" s="31"/>
      <c r="V127" s="30"/>
      <c r="W127" s="30"/>
      <c r="X127" s="30"/>
      <c r="Y127" s="30"/>
      <c r="Z127" s="30"/>
      <c r="AA127" s="30"/>
      <c r="AB127" s="30"/>
      <c r="AC127" s="30"/>
      <c r="AD127" s="30"/>
      <c r="AE127" s="30"/>
    </row>
    <row r="128" spans="1:31" ht="13.5" x14ac:dyDescent="0.35">
      <c r="A128" s="33"/>
      <c r="B128" s="30"/>
      <c r="C128" s="30"/>
      <c r="D128" s="30"/>
      <c r="E128" s="30"/>
      <c r="F128" s="30"/>
      <c r="G128" s="31"/>
      <c r="H128" s="30"/>
      <c r="I128" s="31"/>
      <c r="J128" s="30"/>
      <c r="K128" s="31"/>
      <c r="L128" s="30"/>
      <c r="M128" s="30"/>
      <c r="N128" s="30"/>
      <c r="O128" s="30"/>
      <c r="P128" s="30"/>
      <c r="Q128" s="30"/>
      <c r="R128" s="30"/>
      <c r="S128" s="30"/>
      <c r="T128" s="30"/>
      <c r="U128" s="31"/>
      <c r="V128" s="30"/>
      <c r="W128" s="30"/>
      <c r="X128" s="30"/>
      <c r="Y128" s="30"/>
      <c r="Z128" s="30"/>
      <c r="AA128" s="30"/>
      <c r="AB128" s="30"/>
      <c r="AC128" s="30"/>
      <c r="AD128" s="30"/>
      <c r="AE128" s="30"/>
    </row>
    <row r="129" spans="1:31" ht="13.5" x14ac:dyDescent="0.35">
      <c r="A129" s="33"/>
      <c r="B129" s="30"/>
      <c r="C129" s="30"/>
      <c r="D129" s="30"/>
      <c r="E129" s="30"/>
      <c r="F129" s="30"/>
      <c r="G129" s="31"/>
      <c r="H129" s="30"/>
      <c r="I129" s="31"/>
      <c r="J129" s="30"/>
      <c r="K129" s="31"/>
      <c r="L129" s="30"/>
      <c r="M129" s="30"/>
      <c r="N129" s="30"/>
      <c r="O129" s="30"/>
      <c r="P129" s="30"/>
      <c r="Q129" s="30"/>
      <c r="R129" s="30"/>
      <c r="S129" s="30"/>
      <c r="T129" s="30"/>
      <c r="U129" s="31"/>
      <c r="V129" s="30"/>
      <c r="W129" s="30"/>
      <c r="X129" s="30"/>
      <c r="Y129" s="30"/>
      <c r="Z129" s="30"/>
      <c r="AA129" s="30"/>
      <c r="AB129" s="30"/>
      <c r="AC129" s="30"/>
      <c r="AD129" s="30"/>
      <c r="AE129" s="30"/>
    </row>
    <row r="130" spans="1:31" ht="13.5" x14ac:dyDescent="0.35">
      <c r="A130" s="33"/>
      <c r="B130" s="30"/>
      <c r="C130" s="30"/>
      <c r="D130" s="30"/>
      <c r="E130" s="30"/>
      <c r="F130" s="30"/>
      <c r="G130" s="31"/>
      <c r="H130" s="30"/>
      <c r="I130" s="31"/>
      <c r="J130" s="30"/>
      <c r="K130" s="31"/>
      <c r="L130" s="30"/>
      <c r="M130" s="30"/>
      <c r="N130" s="30"/>
      <c r="O130" s="30"/>
      <c r="P130" s="30"/>
      <c r="Q130" s="30"/>
      <c r="R130" s="30"/>
      <c r="S130" s="30"/>
      <c r="T130" s="30"/>
      <c r="U130" s="31"/>
      <c r="V130" s="30"/>
      <c r="W130" s="30"/>
      <c r="X130" s="30"/>
      <c r="Y130" s="30"/>
      <c r="Z130" s="30"/>
      <c r="AA130" s="30"/>
      <c r="AB130" s="30"/>
      <c r="AC130" s="30"/>
      <c r="AD130" s="30"/>
      <c r="AE130" s="30"/>
    </row>
    <row r="131" spans="1:31" ht="13.5" x14ac:dyDescent="0.35">
      <c r="A131" s="33"/>
      <c r="B131" s="30"/>
      <c r="C131" s="30"/>
      <c r="D131" s="30"/>
      <c r="E131" s="30"/>
      <c r="F131" s="30"/>
      <c r="G131" s="31"/>
      <c r="H131" s="30"/>
      <c r="I131" s="31"/>
      <c r="J131" s="30"/>
      <c r="K131" s="31"/>
      <c r="L131" s="30"/>
      <c r="M131" s="30"/>
      <c r="N131" s="30"/>
      <c r="O131" s="30"/>
      <c r="P131" s="30"/>
      <c r="Q131" s="30"/>
      <c r="R131" s="30"/>
      <c r="S131" s="30"/>
      <c r="T131" s="30"/>
      <c r="U131" s="31"/>
      <c r="V131" s="30"/>
      <c r="W131" s="30"/>
      <c r="X131" s="30"/>
      <c r="Y131" s="30"/>
      <c r="Z131" s="30"/>
      <c r="AA131" s="30"/>
      <c r="AB131" s="30"/>
      <c r="AC131" s="30"/>
      <c r="AD131" s="30"/>
      <c r="AE131" s="30"/>
    </row>
    <row r="132" spans="1:31" ht="13.5" x14ac:dyDescent="0.35">
      <c r="A132" s="33"/>
      <c r="B132" s="30"/>
      <c r="C132" s="30"/>
      <c r="D132" s="30"/>
      <c r="E132" s="30"/>
      <c r="F132" s="30"/>
      <c r="G132" s="31"/>
      <c r="H132" s="30"/>
      <c r="I132" s="31"/>
      <c r="J132" s="30"/>
      <c r="K132" s="31"/>
      <c r="L132" s="30"/>
      <c r="M132" s="30"/>
      <c r="N132" s="30"/>
      <c r="O132" s="30"/>
      <c r="P132" s="30"/>
      <c r="Q132" s="30"/>
      <c r="R132" s="30"/>
      <c r="S132" s="30"/>
      <c r="T132" s="30"/>
      <c r="U132" s="31"/>
      <c r="V132" s="30"/>
      <c r="W132" s="30"/>
      <c r="X132" s="30"/>
      <c r="Y132" s="30"/>
      <c r="Z132" s="30"/>
      <c r="AA132" s="30"/>
      <c r="AB132" s="30"/>
      <c r="AC132" s="30"/>
      <c r="AD132" s="30"/>
      <c r="AE132" s="30"/>
    </row>
    <row r="133" spans="1:31" ht="13.5" x14ac:dyDescent="0.35">
      <c r="A133" s="33"/>
      <c r="B133" s="30"/>
      <c r="C133" s="30"/>
      <c r="D133" s="30"/>
      <c r="E133" s="30"/>
      <c r="F133" s="30"/>
      <c r="G133" s="31"/>
      <c r="H133" s="30"/>
      <c r="I133" s="31"/>
      <c r="J133" s="30"/>
      <c r="K133" s="31"/>
      <c r="L133" s="30"/>
      <c r="M133" s="30"/>
      <c r="N133" s="30"/>
      <c r="O133" s="30"/>
      <c r="P133" s="30"/>
      <c r="Q133" s="30"/>
      <c r="R133" s="30"/>
      <c r="S133" s="30"/>
      <c r="T133" s="30"/>
      <c r="U133" s="31"/>
      <c r="V133" s="30"/>
      <c r="W133" s="30"/>
      <c r="X133" s="30"/>
      <c r="Y133" s="30"/>
      <c r="Z133" s="30"/>
      <c r="AA133" s="30"/>
      <c r="AB133" s="30"/>
      <c r="AC133" s="30"/>
      <c r="AD133" s="30"/>
      <c r="AE133" s="30"/>
    </row>
    <row r="134" spans="1:31" ht="13.5" x14ac:dyDescent="0.35">
      <c r="A134" s="33"/>
      <c r="B134" s="30"/>
      <c r="C134" s="30"/>
      <c r="D134" s="30"/>
      <c r="E134" s="30"/>
      <c r="F134" s="30"/>
      <c r="G134" s="31"/>
      <c r="H134" s="30"/>
      <c r="I134" s="31"/>
      <c r="J134" s="30"/>
      <c r="K134" s="31"/>
      <c r="L134" s="30"/>
      <c r="M134" s="30"/>
      <c r="N134" s="30"/>
      <c r="O134" s="30"/>
      <c r="P134" s="30"/>
      <c r="Q134" s="30"/>
      <c r="R134" s="30"/>
      <c r="S134" s="30"/>
      <c r="T134" s="30"/>
      <c r="U134" s="31"/>
      <c r="V134" s="30"/>
      <c r="W134" s="30"/>
      <c r="X134" s="30"/>
      <c r="Y134" s="30"/>
      <c r="Z134" s="30"/>
      <c r="AA134" s="30"/>
      <c r="AB134" s="30"/>
      <c r="AC134" s="30"/>
      <c r="AD134" s="30"/>
      <c r="AE134" s="30"/>
    </row>
    <row r="135" spans="1:31" ht="13.5" x14ac:dyDescent="0.35">
      <c r="A135" s="33"/>
      <c r="B135" s="30"/>
      <c r="C135" s="30"/>
      <c r="D135" s="30"/>
      <c r="E135" s="30"/>
      <c r="F135" s="30"/>
      <c r="G135" s="31"/>
      <c r="H135" s="30"/>
      <c r="I135" s="31"/>
      <c r="J135" s="30"/>
      <c r="K135" s="31"/>
      <c r="L135" s="30"/>
      <c r="M135" s="30"/>
      <c r="N135" s="30"/>
      <c r="O135" s="30"/>
      <c r="P135" s="30"/>
      <c r="Q135" s="30"/>
      <c r="R135" s="30"/>
      <c r="S135" s="30"/>
      <c r="T135" s="30"/>
      <c r="U135" s="31"/>
      <c r="V135" s="30"/>
      <c r="W135" s="30"/>
      <c r="X135" s="30"/>
      <c r="Y135" s="30"/>
      <c r="Z135" s="30"/>
      <c r="AA135" s="30"/>
      <c r="AB135" s="30"/>
      <c r="AC135" s="30"/>
      <c r="AD135" s="30"/>
      <c r="AE135" s="30"/>
    </row>
    <row r="136" spans="1:31" ht="13.5" x14ac:dyDescent="0.35">
      <c r="A136" s="33"/>
      <c r="B136" s="30"/>
      <c r="C136" s="30"/>
      <c r="D136" s="30"/>
      <c r="E136" s="30"/>
      <c r="F136" s="30"/>
      <c r="G136" s="31"/>
      <c r="H136" s="30"/>
      <c r="I136" s="31"/>
      <c r="J136" s="30"/>
      <c r="K136" s="31"/>
      <c r="L136" s="30"/>
      <c r="M136" s="30"/>
      <c r="N136" s="30"/>
      <c r="O136" s="30"/>
      <c r="P136" s="30"/>
      <c r="Q136" s="30"/>
      <c r="R136" s="30"/>
      <c r="S136" s="30"/>
      <c r="T136" s="30"/>
      <c r="U136" s="31"/>
      <c r="V136" s="30"/>
      <c r="W136" s="30"/>
      <c r="X136" s="30"/>
      <c r="Y136" s="30"/>
      <c r="Z136" s="30"/>
      <c r="AA136" s="30"/>
      <c r="AB136" s="30"/>
      <c r="AC136" s="30"/>
      <c r="AD136" s="30"/>
      <c r="AE136" s="30"/>
    </row>
    <row r="137" spans="1:31" ht="13.5" x14ac:dyDescent="0.35">
      <c r="A137" s="33"/>
      <c r="B137" s="30"/>
      <c r="C137" s="30"/>
      <c r="D137" s="30"/>
      <c r="E137" s="30"/>
      <c r="F137" s="30"/>
      <c r="G137" s="31"/>
      <c r="H137" s="30"/>
      <c r="I137" s="31"/>
      <c r="J137" s="30"/>
      <c r="K137" s="31"/>
      <c r="L137" s="30"/>
      <c r="M137" s="30"/>
      <c r="N137" s="30"/>
      <c r="O137" s="30"/>
      <c r="P137" s="30"/>
      <c r="Q137" s="30"/>
      <c r="R137" s="30"/>
      <c r="S137" s="30"/>
      <c r="T137" s="30"/>
      <c r="U137" s="31"/>
      <c r="V137" s="30"/>
      <c r="W137" s="30"/>
      <c r="X137" s="30"/>
      <c r="Y137" s="30"/>
      <c r="Z137" s="30"/>
      <c r="AA137" s="30"/>
      <c r="AB137" s="30"/>
      <c r="AC137" s="30"/>
      <c r="AD137" s="30"/>
      <c r="AE137" s="30"/>
    </row>
    <row r="138" spans="1:31" ht="13.5" x14ac:dyDescent="0.35">
      <c r="A138" s="33"/>
      <c r="B138" s="30"/>
      <c r="C138" s="30"/>
      <c r="D138" s="30"/>
      <c r="E138" s="30"/>
      <c r="F138" s="30"/>
      <c r="G138" s="31"/>
      <c r="H138" s="30"/>
      <c r="I138" s="31"/>
      <c r="J138" s="30"/>
      <c r="K138" s="31"/>
      <c r="L138" s="30"/>
      <c r="M138" s="30"/>
      <c r="N138" s="30"/>
      <c r="O138" s="30"/>
      <c r="P138" s="30"/>
      <c r="Q138" s="30"/>
      <c r="R138" s="30"/>
      <c r="S138" s="30"/>
      <c r="T138" s="30"/>
      <c r="U138" s="31"/>
      <c r="V138" s="30"/>
      <c r="W138" s="30"/>
      <c r="X138" s="30"/>
      <c r="Y138" s="30"/>
      <c r="Z138" s="30"/>
      <c r="AA138" s="30"/>
      <c r="AB138" s="30"/>
      <c r="AC138" s="30"/>
      <c r="AD138" s="30"/>
      <c r="AE138" s="30"/>
    </row>
    <row r="139" spans="1:31" ht="13.5" x14ac:dyDescent="0.35">
      <c r="A139" s="33"/>
      <c r="B139" s="30"/>
      <c r="C139" s="30"/>
      <c r="D139" s="30"/>
      <c r="E139" s="30"/>
      <c r="F139" s="30"/>
      <c r="G139" s="31"/>
      <c r="H139" s="30"/>
      <c r="I139" s="31"/>
      <c r="J139" s="30"/>
      <c r="K139" s="31"/>
      <c r="L139" s="30"/>
      <c r="M139" s="30"/>
      <c r="N139" s="30"/>
      <c r="O139" s="30"/>
      <c r="P139" s="30"/>
      <c r="Q139" s="30"/>
      <c r="R139" s="30"/>
      <c r="S139" s="30"/>
      <c r="T139" s="30"/>
      <c r="U139" s="31"/>
      <c r="V139" s="30"/>
      <c r="W139" s="30"/>
      <c r="X139" s="30"/>
      <c r="Y139" s="30"/>
      <c r="Z139" s="30"/>
      <c r="AA139" s="30"/>
      <c r="AB139" s="30"/>
      <c r="AC139" s="30"/>
      <c r="AD139" s="30"/>
      <c r="AE139" s="30"/>
    </row>
    <row r="140" spans="1:31" ht="13.5" x14ac:dyDescent="0.35">
      <c r="A140" s="33"/>
      <c r="B140" s="30"/>
      <c r="C140" s="30"/>
      <c r="D140" s="30"/>
      <c r="E140" s="30"/>
      <c r="F140" s="30"/>
      <c r="G140" s="31"/>
      <c r="H140" s="30"/>
      <c r="I140" s="31"/>
      <c r="J140" s="30"/>
      <c r="K140" s="31"/>
      <c r="L140" s="30"/>
      <c r="M140" s="30"/>
      <c r="N140" s="30"/>
      <c r="O140" s="30"/>
      <c r="P140" s="30"/>
      <c r="Q140" s="30"/>
      <c r="R140" s="30"/>
      <c r="S140" s="30"/>
      <c r="T140" s="30"/>
      <c r="U140" s="31"/>
      <c r="V140" s="30"/>
      <c r="W140" s="30"/>
      <c r="X140" s="30"/>
      <c r="Y140" s="30"/>
      <c r="Z140" s="30"/>
      <c r="AA140" s="30"/>
      <c r="AB140" s="30"/>
      <c r="AC140" s="30"/>
      <c r="AD140" s="30"/>
      <c r="AE140" s="30"/>
    </row>
    <row r="141" spans="1:31" ht="13.5" x14ac:dyDescent="0.35">
      <c r="A141" s="33"/>
      <c r="B141" s="30"/>
      <c r="C141" s="30"/>
      <c r="D141" s="30"/>
      <c r="E141" s="30"/>
      <c r="F141" s="30"/>
      <c r="G141" s="31"/>
      <c r="H141" s="30"/>
      <c r="I141" s="31"/>
      <c r="J141" s="30"/>
      <c r="K141" s="31"/>
      <c r="L141" s="30"/>
      <c r="M141" s="30"/>
      <c r="N141" s="30"/>
      <c r="O141" s="30"/>
      <c r="P141" s="30"/>
      <c r="Q141" s="30"/>
      <c r="R141" s="30"/>
      <c r="S141" s="30"/>
      <c r="T141" s="30"/>
      <c r="U141" s="31"/>
      <c r="V141" s="30"/>
      <c r="W141" s="30"/>
      <c r="X141" s="30"/>
      <c r="Y141" s="30"/>
      <c r="Z141" s="30"/>
      <c r="AA141" s="30"/>
      <c r="AB141" s="30"/>
      <c r="AC141" s="30"/>
      <c r="AD141" s="30"/>
      <c r="AE141" s="30"/>
    </row>
    <row r="142" spans="1:31" ht="13.5" x14ac:dyDescent="0.35">
      <c r="A142" s="33"/>
      <c r="B142" s="30"/>
      <c r="C142" s="30"/>
      <c r="D142" s="30"/>
      <c r="E142" s="30"/>
      <c r="F142" s="30"/>
      <c r="G142" s="31"/>
      <c r="H142" s="30"/>
      <c r="I142" s="31"/>
      <c r="J142" s="30"/>
      <c r="K142" s="31"/>
      <c r="L142" s="30"/>
      <c r="M142" s="30"/>
      <c r="N142" s="30"/>
      <c r="O142" s="30"/>
      <c r="P142" s="30"/>
      <c r="Q142" s="30"/>
      <c r="R142" s="30"/>
      <c r="S142" s="30"/>
      <c r="T142" s="30"/>
      <c r="U142" s="31"/>
      <c r="V142" s="30"/>
      <c r="W142" s="30"/>
      <c r="X142" s="30"/>
      <c r="Y142" s="30"/>
      <c r="Z142" s="30"/>
      <c r="AA142" s="30"/>
      <c r="AB142" s="30"/>
      <c r="AC142" s="30"/>
      <c r="AD142" s="30"/>
      <c r="AE142" s="30"/>
    </row>
    <row r="143" spans="1:31" ht="13.5" x14ac:dyDescent="0.35">
      <c r="A143" s="33"/>
      <c r="B143" s="30"/>
      <c r="C143" s="30"/>
      <c r="D143" s="30"/>
      <c r="E143" s="30"/>
      <c r="F143" s="30"/>
      <c r="G143" s="31"/>
      <c r="H143" s="30"/>
      <c r="I143" s="31"/>
      <c r="J143" s="30"/>
      <c r="K143" s="31"/>
      <c r="L143" s="30"/>
      <c r="M143" s="30"/>
      <c r="N143" s="30"/>
      <c r="O143" s="30"/>
      <c r="P143" s="30"/>
      <c r="Q143" s="30"/>
      <c r="R143" s="30"/>
      <c r="S143" s="30"/>
      <c r="T143" s="30"/>
      <c r="U143" s="31"/>
      <c r="V143" s="30"/>
      <c r="W143" s="30"/>
      <c r="X143" s="30"/>
      <c r="Y143" s="30"/>
      <c r="Z143" s="30"/>
      <c r="AA143" s="30"/>
      <c r="AB143" s="30"/>
      <c r="AC143" s="30"/>
      <c r="AD143" s="30"/>
      <c r="AE143" s="30"/>
    </row>
    <row r="144" spans="1:31" ht="13.5" x14ac:dyDescent="0.35">
      <c r="A144" s="33"/>
      <c r="B144" s="30"/>
      <c r="C144" s="30"/>
      <c r="D144" s="30"/>
      <c r="E144" s="30"/>
      <c r="F144" s="30"/>
      <c r="G144" s="31"/>
      <c r="H144" s="30"/>
      <c r="I144" s="31"/>
      <c r="J144" s="30"/>
      <c r="K144" s="31"/>
      <c r="L144" s="30"/>
      <c r="M144" s="30"/>
      <c r="N144" s="30"/>
      <c r="O144" s="30"/>
      <c r="P144" s="30"/>
      <c r="Q144" s="30"/>
      <c r="R144" s="30"/>
      <c r="S144" s="30"/>
      <c r="T144" s="30"/>
      <c r="U144" s="31"/>
      <c r="V144" s="30"/>
      <c r="W144" s="30"/>
      <c r="X144" s="30"/>
      <c r="Y144" s="30"/>
      <c r="Z144" s="30"/>
      <c r="AA144" s="30"/>
      <c r="AB144" s="30"/>
      <c r="AC144" s="30"/>
      <c r="AD144" s="30"/>
      <c r="AE144" s="30"/>
    </row>
    <row r="145" spans="1:31" ht="13.5" x14ac:dyDescent="0.35">
      <c r="A145" s="33"/>
      <c r="B145" s="30"/>
      <c r="C145" s="30"/>
      <c r="D145" s="30"/>
      <c r="E145" s="30"/>
      <c r="F145" s="30"/>
      <c r="G145" s="31"/>
      <c r="H145" s="30"/>
      <c r="I145" s="31"/>
      <c r="J145" s="30"/>
      <c r="K145" s="31"/>
      <c r="L145" s="30"/>
      <c r="M145" s="30"/>
      <c r="N145" s="30"/>
      <c r="O145" s="30"/>
      <c r="P145" s="30"/>
      <c r="Q145" s="30"/>
      <c r="R145" s="30"/>
      <c r="S145" s="30"/>
      <c r="T145" s="30"/>
      <c r="U145" s="31"/>
      <c r="V145" s="30"/>
      <c r="W145" s="30"/>
      <c r="X145" s="30"/>
      <c r="Y145" s="30"/>
      <c r="Z145" s="30"/>
      <c r="AA145" s="30"/>
      <c r="AB145" s="30"/>
      <c r="AC145" s="30"/>
      <c r="AD145" s="30"/>
      <c r="AE145" s="30"/>
    </row>
    <row r="146" spans="1:31" ht="13.5" x14ac:dyDescent="0.35">
      <c r="A146" s="33"/>
      <c r="B146" s="30"/>
      <c r="C146" s="30"/>
      <c r="D146" s="30"/>
      <c r="E146" s="30"/>
      <c r="F146" s="30"/>
      <c r="G146" s="31"/>
      <c r="H146" s="30"/>
      <c r="I146" s="31"/>
      <c r="J146" s="30"/>
      <c r="K146" s="31"/>
      <c r="L146" s="30"/>
      <c r="M146" s="30"/>
      <c r="N146" s="30"/>
      <c r="O146" s="30"/>
      <c r="P146" s="30"/>
      <c r="Q146" s="30"/>
      <c r="R146" s="30"/>
      <c r="S146" s="30"/>
      <c r="T146" s="30"/>
      <c r="U146" s="31"/>
      <c r="V146" s="30"/>
      <c r="W146" s="30"/>
      <c r="X146" s="30"/>
      <c r="Y146" s="30"/>
      <c r="Z146" s="30"/>
      <c r="AA146" s="30"/>
      <c r="AB146" s="30"/>
      <c r="AC146" s="30"/>
      <c r="AD146" s="30"/>
      <c r="AE146" s="30"/>
    </row>
    <row r="147" spans="1:31" ht="13.5" x14ac:dyDescent="0.35">
      <c r="A147" s="33"/>
      <c r="B147" s="30"/>
      <c r="C147" s="30"/>
      <c r="D147" s="30"/>
      <c r="E147" s="30"/>
      <c r="F147" s="30"/>
      <c r="G147" s="31"/>
      <c r="H147" s="30"/>
      <c r="I147" s="31"/>
      <c r="J147" s="30"/>
      <c r="K147" s="31"/>
      <c r="L147" s="30"/>
      <c r="M147" s="30"/>
      <c r="N147" s="30"/>
      <c r="O147" s="30"/>
      <c r="P147" s="30"/>
      <c r="Q147" s="30"/>
      <c r="R147" s="30"/>
      <c r="S147" s="30"/>
      <c r="T147" s="30"/>
      <c r="U147" s="31"/>
      <c r="V147" s="30"/>
      <c r="W147" s="30"/>
      <c r="X147" s="30"/>
      <c r="Y147" s="30"/>
      <c r="Z147" s="30"/>
      <c r="AA147" s="30"/>
      <c r="AB147" s="30"/>
      <c r="AC147" s="30"/>
      <c r="AD147" s="30"/>
      <c r="AE147" s="30"/>
    </row>
    <row r="148" spans="1:31" ht="13.5" x14ac:dyDescent="0.35">
      <c r="A148" s="33"/>
      <c r="B148" s="30"/>
      <c r="C148" s="30"/>
      <c r="D148" s="30"/>
      <c r="E148" s="30"/>
      <c r="F148" s="30"/>
      <c r="G148" s="31"/>
      <c r="H148" s="30"/>
      <c r="I148" s="31"/>
      <c r="J148" s="30"/>
      <c r="K148" s="31"/>
      <c r="L148" s="30"/>
      <c r="M148" s="30"/>
      <c r="N148" s="30"/>
      <c r="O148" s="30"/>
      <c r="P148" s="30"/>
      <c r="Q148" s="30"/>
      <c r="R148" s="30"/>
      <c r="S148" s="30"/>
      <c r="T148" s="30"/>
      <c r="U148" s="31"/>
      <c r="V148" s="30"/>
      <c r="W148" s="30"/>
      <c r="X148" s="30"/>
      <c r="Y148" s="30"/>
      <c r="Z148" s="30"/>
      <c r="AA148" s="30"/>
      <c r="AB148" s="30"/>
      <c r="AC148" s="30"/>
      <c r="AD148" s="30"/>
      <c r="AE148" s="30"/>
    </row>
    <row r="149" spans="1:31" ht="13.5" x14ac:dyDescent="0.35">
      <c r="A149" s="33"/>
      <c r="B149" s="30"/>
      <c r="C149" s="30"/>
      <c r="D149" s="30"/>
      <c r="E149" s="30"/>
      <c r="F149" s="30"/>
      <c r="G149" s="31"/>
      <c r="H149" s="30"/>
      <c r="I149" s="31"/>
      <c r="J149" s="30"/>
      <c r="K149" s="31"/>
      <c r="L149" s="30"/>
      <c r="M149" s="30"/>
      <c r="N149" s="30"/>
      <c r="O149" s="30"/>
      <c r="P149" s="30"/>
      <c r="Q149" s="30"/>
      <c r="R149" s="30"/>
      <c r="S149" s="30"/>
      <c r="T149" s="30"/>
      <c r="U149" s="31"/>
      <c r="V149" s="30"/>
      <c r="W149" s="30"/>
      <c r="X149" s="30"/>
      <c r="Y149" s="30"/>
      <c r="Z149" s="30"/>
      <c r="AA149" s="30"/>
      <c r="AB149" s="30"/>
      <c r="AC149" s="30"/>
      <c r="AD149" s="30"/>
      <c r="AE149" s="30"/>
    </row>
    <row r="150" spans="1:31" ht="13.5" x14ac:dyDescent="0.35">
      <c r="A150" s="33"/>
      <c r="B150" s="30"/>
      <c r="C150" s="30"/>
      <c r="D150" s="30"/>
      <c r="E150" s="30"/>
      <c r="F150" s="30"/>
      <c r="G150" s="31"/>
      <c r="H150" s="30"/>
      <c r="I150" s="31"/>
      <c r="J150" s="30"/>
      <c r="K150" s="31"/>
      <c r="L150" s="30"/>
      <c r="M150" s="30"/>
      <c r="N150" s="30"/>
      <c r="O150" s="30"/>
      <c r="P150" s="30"/>
      <c r="Q150" s="30"/>
      <c r="R150" s="30"/>
      <c r="S150" s="30"/>
      <c r="T150" s="30"/>
      <c r="U150" s="31"/>
      <c r="V150" s="30"/>
      <c r="W150" s="30"/>
      <c r="X150" s="30"/>
      <c r="Y150" s="30"/>
      <c r="Z150" s="30"/>
      <c r="AA150" s="30"/>
      <c r="AB150" s="30"/>
      <c r="AC150" s="30"/>
      <c r="AD150" s="30"/>
      <c r="AE150" s="30"/>
    </row>
    <row r="151" spans="1:31" ht="13.5" x14ac:dyDescent="0.35">
      <c r="A151" s="33"/>
      <c r="B151" s="30"/>
      <c r="C151" s="30"/>
      <c r="D151" s="30"/>
      <c r="E151" s="30"/>
      <c r="F151" s="30"/>
      <c r="G151" s="31"/>
      <c r="H151" s="30"/>
      <c r="I151" s="31"/>
      <c r="J151" s="30"/>
      <c r="K151" s="31"/>
      <c r="L151" s="30"/>
      <c r="M151" s="30"/>
      <c r="N151" s="30"/>
      <c r="O151" s="30"/>
      <c r="P151" s="30"/>
      <c r="Q151" s="30"/>
      <c r="R151" s="30"/>
      <c r="S151" s="30"/>
      <c r="T151" s="30"/>
      <c r="U151" s="31"/>
      <c r="V151" s="30"/>
      <c r="W151" s="30"/>
      <c r="X151" s="30"/>
      <c r="Y151" s="30"/>
      <c r="Z151" s="30"/>
      <c r="AA151" s="30"/>
      <c r="AB151" s="30"/>
      <c r="AC151" s="30"/>
      <c r="AD151" s="30"/>
      <c r="AE151" s="30"/>
    </row>
    <row r="152" spans="1:31" ht="13.5" x14ac:dyDescent="0.35">
      <c r="A152" s="33"/>
      <c r="B152" s="30"/>
      <c r="C152" s="30"/>
      <c r="D152" s="30"/>
      <c r="E152" s="30"/>
      <c r="F152" s="30"/>
      <c r="G152" s="31"/>
      <c r="H152" s="30"/>
      <c r="I152" s="31"/>
      <c r="J152" s="30"/>
      <c r="K152" s="31"/>
      <c r="L152" s="30"/>
      <c r="M152" s="30"/>
      <c r="N152" s="30"/>
      <c r="O152" s="30"/>
      <c r="P152" s="30"/>
      <c r="Q152" s="30"/>
      <c r="R152" s="30"/>
      <c r="S152" s="30"/>
      <c r="T152" s="30"/>
      <c r="U152" s="31"/>
      <c r="V152" s="30"/>
      <c r="W152" s="30"/>
      <c r="X152" s="30"/>
      <c r="Y152" s="30"/>
      <c r="Z152" s="30"/>
      <c r="AA152" s="30"/>
      <c r="AB152" s="30"/>
      <c r="AC152" s="30"/>
      <c r="AD152" s="30"/>
      <c r="AE152" s="30"/>
    </row>
    <row r="153" spans="1:31" ht="13.5" x14ac:dyDescent="0.35">
      <c r="A153" s="33"/>
      <c r="B153" s="30"/>
      <c r="C153" s="30"/>
      <c r="D153" s="30"/>
      <c r="E153" s="30"/>
      <c r="F153" s="30"/>
      <c r="G153" s="31"/>
      <c r="H153" s="30"/>
      <c r="I153" s="31"/>
      <c r="J153" s="30"/>
      <c r="K153" s="31"/>
      <c r="L153" s="30"/>
      <c r="M153" s="30"/>
      <c r="N153" s="30"/>
      <c r="O153" s="30"/>
      <c r="P153" s="30"/>
      <c r="Q153" s="30"/>
      <c r="R153" s="30"/>
      <c r="S153" s="30"/>
      <c r="T153" s="30"/>
      <c r="U153" s="31"/>
      <c r="V153" s="30"/>
      <c r="W153" s="30"/>
      <c r="X153" s="30"/>
      <c r="Y153" s="30"/>
      <c r="Z153" s="30"/>
      <c r="AA153" s="30"/>
      <c r="AB153" s="30"/>
      <c r="AC153" s="30"/>
      <c r="AD153" s="30"/>
      <c r="AE153" s="30"/>
    </row>
    <row r="154" spans="1:31" ht="13.5" x14ac:dyDescent="0.35">
      <c r="A154" s="33"/>
      <c r="B154" s="30"/>
      <c r="C154" s="30"/>
      <c r="D154" s="30"/>
      <c r="E154" s="30"/>
      <c r="F154" s="30"/>
      <c r="G154" s="31"/>
      <c r="H154" s="30"/>
      <c r="I154" s="31"/>
      <c r="J154" s="30"/>
      <c r="K154" s="31"/>
      <c r="L154" s="30"/>
      <c r="M154" s="30"/>
      <c r="N154" s="30"/>
      <c r="O154" s="30"/>
      <c r="P154" s="30"/>
      <c r="Q154" s="30"/>
      <c r="R154" s="30"/>
      <c r="S154" s="30"/>
      <c r="T154" s="30"/>
      <c r="U154" s="31"/>
      <c r="V154" s="30"/>
      <c r="W154" s="30"/>
      <c r="X154" s="30"/>
      <c r="Y154" s="30"/>
      <c r="Z154" s="30"/>
      <c r="AA154" s="30"/>
      <c r="AB154" s="30"/>
      <c r="AC154" s="30"/>
      <c r="AD154" s="30"/>
      <c r="AE154" s="30"/>
    </row>
    <row r="155" spans="1:31" ht="13.5" x14ac:dyDescent="0.35">
      <c r="A155" s="33"/>
      <c r="B155" s="30"/>
      <c r="C155" s="30"/>
      <c r="D155" s="30"/>
      <c r="E155" s="30"/>
      <c r="F155" s="30"/>
      <c r="G155" s="31"/>
      <c r="H155" s="30"/>
      <c r="I155" s="31"/>
      <c r="J155" s="30"/>
      <c r="K155" s="31"/>
      <c r="L155" s="30"/>
      <c r="M155" s="30"/>
      <c r="N155" s="30"/>
      <c r="O155" s="30"/>
      <c r="P155" s="30"/>
      <c r="Q155" s="30"/>
      <c r="R155" s="30"/>
      <c r="S155" s="30"/>
      <c r="T155" s="30"/>
      <c r="U155" s="31"/>
      <c r="V155" s="30"/>
      <c r="W155" s="30"/>
      <c r="X155" s="30"/>
      <c r="Y155" s="30"/>
      <c r="Z155" s="30"/>
      <c r="AA155" s="30"/>
      <c r="AB155" s="30"/>
      <c r="AC155" s="30"/>
      <c r="AD155" s="30"/>
      <c r="AE155" s="30"/>
    </row>
    <row r="156" spans="1:31" ht="13.5" x14ac:dyDescent="0.35">
      <c r="A156" s="33"/>
      <c r="B156" s="30"/>
      <c r="C156" s="30"/>
      <c r="D156" s="30"/>
      <c r="E156" s="30"/>
      <c r="F156" s="30"/>
      <c r="G156" s="31"/>
      <c r="H156" s="30"/>
      <c r="I156" s="31"/>
      <c r="J156" s="30"/>
      <c r="K156" s="31"/>
      <c r="L156" s="30"/>
      <c r="M156" s="30"/>
      <c r="N156" s="30"/>
      <c r="O156" s="30"/>
      <c r="P156" s="30"/>
      <c r="Q156" s="30"/>
      <c r="R156" s="30"/>
      <c r="S156" s="30"/>
      <c r="T156" s="30"/>
      <c r="U156" s="31"/>
      <c r="V156" s="30"/>
      <c r="W156" s="30"/>
      <c r="X156" s="30"/>
      <c r="Y156" s="30"/>
      <c r="Z156" s="30"/>
      <c r="AA156" s="30"/>
      <c r="AB156" s="30"/>
      <c r="AC156" s="30"/>
      <c r="AD156" s="30"/>
      <c r="AE156" s="30"/>
    </row>
    <row r="157" spans="1:31" ht="13.5" x14ac:dyDescent="0.35">
      <c r="A157" s="33"/>
      <c r="B157" s="30"/>
      <c r="C157" s="30"/>
      <c r="D157" s="30"/>
      <c r="E157" s="30"/>
      <c r="F157" s="30"/>
      <c r="G157" s="31"/>
      <c r="H157" s="30"/>
      <c r="I157" s="31"/>
      <c r="J157" s="30"/>
      <c r="K157" s="31"/>
      <c r="L157" s="30"/>
      <c r="M157" s="30"/>
      <c r="N157" s="30"/>
      <c r="O157" s="30"/>
      <c r="P157" s="30"/>
      <c r="Q157" s="30"/>
      <c r="R157" s="30"/>
      <c r="S157" s="30"/>
      <c r="T157" s="30"/>
      <c r="U157" s="31"/>
      <c r="V157" s="30"/>
      <c r="W157" s="30"/>
      <c r="X157" s="30"/>
      <c r="Y157" s="30"/>
      <c r="Z157" s="30"/>
      <c r="AA157" s="30"/>
      <c r="AB157" s="30"/>
      <c r="AC157" s="30"/>
      <c r="AD157" s="30"/>
      <c r="AE157" s="30"/>
    </row>
    <row r="158" spans="1:31" ht="13.5" x14ac:dyDescent="0.35">
      <c r="A158" s="33"/>
      <c r="B158" s="30"/>
      <c r="C158" s="30"/>
      <c r="D158" s="30"/>
      <c r="E158" s="30"/>
      <c r="F158" s="30"/>
      <c r="G158" s="31"/>
      <c r="H158" s="30"/>
      <c r="I158" s="31"/>
      <c r="J158" s="30"/>
      <c r="K158" s="31"/>
      <c r="L158" s="30"/>
      <c r="M158" s="30"/>
      <c r="N158" s="30"/>
      <c r="O158" s="30"/>
      <c r="P158" s="30"/>
      <c r="Q158" s="30"/>
      <c r="R158" s="30"/>
      <c r="S158" s="30"/>
      <c r="T158" s="30"/>
      <c r="U158" s="31"/>
      <c r="V158" s="30"/>
      <c r="W158" s="30"/>
      <c r="X158" s="30"/>
      <c r="Y158" s="30"/>
      <c r="Z158" s="30"/>
      <c r="AA158" s="30"/>
      <c r="AB158" s="30"/>
      <c r="AC158" s="30"/>
      <c r="AD158" s="30"/>
      <c r="AE158" s="30"/>
    </row>
    <row r="159" spans="1:31" ht="13.5" x14ac:dyDescent="0.35">
      <c r="A159" s="33"/>
      <c r="B159" s="30"/>
      <c r="C159" s="30"/>
      <c r="D159" s="30"/>
      <c r="E159" s="30"/>
      <c r="F159" s="30"/>
      <c r="G159" s="31"/>
      <c r="H159" s="30"/>
      <c r="I159" s="31"/>
      <c r="J159" s="30"/>
      <c r="K159" s="31"/>
      <c r="L159" s="30"/>
      <c r="M159" s="30"/>
      <c r="N159" s="30"/>
      <c r="O159" s="30"/>
      <c r="P159" s="30"/>
      <c r="Q159" s="30"/>
      <c r="R159" s="30"/>
      <c r="S159" s="30"/>
      <c r="T159" s="30"/>
      <c r="U159" s="31"/>
      <c r="V159" s="30"/>
      <c r="W159" s="30"/>
      <c r="X159" s="30"/>
      <c r="Y159" s="30"/>
      <c r="Z159" s="30"/>
      <c r="AA159" s="30"/>
      <c r="AB159" s="30"/>
      <c r="AC159" s="30"/>
      <c r="AD159" s="30"/>
      <c r="AE159" s="30"/>
    </row>
    <row r="160" spans="1:31" ht="13.5" x14ac:dyDescent="0.35">
      <c r="A160" s="33"/>
      <c r="B160" s="30"/>
      <c r="C160" s="30"/>
      <c r="D160" s="30"/>
      <c r="E160" s="30"/>
      <c r="F160" s="30"/>
      <c r="G160" s="31"/>
      <c r="H160" s="30"/>
      <c r="I160" s="31"/>
      <c r="J160" s="30"/>
      <c r="K160" s="31"/>
      <c r="L160" s="30"/>
      <c r="M160" s="30"/>
      <c r="N160" s="30"/>
      <c r="O160" s="30"/>
      <c r="P160" s="30"/>
      <c r="Q160" s="30"/>
      <c r="R160" s="30"/>
      <c r="S160" s="30"/>
      <c r="T160" s="30"/>
      <c r="U160" s="31"/>
      <c r="V160" s="30"/>
      <c r="W160" s="30"/>
      <c r="X160" s="30"/>
      <c r="Y160" s="30"/>
      <c r="Z160" s="30"/>
      <c r="AA160" s="30"/>
      <c r="AB160" s="30"/>
      <c r="AC160" s="30"/>
      <c r="AD160" s="30"/>
      <c r="AE160" s="30"/>
    </row>
    <row r="161" spans="1:31" ht="13.5" x14ac:dyDescent="0.35">
      <c r="A161" s="33"/>
      <c r="B161" s="30"/>
      <c r="C161" s="30"/>
      <c r="D161" s="30"/>
      <c r="E161" s="30"/>
      <c r="F161" s="30"/>
      <c r="G161" s="31"/>
      <c r="H161" s="30"/>
      <c r="I161" s="31"/>
      <c r="J161" s="30"/>
      <c r="K161" s="31"/>
      <c r="L161" s="30"/>
      <c r="M161" s="30"/>
      <c r="N161" s="30"/>
      <c r="O161" s="30"/>
      <c r="P161" s="30"/>
      <c r="Q161" s="30"/>
      <c r="R161" s="30"/>
      <c r="S161" s="30"/>
      <c r="T161" s="30"/>
      <c r="U161" s="31"/>
      <c r="V161" s="30"/>
      <c r="W161" s="30"/>
      <c r="X161" s="30"/>
      <c r="Y161" s="30"/>
      <c r="Z161" s="30"/>
      <c r="AA161" s="30"/>
      <c r="AB161" s="30"/>
      <c r="AC161" s="30"/>
      <c r="AD161" s="30"/>
      <c r="AE161" s="30"/>
    </row>
    <row r="162" spans="1:31" ht="13.5" x14ac:dyDescent="0.35">
      <c r="A162" s="33"/>
      <c r="B162" s="30"/>
      <c r="C162" s="30"/>
      <c r="D162" s="30"/>
      <c r="E162" s="30"/>
      <c r="F162" s="30"/>
      <c r="G162" s="31"/>
      <c r="H162" s="30"/>
      <c r="I162" s="31"/>
      <c r="J162" s="30"/>
      <c r="K162" s="31"/>
      <c r="L162" s="30"/>
      <c r="M162" s="30"/>
      <c r="N162" s="30"/>
      <c r="O162" s="30"/>
      <c r="P162" s="30"/>
      <c r="Q162" s="30"/>
      <c r="R162" s="30"/>
      <c r="S162" s="30"/>
      <c r="T162" s="30"/>
      <c r="U162" s="31"/>
      <c r="V162" s="30"/>
      <c r="W162" s="30"/>
      <c r="X162" s="30"/>
      <c r="Y162" s="30"/>
      <c r="Z162" s="30"/>
      <c r="AA162" s="30"/>
      <c r="AB162" s="30"/>
      <c r="AC162" s="30"/>
      <c r="AD162" s="30"/>
      <c r="AE162" s="30"/>
    </row>
    <row r="163" spans="1:31" ht="13.5" x14ac:dyDescent="0.35">
      <c r="A163" s="33"/>
      <c r="B163" s="30"/>
      <c r="C163" s="30"/>
      <c r="D163" s="30"/>
      <c r="E163" s="30"/>
      <c r="F163" s="30"/>
      <c r="G163" s="31"/>
      <c r="H163" s="30"/>
      <c r="I163" s="31"/>
      <c r="J163" s="30"/>
      <c r="K163" s="31"/>
      <c r="L163" s="30"/>
      <c r="M163" s="30"/>
      <c r="N163" s="30"/>
      <c r="O163" s="30"/>
      <c r="P163" s="30"/>
      <c r="Q163" s="30"/>
      <c r="R163" s="30"/>
      <c r="S163" s="30"/>
      <c r="T163" s="30"/>
      <c r="U163" s="31"/>
      <c r="V163" s="30"/>
      <c r="W163" s="30"/>
      <c r="X163" s="30"/>
      <c r="Y163" s="30"/>
      <c r="Z163" s="30"/>
      <c r="AA163" s="30"/>
      <c r="AB163" s="30"/>
      <c r="AC163" s="30"/>
      <c r="AD163" s="30"/>
      <c r="AE163" s="30"/>
    </row>
    <row r="164" spans="1:31" ht="13.5" x14ac:dyDescent="0.35">
      <c r="A164" s="33"/>
      <c r="B164" s="30"/>
      <c r="C164" s="30"/>
      <c r="D164" s="30"/>
      <c r="E164" s="30"/>
      <c r="F164" s="30"/>
      <c r="G164" s="31"/>
      <c r="H164" s="30"/>
      <c r="I164" s="31"/>
      <c r="J164" s="30"/>
      <c r="K164" s="31"/>
      <c r="L164" s="30"/>
      <c r="M164" s="30"/>
      <c r="N164" s="30"/>
      <c r="O164" s="30"/>
      <c r="P164" s="30"/>
      <c r="Q164" s="30"/>
      <c r="R164" s="30"/>
      <c r="S164" s="30"/>
      <c r="T164" s="30"/>
      <c r="U164" s="31"/>
      <c r="V164" s="30"/>
      <c r="W164" s="30"/>
      <c r="X164" s="30"/>
      <c r="Y164" s="30"/>
      <c r="Z164" s="30"/>
      <c r="AA164" s="30"/>
      <c r="AB164" s="30"/>
      <c r="AC164" s="30"/>
      <c r="AD164" s="30"/>
      <c r="AE164" s="30"/>
    </row>
    <row r="165" spans="1:31" ht="13.5" x14ac:dyDescent="0.35">
      <c r="A165" s="33"/>
      <c r="B165" s="30"/>
      <c r="C165" s="30"/>
      <c r="D165" s="30"/>
      <c r="E165" s="30"/>
      <c r="F165" s="30"/>
      <c r="G165" s="31"/>
      <c r="H165" s="30"/>
      <c r="I165" s="31"/>
      <c r="J165" s="30"/>
      <c r="K165" s="31"/>
      <c r="L165" s="30"/>
      <c r="M165" s="30"/>
      <c r="N165" s="30"/>
      <c r="O165" s="30"/>
      <c r="P165" s="30"/>
      <c r="Q165" s="30"/>
      <c r="R165" s="30"/>
      <c r="S165" s="30"/>
      <c r="T165" s="30"/>
      <c r="U165" s="31"/>
      <c r="V165" s="30"/>
      <c r="W165" s="30"/>
      <c r="X165" s="30"/>
      <c r="Y165" s="30"/>
      <c r="Z165" s="30"/>
      <c r="AA165" s="30"/>
      <c r="AB165" s="30"/>
      <c r="AC165" s="30"/>
      <c r="AD165" s="30"/>
      <c r="AE165" s="30"/>
    </row>
    <row r="166" spans="1:31" ht="13.5" x14ac:dyDescent="0.35">
      <c r="A166" s="33"/>
      <c r="B166" s="30"/>
      <c r="C166" s="30"/>
      <c r="D166" s="30"/>
      <c r="E166" s="30"/>
      <c r="F166" s="30"/>
      <c r="G166" s="31"/>
      <c r="H166" s="30"/>
      <c r="I166" s="31"/>
      <c r="J166" s="30"/>
      <c r="K166" s="31"/>
      <c r="L166" s="30"/>
      <c r="M166" s="30"/>
      <c r="N166" s="30"/>
      <c r="O166" s="30"/>
      <c r="P166" s="30"/>
      <c r="Q166" s="30"/>
      <c r="R166" s="30"/>
      <c r="S166" s="30"/>
      <c r="T166" s="30"/>
      <c r="U166" s="31"/>
      <c r="V166" s="30"/>
      <c r="W166" s="30"/>
      <c r="X166" s="30"/>
      <c r="Y166" s="30"/>
      <c r="Z166" s="30"/>
      <c r="AA166" s="30"/>
      <c r="AB166" s="30"/>
      <c r="AC166" s="30"/>
      <c r="AD166" s="30"/>
      <c r="AE166" s="30"/>
    </row>
    <row r="167" spans="1:31" ht="13.5" x14ac:dyDescent="0.35">
      <c r="A167" s="33"/>
      <c r="B167" s="30"/>
      <c r="C167" s="30"/>
      <c r="D167" s="30"/>
      <c r="E167" s="30"/>
      <c r="F167" s="30"/>
      <c r="G167" s="31"/>
      <c r="H167" s="30"/>
      <c r="I167" s="31"/>
      <c r="J167" s="30"/>
      <c r="K167" s="31"/>
      <c r="L167" s="30"/>
      <c r="M167" s="30"/>
      <c r="N167" s="30"/>
      <c r="O167" s="30"/>
      <c r="P167" s="30"/>
      <c r="Q167" s="30"/>
      <c r="R167" s="30"/>
      <c r="S167" s="30"/>
      <c r="T167" s="30"/>
      <c r="U167" s="31"/>
      <c r="V167" s="30"/>
      <c r="W167" s="30"/>
      <c r="X167" s="30"/>
      <c r="Y167" s="30"/>
      <c r="Z167" s="30"/>
      <c r="AA167" s="30"/>
      <c r="AB167" s="30"/>
      <c r="AC167" s="30"/>
      <c r="AD167" s="30"/>
      <c r="AE167" s="30"/>
    </row>
    <row r="168" spans="1:31" ht="13.5" x14ac:dyDescent="0.35">
      <c r="A168" s="33"/>
      <c r="B168" s="30"/>
      <c r="C168" s="30"/>
      <c r="D168" s="30"/>
      <c r="E168" s="30"/>
      <c r="F168" s="30"/>
      <c r="G168" s="31"/>
      <c r="H168" s="30"/>
      <c r="I168" s="31"/>
      <c r="J168" s="30"/>
      <c r="K168" s="31"/>
      <c r="L168" s="30"/>
      <c r="M168" s="30"/>
      <c r="N168" s="30"/>
      <c r="O168" s="30"/>
      <c r="P168" s="30"/>
      <c r="Q168" s="30"/>
      <c r="R168" s="30"/>
      <c r="S168" s="30"/>
      <c r="T168" s="30"/>
      <c r="U168" s="31"/>
      <c r="V168" s="30"/>
      <c r="W168" s="30"/>
      <c r="X168" s="30"/>
      <c r="Y168" s="30"/>
      <c r="Z168" s="30"/>
      <c r="AA168" s="30"/>
      <c r="AB168" s="30"/>
      <c r="AC168" s="30"/>
      <c r="AD168" s="30"/>
      <c r="AE168" s="30"/>
    </row>
    <row r="169" spans="1:31" ht="13.5" x14ac:dyDescent="0.35">
      <c r="A169" s="33"/>
      <c r="B169" s="30"/>
      <c r="C169" s="30"/>
      <c r="D169" s="30"/>
      <c r="E169" s="30"/>
      <c r="F169" s="30"/>
      <c r="G169" s="31"/>
      <c r="H169" s="30"/>
      <c r="I169" s="31"/>
      <c r="J169" s="30"/>
      <c r="K169" s="31"/>
      <c r="L169" s="30"/>
      <c r="M169" s="30"/>
      <c r="N169" s="30"/>
      <c r="O169" s="30"/>
      <c r="P169" s="30"/>
      <c r="Q169" s="30"/>
      <c r="R169" s="30"/>
      <c r="S169" s="30"/>
      <c r="T169" s="30"/>
      <c r="U169" s="31"/>
      <c r="V169" s="30"/>
      <c r="W169" s="30"/>
      <c r="X169" s="30"/>
      <c r="Y169" s="30"/>
      <c r="Z169" s="30"/>
      <c r="AA169" s="30"/>
      <c r="AB169" s="30"/>
      <c r="AC169" s="30"/>
      <c r="AD169" s="30"/>
      <c r="AE169" s="30"/>
    </row>
    <row r="170" spans="1:31" ht="13.5" x14ac:dyDescent="0.35">
      <c r="A170" s="33"/>
      <c r="B170" s="30"/>
      <c r="C170" s="30"/>
      <c r="D170" s="30"/>
      <c r="E170" s="30"/>
      <c r="F170" s="30"/>
      <c r="G170" s="31"/>
      <c r="H170" s="30"/>
      <c r="I170" s="31"/>
      <c r="J170" s="30"/>
      <c r="K170" s="31"/>
      <c r="L170" s="30"/>
      <c r="M170" s="30"/>
      <c r="N170" s="30"/>
      <c r="O170" s="30"/>
      <c r="P170" s="30"/>
      <c r="Q170" s="30"/>
      <c r="R170" s="30"/>
      <c r="S170" s="30"/>
      <c r="T170" s="30"/>
      <c r="U170" s="31"/>
      <c r="V170" s="30"/>
      <c r="W170" s="30"/>
      <c r="X170" s="30"/>
      <c r="Y170" s="30"/>
      <c r="Z170" s="30"/>
      <c r="AA170" s="30"/>
      <c r="AB170" s="30"/>
      <c r="AC170" s="30"/>
      <c r="AD170" s="30"/>
      <c r="AE170" s="30"/>
    </row>
    <row r="171" spans="1:31" ht="13.5" x14ac:dyDescent="0.35">
      <c r="A171" s="33"/>
      <c r="B171" s="30"/>
      <c r="C171" s="30"/>
      <c r="D171" s="30"/>
      <c r="E171" s="30"/>
      <c r="F171" s="30"/>
      <c r="G171" s="31"/>
      <c r="H171" s="30"/>
      <c r="I171" s="31"/>
      <c r="J171" s="30"/>
      <c r="K171" s="31"/>
      <c r="L171" s="30"/>
      <c r="M171" s="30"/>
      <c r="N171" s="30"/>
      <c r="O171" s="30"/>
      <c r="P171" s="30"/>
      <c r="Q171" s="30"/>
      <c r="R171" s="30"/>
      <c r="S171" s="30"/>
      <c r="T171" s="30"/>
      <c r="U171" s="31"/>
      <c r="V171" s="30"/>
      <c r="W171" s="30"/>
      <c r="X171" s="30"/>
      <c r="Y171" s="30"/>
      <c r="Z171" s="30"/>
      <c r="AA171" s="30"/>
      <c r="AB171" s="30"/>
      <c r="AC171" s="30"/>
      <c r="AD171" s="30"/>
      <c r="AE171" s="30"/>
    </row>
    <row r="172" spans="1:31" ht="13.5" x14ac:dyDescent="0.35">
      <c r="A172" s="33"/>
      <c r="B172" s="30"/>
      <c r="C172" s="30"/>
      <c r="D172" s="30"/>
      <c r="E172" s="30"/>
      <c r="F172" s="30"/>
      <c r="G172" s="31"/>
      <c r="H172" s="30"/>
      <c r="I172" s="31"/>
      <c r="J172" s="30"/>
      <c r="K172" s="31"/>
      <c r="L172" s="30"/>
      <c r="M172" s="30"/>
      <c r="N172" s="30"/>
      <c r="O172" s="30"/>
      <c r="P172" s="30"/>
      <c r="Q172" s="30"/>
      <c r="R172" s="30"/>
      <c r="S172" s="30"/>
      <c r="T172" s="30"/>
      <c r="U172" s="31"/>
      <c r="V172" s="30"/>
      <c r="W172" s="30"/>
      <c r="X172" s="30"/>
      <c r="Y172" s="30"/>
      <c r="Z172" s="30"/>
      <c r="AA172" s="30"/>
      <c r="AB172" s="30"/>
      <c r="AC172" s="30"/>
      <c r="AD172" s="30"/>
      <c r="AE172" s="30"/>
    </row>
    <row r="173" spans="1:31" ht="13.5" x14ac:dyDescent="0.35">
      <c r="A173" s="33"/>
      <c r="B173" s="30"/>
      <c r="C173" s="30"/>
      <c r="D173" s="30"/>
      <c r="E173" s="30"/>
      <c r="F173" s="30"/>
      <c r="G173" s="31"/>
      <c r="H173" s="30"/>
      <c r="I173" s="31"/>
      <c r="J173" s="30"/>
      <c r="K173" s="31"/>
      <c r="L173" s="30"/>
      <c r="M173" s="30"/>
      <c r="N173" s="30"/>
      <c r="O173" s="30"/>
      <c r="P173" s="30"/>
      <c r="Q173" s="30"/>
      <c r="R173" s="30"/>
      <c r="S173" s="30"/>
      <c r="T173" s="30"/>
      <c r="U173" s="31"/>
      <c r="V173" s="30"/>
      <c r="W173" s="30"/>
      <c r="X173" s="30"/>
      <c r="Y173" s="30"/>
      <c r="Z173" s="30"/>
      <c r="AA173" s="30"/>
      <c r="AB173" s="30"/>
      <c r="AC173" s="30"/>
      <c r="AD173" s="30"/>
      <c r="AE173" s="30"/>
    </row>
    <row r="174" spans="1:31" ht="13.5" x14ac:dyDescent="0.35">
      <c r="A174" s="33"/>
      <c r="B174" s="30"/>
      <c r="C174" s="30"/>
      <c r="D174" s="30"/>
      <c r="E174" s="30"/>
      <c r="F174" s="30"/>
      <c r="G174" s="31"/>
      <c r="H174" s="30"/>
      <c r="I174" s="31"/>
      <c r="J174" s="30"/>
      <c r="K174" s="31"/>
      <c r="L174" s="30"/>
      <c r="M174" s="30"/>
      <c r="N174" s="30"/>
      <c r="O174" s="30"/>
      <c r="P174" s="30"/>
      <c r="Q174" s="30"/>
      <c r="R174" s="30"/>
      <c r="S174" s="30"/>
      <c r="T174" s="30"/>
      <c r="U174" s="31"/>
      <c r="V174" s="30"/>
      <c r="W174" s="30"/>
      <c r="X174" s="30"/>
      <c r="Y174" s="30"/>
      <c r="Z174" s="30"/>
      <c r="AA174" s="30"/>
      <c r="AB174" s="30"/>
      <c r="AC174" s="30"/>
      <c r="AD174" s="30"/>
      <c r="AE174" s="30"/>
    </row>
    <row r="175" spans="1:31" ht="13.5" x14ac:dyDescent="0.35">
      <c r="A175" s="33"/>
      <c r="B175" s="30"/>
      <c r="C175" s="30"/>
      <c r="D175" s="30"/>
      <c r="E175" s="30"/>
      <c r="F175" s="30"/>
      <c r="G175" s="31"/>
      <c r="H175" s="30"/>
      <c r="I175" s="31"/>
      <c r="J175" s="30"/>
      <c r="K175" s="31"/>
      <c r="L175" s="30"/>
      <c r="M175" s="30"/>
      <c r="N175" s="30"/>
      <c r="O175" s="30"/>
      <c r="P175" s="30"/>
      <c r="Q175" s="30"/>
      <c r="R175" s="30"/>
      <c r="S175" s="30"/>
      <c r="T175" s="30"/>
      <c r="U175" s="31"/>
      <c r="V175" s="30"/>
      <c r="W175" s="30"/>
      <c r="X175" s="30"/>
      <c r="Y175" s="30"/>
      <c r="Z175" s="30"/>
      <c r="AA175" s="30"/>
      <c r="AB175" s="30"/>
      <c r="AC175" s="30"/>
      <c r="AD175" s="30"/>
      <c r="AE175" s="30"/>
    </row>
    <row r="176" spans="1:31" ht="13.5" x14ac:dyDescent="0.35">
      <c r="A176" s="33"/>
      <c r="B176" s="30"/>
      <c r="C176" s="30"/>
      <c r="D176" s="30"/>
      <c r="E176" s="30"/>
      <c r="F176" s="30"/>
      <c r="G176" s="31"/>
      <c r="H176" s="30"/>
      <c r="I176" s="31"/>
      <c r="J176" s="30"/>
      <c r="K176" s="31"/>
      <c r="L176" s="30"/>
      <c r="M176" s="30"/>
      <c r="N176" s="30"/>
      <c r="O176" s="30"/>
      <c r="P176" s="30"/>
      <c r="Q176" s="30"/>
      <c r="R176" s="30"/>
      <c r="S176" s="30"/>
      <c r="T176" s="30"/>
      <c r="U176" s="31"/>
      <c r="V176" s="30"/>
      <c r="W176" s="30"/>
      <c r="X176" s="30"/>
      <c r="Y176" s="30"/>
      <c r="Z176" s="30"/>
      <c r="AA176" s="30"/>
      <c r="AB176" s="30"/>
      <c r="AC176" s="30"/>
      <c r="AD176" s="30"/>
      <c r="AE176" s="30"/>
    </row>
    <row r="177" spans="1:31" ht="13.5" x14ac:dyDescent="0.35">
      <c r="A177" s="33"/>
      <c r="B177" s="30"/>
      <c r="C177" s="30"/>
      <c r="D177" s="30"/>
      <c r="E177" s="30"/>
      <c r="F177" s="30"/>
      <c r="G177" s="31"/>
      <c r="H177" s="30"/>
      <c r="I177" s="31"/>
      <c r="J177" s="30"/>
      <c r="K177" s="31"/>
      <c r="L177" s="30"/>
      <c r="M177" s="30"/>
      <c r="N177" s="30"/>
      <c r="O177" s="30"/>
      <c r="P177" s="30"/>
      <c r="Q177" s="30"/>
      <c r="R177" s="30"/>
      <c r="S177" s="30"/>
      <c r="T177" s="30"/>
      <c r="U177" s="31"/>
      <c r="V177" s="30"/>
      <c r="W177" s="30"/>
      <c r="X177" s="30"/>
      <c r="Y177" s="30"/>
      <c r="Z177" s="30"/>
      <c r="AA177" s="30"/>
      <c r="AB177" s="30"/>
      <c r="AC177" s="30"/>
      <c r="AD177" s="30"/>
      <c r="AE177" s="30"/>
    </row>
    <row r="178" spans="1:31" ht="13.5" x14ac:dyDescent="0.35">
      <c r="A178" s="33"/>
      <c r="B178" s="30"/>
      <c r="C178" s="30"/>
      <c r="D178" s="30"/>
      <c r="E178" s="30"/>
      <c r="F178" s="30"/>
      <c r="G178" s="31"/>
      <c r="H178" s="30"/>
      <c r="I178" s="31"/>
      <c r="J178" s="30"/>
      <c r="K178" s="31"/>
      <c r="L178" s="30"/>
      <c r="M178" s="30"/>
      <c r="N178" s="30"/>
      <c r="O178" s="30"/>
      <c r="P178" s="30"/>
      <c r="Q178" s="30"/>
      <c r="R178" s="30"/>
      <c r="S178" s="30"/>
      <c r="T178" s="30"/>
      <c r="U178" s="31"/>
      <c r="V178" s="30"/>
      <c r="W178" s="30"/>
      <c r="X178" s="30"/>
      <c r="Y178" s="30"/>
      <c r="Z178" s="30"/>
      <c r="AA178" s="30"/>
      <c r="AB178" s="30"/>
      <c r="AC178" s="30"/>
      <c r="AD178" s="30"/>
      <c r="AE178" s="30"/>
    </row>
    <row r="179" spans="1:31" ht="13.5" x14ac:dyDescent="0.35">
      <c r="A179" s="33"/>
      <c r="B179" s="30"/>
      <c r="C179" s="30"/>
      <c r="D179" s="30"/>
      <c r="E179" s="30"/>
      <c r="F179" s="30"/>
      <c r="G179" s="31"/>
      <c r="H179" s="30"/>
      <c r="I179" s="31"/>
      <c r="J179" s="30"/>
      <c r="K179" s="31"/>
      <c r="L179" s="30"/>
      <c r="M179" s="30"/>
      <c r="N179" s="30"/>
      <c r="O179" s="30"/>
      <c r="P179" s="30"/>
      <c r="Q179" s="30"/>
      <c r="R179" s="30"/>
      <c r="S179" s="30"/>
      <c r="T179" s="30"/>
      <c r="U179" s="31"/>
      <c r="V179" s="30"/>
      <c r="W179" s="30"/>
      <c r="X179" s="30"/>
      <c r="Y179" s="30"/>
      <c r="Z179" s="30"/>
      <c r="AA179" s="30"/>
      <c r="AB179" s="30"/>
      <c r="AC179" s="30"/>
      <c r="AD179" s="30"/>
      <c r="AE179" s="30"/>
    </row>
    <row r="180" spans="1:31" ht="13.5" x14ac:dyDescent="0.35">
      <c r="A180" s="33"/>
      <c r="B180" s="30"/>
      <c r="C180" s="30"/>
      <c r="D180" s="30"/>
      <c r="E180" s="30"/>
      <c r="F180" s="30"/>
      <c r="G180" s="31"/>
      <c r="H180" s="30"/>
      <c r="I180" s="31"/>
      <c r="J180" s="30"/>
      <c r="K180" s="31"/>
      <c r="L180" s="30"/>
      <c r="M180" s="30"/>
      <c r="N180" s="30"/>
      <c r="O180" s="30"/>
      <c r="P180" s="30"/>
      <c r="Q180" s="30"/>
      <c r="R180" s="30"/>
      <c r="S180" s="30"/>
      <c r="T180" s="30"/>
      <c r="U180" s="31"/>
      <c r="V180" s="30"/>
      <c r="W180" s="30"/>
      <c r="X180" s="30"/>
      <c r="Y180" s="30"/>
      <c r="Z180" s="30"/>
      <c r="AA180" s="30"/>
      <c r="AB180" s="30"/>
      <c r="AC180" s="30"/>
      <c r="AD180" s="30"/>
      <c r="AE180" s="30"/>
    </row>
    <row r="181" spans="1:31" ht="13.5" x14ac:dyDescent="0.35">
      <c r="A181" s="33"/>
      <c r="B181" s="30"/>
      <c r="C181" s="30"/>
      <c r="D181" s="30"/>
      <c r="E181" s="30"/>
      <c r="F181" s="30"/>
      <c r="G181" s="31"/>
      <c r="H181" s="30"/>
      <c r="I181" s="31"/>
      <c r="J181" s="30"/>
      <c r="K181" s="31"/>
      <c r="L181" s="30"/>
      <c r="M181" s="30"/>
      <c r="N181" s="30"/>
      <c r="O181" s="30"/>
      <c r="P181" s="30"/>
      <c r="Q181" s="30"/>
      <c r="R181" s="30"/>
      <c r="S181" s="30"/>
      <c r="T181" s="30"/>
      <c r="U181" s="31"/>
      <c r="V181" s="30"/>
      <c r="W181" s="30"/>
      <c r="X181" s="30"/>
      <c r="Y181" s="30"/>
      <c r="Z181" s="30"/>
      <c r="AA181" s="30"/>
      <c r="AB181" s="30"/>
      <c r="AC181" s="30"/>
      <c r="AD181" s="30"/>
      <c r="AE181" s="30"/>
    </row>
    <row r="182" spans="1:31" ht="13.5" x14ac:dyDescent="0.35">
      <c r="A182" s="33"/>
      <c r="B182" s="30"/>
      <c r="C182" s="30"/>
      <c r="D182" s="30"/>
      <c r="E182" s="30"/>
      <c r="F182" s="30"/>
      <c r="G182" s="31"/>
      <c r="H182" s="30"/>
      <c r="I182" s="31"/>
      <c r="J182" s="30"/>
      <c r="K182" s="31"/>
      <c r="L182" s="30"/>
      <c r="M182" s="30"/>
      <c r="N182" s="30"/>
      <c r="O182" s="30"/>
      <c r="P182" s="30"/>
      <c r="Q182" s="30"/>
      <c r="R182" s="30"/>
      <c r="S182" s="30"/>
      <c r="T182" s="30"/>
      <c r="U182" s="31"/>
      <c r="V182" s="30"/>
      <c r="W182" s="30"/>
      <c r="X182" s="30"/>
      <c r="Y182" s="30"/>
      <c r="Z182" s="30"/>
      <c r="AA182" s="30"/>
      <c r="AB182" s="30"/>
      <c r="AC182" s="30"/>
      <c r="AD182" s="30"/>
      <c r="AE182" s="30"/>
    </row>
    <row r="183" spans="1:31" ht="13.5" x14ac:dyDescent="0.35">
      <c r="A183" s="33"/>
      <c r="B183" s="30"/>
      <c r="C183" s="30"/>
      <c r="D183" s="30"/>
      <c r="E183" s="30"/>
      <c r="F183" s="30"/>
      <c r="G183" s="31"/>
      <c r="H183" s="30"/>
      <c r="I183" s="31"/>
      <c r="J183" s="30"/>
      <c r="K183" s="31"/>
      <c r="L183" s="30"/>
      <c r="M183" s="30"/>
      <c r="N183" s="30"/>
      <c r="O183" s="30"/>
      <c r="P183" s="30"/>
      <c r="Q183" s="30"/>
      <c r="R183" s="30"/>
      <c r="S183" s="30"/>
      <c r="T183" s="30"/>
      <c r="U183" s="31"/>
      <c r="V183" s="30"/>
      <c r="W183" s="30"/>
      <c r="X183" s="30"/>
      <c r="Y183" s="30"/>
      <c r="Z183" s="30"/>
      <c r="AA183" s="30"/>
      <c r="AB183" s="30"/>
      <c r="AC183" s="30"/>
      <c r="AD183" s="30"/>
      <c r="AE183" s="30"/>
    </row>
    <row r="184" spans="1:31" ht="13.5" x14ac:dyDescent="0.35">
      <c r="A184" s="33"/>
      <c r="B184" s="30"/>
      <c r="C184" s="30"/>
      <c r="D184" s="30"/>
      <c r="E184" s="30"/>
      <c r="F184" s="30"/>
      <c r="G184" s="31"/>
      <c r="H184" s="30"/>
      <c r="I184" s="31"/>
      <c r="J184" s="30"/>
      <c r="K184" s="31"/>
      <c r="L184" s="30"/>
      <c r="M184" s="30"/>
      <c r="N184" s="30"/>
      <c r="O184" s="30"/>
      <c r="P184" s="30"/>
      <c r="Q184" s="30"/>
      <c r="R184" s="30"/>
      <c r="S184" s="30"/>
      <c r="T184" s="30"/>
      <c r="U184" s="31"/>
      <c r="V184" s="30"/>
      <c r="W184" s="30"/>
      <c r="X184" s="30"/>
      <c r="Y184" s="30"/>
      <c r="Z184" s="30"/>
      <c r="AA184" s="30"/>
      <c r="AB184" s="30"/>
      <c r="AC184" s="30"/>
      <c r="AD184" s="30"/>
      <c r="AE184" s="30"/>
    </row>
    <row r="185" spans="1:31" ht="13.5" x14ac:dyDescent="0.35">
      <c r="A185" s="33"/>
      <c r="B185" s="30"/>
      <c r="C185" s="30"/>
      <c r="D185" s="30"/>
      <c r="E185" s="30"/>
      <c r="F185" s="30"/>
      <c r="G185" s="31"/>
      <c r="H185" s="30"/>
      <c r="I185" s="31"/>
      <c r="J185" s="30"/>
      <c r="K185" s="31"/>
      <c r="L185" s="30"/>
      <c r="M185" s="30"/>
      <c r="N185" s="30"/>
      <c r="O185" s="30"/>
      <c r="P185" s="30"/>
      <c r="Q185" s="30"/>
      <c r="R185" s="30"/>
      <c r="S185" s="30"/>
      <c r="T185" s="30"/>
      <c r="U185" s="31"/>
      <c r="V185" s="30"/>
      <c r="W185" s="30"/>
      <c r="X185" s="30"/>
      <c r="Y185" s="30"/>
      <c r="Z185" s="30"/>
      <c r="AA185" s="30"/>
      <c r="AB185" s="30"/>
      <c r="AC185" s="30"/>
      <c r="AD185" s="30"/>
      <c r="AE185" s="30"/>
    </row>
    <row r="186" spans="1:31" ht="13.5" x14ac:dyDescent="0.35">
      <c r="A186" s="33"/>
      <c r="B186" s="30"/>
      <c r="C186" s="30"/>
      <c r="D186" s="30"/>
      <c r="E186" s="30"/>
      <c r="F186" s="30"/>
      <c r="G186" s="31"/>
      <c r="H186" s="30"/>
      <c r="I186" s="31"/>
      <c r="J186" s="30"/>
      <c r="K186" s="31"/>
      <c r="L186" s="30"/>
      <c r="M186" s="30"/>
      <c r="N186" s="30"/>
      <c r="O186" s="30"/>
      <c r="P186" s="30"/>
      <c r="Q186" s="30"/>
      <c r="R186" s="30"/>
      <c r="S186" s="30"/>
      <c r="T186" s="30"/>
      <c r="U186" s="31"/>
      <c r="V186" s="30"/>
      <c r="W186" s="30"/>
      <c r="X186" s="30"/>
      <c r="Y186" s="30"/>
      <c r="Z186" s="30"/>
      <c r="AA186" s="30"/>
      <c r="AB186" s="30"/>
      <c r="AC186" s="30"/>
      <c r="AD186" s="30"/>
      <c r="AE186" s="30"/>
    </row>
    <row r="187" spans="1:31" ht="13.5" x14ac:dyDescent="0.35">
      <c r="A187" s="33"/>
      <c r="B187" s="30"/>
      <c r="C187" s="30"/>
      <c r="D187" s="30"/>
      <c r="E187" s="30"/>
      <c r="F187" s="30"/>
      <c r="G187" s="31"/>
      <c r="H187" s="30"/>
      <c r="I187" s="31"/>
      <c r="J187" s="30"/>
      <c r="K187" s="31"/>
      <c r="L187" s="30"/>
      <c r="M187" s="30"/>
      <c r="N187" s="30"/>
      <c r="O187" s="30"/>
      <c r="P187" s="30"/>
      <c r="Q187" s="30"/>
      <c r="R187" s="30"/>
      <c r="S187" s="30"/>
      <c r="T187" s="30"/>
      <c r="U187" s="31"/>
      <c r="V187" s="30"/>
      <c r="W187" s="30"/>
      <c r="X187" s="30"/>
      <c r="Y187" s="30"/>
      <c r="Z187" s="30"/>
      <c r="AA187" s="30"/>
      <c r="AB187" s="30"/>
      <c r="AC187" s="30"/>
      <c r="AD187" s="30"/>
      <c r="AE187" s="30"/>
    </row>
    <row r="188" spans="1:31" ht="13.5" x14ac:dyDescent="0.35">
      <c r="A188" s="33"/>
      <c r="B188" s="30"/>
      <c r="C188" s="30"/>
      <c r="D188" s="30"/>
      <c r="E188" s="30"/>
      <c r="F188" s="30"/>
      <c r="G188" s="31"/>
      <c r="H188" s="30"/>
      <c r="I188" s="31"/>
      <c r="J188" s="30"/>
      <c r="K188" s="31"/>
      <c r="L188" s="30"/>
      <c r="M188" s="30"/>
      <c r="N188" s="30"/>
      <c r="O188" s="30"/>
      <c r="P188" s="30"/>
      <c r="Q188" s="30"/>
      <c r="R188" s="30"/>
      <c r="S188" s="30"/>
      <c r="T188" s="30"/>
      <c r="U188" s="31"/>
      <c r="V188" s="30"/>
      <c r="W188" s="30"/>
      <c r="X188" s="30"/>
      <c r="Y188" s="30"/>
      <c r="Z188" s="30"/>
      <c r="AA188" s="30"/>
      <c r="AB188" s="30"/>
      <c r="AC188" s="30"/>
      <c r="AD188" s="30"/>
      <c r="AE188" s="30"/>
    </row>
    <row r="189" spans="1:31" ht="13.5" x14ac:dyDescent="0.35">
      <c r="A189" s="33"/>
      <c r="B189" s="30"/>
      <c r="C189" s="30"/>
      <c r="D189" s="30"/>
      <c r="E189" s="30"/>
      <c r="F189" s="30"/>
      <c r="G189" s="31"/>
      <c r="H189" s="30"/>
      <c r="I189" s="31"/>
      <c r="J189" s="30"/>
      <c r="K189" s="31"/>
      <c r="L189" s="30"/>
      <c r="M189" s="30"/>
      <c r="N189" s="30"/>
      <c r="O189" s="30"/>
      <c r="P189" s="30"/>
      <c r="Q189" s="30"/>
      <c r="R189" s="30"/>
      <c r="S189" s="30"/>
      <c r="T189" s="30"/>
      <c r="U189" s="31"/>
      <c r="V189" s="30"/>
      <c r="W189" s="30"/>
      <c r="X189" s="30"/>
      <c r="Y189" s="30"/>
      <c r="Z189" s="30"/>
      <c r="AA189" s="30"/>
      <c r="AB189" s="30"/>
      <c r="AC189" s="30"/>
      <c r="AD189" s="30"/>
      <c r="AE189" s="30"/>
    </row>
    <row r="190" spans="1:31" ht="13.5" x14ac:dyDescent="0.35">
      <c r="A190" s="33"/>
      <c r="B190" s="30"/>
      <c r="C190" s="30"/>
      <c r="D190" s="30"/>
      <c r="E190" s="30"/>
      <c r="F190" s="30"/>
      <c r="G190" s="31"/>
      <c r="H190" s="30"/>
      <c r="I190" s="31"/>
      <c r="J190" s="30"/>
      <c r="K190" s="31"/>
      <c r="L190" s="30"/>
      <c r="M190" s="30"/>
      <c r="N190" s="30"/>
      <c r="O190" s="30"/>
      <c r="P190" s="30"/>
      <c r="Q190" s="30"/>
      <c r="R190" s="30"/>
      <c r="S190" s="30"/>
      <c r="T190" s="30"/>
      <c r="U190" s="31"/>
      <c r="V190" s="30"/>
      <c r="W190" s="30"/>
      <c r="X190" s="30"/>
      <c r="Y190" s="30"/>
      <c r="Z190" s="30"/>
      <c r="AA190" s="30"/>
      <c r="AB190" s="30"/>
      <c r="AC190" s="30"/>
      <c r="AD190" s="30"/>
      <c r="AE190" s="30"/>
    </row>
    <row r="191" spans="1:31" ht="13.5" x14ac:dyDescent="0.35">
      <c r="A191" s="33"/>
      <c r="B191" s="30"/>
      <c r="C191" s="30"/>
      <c r="D191" s="30"/>
      <c r="E191" s="30"/>
      <c r="F191" s="30"/>
      <c r="G191" s="31"/>
      <c r="H191" s="30"/>
      <c r="I191" s="31"/>
      <c r="J191" s="30"/>
      <c r="K191" s="31"/>
      <c r="L191" s="30"/>
      <c r="M191" s="30"/>
      <c r="N191" s="30"/>
      <c r="O191" s="30"/>
      <c r="P191" s="30"/>
      <c r="Q191" s="30"/>
      <c r="R191" s="30"/>
      <c r="S191" s="30"/>
      <c r="T191" s="30"/>
      <c r="U191" s="31"/>
      <c r="V191" s="30"/>
      <c r="W191" s="30"/>
      <c r="X191" s="30"/>
      <c r="Y191" s="30"/>
      <c r="Z191" s="30"/>
      <c r="AA191" s="30"/>
      <c r="AB191" s="30"/>
      <c r="AC191" s="30"/>
      <c r="AD191" s="30"/>
      <c r="AE191" s="30"/>
    </row>
    <row r="192" spans="1:31" ht="13.5" x14ac:dyDescent="0.35">
      <c r="A192" s="33"/>
      <c r="B192" s="30"/>
      <c r="C192" s="30"/>
      <c r="D192" s="30"/>
      <c r="E192" s="30"/>
      <c r="F192" s="30"/>
      <c r="G192" s="31"/>
      <c r="H192" s="30"/>
      <c r="I192" s="31"/>
      <c r="J192" s="30"/>
      <c r="K192" s="31"/>
      <c r="L192" s="30"/>
      <c r="M192" s="30"/>
      <c r="N192" s="30"/>
      <c r="O192" s="30"/>
      <c r="P192" s="30"/>
      <c r="Q192" s="30"/>
      <c r="R192" s="30"/>
      <c r="S192" s="30"/>
      <c r="T192" s="30"/>
      <c r="U192" s="31"/>
      <c r="V192" s="30"/>
      <c r="W192" s="30"/>
      <c r="X192" s="30"/>
      <c r="Y192" s="30"/>
      <c r="Z192" s="30"/>
      <c r="AA192" s="30"/>
      <c r="AB192" s="30"/>
      <c r="AC192" s="30"/>
      <c r="AD192" s="30"/>
      <c r="AE192" s="30"/>
    </row>
    <row r="193" spans="1:31" ht="13.5" x14ac:dyDescent="0.35">
      <c r="A193" s="33"/>
      <c r="B193" s="30"/>
      <c r="C193" s="30"/>
      <c r="D193" s="30"/>
      <c r="E193" s="30"/>
      <c r="F193" s="30"/>
      <c r="G193" s="31"/>
      <c r="H193" s="30"/>
      <c r="I193" s="31"/>
      <c r="J193" s="30"/>
      <c r="K193" s="31"/>
      <c r="L193" s="30"/>
      <c r="M193" s="30"/>
      <c r="N193" s="30"/>
      <c r="O193" s="30"/>
      <c r="P193" s="30"/>
      <c r="Q193" s="30"/>
      <c r="R193" s="30"/>
      <c r="S193" s="30"/>
      <c r="T193" s="30"/>
      <c r="U193" s="31"/>
      <c r="V193" s="30"/>
      <c r="W193" s="30"/>
      <c r="X193" s="30"/>
      <c r="Y193" s="30"/>
      <c r="Z193" s="30"/>
      <c r="AA193" s="30"/>
      <c r="AB193" s="30"/>
      <c r="AC193" s="30"/>
      <c r="AD193" s="30"/>
      <c r="AE193" s="30"/>
    </row>
    <row r="194" spans="1:31" ht="13.5" x14ac:dyDescent="0.35">
      <c r="A194" s="33"/>
      <c r="B194" s="30"/>
      <c r="C194" s="30"/>
      <c r="D194" s="30"/>
      <c r="E194" s="30"/>
      <c r="F194" s="30"/>
      <c r="G194" s="31"/>
      <c r="H194" s="30"/>
      <c r="I194" s="31"/>
      <c r="J194" s="30"/>
      <c r="K194" s="31"/>
      <c r="L194" s="30"/>
      <c r="M194" s="30"/>
      <c r="N194" s="30"/>
      <c r="O194" s="30"/>
      <c r="P194" s="30"/>
      <c r="Q194" s="30"/>
      <c r="R194" s="30"/>
      <c r="S194" s="30"/>
      <c r="T194" s="30"/>
      <c r="U194" s="31"/>
      <c r="V194" s="30"/>
      <c r="W194" s="30"/>
      <c r="X194" s="30"/>
      <c r="Y194" s="30"/>
      <c r="Z194" s="30"/>
      <c r="AA194" s="30"/>
      <c r="AB194" s="30"/>
      <c r="AC194" s="30"/>
      <c r="AD194" s="30"/>
      <c r="AE194" s="30"/>
    </row>
    <row r="195" spans="1:31" ht="13.5" x14ac:dyDescent="0.35">
      <c r="A195" s="33"/>
      <c r="B195" s="30"/>
      <c r="C195" s="30"/>
      <c r="D195" s="30"/>
      <c r="E195" s="30"/>
      <c r="F195" s="30"/>
      <c r="G195" s="31"/>
      <c r="H195" s="30"/>
      <c r="I195" s="31"/>
      <c r="J195" s="30"/>
      <c r="K195" s="31"/>
      <c r="L195" s="30"/>
      <c r="M195" s="30"/>
      <c r="N195" s="30"/>
      <c r="O195" s="30"/>
      <c r="P195" s="30"/>
      <c r="Q195" s="30"/>
      <c r="R195" s="30"/>
      <c r="S195" s="30"/>
      <c r="T195" s="30"/>
      <c r="U195" s="31"/>
      <c r="V195" s="30"/>
      <c r="W195" s="30"/>
      <c r="X195" s="30"/>
      <c r="Y195" s="30"/>
      <c r="Z195" s="30"/>
      <c r="AA195" s="30"/>
      <c r="AB195" s="30"/>
      <c r="AC195" s="30"/>
      <c r="AD195" s="30"/>
      <c r="AE195" s="30"/>
    </row>
    <row r="196" spans="1:31" ht="13.5" x14ac:dyDescent="0.35">
      <c r="A196" s="33"/>
      <c r="B196" s="30"/>
      <c r="C196" s="30"/>
      <c r="D196" s="30"/>
      <c r="E196" s="30"/>
      <c r="F196" s="30"/>
      <c r="G196" s="31"/>
      <c r="H196" s="30"/>
      <c r="I196" s="31"/>
      <c r="J196" s="30"/>
      <c r="K196" s="31"/>
      <c r="L196" s="30"/>
      <c r="M196" s="30"/>
      <c r="N196" s="30"/>
      <c r="O196" s="30"/>
      <c r="P196" s="30"/>
      <c r="Q196" s="30"/>
      <c r="R196" s="30"/>
      <c r="S196" s="30"/>
      <c r="T196" s="30"/>
      <c r="U196" s="31"/>
      <c r="V196" s="30"/>
      <c r="W196" s="30"/>
      <c r="X196" s="30"/>
      <c r="Y196" s="30"/>
      <c r="Z196" s="30"/>
      <c r="AA196" s="30"/>
      <c r="AB196" s="30"/>
      <c r="AC196" s="30"/>
      <c r="AD196" s="30"/>
      <c r="AE196" s="30"/>
    </row>
    <row r="197" spans="1:31" ht="13.5" x14ac:dyDescent="0.35">
      <c r="A197" s="33"/>
      <c r="B197" s="30"/>
      <c r="C197" s="30"/>
      <c r="D197" s="30"/>
      <c r="E197" s="30"/>
      <c r="F197" s="30"/>
      <c r="G197" s="31"/>
      <c r="H197" s="30"/>
      <c r="I197" s="31"/>
      <c r="J197" s="30"/>
      <c r="K197" s="31"/>
      <c r="L197" s="30"/>
      <c r="M197" s="30"/>
      <c r="N197" s="30"/>
      <c r="O197" s="30"/>
      <c r="P197" s="30"/>
      <c r="Q197" s="30"/>
      <c r="R197" s="30"/>
      <c r="S197" s="30"/>
      <c r="T197" s="30"/>
      <c r="U197" s="31"/>
      <c r="V197" s="30"/>
      <c r="W197" s="30"/>
      <c r="X197" s="30"/>
      <c r="Y197" s="30"/>
      <c r="Z197" s="30"/>
      <c r="AA197" s="30"/>
      <c r="AB197" s="30"/>
      <c r="AC197" s="30"/>
      <c r="AD197" s="30"/>
      <c r="AE197" s="30"/>
    </row>
    <row r="198" spans="1:31" ht="13.5" x14ac:dyDescent="0.35">
      <c r="A198" s="33"/>
      <c r="B198" s="30"/>
      <c r="C198" s="30"/>
      <c r="D198" s="30"/>
      <c r="E198" s="30"/>
      <c r="F198" s="30"/>
      <c r="G198" s="31"/>
      <c r="H198" s="30"/>
      <c r="I198" s="31"/>
      <c r="J198" s="30"/>
      <c r="K198" s="31"/>
      <c r="L198" s="30"/>
      <c r="M198" s="30"/>
      <c r="N198" s="30"/>
      <c r="O198" s="30"/>
      <c r="P198" s="30"/>
      <c r="Q198" s="30"/>
      <c r="R198" s="30"/>
      <c r="S198" s="30"/>
      <c r="T198" s="30"/>
      <c r="U198" s="31"/>
      <c r="V198" s="30"/>
      <c r="W198" s="30"/>
      <c r="X198" s="30"/>
      <c r="Y198" s="30"/>
      <c r="Z198" s="30"/>
      <c r="AA198" s="30"/>
      <c r="AB198" s="30"/>
      <c r="AC198" s="30"/>
      <c r="AD198" s="30"/>
      <c r="AE198" s="30"/>
    </row>
    <row r="199" spans="1:31" ht="13.5" x14ac:dyDescent="0.35">
      <c r="A199" s="33"/>
      <c r="B199" s="30"/>
      <c r="C199" s="30"/>
      <c r="D199" s="30"/>
      <c r="E199" s="30"/>
      <c r="F199" s="30"/>
      <c r="G199" s="31"/>
      <c r="H199" s="30"/>
      <c r="I199" s="31"/>
      <c r="J199" s="30"/>
      <c r="K199" s="31"/>
      <c r="L199" s="30"/>
      <c r="M199" s="30"/>
      <c r="N199" s="30"/>
      <c r="O199" s="30"/>
      <c r="P199" s="30"/>
      <c r="Q199" s="30"/>
      <c r="R199" s="30"/>
      <c r="S199" s="30"/>
      <c r="T199" s="30"/>
      <c r="U199" s="31"/>
      <c r="V199" s="30"/>
      <c r="W199" s="30"/>
      <c r="X199" s="30"/>
      <c r="Y199" s="30"/>
      <c r="Z199" s="30"/>
      <c r="AA199" s="30"/>
      <c r="AB199" s="30"/>
      <c r="AC199" s="30"/>
      <c r="AD199" s="30"/>
      <c r="AE199" s="30"/>
    </row>
    <row r="200" spans="1:31" ht="13.5" x14ac:dyDescent="0.35">
      <c r="A200" s="33"/>
      <c r="B200" s="30"/>
      <c r="C200" s="30"/>
      <c r="D200" s="30"/>
      <c r="E200" s="30"/>
      <c r="F200" s="30"/>
      <c r="G200" s="31"/>
      <c r="H200" s="30"/>
      <c r="I200" s="31"/>
      <c r="J200" s="30"/>
      <c r="K200" s="31"/>
      <c r="L200" s="30"/>
      <c r="M200" s="30"/>
      <c r="N200" s="30"/>
      <c r="O200" s="30"/>
      <c r="P200" s="30"/>
      <c r="Q200" s="30"/>
      <c r="R200" s="30"/>
      <c r="S200" s="30"/>
      <c r="T200" s="30"/>
      <c r="U200" s="31"/>
      <c r="V200" s="30"/>
      <c r="W200" s="30"/>
      <c r="X200" s="30"/>
      <c r="Y200" s="30"/>
      <c r="Z200" s="30"/>
      <c r="AA200" s="30"/>
      <c r="AB200" s="30"/>
      <c r="AC200" s="30"/>
      <c r="AD200" s="30"/>
      <c r="AE200" s="30"/>
    </row>
    <row r="201" spans="1:31" ht="13.5" x14ac:dyDescent="0.35">
      <c r="A201" s="33"/>
      <c r="B201" s="30"/>
      <c r="C201" s="30"/>
      <c r="D201" s="30"/>
      <c r="E201" s="30"/>
      <c r="F201" s="30"/>
      <c r="G201" s="31"/>
      <c r="H201" s="30"/>
      <c r="I201" s="31"/>
      <c r="J201" s="30"/>
      <c r="K201" s="31"/>
      <c r="L201" s="30"/>
      <c r="M201" s="30"/>
      <c r="N201" s="30"/>
      <c r="O201" s="30"/>
      <c r="P201" s="30"/>
      <c r="Q201" s="30"/>
      <c r="R201" s="30"/>
      <c r="S201" s="30"/>
      <c r="T201" s="30"/>
      <c r="U201" s="31"/>
      <c r="V201" s="30"/>
      <c r="W201" s="30"/>
      <c r="X201" s="30"/>
      <c r="Y201" s="30"/>
      <c r="Z201" s="30"/>
      <c r="AA201" s="30"/>
      <c r="AB201" s="30"/>
      <c r="AC201" s="30"/>
      <c r="AD201" s="30"/>
      <c r="AE201" s="30"/>
    </row>
    <row r="202" spans="1:31" ht="13.5" x14ac:dyDescent="0.35">
      <c r="A202" s="33"/>
      <c r="B202" s="30"/>
      <c r="C202" s="30"/>
      <c r="D202" s="30"/>
      <c r="E202" s="30"/>
      <c r="F202" s="30"/>
      <c r="G202" s="31"/>
      <c r="H202" s="30"/>
      <c r="I202" s="31"/>
      <c r="J202" s="30"/>
      <c r="K202" s="31"/>
      <c r="L202" s="30"/>
      <c r="M202" s="30"/>
      <c r="N202" s="30"/>
      <c r="O202" s="30"/>
      <c r="P202" s="30"/>
      <c r="Q202" s="30"/>
      <c r="R202" s="30"/>
      <c r="S202" s="30"/>
      <c r="T202" s="30"/>
      <c r="U202" s="31"/>
      <c r="V202" s="30"/>
      <c r="W202" s="30"/>
      <c r="X202" s="30"/>
      <c r="Y202" s="30"/>
      <c r="Z202" s="30"/>
      <c r="AA202" s="30"/>
      <c r="AB202" s="30"/>
      <c r="AC202" s="30"/>
      <c r="AD202" s="30"/>
      <c r="AE202" s="30"/>
    </row>
    <row r="203" spans="1:31" ht="13.5" x14ac:dyDescent="0.35">
      <c r="A203" s="33"/>
      <c r="B203" s="30"/>
      <c r="C203" s="30"/>
      <c r="D203" s="30"/>
      <c r="E203" s="30"/>
      <c r="F203" s="30"/>
      <c r="G203" s="31"/>
      <c r="H203" s="30"/>
      <c r="I203" s="31"/>
      <c r="J203" s="30"/>
      <c r="K203" s="31"/>
      <c r="L203" s="30"/>
      <c r="M203" s="30"/>
      <c r="N203" s="30"/>
      <c r="O203" s="30"/>
      <c r="P203" s="30"/>
      <c r="Q203" s="30"/>
      <c r="R203" s="30"/>
      <c r="S203" s="30"/>
      <c r="T203" s="30"/>
      <c r="U203" s="31"/>
      <c r="V203" s="30"/>
      <c r="W203" s="30"/>
      <c r="X203" s="30"/>
      <c r="Y203" s="30"/>
      <c r="Z203" s="30"/>
      <c r="AA203" s="30"/>
      <c r="AB203" s="30"/>
      <c r="AC203" s="30"/>
      <c r="AD203" s="30"/>
      <c r="AE203" s="30"/>
    </row>
    <row r="204" spans="1:31" ht="13.5" x14ac:dyDescent="0.35">
      <c r="A204" s="33"/>
      <c r="B204" s="30"/>
      <c r="C204" s="30"/>
      <c r="D204" s="30"/>
      <c r="E204" s="30"/>
      <c r="F204" s="30"/>
      <c r="G204" s="31"/>
      <c r="H204" s="30"/>
      <c r="I204" s="31"/>
      <c r="J204" s="30"/>
      <c r="K204" s="31"/>
      <c r="L204" s="30"/>
      <c r="M204" s="30"/>
      <c r="N204" s="30"/>
      <c r="O204" s="30"/>
      <c r="P204" s="30"/>
      <c r="Q204" s="30"/>
      <c r="R204" s="30"/>
      <c r="S204" s="30"/>
      <c r="T204" s="30"/>
      <c r="U204" s="31"/>
      <c r="V204" s="30"/>
      <c r="W204" s="30"/>
      <c r="X204" s="30"/>
      <c r="Y204" s="30"/>
      <c r="Z204" s="30"/>
      <c r="AA204" s="30"/>
      <c r="AB204" s="30"/>
      <c r="AC204" s="30"/>
      <c r="AD204" s="30"/>
      <c r="AE204" s="30"/>
    </row>
    <row r="205" spans="1:31" ht="13.5" x14ac:dyDescent="0.35">
      <c r="A205" s="33"/>
      <c r="B205" s="30"/>
      <c r="C205" s="30"/>
      <c r="D205" s="30"/>
      <c r="E205" s="30"/>
      <c r="F205" s="30"/>
      <c r="G205" s="31"/>
      <c r="H205" s="30"/>
      <c r="I205" s="31"/>
      <c r="J205" s="30"/>
      <c r="K205" s="31"/>
      <c r="L205" s="30"/>
      <c r="M205" s="30"/>
      <c r="N205" s="30"/>
      <c r="O205" s="30"/>
      <c r="P205" s="30"/>
      <c r="Q205" s="30"/>
      <c r="R205" s="30"/>
      <c r="S205" s="30"/>
      <c r="T205" s="30"/>
      <c r="U205" s="31"/>
      <c r="V205" s="30"/>
      <c r="W205" s="30"/>
      <c r="X205" s="30"/>
      <c r="Y205" s="30"/>
      <c r="Z205" s="30"/>
      <c r="AA205" s="30"/>
      <c r="AB205" s="30"/>
      <c r="AC205" s="30"/>
      <c r="AD205" s="30"/>
      <c r="AE205" s="30"/>
    </row>
    <row r="206" spans="1:31" ht="13.5" x14ac:dyDescent="0.35">
      <c r="A206" s="33"/>
      <c r="B206" s="30"/>
      <c r="C206" s="30"/>
      <c r="D206" s="30"/>
      <c r="E206" s="30"/>
      <c r="F206" s="30"/>
      <c r="G206" s="31"/>
      <c r="H206" s="30"/>
      <c r="I206" s="31"/>
      <c r="J206" s="30"/>
      <c r="K206" s="31"/>
      <c r="L206" s="30"/>
      <c r="M206" s="30"/>
      <c r="N206" s="30"/>
      <c r="O206" s="30"/>
      <c r="P206" s="30"/>
      <c r="Q206" s="30"/>
      <c r="R206" s="30"/>
      <c r="S206" s="30"/>
      <c r="T206" s="30"/>
      <c r="U206" s="31"/>
      <c r="V206" s="30"/>
      <c r="W206" s="30"/>
      <c r="X206" s="30"/>
      <c r="Y206" s="30"/>
      <c r="Z206" s="30"/>
      <c r="AA206" s="30"/>
      <c r="AB206" s="30"/>
      <c r="AC206" s="30"/>
      <c r="AD206" s="30"/>
      <c r="AE206" s="30"/>
    </row>
    <row r="207" spans="1:31" ht="13.5" x14ac:dyDescent="0.35">
      <c r="A207" s="33"/>
      <c r="B207" s="30"/>
      <c r="C207" s="30"/>
      <c r="D207" s="30"/>
      <c r="E207" s="30"/>
      <c r="F207" s="30"/>
      <c r="G207" s="31"/>
      <c r="H207" s="30"/>
      <c r="I207" s="31"/>
      <c r="J207" s="30"/>
      <c r="K207" s="31"/>
      <c r="L207" s="30"/>
      <c r="M207" s="30"/>
      <c r="N207" s="30"/>
      <c r="O207" s="30"/>
      <c r="P207" s="30"/>
      <c r="Q207" s="30"/>
      <c r="R207" s="30"/>
      <c r="S207" s="30"/>
      <c r="T207" s="30"/>
      <c r="U207" s="31"/>
      <c r="V207" s="30"/>
      <c r="W207" s="30"/>
      <c r="X207" s="30"/>
      <c r="Y207" s="30"/>
      <c r="Z207" s="30"/>
      <c r="AA207" s="30"/>
      <c r="AB207" s="30"/>
      <c r="AC207" s="30"/>
      <c r="AD207" s="30"/>
      <c r="AE207" s="30"/>
    </row>
    <row r="208" spans="1:31" ht="13.5" x14ac:dyDescent="0.35">
      <c r="A208" s="33"/>
      <c r="B208" s="30"/>
      <c r="C208" s="30"/>
      <c r="D208" s="30"/>
      <c r="E208" s="30"/>
      <c r="F208" s="30"/>
      <c r="G208" s="31"/>
      <c r="H208" s="30"/>
      <c r="I208" s="31"/>
      <c r="J208" s="30"/>
      <c r="K208" s="31"/>
      <c r="L208" s="30"/>
      <c r="M208" s="30"/>
      <c r="N208" s="30"/>
      <c r="O208" s="30"/>
      <c r="P208" s="30"/>
      <c r="Q208" s="30"/>
      <c r="R208" s="30"/>
      <c r="S208" s="30"/>
      <c r="T208" s="30"/>
      <c r="U208" s="31"/>
      <c r="V208" s="30"/>
      <c r="W208" s="30"/>
      <c r="X208" s="30"/>
      <c r="Y208" s="30"/>
      <c r="Z208" s="30"/>
      <c r="AA208" s="30"/>
      <c r="AB208" s="30"/>
      <c r="AC208" s="30"/>
      <c r="AD208" s="30"/>
      <c r="AE208" s="30"/>
    </row>
    <row r="209" spans="1:31" ht="13.5" x14ac:dyDescent="0.35">
      <c r="A209" s="33"/>
      <c r="B209" s="30"/>
      <c r="C209" s="30"/>
      <c r="D209" s="30"/>
      <c r="E209" s="30"/>
      <c r="F209" s="30"/>
      <c r="G209" s="31"/>
      <c r="H209" s="30"/>
      <c r="I209" s="31"/>
      <c r="J209" s="30"/>
      <c r="K209" s="31"/>
      <c r="L209" s="30"/>
      <c r="M209" s="30"/>
      <c r="N209" s="30"/>
      <c r="O209" s="30"/>
      <c r="P209" s="30"/>
      <c r="Q209" s="30"/>
      <c r="R209" s="30"/>
      <c r="S209" s="30"/>
      <c r="T209" s="30"/>
      <c r="U209" s="31"/>
      <c r="V209" s="30"/>
      <c r="W209" s="30"/>
      <c r="X209" s="30"/>
      <c r="Y209" s="30"/>
      <c r="Z209" s="30"/>
      <c r="AA209" s="30"/>
      <c r="AB209" s="30"/>
      <c r="AC209" s="30"/>
      <c r="AD209" s="30"/>
      <c r="AE209" s="30"/>
    </row>
    <row r="210" spans="1:31" ht="13.5" x14ac:dyDescent="0.35">
      <c r="A210" s="33"/>
      <c r="B210" s="30"/>
      <c r="C210" s="30"/>
      <c r="D210" s="30"/>
      <c r="E210" s="30"/>
      <c r="F210" s="30"/>
      <c r="G210" s="31"/>
      <c r="H210" s="30"/>
      <c r="I210" s="31"/>
      <c r="J210" s="30"/>
      <c r="K210" s="31"/>
      <c r="L210" s="30"/>
      <c r="M210" s="30"/>
      <c r="N210" s="30"/>
      <c r="O210" s="30"/>
      <c r="P210" s="30"/>
      <c r="Q210" s="30"/>
      <c r="R210" s="30"/>
      <c r="S210" s="30"/>
      <c r="T210" s="30"/>
      <c r="U210" s="31"/>
      <c r="V210" s="30"/>
      <c r="W210" s="30"/>
      <c r="X210" s="30"/>
      <c r="Y210" s="30"/>
      <c r="Z210" s="30"/>
      <c r="AA210" s="30"/>
      <c r="AB210" s="30"/>
      <c r="AC210" s="30"/>
      <c r="AD210" s="30"/>
      <c r="AE210" s="30"/>
    </row>
    <row r="211" spans="1:31" ht="13.5" x14ac:dyDescent="0.35">
      <c r="A211" s="33"/>
      <c r="B211" s="30"/>
      <c r="C211" s="30"/>
      <c r="D211" s="30"/>
      <c r="E211" s="30"/>
      <c r="F211" s="30"/>
      <c r="G211" s="31"/>
      <c r="H211" s="30"/>
      <c r="I211" s="31"/>
      <c r="J211" s="30"/>
      <c r="K211" s="31"/>
      <c r="L211" s="30"/>
      <c r="M211" s="30"/>
      <c r="N211" s="30"/>
      <c r="O211" s="30"/>
      <c r="P211" s="30"/>
      <c r="Q211" s="30"/>
      <c r="R211" s="30"/>
      <c r="S211" s="30"/>
      <c r="T211" s="30"/>
      <c r="U211" s="31"/>
      <c r="V211" s="30"/>
      <c r="W211" s="30"/>
      <c r="X211" s="30"/>
      <c r="Y211" s="30"/>
      <c r="Z211" s="30"/>
      <c r="AA211" s="30"/>
      <c r="AB211" s="30"/>
      <c r="AC211" s="30"/>
      <c r="AD211" s="30"/>
      <c r="AE211" s="30"/>
    </row>
    <row r="212" spans="1:31" ht="13.5" x14ac:dyDescent="0.35">
      <c r="A212" s="33"/>
      <c r="B212" s="30"/>
      <c r="C212" s="30"/>
      <c r="D212" s="30"/>
      <c r="E212" s="30"/>
      <c r="F212" s="30"/>
      <c r="G212" s="31"/>
      <c r="H212" s="30"/>
      <c r="I212" s="31"/>
      <c r="J212" s="30"/>
      <c r="K212" s="31"/>
      <c r="L212" s="30"/>
      <c r="M212" s="30"/>
      <c r="N212" s="30"/>
      <c r="O212" s="30"/>
      <c r="P212" s="30"/>
      <c r="Q212" s="30"/>
      <c r="R212" s="30"/>
      <c r="S212" s="30"/>
      <c r="T212" s="30"/>
      <c r="U212" s="31"/>
      <c r="V212" s="30"/>
      <c r="W212" s="30"/>
      <c r="X212" s="30"/>
      <c r="Y212" s="30"/>
      <c r="Z212" s="30"/>
      <c r="AA212" s="30"/>
      <c r="AB212" s="30"/>
      <c r="AC212" s="30"/>
      <c r="AD212" s="30"/>
      <c r="AE212" s="30"/>
    </row>
    <row r="213" spans="1:31" ht="13.5" x14ac:dyDescent="0.35">
      <c r="A213" s="33"/>
      <c r="B213" s="30"/>
      <c r="C213" s="30"/>
      <c r="D213" s="30"/>
      <c r="E213" s="30"/>
      <c r="F213" s="30"/>
      <c r="G213" s="31"/>
      <c r="H213" s="30"/>
      <c r="I213" s="31"/>
      <c r="J213" s="30"/>
      <c r="K213" s="31"/>
      <c r="L213" s="30"/>
      <c r="M213" s="30"/>
      <c r="N213" s="30"/>
      <c r="O213" s="30"/>
      <c r="P213" s="30"/>
      <c r="Q213" s="30"/>
      <c r="R213" s="30"/>
      <c r="S213" s="30"/>
      <c r="T213" s="30"/>
      <c r="U213" s="31"/>
      <c r="V213" s="30"/>
      <c r="W213" s="30"/>
      <c r="X213" s="30"/>
      <c r="Y213" s="30"/>
      <c r="Z213" s="30"/>
      <c r="AA213" s="30"/>
      <c r="AB213" s="30"/>
      <c r="AC213" s="30"/>
      <c r="AD213" s="30"/>
      <c r="AE213" s="30"/>
    </row>
    <row r="214" spans="1:31" ht="13.5" x14ac:dyDescent="0.35">
      <c r="A214" s="33"/>
      <c r="B214" s="30"/>
      <c r="C214" s="30"/>
      <c r="D214" s="30"/>
      <c r="E214" s="30"/>
      <c r="F214" s="30"/>
      <c r="G214" s="31"/>
      <c r="H214" s="30"/>
      <c r="I214" s="31"/>
      <c r="J214" s="30"/>
      <c r="K214" s="31"/>
      <c r="L214" s="30"/>
      <c r="M214" s="30"/>
      <c r="N214" s="30"/>
      <c r="O214" s="30"/>
      <c r="P214" s="30"/>
      <c r="Q214" s="30"/>
      <c r="R214" s="30"/>
      <c r="S214" s="30"/>
      <c r="T214" s="30"/>
      <c r="U214" s="31"/>
      <c r="V214" s="30"/>
      <c r="W214" s="30"/>
      <c r="X214" s="30"/>
      <c r="Y214" s="30"/>
      <c r="Z214" s="30"/>
      <c r="AA214" s="30"/>
      <c r="AB214" s="30"/>
      <c r="AC214" s="30"/>
      <c r="AD214" s="30"/>
      <c r="AE214" s="30"/>
    </row>
    <row r="215" spans="1:31" ht="13.5" x14ac:dyDescent="0.35">
      <c r="A215" s="33"/>
      <c r="B215" s="30"/>
      <c r="C215" s="30"/>
      <c r="D215" s="30"/>
      <c r="E215" s="30"/>
      <c r="F215" s="30"/>
      <c r="G215" s="31"/>
      <c r="H215" s="30"/>
      <c r="I215" s="31"/>
      <c r="J215" s="30"/>
      <c r="K215" s="31"/>
      <c r="L215" s="30"/>
      <c r="M215" s="30"/>
      <c r="N215" s="30"/>
      <c r="O215" s="30"/>
      <c r="P215" s="30"/>
      <c r="Q215" s="30"/>
      <c r="R215" s="30"/>
      <c r="S215" s="30"/>
      <c r="T215" s="30"/>
      <c r="U215" s="31"/>
      <c r="V215" s="30"/>
      <c r="W215" s="30"/>
      <c r="X215" s="30"/>
      <c r="Y215" s="30"/>
      <c r="Z215" s="30"/>
      <c r="AA215" s="30"/>
      <c r="AB215" s="30"/>
      <c r="AC215" s="30"/>
      <c r="AD215" s="30"/>
      <c r="AE215" s="30"/>
    </row>
    <row r="216" spans="1:31" ht="13.5" x14ac:dyDescent="0.35">
      <c r="A216" s="33"/>
      <c r="B216" s="30"/>
      <c r="C216" s="30"/>
      <c r="D216" s="30"/>
      <c r="E216" s="30"/>
      <c r="F216" s="30"/>
      <c r="G216" s="31"/>
      <c r="H216" s="30"/>
      <c r="I216" s="31"/>
      <c r="J216" s="30"/>
      <c r="K216" s="31"/>
      <c r="L216" s="30"/>
      <c r="M216" s="30"/>
      <c r="N216" s="30"/>
      <c r="O216" s="30"/>
      <c r="P216" s="30"/>
      <c r="Q216" s="30"/>
      <c r="R216" s="30"/>
      <c r="S216" s="30"/>
      <c r="T216" s="30"/>
      <c r="U216" s="31"/>
      <c r="V216" s="30"/>
      <c r="W216" s="30"/>
      <c r="X216" s="30"/>
      <c r="Y216" s="30"/>
      <c r="Z216" s="30"/>
      <c r="AA216" s="30"/>
      <c r="AB216" s="30"/>
      <c r="AC216" s="30"/>
      <c r="AD216" s="30"/>
      <c r="AE216" s="30"/>
    </row>
    <row r="217" spans="1:31" ht="13.5" x14ac:dyDescent="0.35">
      <c r="A217" s="33"/>
      <c r="B217" s="30"/>
      <c r="C217" s="30"/>
      <c r="D217" s="30"/>
      <c r="E217" s="30"/>
      <c r="F217" s="30"/>
      <c r="G217" s="31"/>
      <c r="H217" s="30"/>
      <c r="I217" s="31"/>
      <c r="J217" s="30"/>
      <c r="K217" s="31"/>
      <c r="L217" s="30"/>
      <c r="M217" s="30"/>
      <c r="N217" s="30"/>
      <c r="O217" s="30"/>
      <c r="P217" s="30"/>
      <c r="Q217" s="30"/>
      <c r="R217" s="30"/>
      <c r="S217" s="30"/>
      <c r="T217" s="30"/>
      <c r="U217" s="31"/>
      <c r="V217" s="30"/>
      <c r="W217" s="30"/>
      <c r="X217" s="30"/>
      <c r="Y217" s="30"/>
      <c r="Z217" s="30"/>
      <c r="AA217" s="30"/>
      <c r="AB217" s="30"/>
      <c r="AC217" s="30"/>
      <c r="AD217" s="30"/>
      <c r="AE217" s="30"/>
    </row>
    <row r="218" spans="1:31" ht="13.5" x14ac:dyDescent="0.35">
      <c r="A218" s="33"/>
      <c r="B218" s="30"/>
      <c r="C218" s="30"/>
      <c r="D218" s="30"/>
      <c r="E218" s="30"/>
      <c r="F218" s="30"/>
      <c r="G218" s="31"/>
      <c r="H218" s="30"/>
      <c r="I218" s="31"/>
      <c r="J218" s="30"/>
      <c r="K218" s="31"/>
      <c r="L218" s="30"/>
      <c r="M218" s="30"/>
      <c r="N218" s="30"/>
      <c r="O218" s="30"/>
      <c r="P218" s="30"/>
      <c r="Q218" s="30"/>
      <c r="R218" s="30"/>
      <c r="S218" s="30"/>
      <c r="T218" s="30"/>
      <c r="U218" s="31"/>
      <c r="V218" s="30"/>
      <c r="W218" s="30"/>
      <c r="X218" s="30"/>
      <c r="Y218" s="30"/>
      <c r="Z218" s="30"/>
      <c r="AA218" s="30"/>
      <c r="AB218" s="30"/>
      <c r="AC218" s="30"/>
      <c r="AD218" s="30"/>
      <c r="AE218" s="30"/>
    </row>
    <row r="219" spans="1:31" ht="13.5" x14ac:dyDescent="0.35">
      <c r="A219" s="33"/>
      <c r="B219" s="30"/>
      <c r="C219" s="30"/>
      <c r="D219" s="30"/>
      <c r="E219" s="30"/>
      <c r="F219" s="30"/>
      <c r="G219" s="31"/>
      <c r="H219" s="30"/>
      <c r="I219" s="31"/>
      <c r="J219" s="30"/>
      <c r="K219" s="31"/>
      <c r="L219" s="30"/>
      <c r="M219" s="30"/>
      <c r="N219" s="30"/>
      <c r="O219" s="30"/>
      <c r="P219" s="30"/>
      <c r="Q219" s="30"/>
      <c r="R219" s="30"/>
      <c r="S219" s="30"/>
      <c r="T219" s="30"/>
      <c r="U219" s="31"/>
      <c r="V219" s="30"/>
      <c r="W219" s="30"/>
      <c r="X219" s="30"/>
      <c r="Y219" s="30"/>
      <c r="Z219" s="30"/>
      <c r="AA219" s="30"/>
      <c r="AB219" s="30"/>
      <c r="AC219" s="30"/>
      <c r="AD219" s="30"/>
      <c r="AE219" s="30"/>
    </row>
    <row r="220" spans="1:31" ht="13.5" x14ac:dyDescent="0.35">
      <c r="A220" s="33"/>
      <c r="B220" s="30"/>
      <c r="C220" s="30"/>
      <c r="D220" s="30"/>
      <c r="E220" s="30"/>
      <c r="F220" s="30"/>
      <c r="G220" s="31"/>
      <c r="H220" s="30"/>
      <c r="I220" s="31"/>
      <c r="J220" s="30"/>
      <c r="K220" s="31"/>
      <c r="L220" s="30"/>
      <c r="M220" s="30"/>
      <c r="N220" s="30"/>
      <c r="O220" s="30"/>
      <c r="P220" s="30"/>
      <c r="Q220" s="30"/>
      <c r="R220" s="30"/>
      <c r="S220" s="30"/>
      <c r="T220" s="30"/>
      <c r="U220" s="31"/>
      <c r="V220" s="30"/>
      <c r="W220" s="30"/>
      <c r="X220" s="30"/>
      <c r="Y220" s="30"/>
      <c r="Z220" s="30"/>
      <c r="AA220" s="30"/>
      <c r="AB220" s="30"/>
      <c r="AC220" s="30"/>
      <c r="AD220" s="30"/>
      <c r="AE220" s="30"/>
    </row>
    <row r="221" spans="1:31" ht="13.5" x14ac:dyDescent="0.35">
      <c r="A221" s="33"/>
      <c r="B221" s="30"/>
      <c r="C221" s="30"/>
      <c r="D221" s="30"/>
      <c r="E221" s="30"/>
      <c r="F221" s="30"/>
      <c r="G221" s="31"/>
      <c r="H221" s="30"/>
      <c r="I221" s="31"/>
      <c r="J221" s="30"/>
      <c r="K221" s="31"/>
      <c r="L221" s="30"/>
      <c r="M221" s="30"/>
      <c r="N221" s="30"/>
      <c r="O221" s="30"/>
      <c r="P221" s="30"/>
      <c r="Q221" s="30"/>
      <c r="R221" s="30"/>
      <c r="S221" s="30"/>
      <c r="T221" s="30"/>
      <c r="U221" s="31"/>
      <c r="V221" s="30"/>
      <c r="W221" s="30"/>
      <c r="X221" s="30"/>
      <c r="Y221" s="30"/>
      <c r="Z221" s="30"/>
      <c r="AA221" s="30"/>
      <c r="AB221" s="30"/>
      <c r="AC221" s="30"/>
      <c r="AD221" s="30"/>
      <c r="AE221" s="30"/>
    </row>
    <row r="222" spans="1:31" ht="13.5" x14ac:dyDescent="0.35">
      <c r="A222" s="33"/>
      <c r="B222" s="30"/>
      <c r="C222" s="30"/>
      <c r="D222" s="30"/>
      <c r="E222" s="30"/>
      <c r="F222" s="30"/>
      <c r="G222" s="31"/>
      <c r="H222" s="30"/>
      <c r="I222" s="31"/>
      <c r="J222" s="30"/>
      <c r="K222" s="31"/>
      <c r="L222" s="30"/>
      <c r="M222" s="30"/>
      <c r="N222" s="30"/>
      <c r="O222" s="30"/>
      <c r="P222" s="30"/>
      <c r="Q222" s="30"/>
      <c r="R222" s="30"/>
      <c r="S222" s="30"/>
      <c r="T222" s="30"/>
      <c r="U222" s="31"/>
      <c r="V222" s="30"/>
      <c r="W222" s="30"/>
      <c r="X222" s="30"/>
      <c r="Y222" s="30"/>
      <c r="Z222" s="30"/>
      <c r="AA222" s="30"/>
      <c r="AB222" s="30"/>
      <c r="AC222" s="30"/>
      <c r="AD222" s="30"/>
      <c r="AE222" s="30"/>
    </row>
    <row r="223" spans="1:31" ht="13.5" x14ac:dyDescent="0.35">
      <c r="A223" s="33"/>
      <c r="B223" s="30"/>
      <c r="C223" s="30"/>
      <c r="D223" s="30"/>
      <c r="E223" s="30"/>
      <c r="F223" s="30"/>
      <c r="G223" s="31"/>
      <c r="H223" s="30"/>
      <c r="I223" s="31"/>
      <c r="J223" s="30"/>
      <c r="K223" s="31"/>
      <c r="L223" s="30"/>
      <c r="M223" s="30"/>
      <c r="N223" s="30"/>
      <c r="O223" s="30"/>
      <c r="P223" s="30"/>
      <c r="Q223" s="30"/>
      <c r="R223" s="30"/>
      <c r="S223" s="30"/>
      <c r="T223" s="30"/>
      <c r="U223" s="31"/>
      <c r="V223" s="30"/>
      <c r="W223" s="30"/>
      <c r="X223" s="30"/>
      <c r="Y223" s="30"/>
      <c r="Z223" s="30"/>
      <c r="AA223" s="30"/>
      <c r="AB223" s="30"/>
      <c r="AC223" s="30"/>
      <c r="AD223" s="30"/>
      <c r="AE223" s="30"/>
    </row>
    <row r="224" spans="1:31" ht="13.5" x14ac:dyDescent="0.35">
      <c r="A224" s="33"/>
      <c r="B224" s="30"/>
      <c r="C224" s="30"/>
      <c r="D224" s="30"/>
      <c r="E224" s="30"/>
      <c r="F224" s="30"/>
      <c r="G224" s="31"/>
      <c r="H224" s="30"/>
      <c r="I224" s="31"/>
      <c r="J224" s="30"/>
      <c r="K224" s="31"/>
      <c r="L224" s="30"/>
      <c r="M224" s="30"/>
      <c r="N224" s="30"/>
      <c r="O224" s="30"/>
      <c r="P224" s="30"/>
      <c r="Q224" s="30"/>
      <c r="R224" s="30"/>
      <c r="S224" s="30"/>
      <c r="T224" s="30"/>
      <c r="U224" s="31"/>
      <c r="V224" s="30"/>
      <c r="W224" s="30"/>
      <c r="X224" s="30"/>
      <c r="Y224" s="30"/>
      <c r="Z224" s="30"/>
      <c r="AA224" s="30"/>
      <c r="AB224" s="30"/>
      <c r="AC224" s="30"/>
      <c r="AD224" s="30"/>
      <c r="AE224" s="30"/>
    </row>
    <row r="225" spans="1:31" ht="13.5" x14ac:dyDescent="0.35">
      <c r="A225" s="33"/>
      <c r="B225" s="30"/>
      <c r="C225" s="30"/>
      <c r="D225" s="30"/>
      <c r="E225" s="30"/>
      <c r="F225" s="30"/>
      <c r="G225" s="31"/>
      <c r="H225" s="30"/>
      <c r="I225" s="31"/>
      <c r="J225" s="30"/>
      <c r="K225" s="31"/>
      <c r="L225" s="30"/>
      <c r="M225" s="30"/>
      <c r="N225" s="30"/>
      <c r="O225" s="30"/>
      <c r="P225" s="30"/>
      <c r="Q225" s="30"/>
      <c r="R225" s="30"/>
      <c r="S225" s="30"/>
      <c r="T225" s="30"/>
      <c r="U225" s="31"/>
      <c r="V225" s="30"/>
      <c r="W225" s="30"/>
      <c r="X225" s="30"/>
      <c r="Y225" s="30"/>
      <c r="Z225" s="30"/>
      <c r="AA225" s="30"/>
      <c r="AB225" s="30"/>
      <c r="AC225" s="30"/>
      <c r="AD225" s="30"/>
      <c r="AE225" s="30"/>
    </row>
    <row r="226" spans="1:31" ht="13.5" x14ac:dyDescent="0.35">
      <c r="A226" s="33"/>
      <c r="B226" s="30"/>
      <c r="C226" s="30"/>
      <c r="D226" s="30"/>
      <c r="E226" s="30"/>
      <c r="F226" s="30"/>
      <c r="G226" s="31"/>
      <c r="H226" s="30"/>
      <c r="I226" s="31"/>
      <c r="J226" s="30"/>
      <c r="K226" s="31"/>
      <c r="L226" s="30"/>
      <c r="M226" s="30"/>
      <c r="N226" s="30"/>
      <c r="O226" s="30"/>
      <c r="P226" s="30"/>
      <c r="Q226" s="30"/>
      <c r="R226" s="30"/>
      <c r="S226" s="30"/>
      <c r="T226" s="30"/>
      <c r="U226" s="31"/>
      <c r="V226" s="30"/>
      <c r="W226" s="30"/>
      <c r="X226" s="30"/>
      <c r="Y226" s="30"/>
      <c r="Z226" s="30"/>
      <c r="AA226" s="30"/>
      <c r="AB226" s="30"/>
      <c r="AC226" s="30"/>
      <c r="AD226" s="30"/>
      <c r="AE226" s="30"/>
    </row>
    <row r="227" spans="1:31" ht="13.5" x14ac:dyDescent="0.35">
      <c r="A227" s="33"/>
      <c r="B227" s="30"/>
      <c r="C227" s="30"/>
      <c r="D227" s="30"/>
      <c r="E227" s="30"/>
      <c r="F227" s="30"/>
      <c r="G227" s="31"/>
      <c r="H227" s="30"/>
      <c r="I227" s="31"/>
      <c r="J227" s="30"/>
      <c r="K227" s="31"/>
      <c r="L227" s="30"/>
      <c r="M227" s="30"/>
      <c r="N227" s="30"/>
      <c r="O227" s="30"/>
      <c r="P227" s="30"/>
      <c r="Q227" s="30"/>
      <c r="R227" s="30"/>
      <c r="S227" s="30"/>
      <c r="T227" s="30"/>
      <c r="U227" s="31"/>
      <c r="V227" s="30"/>
      <c r="W227" s="30"/>
      <c r="X227" s="30"/>
      <c r="Y227" s="30"/>
      <c r="Z227" s="30"/>
      <c r="AA227" s="30"/>
      <c r="AB227" s="30"/>
      <c r="AC227" s="30"/>
      <c r="AD227" s="30"/>
      <c r="AE227" s="30"/>
    </row>
    <row r="228" spans="1:31" ht="13.5" x14ac:dyDescent="0.35">
      <c r="A228" s="33"/>
      <c r="B228" s="30"/>
      <c r="C228" s="30"/>
      <c r="D228" s="30"/>
      <c r="E228" s="30"/>
      <c r="F228" s="30"/>
      <c r="G228" s="31"/>
      <c r="H228" s="30"/>
      <c r="I228" s="31"/>
      <c r="J228" s="30"/>
      <c r="K228" s="31"/>
      <c r="L228" s="30"/>
      <c r="M228" s="30"/>
      <c r="N228" s="30"/>
      <c r="O228" s="30"/>
      <c r="P228" s="30"/>
      <c r="Q228" s="30"/>
      <c r="R228" s="30"/>
      <c r="S228" s="30"/>
      <c r="T228" s="30"/>
      <c r="U228" s="31"/>
      <c r="V228" s="30"/>
      <c r="W228" s="30"/>
      <c r="X228" s="30"/>
      <c r="Y228" s="30"/>
      <c r="Z228" s="30"/>
      <c r="AA228" s="30"/>
      <c r="AB228" s="30"/>
      <c r="AC228" s="30"/>
      <c r="AD228" s="30"/>
      <c r="AE228" s="30"/>
    </row>
    <row r="229" spans="1:31" ht="13.5" x14ac:dyDescent="0.35">
      <c r="A229" s="33"/>
      <c r="B229" s="30"/>
      <c r="C229" s="30"/>
      <c r="D229" s="30"/>
      <c r="E229" s="30"/>
      <c r="F229" s="30"/>
      <c r="G229" s="31"/>
      <c r="H229" s="30"/>
      <c r="I229" s="31"/>
      <c r="J229" s="30"/>
      <c r="K229" s="31"/>
      <c r="L229" s="30"/>
      <c r="M229" s="30"/>
      <c r="N229" s="30"/>
      <c r="O229" s="30"/>
      <c r="P229" s="30"/>
      <c r="Q229" s="30"/>
      <c r="R229" s="30"/>
      <c r="S229" s="30"/>
      <c r="T229" s="30"/>
      <c r="U229" s="31"/>
      <c r="V229" s="30"/>
      <c r="W229" s="30"/>
      <c r="X229" s="30"/>
      <c r="Y229" s="30"/>
      <c r="Z229" s="30"/>
      <c r="AA229" s="30"/>
      <c r="AB229" s="30"/>
      <c r="AC229" s="30"/>
      <c r="AD229" s="30"/>
      <c r="AE229" s="30"/>
    </row>
    <row r="230" spans="1:31" ht="13.5" x14ac:dyDescent="0.35">
      <c r="A230" s="33"/>
      <c r="B230" s="30"/>
      <c r="C230" s="30"/>
      <c r="D230" s="30"/>
      <c r="E230" s="30"/>
      <c r="F230" s="30"/>
      <c r="G230" s="31"/>
      <c r="H230" s="30"/>
      <c r="I230" s="31"/>
      <c r="J230" s="30"/>
      <c r="K230" s="31"/>
      <c r="L230" s="30"/>
      <c r="M230" s="30"/>
      <c r="N230" s="30"/>
      <c r="O230" s="30"/>
      <c r="P230" s="30"/>
      <c r="Q230" s="30"/>
      <c r="R230" s="30"/>
      <c r="S230" s="30"/>
      <c r="T230" s="30"/>
      <c r="U230" s="31"/>
      <c r="V230" s="30"/>
      <c r="W230" s="30"/>
      <c r="X230" s="30"/>
      <c r="Y230" s="30"/>
      <c r="Z230" s="30"/>
      <c r="AA230" s="30"/>
      <c r="AB230" s="30"/>
      <c r="AC230" s="30"/>
      <c r="AD230" s="30"/>
      <c r="AE230" s="30"/>
    </row>
    <row r="231" spans="1:31" ht="13.5" x14ac:dyDescent="0.35">
      <c r="A231" s="33"/>
      <c r="B231" s="30"/>
      <c r="C231" s="30"/>
      <c r="D231" s="30"/>
      <c r="E231" s="30"/>
      <c r="F231" s="30"/>
      <c r="G231" s="31"/>
      <c r="H231" s="30"/>
      <c r="I231" s="31"/>
      <c r="J231" s="30"/>
      <c r="K231" s="31"/>
      <c r="L231" s="30"/>
      <c r="M231" s="30"/>
      <c r="N231" s="30"/>
      <c r="O231" s="30"/>
      <c r="P231" s="30"/>
      <c r="Q231" s="30"/>
      <c r="R231" s="30"/>
      <c r="S231" s="30"/>
      <c r="T231" s="30"/>
      <c r="U231" s="31"/>
      <c r="V231" s="30"/>
      <c r="W231" s="30"/>
      <c r="X231" s="30"/>
      <c r="Y231" s="30"/>
      <c r="Z231" s="30"/>
      <c r="AA231" s="30"/>
      <c r="AB231" s="30"/>
      <c r="AC231" s="30"/>
      <c r="AD231" s="30"/>
      <c r="AE231" s="30"/>
    </row>
    <row r="232" spans="1:31" ht="13.5" x14ac:dyDescent="0.35">
      <c r="A232" s="33"/>
      <c r="B232" s="30"/>
      <c r="C232" s="30"/>
      <c r="D232" s="30"/>
      <c r="E232" s="30"/>
      <c r="F232" s="30"/>
      <c r="G232" s="31"/>
      <c r="H232" s="30"/>
      <c r="I232" s="31"/>
      <c r="J232" s="30"/>
      <c r="K232" s="31"/>
      <c r="L232" s="30"/>
      <c r="M232" s="30"/>
      <c r="N232" s="30"/>
      <c r="O232" s="30"/>
      <c r="P232" s="30"/>
      <c r="Q232" s="30"/>
      <c r="R232" s="30"/>
      <c r="S232" s="30"/>
      <c r="T232" s="30"/>
      <c r="U232" s="31"/>
      <c r="V232" s="30"/>
      <c r="W232" s="30"/>
      <c r="X232" s="30"/>
      <c r="Y232" s="30"/>
      <c r="Z232" s="30"/>
      <c r="AA232" s="30"/>
      <c r="AB232" s="30"/>
      <c r="AC232" s="30"/>
      <c r="AD232" s="30"/>
      <c r="AE232" s="30"/>
    </row>
    <row r="233" spans="1:31" ht="13.5" x14ac:dyDescent="0.35">
      <c r="A233" s="33"/>
      <c r="B233" s="30"/>
      <c r="C233" s="30"/>
      <c r="D233" s="30"/>
      <c r="E233" s="30"/>
      <c r="F233" s="30"/>
      <c r="G233" s="31"/>
      <c r="H233" s="30"/>
      <c r="I233" s="31"/>
      <c r="J233" s="30"/>
      <c r="K233" s="31"/>
      <c r="L233" s="30"/>
      <c r="M233" s="30"/>
      <c r="N233" s="30"/>
      <c r="O233" s="30"/>
      <c r="P233" s="30"/>
      <c r="Q233" s="30"/>
      <c r="R233" s="30"/>
      <c r="S233" s="30"/>
      <c r="T233" s="30"/>
      <c r="U233" s="31"/>
      <c r="V233" s="30"/>
      <c r="W233" s="30"/>
      <c r="X233" s="30"/>
      <c r="Y233" s="30"/>
      <c r="Z233" s="30"/>
      <c r="AA233" s="30"/>
      <c r="AB233" s="30"/>
      <c r="AC233" s="30"/>
      <c r="AD233" s="30"/>
      <c r="AE233" s="30"/>
    </row>
    <row r="234" spans="1:31" ht="13.5" x14ac:dyDescent="0.35">
      <c r="A234" s="33"/>
      <c r="B234" s="30"/>
      <c r="C234" s="30"/>
      <c r="D234" s="30"/>
      <c r="E234" s="30"/>
      <c r="F234" s="30"/>
      <c r="G234" s="31"/>
      <c r="H234" s="30"/>
      <c r="I234" s="31"/>
      <c r="J234" s="30"/>
      <c r="K234" s="31"/>
      <c r="L234" s="30"/>
      <c r="M234" s="30"/>
      <c r="N234" s="30"/>
      <c r="O234" s="30"/>
      <c r="P234" s="30"/>
      <c r="Q234" s="30"/>
      <c r="R234" s="30"/>
      <c r="S234" s="30"/>
      <c r="T234" s="30"/>
      <c r="U234" s="31"/>
      <c r="V234" s="30"/>
      <c r="W234" s="30"/>
      <c r="X234" s="30"/>
      <c r="Y234" s="30"/>
      <c r="Z234" s="30"/>
      <c r="AA234" s="30"/>
      <c r="AB234" s="30"/>
      <c r="AC234" s="30"/>
      <c r="AD234" s="30"/>
      <c r="AE234" s="30"/>
    </row>
    <row r="235" spans="1:31" ht="13.5" x14ac:dyDescent="0.35">
      <c r="A235" s="33"/>
      <c r="B235" s="30"/>
      <c r="C235" s="30"/>
      <c r="D235" s="30"/>
      <c r="E235" s="30"/>
      <c r="F235" s="30"/>
      <c r="G235" s="31"/>
      <c r="H235" s="30"/>
      <c r="I235" s="31"/>
      <c r="J235" s="30"/>
      <c r="K235" s="31"/>
      <c r="L235" s="30"/>
      <c r="M235" s="30"/>
      <c r="N235" s="30"/>
      <c r="O235" s="30"/>
      <c r="P235" s="30"/>
      <c r="Q235" s="30"/>
      <c r="R235" s="30"/>
      <c r="S235" s="30"/>
      <c r="T235" s="30"/>
      <c r="U235" s="31"/>
      <c r="V235" s="30"/>
      <c r="W235" s="30"/>
      <c r="X235" s="30"/>
      <c r="Y235" s="30"/>
      <c r="Z235" s="30"/>
      <c r="AA235" s="30"/>
      <c r="AB235" s="30"/>
      <c r="AC235" s="30"/>
      <c r="AD235" s="30"/>
      <c r="AE235" s="30"/>
    </row>
    <row r="236" spans="1:31" ht="13.5" x14ac:dyDescent="0.35">
      <c r="A236" s="33"/>
      <c r="B236" s="30"/>
      <c r="C236" s="30"/>
      <c r="D236" s="30"/>
      <c r="E236" s="30"/>
      <c r="F236" s="30"/>
      <c r="G236" s="31"/>
      <c r="H236" s="30"/>
      <c r="I236" s="31"/>
      <c r="J236" s="30"/>
      <c r="K236" s="31"/>
      <c r="L236" s="30"/>
      <c r="M236" s="30"/>
      <c r="N236" s="30"/>
      <c r="O236" s="30"/>
      <c r="P236" s="30"/>
      <c r="Q236" s="30"/>
      <c r="R236" s="30"/>
      <c r="S236" s="30"/>
      <c r="T236" s="30"/>
      <c r="U236" s="31"/>
      <c r="V236" s="30"/>
      <c r="W236" s="30"/>
      <c r="X236" s="30"/>
      <c r="Y236" s="30"/>
      <c r="Z236" s="30"/>
      <c r="AA236" s="30"/>
      <c r="AB236" s="30"/>
      <c r="AC236" s="30"/>
      <c r="AD236" s="30"/>
      <c r="AE236" s="30"/>
    </row>
    <row r="237" spans="1:31" ht="13.5" x14ac:dyDescent="0.35">
      <c r="A237" s="33"/>
      <c r="B237" s="30"/>
      <c r="C237" s="30"/>
      <c r="D237" s="30"/>
      <c r="E237" s="30"/>
      <c r="F237" s="30"/>
      <c r="G237" s="31"/>
      <c r="H237" s="30"/>
      <c r="I237" s="31"/>
      <c r="J237" s="30"/>
      <c r="K237" s="31"/>
      <c r="L237" s="30"/>
      <c r="M237" s="30"/>
      <c r="N237" s="30"/>
      <c r="O237" s="30"/>
      <c r="P237" s="30"/>
      <c r="Q237" s="30"/>
      <c r="R237" s="30"/>
      <c r="S237" s="30"/>
      <c r="T237" s="30"/>
      <c r="U237" s="31"/>
      <c r="V237" s="30"/>
      <c r="W237" s="30"/>
      <c r="X237" s="30"/>
      <c r="Y237" s="30"/>
      <c r="Z237" s="30"/>
      <c r="AA237" s="30"/>
      <c r="AB237" s="30"/>
      <c r="AC237" s="30"/>
      <c r="AD237" s="30"/>
      <c r="AE237" s="30"/>
    </row>
    <row r="238" spans="1:31" ht="13.5" x14ac:dyDescent="0.35">
      <c r="A238" s="33"/>
      <c r="B238" s="30"/>
      <c r="C238" s="30"/>
      <c r="D238" s="30"/>
      <c r="E238" s="30"/>
      <c r="F238" s="30"/>
      <c r="G238" s="31"/>
      <c r="H238" s="30"/>
      <c r="I238" s="31"/>
      <c r="J238" s="30"/>
      <c r="K238" s="31"/>
      <c r="L238" s="30"/>
      <c r="M238" s="30"/>
      <c r="N238" s="30"/>
      <c r="O238" s="30"/>
      <c r="P238" s="30"/>
      <c r="Q238" s="30"/>
      <c r="R238" s="30"/>
      <c r="S238" s="30"/>
      <c r="T238" s="30"/>
      <c r="U238" s="31"/>
      <c r="V238" s="30"/>
      <c r="W238" s="30"/>
      <c r="X238" s="30"/>
      <c r="Y238" s="30"/>
      <c r="Z238" s="30"/>
      <c r="AA238" s="30"/>
      <c r="AB238" s="30"/>
      <c r="AC238" s="30"/>
      <c r="AD238" s="30"/>
      <c r="AE238" s="30"/>
    </row>
    <row r="239" spans="1:31" ht="13.5" x14ac:dyDescent="0.35">
      <c r="A239" s="33"/>
      <c r="B239" s="30"/>
      <c r="C239" s="30"/>
      <c r="D239" s="30"/>
      <c r="E239" s="30"/>
      <c r="F239" s="30"/>
      <c r="G239" s="31"/>
      <c r="H239" s="30"/>
      <c r="I239" s="31"/>
      <c r="J239" s="30"/>
      <c r="K239" s="31"/>
      <c r="L239" s="30"/>
      <c r="M239" s="30"/>
      <c r="N239" s="30"/>
      <c r="O239" s="30"/>
      <c r="P239" s="30"/>
      <c r="Q239" s="30"/>
      <c r="R239" s="30"/>
      <c r="S239" s="30"/>
      <c r="T239" s="30"/>
      <c r="U239" s="31"/>
      <c r="V239" s="30"/>
      <c r="W239" s="30"/>
      <c r="X239" s="30"/>
      <c r="Y239" s="30"/>
      <c r="Z239" s="30"/>
      <c r="AA239" s="30"/>
      <c r="AB239" s="30"/>
      <c r="AC239" s="30"/>
      <c r="AD239" s="30"/>
      <c r="AE239" s="30"/>
    </row>
    <row r="240" spans="1:31" ht="13.5" x14ac:dyDescent="0.35">
      <c r="A240" s="33"/>
      <c r="B240" s="30"/>
      <c r="C240" s="30"/>
      <c r="D240" s="30"/>
      <c r="E240" s="30"/>
      <c r="F240" s="30"/>
      <c r="G240" s="31"/>
      <c r="H240" s="30"/>
      <c r="I240" s="31"/>
      <c r="J240" s="30"/>
      <c r="K240" s="31"/>
      <c r="L240" s="30"/>
      <c r="M240" s="30"/>
      <c r="N240" s="30"/>
      <c r="O240" s="30"/>
      <c r="P240" s="30"/>
      <c r="Q240" s="30"/>
      <c r="R240" s="30"/>
      <c r="S240" s="30"/>
      <c r="T240" s="30"/>
      <c r="U240" s="31"/>
      <c r="V240" s="30"/>
      <c r="W240" s="30"/>
      <c r="X240" s="30"/>
      <c r="Y240" s="30"/>
      <c r="Z240" s="30"/>
      <c r="AA240" s="30"/>
      <c r="AB240" s="30"/>
      <c r="AC240" s="30"/>
      <c r="AD240" s="30"/>
      <c r="AE240" s="30"/>
    </row>
    <row r="241" spans="1:31" ht="13.5" x14ac:dyDescent="0.35">
      <c r="A241" s="33"/>
      <c r="B241" s="30"/>
      <c r="C241" s="30"/>
      <c r="D241" s="30"/>
      <c r="E241" s="30"/>
      <c r="F241" s="30"/>
      <c r="G241" s="31"/>
      <c r="H241" s="30"/>
      <c r="I241" s="31"/>
      <c r="J241" s="30"/>
      <c r="K241" s="31"/>
      <c r="L241" s="30"/>
      <c r="M241" s="30"/>
      <c r="N241" s="30"/>
      <c r="O241" s="30"/>
      <c r="P241" s="30"/>
      <c r="Q241" s="30"/>
      <c r="R241" s="30"/>
      <c r="S241" s="30"/>
      <c r="T241" s="30"/>
      <c r="U241" s="31"/>
      <c r="V241" s="30"/>
      <c r="W241" s="30"/>
      <c r="X241" s="30"/>
      <c r="Y241" s="30"/>
      <c r="Z241" s="30"/>
      <c r="AA241" s="30"/>
      <c r="AB241" s="30"/>
      <c r="AC241" s="30"/>
      <c r="AD241" s="30"/>
      <c r="AE241" s="30"/>
    </row>
    <row r="242" spans="1:31" ht="13.5" x14ac:dyDescent="0.35">
      <c r="A242" s="33"/>
      <c r="B242" s="30"/>
      <c r="C242" s="30"/>
      <c r="D242" s="30"/>
      <c r="E242" s="30"/>
      <c r="F242" s="30"/>
      <c r="G242" s="31"/>
      <c r="H242" s="30"/>
      <c r="I242" s="31"/>
      <c r="J242" s="30"/>
      <c r="K242" s="31"/>
      <c r="L242" s="30"/>
      <c r="M242" s="30"/>
      <c r="N242" s="30"/>
      <c r="O242" s="30"/>
      <c r="P242" s="30"/>
      <c r="Q242" s="30"/>
      <c r="R242" s="30"/>
      <c r="S242" s="30"/>
      <c r="T242" s="30"/>
      <c r="U242" s="31"/>
      <c r="V242" s="30"/>
      <c r="W242" s="30"/>
      <c r="X242" s="30"/>
      <c r="Y242" s="30"/>
      <c r="Z242" s="30"/>
      <c r="AA242" s="30"/>
      <c r="AB242" s="30"/>
      <c r="AC242" s="30"/>
      <c r="AD242" s="30"/>
      <c r="AE242" s="30"/>
    </row>
    <row r="243" spans="1:31" ht="13.5" x14ac:dyDescent="0.35">
      <c r="A243" s="33"/>
      <c r="B243" s="30"/>
      <c r="C243" s="30"/>
      <c r="D243" s="30"/>
      <c r="E243" s="30"/>
      <c r="F243" s="30"/>
      <c r="G243" s="31"/>
      <c r="H243" s="30"/>
      <c r="I243" s="31"/>
      <c r="J243" s="30"/>
      <c r="K243" s="31"/>
      <c r="L243" s="30"/>
      <c r="M243" s="30"/>
      <c r="N243" s="30"/>
      <c r="O243" s="30"/>
      <c r="P243" s="30"/>
      <c r="Q243" s="30"/>
      <c r="R243" s="30"/>
      <c r="S243" s="30"/>
      <c r="T243" s="30"/>
      <c r="U243" s="31"/>
      <c r="V243" s="30"/>
      <c r="W243" s="30"/>
      <c r="X243" s="30"/>
      <c r="Y243" s="30"/>
      <c r="Z243" s="30"/>
      <c r="AA243" s="30"/>
      <c r="AB243" s="30"/>
      <c r="AC243" s="30"/>
      <c r="AD243" s="30"/>
      <c r="AE243" s="30"/>
    </row>
    <row r="244" spans="1:31" ht="13.5" x14ac:dyDescent="0.35">
      <c r="A244" s="33"/>
      <c r="B244" s="30"/>
      <c r="C244" s="30"/>
      <c r="D244" s="30"/>
      <c r="E244" s="30"/>
      <c r="F244" s="30"/>
      <c r="G244" s="31"/>
      <c r="H244" s="30"/>
      <c r="I244" s="31"/>
      <c r="J244" s="30"/>
      <c r="K244" s="31"/>
      <c r="L244" s="30"/>
      <c r="M244" s="30"/>
      <c r="N244" s="30"/>
      <c r="O244" s="30"/>
      <c r="P244" s="30"/>
      <c r="Q244" s="30"/>
      <c r="R244" s="30"/>
      <c r="S244" s="30"/>
      <c r="T244" s="30"/>
      <c r="U244" s="31"/>
      <c r="V244" s="30"/>
      <c r="W244" s="30"/>
      <c r="X244" s="30"/>
      <c r="Y244" s="30"/>
      <c r="Z244" s="30"/>
      <c r="AA244" s="30"/>
      <c r="AB244" s="30"/>
      <c r="AC244" s="30"/>
      <c r="AD244" s="30"/>
      <c r="AE244" s="30"/>
    </row>
    <row r="245" spans="1:31" ht="13.5" x14ac:dyDescent="0.35">
      <c r="A245" s="33"/>
      <c r="B245" s="30"/>
      <c r="C245" s="30"/>
      <c r="D245" s="30"/>
      <c r="E245" s="30"/>
      <c r="F245" s="30"/>
      <c r="G245" s="31"/>
      <c r="H245" s="30"/>
      <c r="I245" s="31"/>
      <c r="J245" s="30"/>
      <c r="K245" s="31"/>
      <c r="L245" s="30"/>
      <c r="M245" s="30"/>
      <c r="N245" s="30"/>
      <c r="O245" s="30"/>
      <c r="P245" s="30"/>
      <c r="Q245" s="30"/>
      <c r="R245" s="30"/>
      <c r="S245" s="30"/>
      <c r="T245" s="30"/>
      <c r="U245" s="31"/>
      <c r="V245" s="30"/>
      <c r="W245" s="30"/>
      <c r="X245" s="30"/>
      <c r="Y245" s="30"/>
      <c r="Z245" s="30"/>
      <c r="AA245" s="30"/>
      <c r="AB245" s="30"/>
      <c r="AC245" s="30"/>
      <c r="AD245" s="30"/>
      <c r="AE245" s="30"/>
    </row>
    <row r="246" spans="1:31" ht="13.5" x14ac:dyDescent="0.35">
      <c r="A246" s="33"/>
      <c r="B246" s="30"/>
      <c r="C246" s="30"/>
      <c r="D246" s="30"/>
      <c r="E246" s="30"/>
      <c r="F246" s="30"/>
      <c r="G246" s="31"/>
      <c r="H246" s="30"/>
      <c r="I246" s="31"/>
      <c r="J246" s="30"/>
      <c r="K246" s="31"/>
      <c r="L246" s="30"/>
      <c r="M246" s="30"/>
      <c r="N246" s="30"/>
      <c r="O246" s="30"/>
      <c r="P246" s="30"/>
      <c r="Q246" s="30"/>
      <c r="R246" s="30"/>
      <c r="S246" s="30"/>
      <c r="T246" s="30"/>
      <c r="U246" s="31"/>
      <c r="V246" s="30"/>
      <c r="W246" s="30"/>
      <c r="X246" s="30"/>
      <c r="Y246" s="30"/>
      <c r="Z246" s="30"/>
      <c r="AA246" s="30"/>
      <c r="AB246" s="30"/>
      <c r="AC246" s="30"/>
      <c r="AD246" s="30"/>
      <c r="AE246" s="30"/>
    </row>
    <row r="247" spans="1:31" ht="13.5" x14ac:dyDescent="0.35">
      <c r="A247" s="33"/>
      <c r="B247" s="30"/>
      <c r="C247" s="30"/>
      <c r="D247" s="30"/>
      <c r="E247" s="30"/>
      <c r="F247" s="30"/>
      <c r="G247" s="31"/>
      <c r="H247" s="30"/>
      <c r="I247" s="31"/>
      <c r="J247" s="30"/>
      <c r="K247" s="31"/>
      <c r="L247" s="30"/>
      <c r="M247" s="30"/>
      <c r="N247" s="30"/>
      <c r="O247" s="30"/>
      <c r="P247" s="30"/>
      <c r="Q247" s="30"/>
      <c r="R247" s="30"/>
      <c r="S247" s="30"/>
      <c r="T247" s="30"/>
      <c r="U247" s="31"/>
      <c r="V247" s="30"/>
      <c r="W247" s="30"/>
      <c r="X247" s="30"/>
      <c r="Y247" s="30"/>
      <c r="Z247" s="30"/>
      <c r="AA247" s="30"/>
      <c r="AB247" s="30"/>
      <c r="AC247" s="30"/>
      <c r="AD247" s="30"/>
      <c r="AE247" s="30"/>
    </row>
    <row r="248" spans="1:31" ht="13.5" x14ac:dyDescent="0.35">
      <c r="A248" s="33"/>
      <c r="B248" s="30"/>
      <c r="C248" s="30"/>
      <c r="D248" s="30"/>
      <c r="E248" s="30"/>
      <c r="F248" s="30"/>
      <c r="G248" s="31"/>
      <c r="H248" s="30"/>
      <c r="I248" s="31"/>
      <c r="J248" s="30"/>
      <c r="K248" s="31"/>
      <c r="L248" s="30"/>
      <c r="M248" s="30"/>
      <c r="N248" s="30"/>
      <c r="O248" s="30"/>
      <c r="P248" s="30"/>
      <c r="Q248" s="30"/>
      <c r="R248" s="30"/>
      <c r="S248" s="30"/>
      <c r="T248" s="30"/>
      <c r="U248" s="31"/>
      <c r="V248" s="30"/>
      <c r="W248" s="30"/>
      <c r="X248" s="30"/>
      <c r="Y248" s="30"/>
      <c r="Z248" s="30"/>
      <c r="AA248" s="30"/>
      <c r="AB248" s="30"/>
      <c r="AC248" s="30"/>
      <c r="AD248" s="30"/>
      <c r="AE248" s="30"/>
    </row>
    <row r="249" spans="1:31" ht="13.5" x14ac:dyDescent="0.35">
      <c r="A249" s="33"/>
      <c r="B249" s="30"/>
      <c r="C249" s="30"/>
      <c r="D249" s="30"/>
      <c r="E249" s="30"/>
      <c r="F249" s="30"/>
      <c r="G249" s="31"/>
      <c r="H249" s="30"/>
      <c r="I249" s="31"/>
      <c r="J249" s="30"/>
      <c r="K249" s="31"/>
      <c r="L249" s="30"/>
      <c r="M249" s="30"/>
      <c r="N249" s="30"/>
      <c r="O249" s="30"/>
      <c r="P249" s="30"/>
      <c r="Q249" s="30"/>
      <c r="R249" s="30"/>
      <c r="S249" s="30"/>
      <c r="T249" s="30"/>
      <c r="U249" s="31"/>
      <c r="V249" s="30"/>
      <c r="W249" s="30"/>
      <c r="X249" s="30"/>
      <c r="Y249" s="30"/>
      <c r="Z249" s="30"/>
      <c r="AA249" s="30"/>
      <c r="AB249" s="30"/>
      <c r="AC249" s="30"/>
      <c r="AD249" s="30"/>
      <c r="AE249" s="30"/>
    </row>
    <row r="250" spans="1:31" ht="13.5" x14ac:dyDescent="0.35">
      <c r="A250" s="33"/>
      <c r="B250" s="30"/>
      <c r="C250" s="30"/>
      <c r="D250" s="30"/>
      <c r="E250" s="30"/>
      <c r="F250" s="30"/>
      <c r="G250" s="31"/>
      <c r="H250" s="30"/>
      <c r="I250" s="31"/>
      <c r="J250" s="30"/>
      <c r="K250" s="31"/>
      <c r="L250" s="30"/>
      <c r="M250" s="30"/>
      <c r="N250" s="30"/>
      <c r="O250" s="30"/>
      <c r="P250" s="30"/>
      <c r="Q250" s="30"/>
      <c r="R250" s="30"/>
      <c r="S250" s="30"/>
      <c r="T250" s="30"/>
      <c r="U250" s="31"/>
      <c r="V250" s="30"/>
      <c r="W250" s="30"/>
      <c r="X250" s="30"/>
      <c r="Y250" s="30"/>
      <c r="Z250" s="30"/>
      <c r="AA250" s="30"/>
      <c r="AB250" s="30"/>
      <c r="AC250" s="30"/>
      <c r="AD250" s="30"/>
      <c r="AE250" s="30"/>
    </row>
    <row r="251" spans="1:31" ht="13.5" x14ac:dyDescent="0.35">
      <c r="A251" s="33"/>
      <c r="B251" s="30"/>
      <c r="C251" s="30"/>
      <c r="D251" s="30"/>
      <c r="E251" s="30"/>
      <c r="F251" s="30"/>
      <c r="G251" s="31"/>
      <c r="H251" s="30"/>
      <c r="I251" s="31"/>
      <c r="J251" s="30"/>
      <c r="K251" s="31"/>
      <c r="L251" s="30"/>
      <c r="M251" s="30"/>
      <c r="N251" s="30"/>
      <c r="O251" s="30"/>
      <c r="P251" s="30"/>
      <c r="Q251" s="30"/>
      <c r="R251" s="30"/>
      <c r="S251" s="30"/>
      <c r="T251" s="30"/>
      <c r="U251" s="31"/>
      <c r="V251" s="30"/>
      <c r="W251" s="30"/>
      <c r="X251" s="30"/>
      <c r="Y251" s="30"/>
      <c r="Z251" s="30"/>
      <c r="AA251" s="30"/>
      <c r="AB251" s="30"/>
      <c r="AC251" s="30"/>
      <c r="AD251" s="30"/>
      <c r="AE251" s="30"/>
    </row>
    <row r="252" spans="1:31" ht="13.5" x14ac:dyDescent="0.35">
      <c r="A252" s="33"/>
      <c r="B252" s="30"/>
      <c r="C252" s="30"/>
      <c r="D252" s="30"/>
      <c r="E252" s="30"/>
      <c r="F252" s="30"/>
      <c r="G252" s="31"/>
      <c r="H252" s="30"/>
      <c r="I252" s="31"/>
      <c r="J252" s="30"/>
      <c r="K252" s="31"/>
      <c r="L252" s="30"/>
      <c r="M252" s="30"/>
      <c r="N252" s="30"/>
      <c r="O252" s="30"/>
      <c r="P252" s="30"/>
      <c r="Q252" s="30"/>
      <c r="R252" s="30"/>
      <c r="S252" s="30"/>
      <c r="T252" s="30"/>
      <c r="U252" s="31"/>
      <c r="V252" s="30"/>
      <c r="W252" s="30"/>
      <c r="X252" s="30"/>
      <c r="Y252" s="30"/>
      <c r="Z252" s="30"/>
      <c r="AA252" s="30"/>
      <c r="AB252" s="30"/>
      <c r="AC252" s="30"/>
      <c r="AD252" s="30"/>
      <c r="AE252" s="30"/>
    </row>
    <row r="253" spans="1:31" ht="13.5" x14ac:dyDescent="0.35">
      <c r="A253" s="33"/>
      <c r="B253" s="30"/>
      <c r="C253" s="30"/>
      <c r="D253" s="30"/>
      <c r="E253" s="30"/>
      <c r="F253" s="30"/>
      <c r="G253" s="31"/>
      <c r="H253" s="30"/>
      <c r="I253" s="31"/>
      <c r="J253" s="30"/>
      <c r="K253" s="31"/>
      <c r="L253" s="30"/>
      <c r="M253" s="30"/>
      <c r="N253" s="30"/>
      <c r="O253" s="30"/>
      <c r="P253" s="30"/>
      <c r="Q253" s="30"/>
      <c r="R253" s="30"/>
      <c r="S253" s="30"/>
      <c r="T253" s="30"/>
      <c r="U253" s="31"/>
      <c r="V253" s="30"/>
      <c r="W253" s="30"/>
      <c r="X253" s="30"/>
      <c r="Y253" s="30"/>
      <c r="Z253" s="30"/>
      <c r="AA253" s="30"/>
      <c r="AB253" s="30"/>
      <c r="AC253" s="30"/>
      <c r="AD253" s="30"/>
      <c r="AE253" s="30"/>
    </row>
    <row r="254" spans="1:31" ht="13.5" x14ac:dyDescent="0.35">
      <c r="A254" s="33"/>
      <c r="B254" s="30"/>
      <c r="C254" s="30"/>
      <c r="D254" s="30"/>
      <c r="E254" s="30"/>
      <c r="F254" s="30"/>
      <c r="G254" s="31"/>
      <c r="H254" s="30"/>
      <c r="I254" s="31"/>
      <c r="J254" s="30"/>
      <c r="K254" s="31"/>
      <c r="L254" s="30"/>
      <c r="M254" s="30"/>
      <c r="N254" s="30"/>
      <c r="O254" s="30"/>
      <c r="P254" s="30"/>
      <c r="Q254" s="30"/>
      <c r="R254" s="30"/>
      <c r="S254" s="30"/>
      <c r="T254" s="30"/>
      <c r="U254" s="31"/>
      <c r="V254" s="30"/>
      <c r="W254" s="30"/>
      <c r="X254" s="30"/>
      <c r="Y254" s="30"/>
      <c r="Z254" s="30"/>
      <c r="AA254" s="30"/>
      <c r="AB254" s="30"/>
      <c r="AC254" s="30"/>
      <c r="AD254" s="30"/>
      <c r="AE254" s="30"/>
    </row>
    <row r="255" spans="1:31" ht="13.5" x14ac:dyDescent="0.35">
      <c r="A255" s="33"/>
      <c r="B255" s="30"/>
      <c r="C255" s="30"/>
      <c r="D255" s="30"/>
      <c r="E255" s="30"/>
      <c r="F255" s="30"/>
      <c r="G255" s="31"/>
      <c r="H255" s="30"/>
      <c r="I255" s="31"/>
      <c r="J255" s="30"/>
      <c r="K255" s="31"/>
      <c r="L255" s="30"/>
      <c r="M255" s="30"/>
      <c r="N255" s="30"/>
      <c r="O255" s="30"/>
      <c r="P255" s="30"/>
      <c r="Q255" s="30"/>
      <c r="R255" s="30"/>
      <c r="S255" s="30"/>
      <c r="T255" s="30"/>
      <c r="U255" s="31"/>
      <c r="V255" s="30"/>
      <c r="W255" s="30"/>
      <c r="X255" s="30"/>
      <c r="Y255" s="30"/>
      <c r="Z255" s="30"/>
      <c r="AA255" s="30"/>
      <c r="AB255" s="30"/>
      <c r="AC255" s="30"/>
      <c r="AD255" s="30"/>
      <c r="AE255" s="30"/>
    </row>
    <row r="256" spans="1:31" ht="13.5" x14ac:dyDescent="0.35">
      <c r="A256" s="33"/>
      <c r="B256" s="30"/>
      <c r="C256" s="30"/>
      <c r="D256" s="30"/>
      <c r="E256" s="30"/>
      <c r="F256" s="30"/>
      <c r="G256" s="31"/>
      <c r="H256" s="30"/>
      <c r="I256" s="31"/>
      <c r="J256" s="30"/>
      <c r="K256" s="31"/>
      <c r="L256" s="30"/>
      <c r="M256" s="30"/>
      <c r="N256" s="30"/>
      <c r="O256" s="30"/>
      <c r="P256" s="30"/>
      <c r="Q256" s="30"/>
      <c r="R256" s="30"/>
      <c r="S256" s="30"/>
      <c r="T256" s="30"/>
      <c r="U256" s="31"/>
      <c r="V256" s="30"/>
      <c r="W256" s="30"/>
      <c r="X256" s="30"/>
      <c r="Y256" s="30"/>
      <c r="Z256" s="30"/>
      <c r="AA256" s="30"/>
      <c r="AB256" s="30"/>
      <c r="AC256" s="30"/>
      <c r="AD256" s="30"/>
      <c r="AE256" s="30"/>
    </row>
    <row r="257" spans="1:31" ht="13.5" x14ac:dyDescent="0.35">
      <c r="A257" s="33"/>
      <c r="B257" s="30"/>
      <c r="C257" s="30"/>
      <c r="D257" s="30"/>
      <c r="E257" s="30"/>
      <c r="F257" s="30"/>
      <c r="G257" s="31"/>
      <c r="H257" s="30"/>
      <c r="I257" s="31"/>
      <c r="J257" s="30"/>
      <c r="K257" s="31"/>
      <c r="L257" s="30"/>
      <c r="M257" s="30"/>
      <c r="N257" s="30"/>
      <c r="O257" s="30"/>
      <c r="P257" s="30"/>
      <c r="Q257" s="30"/>
      <c r="R257" s="30"/>
      <c r="S257" s="30"/>
      <c r="T257" s="30"/>
      <c r="U257" s="31"/>
      <c r="V257" s="30"/>
      <c r="W257" s="30"/>
      <c r="X257" s="30"/>
      <c r="Y257" s="30"/>
      <c r="Z257" s="30"/>
      <c r="AA257" s="30"/>
      <c r="AB257" s="30"/>
      <c r="AC257" s="30"/>
      <c r="AD257" s="30"/>
      <c r="AE257" s="30"/>
    </row>
    <row r="258" spans="1:31" ht="13.5" x14ac:dyDescent="0.35">
      <c r="A258" s="33"/>
      <c r="B258" s="30"/>
      <c r="C258" s="30"/>
      <c r="D258" s="30"/>
      <c r="E258" s="30"/>
      <c r="F258" s="30"/>
      <c r="G258" s="31"/>
      <c r="H258" s="30"/>
      <c r="I258" s="31"/>
      <c r="J258" s="30"/>
      <c r="K258" s="31"/>
      <c r="L258" s="30"/>
      <c r="M258" s="30"/>
      <c r="N258" s="30"/>
      <c r="O258" s="30"/>
      <c r="P258" s="30"/>
      <c r="Q258" s="30"/>
      <c r="R258" s="30"/>
      <c r="S258" s="30"/>
      <c r="T258" s="30"/>
      <c r="U258" s="31"/>
      <c r="V258" s="30"/>
      <c r="W258" s="30"/>
      <c r="X258" s="30"/>
      <c r="Y258" s="30"/>
      <c r="Z258" s="30"/>
      <c r="AA258" s="30"/>
      <c r="AB258" s="30"/>
      <c r="AC258" s="30"/>
      <c r="AD258" s="30"/>
      <c r="AE258" s="30"/>
    </row>
    <row r="259" spans="1:31" ht="13.5" x14ac:dyDescent="0.35">
      <c r="A259" s="33"/>
      <c r="B259" s="30"/>
      <c r="C259" s="30"/>
      <c r="D259" s="30"/>
      <c r="E259" s="30"/>
      <c r="F259" s="30"/>
      <c r="G259" s="31"/>
      <c r="H259" s="30"/>
      <c r="I259" s="31"/>
      <c r="J259" s="30"/>
      <c r="K259" s="31"/>
      <c r="L259" s="30"/>
      <c r="M259" s="30"/>
      <c r="N259" s="30"/>
      <c r="O259" s="30"/>
      <c r="P259" s="30"/>
      <c r="Q259" s="30"/>
      <c r="R259" s="30"/>
      <c r="S259" s="30"/>
      <c r="T259" s="30"/>
      <c r="U259" s="31"/>
      <c r="V259" s="30"/>
      <c r="W259" s="30"/>
      <c r="X259" s="30"/>
      <c r="Y259" s="30"/>
      <c r="Z259" s="30"/>
      <c r="AA259" s="30"/>
      <c r="AB259" s="30"/>
      <c r="AC259" s="30"/>
      <c r="AD259" s="30"/>
      <c r="AE259" s="30"/>
    </row>
    <row r="260" spans="1:31" ht="13.5" x14ac:dyDescent="0.35">
      <c r="A260" s="33"/>
      <c r="B260" s="30"/>
      <c r="C260" s="30"/>
      <c r="D260" s="30"/>
      <c r="E260" s="30"/>
      <c r="F260" s="30"/>
      <c r="G260" s="31"/>
      <c r="H260" s="30"/>
      <c r="I260" s="31"/>
      <c r="J260" s="30"/>
      <c r="K260" s="31"/>
      <c r="L260" s="30"/>
      <c r="M260" s="30"/>
      <c r="N260" s="30"/>
      <c r="O260" s="30"/>
      <c r="P260" s="30"/>
      <c r="Q260" s="30"/>
      <c r="R260" s="30"/>
      <c r="S260" s="30"/>
      <c r="T260" s="30"/>
      <c r="U260" s="31"/>
      <c r="V260" s="30"/>
      <c r="W260" s="30"/>
      <c r="X260" s="30"/>
      <c r="Y260" s="30"/>
      <c r="Z260" s="30"/>
      <c r="AA260" s="30"/>
      <c r="AB260" s="30"/>
      <c r="AC260" s="30"/>
      <c r="AD260" s="30"/>
      <c r="AE260" s="30"/>
    </row>
    <row r="261" spans="1:31" ht="13.5" x14ac:dyDescent="0.35">
      <c r="A261" s="33"/>
      <c r="B261" s="30"/>
      <c r="C261" s="30"/>
      <c r="D261" s="30"/>
      <c r="E261" s="30"/>
      <c r="F261" s="30"/>
      <c r="G261" s="31"/>
      <c r="H261" s="30"/>
      <c r="I261" s="31"/>
      <c r="J261" s="30"/>
      <c r="K261" s="31"/>
      <c r="L261" s="30"/>
      <c r="M261" s="30"/>
      <c r="N261" s="30"/>
      <c r="O261" s="30"/>
      <c r="P261" s="30"/>
      <c r="Q261" s="30"/>
      <c r="R261" s="30"/>
      <c r="S261" s="30"/>
      <c r="T261" s="30"/>
      <c r="U261" s="31"/>
      <c r="V261" s="30"/>
      <c r="W261" s="30"/>
      <c r="X261" s="30"/>
      <c r="Y261" s="30"/>
      <c r="Z261" s="30"/>
      <c r="AA261" s="30"/>
      <c r="AB261" s="30"/>
      <c r="AC261" s="30"/>
      <c r="AD261" s="30"/>
      <c r="AE261" s="30"/>
    </row>
    <row r="262" spans="1:31" ht="13.5" x14ac:dyDescent="0.35">
      <c r="A262" s="33"/>
      <c r="B262" s="30"/>
      <c r="C262" s="30"/>
      <c r="D262" s="30"/>
      <c r="E262" s="30"/>
      <c r="F262" s="30"/>
      <c r="G262" s="31"/>
      <c r="H262" s="30"/>
      <c r="I262" s="31"/>
      <c r="J262" s="30"/>
      <c r="K262" s="31"/>
      <c r="L262" s="30"/>
      <c r="M262" s="30"/>
      <c r="N262" s="30"/>
      <c r="O262" s="30"/>
      <c r="P262" s="30"/>
      <c r="Q262" s="30"/>
      <c r="R262" s="30"/>
      <c r="S262" s="30"/>
      <c r="T262" s="30"/>
      <c r="U262" s="31"/>
      <c r="V262" s="30"/>
      <c r="W262" s="30"/>
      <c r="X262" s="30"/>
      <c r="Y262" s="30"/>
      <c r="Z262" s="30"/>
      <c r="AA262" s="30"/>
      <c r="AB262" s="30"/>
      <c r="AC262" s="30"/>
      <c r="AD262" s="30"/>
      <c r="AE262" s="30"/>
    </row>
    <row r="263" spans="1:31" ht="13.5" x14ac:dyDescent="0.35">
      <c r="A263" s="33"/>
      <c r="B263" s="30"/>
      <c r="C263" s="30"/>
      <c r="D263" s="30"/>
      <c r="E263" s="30"/>
      <c r="F263" s="30"/>
      <c r="G263" s="31"/>
      <c r="H263" s="30"/>
      <c r="I263" s="31"/>
      <c r="J263" s="30"/>
      <c r="K263" s="31"/>
      <c r="L263" s="30"/>
      <c r="M263" s="30"/>
      <c r="N263" s="30"/>
      <c r="O263" s="30"/>
      <c r="P263" s="30"/>
      <c r="Q263" s="30"/>
      <c r="R263" s="30"/>
      <c r="S263" s="30"/>
      <c r="T263" s="30"/>
      <c r="U263" s="31"/>
      <c r="V263" s="30"/>
      <c r="W263" s="30"/>
      <c r="X263" s="30"/>
      <c r="Y263" s="30"/>
      <c r="Z263" s="30"/>
      <c r="AA263" s="30"/>
      <c r="AB263" s="30"/>
      <c r="AC263" s="30"/>
      <c r="AD263" s="30"/>
      <c r="AE263" s="30"/>
    </row>
    <row r="264" spans="1:31" ht="13.5" x14ac:dyDescent="0.35">
      <c r="A264" s="33"/>
      <c r="B264" s="30"/>
      <c r="C264" s="30"/>
      <c r="D264" s="30"/>
      <c r="E264" s="30"/>
      <c r="F264" s="30"/>
      <c r="G264" s="31"/>
      <c r="H264" s="30"/>
      <c r="I264" s="31"/>
      <c r="J264" s="30"/>
      <c r="K264" s="31"/>
      <c r="L264" s="30"/>
      <c r="M264" s="30"/>
      <c r="N264" s="30"/>
      <c r="O264" s="30"/>
      <c r="P264" s="30"/>
      <c r="Q264" s="30"/>
      <c r="R264" s="30"/>
      <c r="S264" s="30"/>
      <c r="T264" s="30"/>
      <c r="U264" s="31"/>
      <c r="V264" s="30"/>
      <c r="W264" s="30"/>
      <c r="X264" s="30"/>
      <c r="Y264" s="30"/>
      <c r="Z264" s="30"/>
      <c r="AA264" s="30"/>
      <c r="AB264" s="30"/>
      <c r="AC264" s="30"/>
      <c r="AD264" s="30"/>
      <c r="AE264" s="30"/>
    </row>
    <row r="265" spans="1:31" ht="13.5" x14ac:dyDescent="0.35">
      <c r="A265" s="33"/>
      <c r="B265" s="30"/>
      <c r="C265" s="30"/>
      <c r="D265" s="30"/>
      <c r="E265" s="30"/>
      <c r="F265" s="30"/>
      <c r="G265" s="31"/>
      <c r="H265" s="30"/>
      <c r="I265" s="31"/>
      <c r="J265" s="30"/>
      <c r="K265" s="31"/>
      <c r="L265" s="30"/>
      <c r="M265" s="30"/>
      <c r="N265" s="30"/>
      <c r="O265" s="30"/>
      <c r="P265" s="30"/>
      <c r="Q265" s="30"/>
      <c r="R265" s="30"/>
      <c r="S265" s="30"/>
      <c r="T265" s="30"/>
      <c r="U265" s="31"/>
      <c r="V265" s="30"/>
      <c r="W265" s="30"/>
      <c r="X265" s="30"/>
      <c r="Y265" s="30"/>
      <c r="Z265" s="30"/>
      <c r="AA265" s="30"/>
      <c r="AB265" s="30"/>
      <c r="AC265" s="30"/>
      <c r="AD265" s="30"/>
      <c r="AE265" s="30"/>
    </row>
    <row r="266" spans="1:31" ht="13.5" x14ac:dyDescent="0.35">
      <c r="A266" s="33"/>
      <c r="B266" s="30"/>
      <c r="C266" s="30"/>
      <c r="D266" s="30"/>
      <c r="E266" s="30"/>
      <c r="F266" s="30"/>
      <c r="G266" s="31"/>
      <c r="H266" s="30"/>
      <c r="I266" s="31"/>
      <c r="J266" s="30"/>
      <c r="K266" s="31"/>
      <c r="L266" s="30"/>
      <c r="M266" s="30"/>
      <c r="N266" s="30"/>
      <c r="O266" s="30"/>
      <c r="P266" s="30"/>
      <c r="Q266" s="30"/>
      <c r="R266" s="30"/>
      <c r="S266" s="30"/>
      <c r="T266" s="30"/>
      <c r="U266" s="31"/>
      <c r="V266" s="30"/>
      <c r="W266" s="30"/>
      <c r="X266" s="30"/>
      <c r="Y266" s="30"/>
      <c r="Z266" s="30"/>
      <c r="AA266" s="30"/>
      <c r="AB266" s="30"/>
      <c r="AC266" s="30"/>
      <c r="AD266" s="30"/>
      <c r="AE266" s="30"/>
    </row>
    <row r="267" spans="1:31" ht="13.5" x14ac:dyDescent="0.35">
      <c r="A267" s="33"/>
      <c r="B267" s="30"/>
      <c r="C267" s="30"/>
      <c r="D267" s="30"/>
      <c r="E267" s="30"/>
      <c r="F267" s="30"/>
      <c r="G267" s="31"/>
      <c r="H267" s="30"/>
      <c r="I267" s="31"/>
      <c r="J267" s="30"/>
      <c r="K267" s="31"/>
      <c r="L267" s="30"/>
      <c r="M267" s="30"/>
      <c r="N267" s="30"/>
      <c r="O267" s="30"/>
      <c r="P267" s="30"/>
      <c r="Q267" s="30"/>
      <c r="R267" s="30"/>
      <c r="S267" s="30"/>
      <c r="T267" s="30"/>
      <c r="U267" s="31"/>
      <c r="V267" s="30"/>
      <c r="W267" s="30"/>
      <c r="X267" s="30"/>
      <c r="Y267" s="30"/>
      <c r="Z267" s="30"/>
      <c r="AA267" s="30"/>
      <c r="AB267" s="30"/>
      <c r="AC267" s="30"/>
      <c r="AD267" s="30"/>
      <c r="AE267" s="30"/>
    </row>
    <row r="268" spans="1:31" ht="13.5" x14ac:dyDescent="0.35">
      <c r="A268" s="33"/>
      <c r="B268" s="30"/>
      <c r="C268" s="30"/>
      <c r="D268" s="30"/>
      <c r="E268" s="30"/>
      <c r="F268" s="30"/>
      <c r="G268" s="31"/>
      <c r="H268" s="30"/>
      <c r="I268" s="31"/>
      <c r="J268" s="30"/>
      <c r="K268" s="31"/>
      <c r="L268" s="30"/>
      <c r="M268" s="30"/>
      <c r="N268" s="30"/>
      <c r="O268" s="30"/>
      <c r="P268" s="30"/>
      <c r="Q268" s="30"/>
      <c r="R268" s="30"/>
      <c r="S268" s="30"/>
      <c r="T268" s="30"/>
      <c r="U268" s="31"/>
      <c r="V268" s="30"/>
      <c r="W268" s="30"/>
      <c r="X268" s="30"/>
      <c r="Y268" s="30"/>
      <c r="Z268" s="30"/>
      <c r="AA268" s="30"/>
      <c r="AB268" s="30"/>
      <c r="AC268" s="30"/>
      <c r="AD268" s="30"/>
      <c r="AE268" s="30"/>
    </row>
    <row r="269" spans="1:31" ht="13.5" x14ac:dyDescent="0.35">
      <c r="B269" s="30"/>
      <c r="C269" s="30"/>
      <c r="D269" s="30"/>
      <c r="E269" s="30"/>
      <c r="F269" s="30"/>
      <c r="G269" s="31"/>
      <c r="H269" s="30"/>
      <c r="I269" s="31"/>
      <c r="J269" s="30"/>
      <c r="K269" s="31"/>
      <c r="L269" s="30"/>
      <c r="M269" s="30"/>
      <c r="N269" s="30"/>
      <c r="O269" s="30"/>
      <c r="P269" s="30"/>
      <c r="Q269" s="30"/>
      <c r="R269" s="30"/>
      <c r="S269" s="30"/>
      <c r="T269" s="30"/>
      <c r="U269" s="31"/>
      <c r="V269" s="30"/>
      <c r="W269" s="30"/>
      <c r="X269" s="30"/>
      <c r="Y269" s="30"/>
      <c r="Z269" s="30"/>
      <c r="AA269" s="30"/>
      <c r="AB269" s="30"/>
      <c r="AC269" s="30"/>
      <c r="AD269" s="30"/>
      <c r="AE269" s="30"/>
    </row>
    <row r="270" spans="1:31" ht="13.5" x14ac:dyDescent="0.35">
      <c r="B270" s="30"/>
      <c r="C270" s="30"/>
      <c r="D270" s="30"/>
      <c r="E270" s="30"/>
      <c r="F270" s="30"/>
      <c r="G270" s="31"/>
      <c r="H270" s="30"/>
      <c r="I270" s="31"/>
      <c r="J270" s="30"/>
      <c r="K270" s="31"/>
      <c r="L270" s="30"/>
      <c r="M270" s="30"/>
      <c r="N270" s="30"/>
      <c r="O270" s="30"/>
      <c r="P270" s="30"/>
      <c r="Q270" s="30"/>
      <c r="R270" s="30"/>
      <c r="S270" s="30"/>
      <c r="T270" s="30"/>
      <c r="U270" s="31"/>
      <c r="V270" s="30"/>
      <c r="W270" s="30"/>
      <c r="X270" s="30"/>
      <c r="Y270" s="30"/>
      <c r="Z270" s="30"/>
      <c r="AA270" s="30"/>
      <c r="AB270" s="30"/>
      <c r="AC270" s="30"/>
      <c r="AD270" s="30"/>
      <c r="AE270" s="30"/>
    </row>
    <row r="271" spans="1:31" ht="13.5" x14ac:dyDescent="0.35">
      <c r="B271" s="30"/>
      <c r="C271" s="30"/>
      <c r="D271" s="30"/>
      <c r="E271" s="30"/>
      <c r="F271" s="30"/>
      <c r="G271" s="31"/>
      <c r="H271" s="30"/>
      <c r="I271" s="31"/>
      <c r="J271" s="30"/>
      <c r="K271" s="31"/>
      <c r="L271" s="30"/>
      <c r="M271" s="30"/>
      <c r="N271" s="30"/>
      <c r="O271" s="30"/>
      <c r="P271" s="30"/>
      <c r="Q271" s="30"/>
      <c r="R271" s="30"/>
      <c r="S271" s="30"/>
      <c r="T271" s="30"/>
      <c r="U271" s="31"/>
      <c r="V271" s="30"/>
      <c r="W271" s="30"/>
      <c r="X271" s="30"/>
      <c r="Y271" s="30"/>
      <c r="Z271" s="30"/>
      <c r="AA271" s="30"/>
      <c r="AB271" s="30"/>
      <c r="AC271" s="30"/>
      <c r="AD271" s="30"/>
      <c r="AE271" s="30"/>
    </row>
    <row r="272" spans="1:31" ht="13.5" x14ac:dyDescent="0.35">
      <c r="B272" s="30"/>
      <c r="C272" s="30"/>
      <c r="D272" s="30"/>
      <c r="E272" s="30"/>
      <c r="F272" s="30"/>
      <c r="G272" s="31"/>
      <c r="H272" s="30"/>
      <c r="I272" s="31"/>
      <c r="J272" s="30"/>
      <c r="K272" s="31"/>
      <c r="L272" s="30"/>
      <c r="M272" s="30"/>
      <c r="N272" s="30"/>
      <c r="O272" s="30"/>
      <c r="P272" s="30"/>
      <c r="Q272" s="30"/>
      <c r="R272" s="30"/>
      <c r="S272" s="30"/>
      <c r="T272" s="30"/>
      <c r="U272" s="31"/>
      <c r="V272" s="30"/>
      <c r="W272" s="30"/>
      <c r="X272" s="30"/>
      <c r="Y272" s="30"/>
      <c r="Z272" s="30"/>
      <c r="AA272" s="30"/>
      <c r="AB272" s="30"/>
      <c r="AC272" s="30"/>
      <c r="AD272" s="30"/>
      <c r="AE272" s="30"/>
    </row>
    <row r="273" spans="2:31" ht="13.5" x14ac:dyDescent="0.35">
      <c r="B273" s="30"/>
      <c r="C273" s="30"/>
      <c r="D273" s="30"/>
      <c r="E273" s="30"/>
      <c r="F273" s="30"/>
      <c r="G273" s="31"/>
      <c r="H273" s="30"/>
      <c r="I273" s="31"/>
      <c r="J273" s="30"/>
      <c r="K273" s="31"/>
      <c r="L273" s="30"/>
      <c r="M273" s="30"/>
      <c r="N273" s="30"/>
      <c r="O273" s="30"/>
      <c r="P273" s="30"/>
      <c r="Q273" s="30"/>
      <c r="R273" s="30"/>
      <c r="S273" s="30"/>
      <c r="T273" s="30"/>
      <c r="U273" s="31"/>
      <c r="V273" s="30"/>
      <c r="W273" s="30"/>
      <c r="X273" s="30"/>
      <c r="Y273" s="30"/>
      <c r="Z273" s="30"/>
      <c r="AA273" s="30"/>
      <c r="AB273" s="30"/>
      <c r="AC273" s="30"/>
      <c r="AD273" s="30"/>
      <c r="AE273" s="30"/>
    </row>
    <row r="274" spans="2:31" ht="13.5" x14ac:dyDescent="0.35">
      <c r="B274" s="30"/>
      <c r="C274" s="30"/>
      <c r="D274" s="30"/>
      <c r="E274" s="30"/>
      <c r="F274" s="30"/>
      <c r="G274" s="31"/>
      <c r="H274" s="30"/>
      <c r="I274" s="31"/>
      <c r="J274" s="30"/>
      <c r="K274" s="31"/>
      <c r="L274" s="30"/>
      <c r="M274" s="30"/>
      <c r="N274" s="30"/>
      <c r="O274" s="30"/>
      <c r="P274" s="30"/>
      <c r="Q274" s="30"/>
      <c r="R274" s="30"/>
      <c r="S274" s="30"/>
      <c r="T274" s="30"/>
      <c r="U274" s="31"/>
      <c r="V274" s="30"/>
      <c r="W274" s="30"/>
      <c r="X274" s="30"/>
      <c r="Y274" s="30"/>
      <c r="Z274" s="30"/>
      <c r="AA274" s="30"/>
      <c r="AB274" s="30"/>
      <c r="AC274" s="30"/>
      <c r="AD274" s="30"/>
      <c r="AE274" s="30"/>
    </row>
    <row r="275" spans="2:31" ht="13.5" x14ac:dyDescent="0.35">
      <c r="B275" s="30"/>
      <c r="C275" s="30"/>
      <c r="D275" s="30"/>
      <c r="E275" s="30"/>
      <c r="F275" s="30"/>
      <c r="G275" s="31"/>
      <c r="H275" s="30"/>
      <c r="I275" s="31"/>
      <c r="J275" s="30"/>
      <c r="K275" s="31"/>
      <c r="L275" s="30"/>
      <c r="M275" s="30"/>
      <c r="N275" s="30"/>
      <c r="O275" s="30"/>
      <c r="P275" s="30"/>
      <c r="Q275" s="30"/>
      <c r="R275" s="30"/>
      <c r="S275" s="30"/>
      <c r="T275" s="30"/>
      <c r="U275" s="31"/>
      <c r="V275" s="30"/>
      <c r="W275" s="30"/>
      <c r="X275" s="30"/>
      <c r="Y275" s="30"/>
      <c r="Z275" s="30"/>
      <c r="AA275" s="30"/>
      <c r="AB275" s="30"/>
      <c r="AC275" s="30"/>
      <c r="AD275" s="30"/>
      <c r="AE275" s="30"/>
    </row>
    <row r="276" spans="2:31" ht="13.5" x14ac:dyDescent="0.35">
      <c r="B276" s="30"/>
      <c r="C276" s="30"/>
      <c r="D276" s="30"/>
      <c r="E276" s="30"/>
      <c r="F276" s="30"/>
      <c r="G276" s="31"/>
      <c r="H276" s="30"/>
      <c r="I276" s="31"/>
      <c r="J276" s="30"/>
      <c r="K276" s="31"/>
      <c r="L276" s="30"/>
      <c r="M276" s="30"/>
      <c r="N276" s="30"/>
      <c r="O276" s="30"/>
      <c r="P276" s="30"/>
      <c r="Q276" s="30"/>
      <c r="R276" s="30"/>
      <c r="S276" s="30"/>
      <c r="T276" s="30"/>
      <c r="U276" s="31"/>
      <c r="V276" s="30"/>
      <c r="W276" s="30"/>
      <c r="X276" s="30"/>
      <c r="Y276" s="30"/>
      <c r="Z276" s="30"/>
      <c r="AA276" s="30"/>
      <c r="AB276" s="30"/>
      <c r="AC276" s="30"/>
      <c r="AD276" s="30"/>
      <c r="AE276" s="30"/>
    </row>
    <row r="277" spans="2:31" ht="13.5" x14ac:dyDescent="0.35">
      <c r="B277" s="30"/>
      <c r="C277" s="30"/>
      <c r="D277" s="30"/>
      <c r="E277" s="30"/>
      <c r="F277" s="30"/>
      <c r="G277" s="31"/>
      <c r="H277" s="30"/>
      <c r="I277" s="31"/>
      <c r="J277" s="30"/>
      <c r="K277" s="31"/>
      <c r="L277" s="30"/>
      <c r="M277" s="30"/>
      <c r="N277" s="30"/>
      <c r="O277" s="30"/>
      <c r="P277" s="30"/>
      <c r="Q277" s="30"/>
      <c r="R277" s="30"/>
      <c r="S277" s="30"/>
      <c r="T277" s="30"/>
      <c r="U277" s="31"/>
      <c r="V277" s="30"/>
      <c r="W277" s="30"/>
      <c r="X277" s="30"/>
      <c r="Y277" s="30"/>
      <c r="Z277" s="30"/>
      <c r="AA277" s="30"/>
      <c r="AB277" s="30"/>
      <c r="AC277" s="30"/>
      <c r="AD277" s="30"/>
      <c r="AE277" s="30"/>
    </row>
    <row r="278" spans="2:31" ht="13.5" x14ac:dyDescent="0.35">
      <c r="B278" s="30"/>
      <c r="C278" s="30"/>
      <c r="D278" s="30"/>
      <c r="E278" s="30"/>
      <c r="F278" s="30"/>
      <c r="G278" s="31"/>
      <c r="H278" s="30"/>
      <c r="I278" s="31"/>
      <c r="J278" s="30"/>
      <c r="K278" s="31"/>
      <c r="L278" s="30"/>
      <c r="M278" s="30"/>
      <c r="N278" s="30"/>
      <c r="O278" s="30"/>
      <c r="P278" s="30"/>
      <c r="Q278" s="30"/>
      <c r="R278" s="30"/>
      <c r="S278" s="30"/>
      <c r="T278" s="30"/>
      <c r="U278" s="31"/>
      <c r="V278" s="30"/>
      <c r="W278" s="30"/>
      <c r="X278" s="30"/>
      <c r="Y278" s="30"/>
      <c r="Z278" s="30"/>
      <c r="AA278" s="30"/>
      <c r="AB278" s="30"/>
      <c r="AC278" s="30"/>
      <c r="AD278" s="30"/>
      <c r="AE278" s="30"/>
    </row>
    <row r="279" spans="2:31" ht="13.5" x14ac:dyDescent="0.35">
      <c r="B279" s="30"/>
      <c r="C279" s="30"/>
      <c r="D279" s="30"/>
      <c r="E279" s="30"/>
      <c r="F279" s="30"/>
      <c r="G279" s="31"/>
      <c r="H279" s="30"/>
      <c r="I279" s="31"/>
      <c r="J279" s="30"/>
      <c r="K279" s="31"/>
      <c r="L279" s="30"/>
      <c r="M279" s="30"/>
      <c r="N279" s="30"/>
      <c r="O279" s="30"/>
      <c r="P279" s="30"/>
      <c r="Q279" s="30"/>
      <c r="R279" s="30"/>
      <c r="S279" s="30"/>
      <c r="T279" s="30"/>
      <c r="U279" s="31"/>
      <c r="V279" s="30"/>
      <c r="W279" s="30"/>
      <c r="X279" s="30"/>
      <c r="Y279" s="30"/>
      <c r="Z279" s="30"/>
      <c r="AA279" s="30"/>
      <c r="AB279" s="30"/>
      <c r="AC279" s="30"/>
      <c r="AD279" s="30"/>
      <c r="AE279" s="30"/>
    </row>
    <row r="280" spans="2:31" ht="13.5" x14ac:dyDescent="0.35">
      <c r="B280" s="30"/>
      <c r="C280" s="30"/>
      <c r="D280" s="30"/>
      <c r="E280" s="30"/>
      <c r="F280" s="30"/>
      <c r="G280" s="31"/>
      <c r="H280" s="30"/>
      <c r="I280" s="31"/>
      <c r="J280" s="30"/>
      <c r="K280" s="31"/>
      <c r="L280" s="30"/>
      <c r="M280" s="30"/>
      <c r="N280" s="30"/>
      <c r="O280" s="30"/>
      <c r="P280" s="30"/>
      <c r="Q280" s="30"/>
      <c r="R280" s="30"/>
      <c r="S280" s="30"/>
      <c r="T280" s="30"/>
      <c r="U280" s="31"/>
      <c r="V280" s="30"/>
      <c r="W280" s="30"/>
      <c r="X280" s="30"/>
      <c r="Y280" s="30"/>
      <c r="Z280" s="30"/>
      <c r="AA280" s="30"/>
      <c r="AB280" s="30"/>
      <c r="AC280" s="30"/>
      <c r="AD280" s="30"/>
      <c r="AE280" s="30"/>
    </row>
    <row r="281" spans="2:31" ht="13.5" x14ac:dyDescent="0.35">
      <c r="B281" s="30"/>
      <c r="C281" s="30"/>
      <c r="D281" s="30"/>
      <c r="E281" s="30"/>
      <c r="F281" s="30"/>
      <c r="G281" s="31"/>
      <c r="H281" s="30"/>
      <c r="I281" s="31"/>
      <c r="J281" s="30"/>
      <c r="K281" s="31"/>
      <c r="L281" s="30"/>
      <c r="M281" s="30"/>
      <c r="N281" s="30"/>
      <c r="O281" s="30"/>
      <c r="P281" s="30"/>
      <c r="Q281" s="30"/>
      <c r="R281" s="30"/>
      <c r="S281" s="30"/>
      <c r="T281" s="30"/>
      <c r="U281" s="31"/>
      <c r="V281" s="30"/>
      <c r="W281" s="30"/>
      <c r="X281" s="30"/>
      <c r="Y281" s="30"/>
      <c r="Z281" s="30"/>
      <c r="AA281" s="30"/>
      <c r="AB281" s="30"/>
      <c r="AC281" s="30"/>
      <c r="AD281" s="30"/>
      <c r="AE281" s="30"/>
    </row>
    <row r="282" spans="2:31" ht="13.5" x14ac:dyDescent="0.35">
      <c r="B282" s="30"/>
      <c r="C282" s="30"/>
      <c r="D282" s="30"/>
      <c r="E282" s="30"/>
      <c r="F282" s="30"/>
      <c r="G282" s="31"/>
      <c r="H282" s="30"/>
      <c r="I282" s="31"/>
      <c r="J282" s="30"/>
      <c r="K282" s="31"/>
      <c r="L282" s="30"/>
      <c r="M282" s="30"/>
      <c r="N282" s="30"/>
      <c r="O282" s="30"/>
      <c r="P282" s="30"/>
      <c r="Q282" s="30"/>
      <c r="R282" s="30"/>
      <c r="S282" s="30"/>
      <c r="T282" s="30"/>
      <c r="U282" s="31"/>
      <c r="V282" s="30"/>
      <c r="W282" s="30"/>
      <c r="X282" s="30"/>
      <c r="Y282" s="30"/>
      <c r="Z282" s="30"/>
      <c r="AA282" s="30"/>
      <c r="AB282" s="30"/>
      <c r="AC282" s="30"/>
      <c r="AD282" s="30"/>
      <c r="AE282" s="30"/>
    </row>
    <row r="283" spans="2:31" ht="13.5" x14ac:dyDescent="0.35">
      <c r="B283" s="30"/>
      <c r="C283" s="30"/>
      <c r="D283" s="30"/>
      <c r="E283" s="30"/>
      <c r="F283" s="30"/>
      <c r="G283" s="31"/>
      <c r="H283" s="30"/>
      <c r="I283" s="31"/>
      <c r="J283" s="30"/>
      <c r="K283" s="31"/>
      <c r="L283" s="30"/>
      <c r="M283" s="30"/>
      <c r="N283" s="30"/>
      <c r="O283" s="30"/>
      <c r="P283" s="30"/>
      <c r="Q283" s="30"/>
      <c r="R283" s="30"/>
      <c r="S283" s="30"/>
      <c r="T283" s="30"/>
      <c r="U283" s="31"/>
      <c r="V283" s="30"/>
      <c r="W283" s="30"/>
      <c r="X283" s="30"/>
      <c r="Y283" s="30"/>
      <c r="Z283" s="30"/>
      <c r="AA283" s="30"/>
      <c r="AB283" s="30"/>
      <c r="AC283" s="30"/>
      <c r="AD283" s="30"/>
      <c r="AE283" s="30"/>
    </row>
    <row r="284" spans="2:31" ht="13.5" x14ac:dyDescent="0.35">
      <c r="B284" s="30"/>
      <c r="C284" s="30"/>
      <c r="D284" s="30"/>
      <c r="E284" s="30"/>
      <c r="F284" s="30"/>
      <c r="G284" s="31"/>
      <c r="H284" s="30"/>
      <c r="I284" s="31"/>
      <c r="J284" s="30"/>
      <c r="K284" s="31"/>
      <c r="L284" s="30"/>
      <c r="M284" s="30"/>
      <c r="N284" s="30"/>
      <c r="O284" s="30"/>
      <c r="P284" s="30"/>
      <c r="Q284" s="30"/>
      <c r="R284" s="30"/>
      <c r="S284" s="30"/>
      <c r="T284" s="30"/>
      <c r="U284" s="31"/>
      <c r="V284" s="30"/>
      <c r="W284" s="30"/>
      <c r="X284" s="30"/>
      <c r="Y284" s="30"/>
      <c r="Z284" s="30"/>
      <c r="AA284" s="30"/>
      <c r="AB284" s="30"/>
      <c r="AC284" s="30"/>
      <c r="AD284" s="30"/>
      <c r="AE284" s="30"/>
    </row>
  </sheetData>
  <pageMargins left="0.75" right="0.75" top="1" bottom="1" header="0.5" footer="0.5"/>
  <pageSetup paperSize="9" scale="24" orientation="landscape" r:id="rId1"/>
  <headerFooter alignWithMargins="0"/>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Cover Sheet</vt:lpstr>
      <vt:lpstr>Contents</vt:lpstr>
      <vt:lpstr>Notes</vt:lpstr>
      <vt:lpstr>Commentary</vt:lpstr>
      <vt:lpstr>Table 1.3a</vt:lpstr>
      <vt:lpstr>Table 1.3b quarterly by fuel</vt:lpstr>
      <vt:lpstr>Table 1.3b annual by fuel</vt:lpstr>
      <vt:lpstr>Table 1.3c</vt:lpstr>
      <vt:lpstr>Annual supply and use of fuels</vt:lpstr>
      <vt:lpstr>Quarter supply and use of fuels</vt:lpstr>
      <vt:lpstr>Quarter supply</vt:lpstr>
      <vt:lpstr>Quarter demand</vt:lpstr>
      <vt:lpstr>Quarter final consumption</vt:lpstr>
      <vt:lpstr>Annual dependency &amp; low carbon</vt:lpstr>
      <vt:lpstr>Quarter dependency &amp; low carbon</vt:lpstr>
      <vt:lpstr>Annual SeasTempAdj</vt:lpstr>
      <vt:lpstr>Quarter SeasTempAdj</vt:lpstr>
      <vt:lpstr>calculation3a_hide</vt:lpstr>
      <vt:lpstr>calculation3b_hide</vt:lpstr>
      <vt:lpstr>calculation3c_hide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Supply and use of fuels and seasonally adjusted and temperature corrected final energy consumption</dc:title>
  <dc:creator>energy.stats@beis.gov.uk</dc:creator>
  <cp:keywords>Supply, demand, final, consumption, dependency, seasonally, adjusted, temperature, corrected</cp:keywords>
  <cp:lastModifiedBy>Harris, Kevin (Energy Security)</cp:lastModifiedBy>
  <cp:lastPrinted>2021-11-18T16:55:32Z</cp:lastPrinted>
  <dcterms:created xsi:type="dcterms:W3CDTF">2021-11-11T17:39:46Z</dcterms:created>
  <dcterms:modified xsi:type="dcterms:W3CDTF">2024-03-26T17:19:57Z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2021-11-11T17:39:46Z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eed8a6e3-8974-4191-80d9-64373d0f5765</vt:lpwstr>
  </property>
  <property fmtid="{D5CDD505-2E9C-101B-9397-08002B2CF9AE}" pid="8" name="MSIP_Label_ba62f585-b40f-4ab9-bafe-39150f03d124_ContentBits">
    <vt:lpwstr>0</vt:lpwstr>
  </property>
</Properties>
</file>